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showInkAnnotation="0" autoCompressPictures="0"/>
  <mc:AlternateContent xmlns:mc="http://schemas.openxmlformats.org/markup-compatibility/2006">
    <mc:Choice Requires="x15">
      <x15ac:absPath xmlns:x15ac="http://schemas.microsoft.com/office/spreadsheetml/2010/11/ac" url="/Volumes/Aktive Daten/102_SVK-BFE_Kaelte/102.26.02 Kälte-Tool 2026/E Kälte-Tool/Kälte-Tool 6.4 (2026)/"/>
    </mc:Choice>
  </mc:AlternateContent>
  <xr:revisionPtr revIDLastSave="0" documentId="8_{570DC278-D19F-DA41-8711-B6316A6FC744}" xr6:coauthVersionLast="47" xr6:coauthVersionMax="47" xr10:uidLastSave="{00000000-0000-0000-0000-000000000000}"/>
  <bookViews>
    <workbookView xWindow="4980" yWindow="520" windowWidth="31700" windowHeight="26580" tabRatio="717" activeTab="1" xr2:uid="{00000000-000D-0000-FFFF-FFFF00000000}"/>
  </bookViews>
  <sheets>
    <sheet name="X" sheetId="7" state="hidden" r:id="rId1"/>
    <sheet name="1 System specification" sheetId="2" r:id="rId2"/>
    <sheet name="2A Electricity regular" sheetId="9" r:id="rId3"/>
    <sheet name="2B Electricity SEER-SEPR" sheetId="3" r:id="rId4"/>
    <sheet name="3 TEWI" sheetId="4" r:id="rId5"/>
    <sheet name="4 Economics" sheetId="5" r:id="rId6"/>
    <sheet name="5 Result" sheetId="6" r:id="rId7"/>
  </sheets>
  <definedNames>
    <definedName name="_xlnm.Print_Area" localSheetId="1">'1 System specification'!$I$71:$BN$165</definedName>
    <definedName name="_xlnm.Print_Area" localSheetId="2">'2A Electricity regular'!$G$6:$BO$310</definedName>
    <definedName name="_xlnm.Print_Area" localSheetId="3">'2B Electricity SEER-SEPR'!$G$24:$BO$203</definedName>
    <definedName name="_xlnm.Print_Area" localSheetId="4">'3 TEWI'!$C$8:$BI$162</definedName>
    <definedName name="_xlnm.Print_Area" localSheetId="5">'4 Economics'!$C$6:$BI$170</definedName>
    <definedName name="_xlnm.Print_Area" localSheetId="6">'5 Result'!$B$10:$BJ$98</definedName>
    <definedName name="_xlnm.Print_Titles" localSheetId="2">'2A Electricity regular'!$30:$33</definedName>
    <definedName name="_xlnm.Print_Titles" localSheetId="3">'2B Electricity SEER-SEPR'!$34:$37</definedName>
    <definedName name="_xlnm.Print_Titles" localSheetId="4">'3 TEWI'!$16:$19</definedName>
    <definedName name="_xlnm.Print_Titles" localSheetId="5">'4 Economics'!$16:$19</definedName>
    <definedName name="_xlnm.Print_Titles" localSheetId="6">'5 Result'!$17:$20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71" i="3" l="1"/>
  <c r="D216" i="4"/>
  <c r="A525" i="7" l="1"/>
  <c r="A524" i="7"/>
  <c r="AV435" i="9"/>
  <c r="C435" i="9" s="1"/>
  <c r="Q187" i="9"/>
  <c r="G108" i="2" l="1"/>
  <c r="F105" i="2"/>
  <c r="AC181" i="2" l="1"/>
  <c r="CB77" i="3"/>
  <c r="CC77" i="3"/>
  <c r="CA77" i="3"/>
  <c r="L178" i="2"/>
  <c r="BL9" i="2" s="1"/>
  <c r="AB14" i="9"/>
  <c r="I14" i="9"/>
  <c r="AB13" i="9"/>
  <c r="I13" i="9"/>
  <c r="AB12" i="9"/>
  <c r="I12" i="9"/>
  <c r="AB16" i="3"/>
  <c r="AB17" i="3"/>
  <c r="AB18" i="3"/>
  <c r="I17" i="3"/>
  <c r="I18" i="3"/>
  <c r="I16" i="3"/>
  <c r="AV243" i="3" l="1"/>
  <c r="AV293" i="3" s="1"/>
  <c r="C293" i="3" s="1"/>
  <c r="X243" i="3"/>
  <c r="X293" i="3" s="1"/>
  <c r="H243" i="3"/>
  <c r="AX561" i="3"/>
  <c r="Z561" i="3"/>
  <c r="H557" i="3"/>
  <c r="BJ559" i="3"/>
  <c r="BF559" i="3"/>
  <c r="BB559" i="3"/>
  <c r="AX559" i="3"/>
  <c r="BJ558" i="3"/>
  <c r="BF558" i="3"/>
  <c r="BB558" i="3"/>
  <c r="AX558" i="3"/>
  <c r="I486" i="3"/>
  <c r="I494" i="3" s="1"/>
  <c r="H293" i="3"/>
  <c r="AZ293" i="3"/>
  <c r="H303" i="3"/>
  <c r="X239" i="3"/>
  <c r="X289" i="3" s="1"/>
  <c r="BF440" i="3"/>
  <c r="BF444" i="3" s="1"/>
  <c r="BF441" i="3"/>
  <c r="AO440" i="3"/>
  <c r="AO441" i="3"/>
  <c r="BF439" i="3"/>
  <c r="AO439" i="3"/>
  <c r="B243" i="3" l="1"/>
  <c r="A243" i="3"/>
  <c r="C243" i="3"/>
  <c r="A293" i="3"/>
  <c r="B293" i="3"/>
  <c r="BD293" i="3"/>
  <c r="BL230" i="3" l="1"/>
  <c r="BL282" i="3" s="1"/>
  <c r="AV465" i="3"/>
  <c r="X465" i="3"/>
  <c r="AF337" i="3"/>
  <c r="BD337" i="3" s="1"/>
  <c r="AB337" i="3"/>
  <c r="AZ337" i="3" s="1"/>
  <c r="AK210" i="2"/>
  <c r="AK209" i="2"/>
  <c r="V634" i="3"/>
  <c r="R634" i="3"/>
  <c r="N634" i="3"/>
  <c r="V633" i="3"/>
  <c r="R633" i="3"/>
  <c r="N633" i="3"/>
  <c r="V632" i="3"/>
  <c r="R632" i="3"/>
  <c r="N632" i="3"/>
  <c r="V631" i="3"/>
  <c r="R631" i="3"/>
  <c r="N631" i="3"/>
  <c r="V630" i="3"/>
  <c r="R630" i="3"/>
  <c r="N630" i="3"/>
  <c r="V629" i="3"/>
  <c r="R629" i="3"/>
  <c r="N629" i="3"/>
  <c r="V628" i="3"/>
  <c r="R628" i="3"/>
  <c r="N628" i="3"/>
  <c r="V627" i="3"/>
  <c r="R627" i="3"/>
  <c r="N627" i="3"/>
  <c r="V624" i="3"/>
  <c r="R624" i="3"/>
  <c r="N624" i="3"/>
  <c r="V623" i="3"/>
  <c r="R623" i="3"/>
  <c r="N623" i="3"/>
  <c r="V622" i="3"/>
  <c r="R622" i="3"/>
  <c r="N622" i="3"/>
  <c r="V621" i="3"/>
  <c r="R621" i="3"/>
  <c r="N621" i="3"/>
  <c r="V620" i="3"/>
  <c r="R620" i="3"/>
  <c r="N620" i="3"/>
  <c r="V619" i="3"/>
  <c r="R619" i="3"/>
  <c r="N619" i="3"/>
  <c r="V618" i="3"/>
  <c r="R618" i="3"/>
  <c r="N618" i="3"/>
  <c r="V617" i="3"/>
  <c r="R617" i="3"/>
  <c r="N617" i="3"/>
  <c r="V614" i="3"/>
  <c r="R614" i="3"/>
  <c r="N614" i="3"/>
  <c r="V613" i="3"/>
  <c r="R613" i="3"/>
  <c r="N613" i="3"/>
  <c r="V612" i="3"/>
  <c r="R612" i="3"/>
  <c r="N612" i="3"/>
  <c r="V611" i="3"/>
  <c r="R611" i="3"/>
  <c r="N611" i="3"/>
  <c r="V610" i="3"/>
  <c r="R610" i="3"/>
  <c r="N610" i="3"/>
  <c r="V609" i="3"/>
  <c r="R609" i="3"/>
  <c r="N609" i="3"/>
  <c r="V608" i="3"/>
  <c r="R608" i="3"/>
  <c r="N608" i="3"/>
  <c r="V607" i="3"/>
  <c r="R607" i="3"/>
  <c r="N607" i="3"/>
  <c r="V603" i="3"/>
  <c r="R603" i="3"/>
  <c r="N603" i="3"/>
  <c r="V602" i="3"/>
  <c r="R602" i="3"/>
  <c r="N602" i="3"/>
  <c r="V601" i="3"/>
  <c r="R601" i="3"/>
  <c r="N601" i="3"/>
  <c r="V600" i="3"/>
  <c r="R600" i="3"/>
  <c r="N600" i="3"/>
  <c r="V599" i="3"/>
  <c r="R599" i="3"/>
  <c r="N599" i="3"/>
  <c r="V598" i="3"/>
  <c r="R598" i="3"/>
  <c r="N598" i="3"/>
  <c r="V597" i="3"/>
  <c r="R597" i="3"/>
  <c r="N597" i="3"/>
  <c r="V596" i="3"/>
  <c r="R596" i="3"/>
  <c r="N596" i="3"/>
  <c r="I441" i="3"/>
  <c r="I485" i="3" s="1"/>
  <c r="I493" i="3" s="1"/>
  <c r="AV367" i="3"/>
  <c r="AE369" i="3"/>
  <c r="AV369" i="3" s="1"/>
  <c r="AE367" i="3"/>
  <c r="AJ339" i="3"/>
  <c r="AJ340" i="3" s="1"/>
  <c r="AJ341" i="3" s="1"/>
  <c r="AJ342" i="3" s="1"/>
  <c r="AJ648" i="3"/>
  <c r="BH648" i="3" s="1"/>
  <c r="AF648" i="3"/>
  <c r="AF650" i="3" s="1"/>
  <c r="BD650" i="3" s="1"/>
  <c r="AB648" i="3"/>
  <c r="AB650" i="3" s="1"/>
  <c r="AZ650" i="3" s="1"/>
  <c r="X648" i="3"/>
  <c r="AV648" i="3" s="1"/>
  <c r="AJ641" i="3"/>
  <c r="BH641" i="3" s="1"/>
  <c r="AF641" i="3"/>
  <c r="AF643" i="3" s="1"/>
  <c r="BD643" i="3" s="1"/>
  <c r="AB641" i="3"/>
  <c r="AB643" i="3" s="1"/>
  <c r="AZ643" i="3" s="1"/>
  <c r="X641" i="3"/>
  <c r="N647" i="3"/>
  <c r="H402" i="3" s="1"/>
  <c r="H416" i="3" s="1"/>
  <c r="N640" i="3"/>
  <c r="H372" i="3" s="1"/>
  <c r="H374" i="3" s="1"/>
  <c r="H387" i="3" s="1"/>
  <c r="BH649" i="3"/>
  <c r="BD649" i="3"/>
  <c r="AZ649" i="3"/>
  <c r="AV649" i="3"/>
  <c r="AN649" i="3"/>
  <c r="BL649" i="3" s="1"/>
  <c r="BH642" i="3"/>
  <c r="BD642" i="3"/>
  <c r="AZ642" i="3"/>
  <c r="AV642" i="3"/>
  <c r="AN642" i="3"/>
  <c r="BL642" i="3" s="1"/>
  <c r="AV339" i="3"/>
  <c r="AV340" i="3" s="1"/>
  <c r="AV341" i="3" s="1"/>
  <c r="AV342" i="3" s="1"/>
  <c r="X339" i="3"/>
  <c r="X352" i="3" s="1"/>
  <c r="BC465" i="3" l="1"/>
  <c r="AE465" i="3"/>
  <c r="AB339" i="3"/>
  <c r="AF339" i="3" s="1"/>
  <c r="BD342" i="3"/>
  <c r="AV354" i="3"/>
  <c r="AV353" i="3"/>
  <c r="AV351" i="3"/>
  <c r="AV352" i="3"/>
  <c r="AV356" i="3"/>
  <c r="AV355" i="3"/>
  <c r="X351" i="3"/>
  <c r="H404" i="3"/>
  <c r="X353" i="3"/>
  <c r="X356" i="3"/>
  <c r="X355" i="3"/>
  <c r="X354" i="3"/>
  <c r="AJ650" i="3"/>
  <c r="BH650" i="3" s="1"/>
  <c r="BD648" i="3"/>
  <c r="AZ648" i="3"/>
  <c r="X650" i="3"/>
  <c r="AV650" i="3" s="1"/>
  <c r="AJ643" i="3"/>
  <c r="BH643" i="3" s="1"/>
  <c r="BD641" i="3"/>
  <c r="AZ641" i="3"/>
  <c r="X643" i="3"/>
  <c r="AV643" i="3" s="1"/>
  <c r="AV641" i="3"/>
  <c r="AZ339" i="3"/>
  <c r="BD341" i="3"/>
  <c r="X340" i="3"/>
  <c r="AB340" i="3" l="1"/>
  <c r="AB344" i="3" s="1"/>
  <c r="BD344" i="3"/>
  <c r="AV358" i="3"/>
  <c r="AV368" i="3" s="1"/>
  <c r="X358" i="3"/>
  <c r="AE368" i="3" s="1"/>
  <c r="AN650" i="3"/>
  <c r="AN648" i="3" s="1"/>
  <c r="BL648" i="3" s="1"/>
  <c r="AN643" i="3"/>
  <c r="BL643" i="3" s="1"/>
  <c r="AZ340" i="3"/>
  <c r="AZ344" i="3" s="1"/>
  <c r="BD339" i="3"/>
  <c r="X341" i="3"/>
  <c r="AF341" i="3" s="1"/>
  <c r="AZ436" i="3" l="1"/>
  <c r="BB436" i="3"/>
  <c r="AX436" i="3"/>
  <c r="BD436" i="3"/>
  <c r="AV436" i="3"/>
  <c r="AG436" i="3"/>
  <c r="AI436" i="3"/>
  <c r="AK436" i="3"/>
  <c r="AE436" i="3"/>
  <c r="AM436" i="3"/>
  <c r="BL650" i="3"/>
  <c r="AN641" i="3"/>
  <c r="X342" i="3"/>
  <c r="AF342" i="3" s="1"/>
  <c r="AF344" i="3" s="1"/>
  <c r="BF435" i="3" l="1"/>
  <c r="BF438" i="3" s="1"/>
  <c r="AO435" i="3"/>
  <c r="AO438" i="3" s="1"/>
  <c r="BL641" i="3"/>
  <c r="H1060" i="9"/>
  <c r="H1059" i="9"/>
  <c r="H1058" i="9"/>
  <c r="H1057" i="9"/>
  <c r="H1056" i="9"/>
  <c r="H1055" i="9"/>
  <c r="H1054" i="9"/>
  <c r="H1053" i="9"/>
  <c r="H1052" i="9"/>
  <c r="H1051" i="9"/>
  <c r="H1050" i="9"/>
  <c r="H1049" i="9"/>
  <c r="H1048" i="9"/>
  <c r="H1047" i="9"/>
  <c r="H1046" i="9"/>
  <c r="H1045" i="9"/>
  <c r="H1044" i="9"/>
  <c r="H1043" i="9"/>
  <c r="H1042" i="9"/>
  <c r="H1041" i="9"/>
  <c r="H1040" i="9"/>
  <c r="H1039" i="9"/>
  <c r="H1038" i="9"/>
  <c r="H1037" i="9"/>
  <c r="H1036" i="9"/>
  <c r="H1035" i="9"/>
  <c r="H1034" i="9"/>
  <c r="C437" i="4"/>
  <c r="C422" i="4"/>
  <c r="C393" i="4"/>
  <c r="C378"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B312" i="4"/>
  <c r="B313" i="4"/>
  <c r="B314" i="4"/>
  <c r="B315" i="4"/>
  <c r="B316" i="4"/>
  <c r="B317" i="4"/>
  <c r="B318" i="4"/>
  <c r="B319" i="4"/>
  <c r="B320" i="4"/>
  <c r="B321" i="4"/>
  <c r="B322" i="4"/>
  <c r="B311" i="4"/>
  <c r="C311" i="4"/>
  <c r="D311" i="4"/>
  <c r="D345" i="4" s="1"/>
  <c r="C296" i="4"/>
  <c r="C297" i="4"/>
  <c r="C298" i="4"/>
  <c r="C299" i="4"/>
  <c r="C300" i="4"/>
  <c r="C301" i="4"/>
  <c r="C302" i="4"/>
  <c r="C303" i="4"/>
  <c r="C304" i="4"/>
  <c r="C305" i="4"/>
  <c r="C306" i="4"/>
  <c r="C307" i="4"/>
  <c r="C308" i="4"/>
  <c r="C309" i="4"/>
  <c r="C310" i="4"/>
  <c r="C312" i="4"/>
  <c r="C313" i="4"/>
  <c r="C314" i="4"/>
  <c r="C315" i="4"/>
  <c r="C316" i="4"/>
  <c r="C317" i="4"/>
  <c r="C318" i="4"/>
  <c r="C319" i="4"/>
  <c r="C320" i="4"/>
  <c r="C321" i="4"/>
  <c r="C322" i="4"/>
  <c r="B296" i="4"/>
  <c r="B297" i="4"/>
  <c r="B298" i="4"/>
  <c r="B299" i="4"/>
  <c r="B300" i="4"/>
  <c r="B301" i="4"/>
  <c r="B302" i="4"/>
  <c r="B303" i="4"/>
  <c r="B304" i="4"/>
  <c r="B305" i="4"/>
  <c r="B306" i="4"/>
  <c r="B307" i="4"/>
  <c r="B308" i="4"/>
  <c r="B309" i="4"/>
  <c r="B310" i="4"/>
  <c r="B295" i="4"/>
  <c r="D296" i="4"/>
  <c r="D330" i="4" s="1"/>
  <c r="D437" i="4" l="1"/>
  <c r="D422" i="4"/>
  <c r="D393" i="4"/>
  <c r="D378" i="4"/>
  <c r="K939" i="9"/>
  <c r="Z633" i="9" l="1"/>
  <c r="Z600" i="3"/>
  <c r="AA600" i="3"/>
  <c r="AB600" i="3"/>
  <c r="Z631" i="3"/>
  <c r="AA631" i="3"/>
  <c r="AB631" i="3"/>
  <c r="Z621" i="3"/>
  <c r="AA621" i="3"/>
  <c r="AB621" i="3"/>
  <c r="Z611" i="3"/>
  <c r="AA611" i="3"/>
  <c r="AB611" i="3"/>
  <c r="AA633" i="9" l="1"/>
  <c r="AB633" i="9"/>
  <c r="Z623" i="9"/>
  <c r="AA623" i="9"/>
  <c r="AB623" i="9"/>
  <c r="Z613" i="9"/>
  <c r="AA613" i="9"/>
  <c r="AB613" i="9"/>
  <c r="Z602" i="9"/>
  <c r="AA602" i="9"/>
  <c r="AB602" i="9"/>
  <c r="C423" i="4"/>
  <c r="C424" i="4"/>
  <c r="C425" i="4"/>
  <c r="C426" i="4"/>
  <c r="C427" i="4"/>
  <c r="C428" i="4"/>
  <c r="C429" i="4"/>
  <c r="C430" i="4"/>
  <c r="C431" i="4"/>
  <c r="C432" i="4"/>
  <c r="C433" i="4"/>
  <c r="C434" i="4"/>
  <c r="C435" i="4"/>
  <c r="C436" i="4"/>
  <c r="C438" i="4"/>
  <c r="C439" i="4"/>
  <c r="C440" i="4"/>
  <c r="C441" i="4"/>
  <c r="C442" i="4"/>
  <c r="C443" i="4"/>
  <c r="C444" i="4"/>
  <c r="C445" i="4"/>
  <c r="C446" i="4"/>
  <c r="C447" i="4"/>
  <c r="C421" i="4"/>
  <c r="C379" i="4"/>
  <c r="C380" i="4"/>
  <c r="C381" i="4"/>
  <c r="C382" i="4"/>
  <c r="C383" i="4"/>
  <c r="C384" i="4"/>
  <c r="C385" i="4"/>
  <c r="C386" i="4"/>
  <c r="C387" i="4"/>
  <c r="C388" i="4"/>
  <c r="C389" i="4"/>
  <c r="C390" i="4"/>
  <c r="C391" i="4"/>
  <c r="C392" i="4"/>
  <c r="C394" i="4"/>
  <c r="C395" i="4"/>
  <c r="C396" i="4"/>
  <c r="C397" i="4"/>
  <c r="C398" i="4"/>
  <c r="C399" i="4"/>
  <c r="C400" i="4"/>
  <c r="C401" i="4"/>
  <c r="C402" i="4"/>
  <c r="C403" i="4"/>
  <c r="C404" i="4"/>
  <c r="C329" i="4"/>
  <c r="D314" i="4"/>
  <c r="D348" i="4" s="1"/>
  <c r="D310" i="4"/>
  <c r="D344" i="4" s="1"/>
  <c r="C295" i="4"/>
  <c r="C377" i="4"/>
  <c r="D321" i="4"/>
  <c r="D355" i="4" s="1"/>
  <c r="D436" i="4" l="1"/>
  <c r="D440" i="4"/>
  <c r="D403" i="4"/>
  <c r="D392" i="4"/>
  <c r="D396" i="4"/>
  <c r="AJ453" i="9" l="1"/>
  <c r="BH453" i="9"/>
  <c r="AZ453" i="9"/>
  <c r="AZ367" i="9"/>
  <c r="BF859" i="9" s="1"/>
  <c r="AB453" i="9"/>
  <c r="AZ369" i="9"/>
  <c r="AZ450" i="9" s="1"/>
  <c r="AZ370" i="9"/>
  <c r="AZ451" i="9" s="1"/>
  <c r="AZ368" i="9"/>
  <c r="AZ449" i="9" s="1"/>
  <c r="AB370" i="9"/>
  <c r="AB451" i="9" s="1"/>
  <c r="AB369" i="9"/>
  <c r="AB450" i="9" s="1"/>
  <c r="AB368" i="9"/>
  <c r="AB449" i="9" s="1"/>
  <c r="BH368" i="9"/>
  <c r="BH449" i="9" s="1"/>
  <c r="BH369" i="9"/>
  <c r="BH450" i="9" s="1"/>
  <c r="BH370" i="9"/>
  <c r="BH451" i="9" s="1"/>
  <c r="BH367" i="9"/>
  <c r="BH448" i="9" s="1"/>
  <c r="AJ370" i="9"/>
  <c r="AJ451" i="9" s="1"/>
  <c r="AJ369" i="9"/>
  <c r="AJ450" i="9" s="1"/>
  <c r="AJ368" i="9"/>
  <c r="AJ449" i="9" s="1"/>
  <c r="AJ367" i="9"/>
  <c r="AJ448" i="9" s="1"/>
  <c r="AZ448" i="9" l="1"/>
  <c r="AA264" i="2" l="1"/>
  <c r="R18" i="6"/>
  <c r="R17" i="5"/>
  <c r="R17" i="4"/>
  <c r="V35" i="3"/>
  <c r="V31" i="9"/>
  <c r="BL701" i="9" l="1"/>
  <c r="AN701" i="9"/>
  <c r="Y80" i="2" l="1"/>
  <c r="AE80" i="2"/>
  <c r="K80" i="2"/>
  <c r="BR315" i="2" l="1"/>
  <c r="BR314" i="2"/>
  <c r="AA315" i="2"/>
  <c r="AA314" i="2"/>
  <c r="AA313" i="2"/>
  <c r="BR313" i="2" s="1"/>
  <c r="BR312" i="2"/>
  <c r="AV737" i="9"/>
  <c r="AE737" i="9"/>
  <c r="AX550" i="9"/>
  <c r="Z550" i="9"/>
  <c r="H546" i="9"/>
  <c r="BJ548" i="9"/>
  <c r="BF548" i="9"/>
  <c r="BB548" i="9"/>
  <c r="AX548" i="9"/>
  <c r="BJ547" i="9"/>
  <c r="BF547" i="9"/>
  <c r="BB547" i="9"/>
  <c r="AX547" i="9"/>
  <c r="I437" i="9"/>
  <c r="I453" i="9" s="1"/>
  <c r="CA187" i="9" l="1"/>
  <c r="U212" i="5" l="1"/>
  <c r="U213" i="5"/>
  <c r="U214" i="5"/>
  <c r="U215" i="5"/>
  <c r="U216" i="5"/>
  <c r="U217" i="5"/>
  <c r="U211" i="5"/>
  <c r="AS176" i="5"/>
  <c r="AS175" i="5"/>
  <c r="AA39" i="5" l="1"/>
  <c r="BN24" i="4"/>
  <c r="CF278" i="2" l="1"/>
  <c r="BY278" i="2"/>
  <c r="AO278" i="2"/>
  <c r="AH278" i="2"/>
  <c r="AA285" i="2"/>
  <c r="BR285" i="2" s="1"/>
  <c r="BY280" i="2"/>
  <c r="AH280" i="2"/>
  <c r="AS61" i="6"/>
  <c r="AA61" i="6"/>
  <c r="U61" i="6"/>
  <c r="U72" i="6"/>
  <c r="AA299" i="2"/>
  <c r="BR292" i="2"/>
  <c r="AA292" i="2"/>
  <c r="K410" i="4" l="1"/>
  <c r="K366" i="4"/>
  <c r="V418" i="4"/>
  <c r="AD418" i="4"/>
  <c r="D297" i="4" l="1"/>
  <c r="D423" i="4" s="1"/>
  <c r="D298" i="4"/>
  <c r="D424" i="4" s="1"/>
  <c r="D299" i="4"/>
  <c r="D425" i="4" s="1"/>
  <c r="D300" i="4"/>
  <c r="D426" i="4" s="1"/>
  <c r="D301" i="4"/>
  <c r="D427" i="4" s="1"/>
  <c r="D302" i="4"/>
  <c r="D428" i="4" s="1"/>
  <c r="D303" i="4"/>
  <c r="D429" i="4" s="1"/>
  <c r="D304" i="4"/>
  <c r="D430" i="4" s="1"/>
  <c r="D305" i="4"/>
  <c r="D431" i="4" s="1"/>
  <c r="D306" i="4"/>
  <c r="D432" i="4" s="1"/>
  <c r="D307" i="4"/>
  <c r="D433" i="4" s="1"/>
  <c r="D308" i="4"/>
  <c r="D434" i="4" s="1"/>
  <c r="D309" i="4"/>
  <c r="D312" i="4"/>
  <c r="D313" i="4"/>
  <c r="D315" i="4"/>
  <c r="D316" i="4"/>
  <c r="D317" i="4"/>
  <c r="D318" i="4"/>
  <c r="D319" i="4"/>
  <c r="D445" i="4" s="1"/>
  <c r="D320" i="4"/>
  <c r="D446" i="4" s="1"/>
  <c r="D322" i="4"/>
  <c r="D295" i="4"/>
  <c r="D397" i="4" l="1"/>
  <c r="D441" i="4"/>
  <c r="D395" i="4"/>
  <c r="D439" i="4"/>
  <c r="D394" i="4"/>
  <c r="D438" i="4"/>
  <c r="D399" i="4"/>
  <c r="D443" i="4"/>
  <c r="D391" i="4"/>
  <c r="D435" i="4"/>
  <c r="D400" i="4"/>
  <c r="D444" i="4"/>
  <c r="D398" i="4"/>
  <c r="D442" i="4"/>
  <c r="D447" i="4"/>
  <c r="D404" i="4"/>
  <c r="D401" i="4"/>
  <c r="D402" i="4"/>
  <c r="D379" i="4"/>
  <c r="D347" i="4"/>
  <c r="D346" i="4"/>
  <c r="D421" i="4"/>
  <c r="D377" i="4"/>
  <c r="D390" i="4"/>
  <c r="D350" i="4"/>
  <c r="D352" i="4"/>
  <c r="D349" i="4"/>
  <c r="D337" i="4"/>
  <c r="D331" i="4"/>
  <c r="D385" i="4"/>
  <c r="D351" i="4"/>
  <c r="D329" i="4"/>
  <c r="D389" i="4"/>
  <c r="D341" i="4"/>
  <c r="D382" i="4"/>
  <c r="D334" i="4"/>
  <c r="D381" i="4"/>
  <c r="D333" i="4"/>
  <c r="D384" i="4"/>
  <c r="D336" i="4"/>
  <c r="D335" i="4"/>
  <c r="D383" i="4"/>
  <c r="D353" i="4"/>
  <c r="D338" i="4"/>
  <c r="D386" i="4"/>
  <c r="D387" i="4"/>
  <c r="D339" i="4"/>
  <c r="D343" i="4"/>
  <c r="D380" i="4"/>
  <c r="D332" i="4"/>
  <c r="D388" i="4"/>
  <c r="D340" i="4"/>
  <c r="D342" i="4"/>
  <c r="D354" i="4"/>
  <c r="D356" i="4"/>
  <c r="BR294" i="2"/>
  <c r="BR293" i="2"/>
  <c r="AA294" i="2"/>
  <c r="H672" i="3"/>
  <c r="H673" i="3"/>
  <c r="H674" i="3"/>
  <c r="H675" i="3"/>
  <c r="H676" i="3"/>
  <c r="H677" i="3"/>
  <c r="H678" i="3"/>
  <c r="H679" i="3"/>
  <c r="H680" i="3"/>
  <c r="H681" i="3"/>
  <c r="H682" i="3"/>
  <c r="H683" i="3"/>
  <c r="H684" i="3"/>
  <c r="H685" i="3"/>
  <c r="H686" i="3"/>
  <c r="H687" i="3"/>
  <c r="H688" i="3"/>
  <c r="H689" i="3"/>
  <c r="H690" i="3"/>
  <c r="H691" i="3"/>
  <c r="H692" i="3"/>
  <c r="H693" i="3"/>
  <c r="CC79" i="3"/>
  <c r="BX79" i="3" s="1"/>
  <c r="CB79" i="3"/>
  <c r="BW79" i="3" s="1"/>
  <c r="CA79" i="3"/>
  <c r="BV79" i="3" s="1"/>
  <c r="AA293" i="2"/>
  <c r="BR291" i="2"/>
  <c r="CC143" i="3"/>
  <c r="CB143" i="3"/>
  <c r="CA143" i="3"/>
  <c r="BV143" i="3" s="1"/>
  <c r="S300" i="9" l="1"/>
  <c r="R300" i="9"/>
  <c r="Q300" i="9"/>
  <c r="P300" i="9"/>
  <c r="O300" i="9"/>
  <c r="N300" i="9"/>
  <c r="M300" i="9"/>
  <c r="L300" i="9"/>
  <c r="K300" i="9"/>
  <c r="J300" i="9"/>
  <c r="S294" i="9"/>
  <c r="R294" i="9"/>
  <c r="Q294" i="9"/>
  <c r="P294" i="9"/>
  <c r="O294" i="9"/>
  <c r="N294" i="9"/>
  <c r="M294" i="9"/>
  <c r="L294" i="9"/>
  <c r="K294" i="9"/>
  <c r="J294" i="9"/>
  <c r="S286" i="9"/>
  <c r="R286" i="9"/>
  <c r="Q286" i="9"/>
  <c r="P286" i="9"/>
  <c r="O286" i="9"/>
  <c r="N286" i="9"/>
  <c r="M286" i="9"/>
  <c r="L286" i="9"/>
  <c r="K286" i="9"/>
  <c r="J286" i="9"/>
  <c r="I356" i="9"/>
  <c r="I372" i="9" s="1"/>
  <c r="I354" i="9"/>
  <c r="I370" i="9" s="1"/>
  <c r="I435" i="9" l="1"/>
  <c r="I451" i="9" s="1"/>
  <c r="I862" i="9"/>
  <c r="I1017" i="9" s="1"/>
  <c r="BD918" i="9"/>
  <c r="AZ917" i="9"/>
  <c r="AU970" i="9"/>
  <c r="BG971" i="9"/>
  <c r="BG997" i="9" s="1"/>
  <c r="BC971" i="9"/>
  <c r="BC997" i="9" s="1"/>
  <c r="AY971" i="9"/>
  <c r="AY997" i="9" s="1"/>
  <c r="AU971" i="9"/>
  <c r="AU997" i="9" s="1"/>
  <c r="BH901" i="9"/>
  <c r="BH902" i="9" s="1"/>
  <c r="BD901" i="9"/>
  <c r="BD902" i="9" s="1"/>
  <c r="AZ901" i="9"/>
  <c r="AZ902" i="9" s="1"/>
  <c r="AV901" i="9"/>
  <c r="AV902" i="9" s="1"/>
  <c r="AV894" i="9"/>
  <c r="AZ894" i="9" s="1"/>
  <c r="BD894" i="9" s="1"/>
  <c r="BH894" i="9" s="1"/>
  <c r="BH893" i="9"/>
  <c r="BD893" i="9"/>
  <c r="AZ893" i="9"/>
  <c r="AV893" i="9"/>
  <c r="AU972" i="9" l="1"/>
  <c r="AU975" i="9" s="1"/>
  <c r="AU996" i="9"/>
  <c r="AY970" i="9"/>
  <c r="AY996" i="9" s="1"/>
  <c r="BD896" i="9"/>
  <c r="BD897" i="9" s="1"/>
  <c r="BC970" i="9"/>
  <c r="BG970" i="9"/>
  <c r="AV896" i="9"/>
  <c r="AV897" i="9" s="1"/>
  <c r="AZ896" i="9"/>
  <c r="AZ897" i="9" s="1"/>
  <c r="BH896" i="9"/>
  <c r="BH897" i="9" s="1"/>
  <c r="AY998" i="9" l="1"/>
  <c r="AY1001" i="9" s="1"/>
  <c r="AU998" i="9"/>
  <c r="AU1001" i="9" s="1"/>
  <c r="BC972" i="9"/>
  <c r="BC975" i="9" s="1"/>
  <c r="BC996" i="9"/>
  <c r="BG972" i="9"/>
  <c r="BG975" i="9" s="1"/>
  <c r="BG996" i="9"/>
  <c r="AY972" i="9"/>
  <c r="BL970" i="9"/>
  <c r="BC998" i="9" l="1"/>
  <c r="BC1001" i="9" s="1"/>
  <c r="BG998" i="9"/>
  <c r="BG1001" i="9" s="1"/>
  <c r="AY975" i="9"/>
  <c r="BL972" i="9"/>
  <c r="AI971" i="9" l="1"/>
  <c r="AI997" i="9" s="1"/>
  <c r="AE971" i="9"/>
  <c r="AE997" i="9" s="1"/>
  <c r="AA971" i="9"/>
  <c r="AA997" i="9" s="1"/>
  <c r="W971" i="9"/>
  <c r="W997" i="9" s="1"/>
  <c r="W970" i="9"/>
  <c r="AJ901" i="9"/>
  <c r="AF901" i="9"/>
  <c r="AB901" i="9"/>
  <c r="X901" i="9"/>
  <c r="W996" i="9" l="1"/>
  <c r="W972" i="9"/>
  <c r="AI970" i="9"/>
  <c r="AE970" i="9"/>
  <c r="AA970" i="9"/>
  <c r="H1033" i="9"/>
  <c r="CC65" i="9"/>
  <c r="BX65" i="9" s="1"/>
  <c r="CB65" i="9"/>
  <c r="BW65" i="9" s="1"/>
  <c r="CA65" i="9"/>
  <c r="BV65" i="9" s="1"/>
  <c r="AN970" i="9" l="1"/>
  <c r="W998" i="9"/>
  <c r="W1001" i="9" s="1"/>
  <c r="AI972" i="9"/>
  <c r="AI975" i="9" s="1"/>
  <c r="AA972" i="9"/>
  <c r="AA975" i="9" s="1"/>
  <c r="AE972" i="9"/>
  <c r="AE975" i="9" s="1"/>
  <c r="W975" i="9"/>
  <c r="AI996" i="9"/>
  <c r="AE996" i="9"/>
  <c r="AA996" i="9"/>
  <c r="AE998" i="9" l="1"/>
  <c r="AE1001" i="9" s="1"/>
  <c r="AI998" i="9"/>
  <c r="AI1001" i="9" s="1"/>
  <c r="AA998" i="9"/>
  <c r="AA1001" i="9" s="1"/>
  <c r="AN972" i="9"/>
  <c r="AB468" i="4" l="1"/>
  <c r="AF918" i="9"/>
  <c r="AB917" i="9"/>
  <c r="AJ902" i="9" l="1"/>
  <c r="AF902" i="9"/>
  <c r="AB902" i="9"/>
  <c r="X902" i="9"/>
  <c r="AJ893" i="9"/>
  <c r="AF893" i="9"/>
  <c r="AB893" i="9"/>
  <c r="X894" i="9"/>
  <c r="AB894" i="9" s="1"/>
  <c r="AF894" i="9" s="1"/>
  <c r="AJ894" i="9" s="1"/>
  <c r="X893" i="9"/>
  <c r="V903" i="9" l="1"/>
  <c r="X903" i="9" s="1"/>
  <c r="X904" i="9" s="1"/>
  <c r="AB896" i="9"/>
  <c r="AB897" i="9" s="1"/>
  <c r="AJ896" i="9"/>
  <c r="AJ897" i="9" s="1"/>
  <c r="X896" i="9"/>
  <c r="X897" i="9" s="1"/>
  <c r="AF896" i="9"/>
  <c r="AF897" i="9" s="1"/>
  <c r="AZ903" i="9" l="1"/>
  <c r="AZ904" i="9" s="1"/>
  <c r="AV903" i="9"/>
  <c r="AV904" i="9" s="1"/>
  <c r="BH903" i="9"/>
  <c r="BH904" i="9" s="1"/>
  <c r="BD903" i="9"/>
  <c r="BD904" i="9" s="1"/>
  <c r="V898" i="9"/>
  <c r="AF898" i="9" s="1"/>
  <c r="AF899" i="9" s="1"/>
  <c r="AB903" i="9"/>
  <c r="AB904" i="9" s="1"/>
  <c r="AJ903" i="9"/>
  <c r="AJ904" i="9" s="1"/>
  <c r="AF903" i="9"/>
  <c r="AF904" i="9" s="1"/>
  <c r="AB898" i="9" l="1"/>
  <c r="AB899" i="9" s="1"/>
  <c r="X898" i="9"/>
  <c r="X899" i="9" s="1"/>
  <c r="AJ898" i="9"/>
  <c r="AJ899" i="9" s="1"/>
  <c r="AV898" i="9"/>
  <c r="AV899" i="9" s="1"/>
  <c r="BD898" i="9"/>
  <c r="BD899" i="9" s="1"/>
  <c r="AZ898" i="9"/>
  <c r="AZ899" i="9" s="1"/>
  <c r="BH898" i="9"/>
  <c r="BH899" i="9" s="1"/>
  <c r="AS39" i="5"/>
  <c r="AA121" i="4" l="1"/>
  <c r="AV738" i="9" l="1"/>
  <c r="AE738" i="9"/>
  <c r="AP508" i="9"/>
  <c r="BN508" i="9" s="1"/>
  <c r="AP507" i="9"/>
  <c r="BN507" i="9" s="1"/>
  <c r="BD857" i="9" l="1"/>
  <c r="AV857" i="9"/>
  <c r="AZ857" i="9"/>
  <c r="AX857" i="9"/>
  <c r="BB857" i="9"/>
  <c r="AG857" i="9"/>
  <c r="AE857" i="9"/>
  <c r="AI857" i="9"/>
  <c r="AK857" i="9"/>
  <c r="AM857" i="9"/>
  <c r="X179" i="9"/>
  <c r="BF856" i="9" l="1"/>
  <c r="AE736" i="9"/>
  <c r="AV736" i="9" l="1"/>
  <c r="AB636" i="9" l="1"/>
  <c r="AA636" i="9"/>
  <c r="Z636" i="9"/>
  <c r="AB635" i="9"/>
  <c r="AA635" i="9"/>
  <c r="Z635" i="9"/>
  <c r="AB634" i="9"/>
  <c r="AA634" i="9"/>
  <c r="Z634" i="9"/>
  <c r="AB632" i="9"/>
  <c r="AA632" i="9"/>
  <c r="Z632" i="9"/>
  <c r="AB631" i="9"/>
  <c r="AA631" i="9"/>
  <c r="Z631" i="9"/>
  <c r="AB630" i="9"/>
  <c r="AA630" i="9"/>
  <c r="Z630" i="9"/>
  <c r="AB629" i="9"/>
  <c r="AA629" i="9"/>
  <c r="Z629" i="9"/>
  <c r="AB626" i="9"/>
  <c r="AA626" i="9"/>
  <c r="Z626" i="9"/>
  <c r="AB625" i="9"/>
  <c r="AA625" i="9"/>
  <c r="Z625" i="9"/>
  <c r="AB624" i="9"/>
  <c r="AA624" i="9"/>
  <c r="Z624" i="9"/>
  <c r="AB622" i="9"/>
  <c r="AA622" i="9"/>
  <c r="Z622" i="9"/>
  <c r="AB621" i="9"/>
  <c r="AA621" i="9"/>
  <c r="Z621" i="9"/>
  <c r="AB620" i="9"/>
  <c r="AA620" i="9"/>
  <c r="Z620" i="9"/>
  <c r="AB619" i="9"/>
  <c r="AA619" i="9"/>
  <c r="Z619" i="9"/>
  <c r="AB616" i="9"/>
  <c r="AA616" i="9"/>
  <c r="Z616" i="9"/>
  <c r="AB615" i="9"/>
  <c r="AA615" i="9"/>
  <c r="Z615" i="9"/>
  <c r="AB614" i="9"/>
  <c r="AA614" i="9"/>
  <c r="Z614" i="9"/>
  <c r="AB612" i="9"/>
  <c r="AA612" i="9"/>
  <c r="Z612" i="9"/>
  <c r="AB611" i="9"/>
  <c r="AA611" i="9"/>
  <c r="Z611" i="9"/>
  <c r="AB610" i="9"/>
  <c r="AA610" i="9"/>
  <c r="Z610" i="9"/>
  <c r="AB609" i="9"/>
  <c r="AA609" i="9"/>
  <c r="Z609" i="9"/>
  <c r="AB629" i="3"/>
  <c r="AA629" i="3"/>
  <c r="Z629" i="3"/>
  <c r="AB619" i="3"/>
  <c r="AA619" i="3"/>
  <c r="Z619" i="3"/>
  <c r="AB609" i="3"/>
  <c r="AA609" i="3"/>
  <c r="Z609" i="3"/>
  <c r="Z598" i="3"/>
  <c r="AA598" i="3"/>
  <c r="AB598" i="3"/>
  <c r="Z600" i="9" l="1"/>
  <c r="AA600" i="9"/>
  <c r="AB600" i="9"/>
  <c r="AB605" i="9"/>
  <c r="AA605" i="9"/>
  <c r="Z605" i="9"/>
  <c r="AB604" i="9"/>
  <c r="AA604" i="9"/>
  <c r="Z604" i="9"/>
  <c r="AB603" i="9"/>
  <c r="AA603" i="9"/>
  <c r="Z603" i="9"/>
  <c r="AB601" i="9"/>
  <c r="AA601" i="9"/>
  <c r="Z601" i="9"/>
  <c r="Z599" i="9"/>
  <c r="AA599" i="9"/>
  <c r="AB599" i="9"/>
  <c r="C12" i="7" l="1"/>
  <c r="C255" i="7" s="1"/>
  <c r="AT102" i="4"/>
  <c r="AA96" i="4"/>
  <c r="Z45" i="4" s="1"/>
  <c r="AA206" i="4" s="1"/>
  <c r="AA100" i="4"/>
  <c r="AH261" i="4"/>
  <c r="BR264" i="2"/>
  <c r="AA102" i="4"/>
  <c r="BA261" i="4"/>
  <c r="A522" i="7"/>
  <c r="A521" i="7"/>
  <c r="A520" i="7"/>
  <c r="A519" i="7"/>
  <c r="A518" i="7"/>
  <c r="E529" i="7"/>
  <c r="C529" i="7" s="1"/>
  <c r="X721" i="9"/>
  <c r="AA189" i="5"/>
  <c r="AA186" i="5"/>
  <c r="AA71" i="5"/>
  <c r="L176" i="2"/>
  <c r="BJ9" i="2" s="1"/>
  <c r="L177" i="2"/>
  <c r="BK9" i="2" s="1"/>
  <c r="M723" i="9"/>
  <c r="M727" i="9" s="1"/>
  <c r="BH721" i="9"/>
  <c r="BD721" i="9"/>
  <c r="AZ721" i="9"/>
  <c r="AV721" i="9"/>
  <c r="AJ721" i="9"/>
  <c r="AF721" i="9"/>
  <c r="AB721" i="9"/>
  <c r="BL141" i="3"/>
  <c r="AN216" i="3"/>
  <c r="AN217" i="3"/>
  <c r="AN230" i="3"/>
  <c r="AN282" i="3" s="1"/>
  <c r="H655" i="9"/>
  <c r="L662" i="9" s="1"/>
  <c r="AV664" i="9"/>
  <c r="AZ664" i="9"/>
  <c r="BD664" i="9"/>
  <c r="BH664" i="9"/>
  <c r="X664" i="9"/>
  <c r="AB664" i="9"/>
  <c r="AF664" i="9"/>
  <c r="AJ664" i="9"/>
  <c r="BH161" i="9"/>
  <c r="AV675" i="9"/>
  <c r="AZ675" i="9"/>
  <c r="BD675" i="9"/>
  <c r="BH675" i="9"/>
  <c r="BH693" i="9" s="1"/>
  <c r="BH179" i="9"/>
  <c r="BH180" i="9"/>
  <c r="BD161" i="9"/>
  <c r="BD179" i="9"/>
  <c r="BD180" i="9"/>
  <c r="AZ161" i="9"/>
  <c r="AZ179" i="9"/>
  <c r="AZ180" i="9"/>
  <c r="AV161" i="9"/>
  <c r="AV419" i="9" s="1"/>
  <c r="AV179" i="9"/>
  <c r="AV180" i="9"/>
  <c r="AS92" i="6"/>
  <c r="AA92" i="6"/>
  <c r="AV173" i="9"/>
  <c r="AZ173" i="9"/>
  <c r="BD173" i="9"/>
  <c r="BH173" i="9"/>
  <c r="X173" i="9"/>
  <c r="X161" i="9"/>
  <c r="X675" i="9"/>
  <c r="X693" i="9" s="1"/>
  <c r="AB675" i="9"/>
  <c r="AB693" i="9" s="1"/>
  <c r="AF675" i="9"/>
  <c r="AF693" i="9" s="1"/>
  <c r="AJ675" i="9"/>
  <c r="AB173" i="9"/>
  <c r="AB326" i="9" s="1"/>
  <c r="AB161" i="9"/>
  <c r="AB419" i="9" s="1"/>
  <c r="AF173" i="9"/>
  <c r="AF326" i="9" s="1"/>
  <c r="AF161" i="9"/>
  <c r="AJ173" i="9"/>
  <c r="AJ161" i="9"/>
  <c r="AJ419" i="9" s="1"/>
  <c r="X651" i="9"/>
  <c r="AB651" i="9"/>
  <c r="AF651" i="9"/>
  <c r="AJ651" i="9"/>
  <c r="Z565" i="9"/>
  <c r="X378" i="9"/>
  <c r="Z575" i="9"/>
  <c r="X379" i="9"/>
  <c r="Z585" i="9"/>
  <c r="X380" i="9"/>
  <c r="Z510" i="9"/>
  <c r="X351" i="9"/>
  <c r="Z520" i="9"/>
  <c r="X352" i="9"/>
  <c r="Z530" i="9"/>
  <c r="X353" i="9"/>
  <c r="Z540" i="9"/>
  <c r="X354" i="9"/>
  <c r="AX510" i="9"/>
  <c r="AX507" i="9"/>
  <c r="BB507" i="9"/>
  <c r="BF507" i="9"/>
  <c r="BJ507" i="9"/>
  <c r="AV432" i="9"/>
  <c r="AX520" i="9"/>
  <c r="AX517" i="9"/>
  <c r="BB517" i="9"/>
  <c r="BF517" i="9"/>
  <c r="BJ517" i="9"/>
  <c r="AV433" i="9"/>
  <c r="AX527" i="9"/>
  <c r="AX530" i="9"/>
  <c r="BB527" i="9"/>
  <c r="BF527" i="9"/>
  <c r="BJ527" i="9"/>
  <c r="AV434" i="9"/>
  <c r="AX537" i="9"/>
  <c r="AX540" i="9"/>
  <c r="BB537" i="9"/>
  <c r="BF537" i="9"/>
  <c r="BJ537" i="9"/>
  <c r="AX562" i="9"/>
  <c r="AX565" i="9"/>
  <c r="BB562" i="9"/>
  <c r="BF562" i="9"/>
  <c r="BJ562" i="9"/>
  <c r="AV459" i="9"/>
  <c r="AX575" i="9"/>
  <c r="AX572" i="9"/>
  <c r="BB572" i="9"/>
  <c r="BF572" i="9"/>
  <c r="BJ572" i="9"/>
  <c r="AV460" i="9"/>
  <c r="AX582" i="9"/>
  <c r="AX585" i="9"/>
  <c r="BB582" i="9"/>
  <c r="BF582" i="9"/>
  <c r="BJ582" i="9"/>
  <c r="AV461" i="9"/>
  <c r="C461" i="9" s="1"/>
  <c r="BL216" i="3"/>
  <c r="BL268" i="3" s="1"/>
  <c r="BL217" i="3"/>
  <c r="BL269" i="3" s="1"/>
  <c r="AX520" i="3"/>
  <c r="AX517" i="3"/>
  <c r="BB517" i="3"/>
  <c r="BF517" i="3"/>
  <c r="BJ517" i="3"/>
  <c r="AV239" i="3"/>
  <c r="AV289" i="3" s="1"/>
  <c r="AX530" i="3"/>
  <c r="AX527" i="3"/>
  <c r="BB527" i="3"/>
  <c r="BF527" i="3"/>
  <c r="BJ527" i="3"/>
  <c r="AV240" i="3"/>
  <c r="AV290" i="3" s="1"/>
  <c r="AX540" i="3"/>
  <c r="AX537" i="3"/>
  <c r="BB537" i="3"/>
  <c r="BF537" i="3"/>
  <c r="BJ537" i="3"/>
  <c r="AV241" i="3"/>
  <c r="AV291" i="3" s="1"/>
  <c r="AX547" i="3"/>
  <c r="BB547" i="3"/>
  <c r="BF547" i="3"/>
  <c r="BJ547" i="3"/>
  <c r="AX572" i="3"/>
  <c r="BB572" i="3"/>
  <c r="BF572" i="3"/>
  <c r="BJ572" i="3"/>
  <c r="AX582" i="3"/>
  <c r="BB582" i="3"/>
  <c r="BF582" i="3"/>
  <c r="BJ582" i="3"/>
  <c r="BX273" i="2"/>
  <c r="AA272" i="2"/>
  <c r="BR272" i="2" s="1"/>
  <c r="AA273" i="2"/>
  <c r="BR273" i="2" s="1"/>
  <c r="X650" i="9"/>
  <c r="AB650" i="9"/>
  <c r="AF650" i="9"/>
  <c r="AJ650" i="9"/>
  <c r="CD23" i="5"/>
  <c r="CE23" i="5"/>
  <c r="CD37" i="5"/>
  <c r="CE37" i="5"/>
  <c r="CD39" i="5"/>
  <c r="CE39" i="5"/>
  <c r="CD42" i="5"/>
  <c r="CE42" i="5"/>
  <c r="CD41" i="5"/>
  <c r="CE41" i="5"/>
  <c r="CD43" i="5"/>
  <c r="CE43" i="5"/>
  <c r="CD45" i="5"/>
  <c r="CE45" i="5"/>
  <c r="CD68" i="5"/>
  <c r="CE68" i="5"/>
  <c r="CC23" i="5"/>
  <c r="BX23" i="4"/>
  <c r="BY23" i="4"/>
  <c r="BW23" i="4"/>
  <c r="BX41" i="4"/>
  <c r="BS41" i="4" s="1"/>
  <c r="BY41" i="4"/>
  <c r="BT41" i="4" s="1"/>
  <c r="CB36" i="9"/>
  <c r="CC36" i="9"/>
  <c r="CB38" i="9"/>
  <c r="BW38" i="9" s="1"/>
  <c r="CC38" i="9"/>
  <c r="BX38" i="9" s="1"/>
  <c r="CB42" i="9"/>
  <c r="BW42" i="9" s="1"/>
  <c r="CC42" i="9"/>
  <c r="BX42" i="9" s="1"/>
  <c r="CB44" i="9"/>
  <c r="BW44" i="9" s="1"/>
  <c r="CC44" i="9"/>
  <c r="BX44" i="9" s="1"/>
  <c r="CB63" i="9"/>
  <c r="BW63" i="9" s="1"/>
  <c r="CC63" i="9"/>
  <c r="BX63" i="9" s="1"/>
  <c r="CB85" i="9"/>
  <c r="BW85" i="9" s="1"/>
  <c r="CC85" i="9"/>
  <c r="BX85" i="9" s="1"/>
  <c r="CB93" i="9"/>
  <c r="BW93" i="9" s="1"/>
  <c r="CC93" i="9"/>
  <c r="BX93" i="9" s="1"/>
  <c r="CB139" i="9"/>
  <c r="BW139" i="9" s="1"/>
  <c r="CC139" i="9"/>
  <c r="BX139" i="9" s="1"/>
  <c r="CB141" i="9"/>
  <c r="BW141" i="9" s="1"/>
  <c r="CC141" i="9"/>
  <c r="BX141" i="9" s="1"/>
  <c r="CB175" i="9"/>
  <c r="BW175" i="9" s="1"/>
  <c r="CC175" i="9"/>
  <c r="BX175" i="9" s="1"/>
  <c r="CB191" i="9"/>
  <c r="CC191" i="9"/>
  <c r="CB195" i="9"/>
  <c r="CC195" i="9"/>
  <c r="CA36" i="9"/>
  <c r="CB41" i="3"/>
  <c r="CC41" i="3"/>
  <c r="CB43" i="3"/>
  <c r="BW43" i="3" s="1"/>
  <c r="CC43" i="3"/>
  <c r="BX43" i="3" s="1"/>
  <c r="CB45" i="3"/>
  <c r="BW45" i="3" s="1"/>
  <c r="CC45" i="3"/>
  <c r="BX45" i="3" s="1"/>
  <c r="CB47" i="3"/>
  <c r="BW47" i="3" s="1"/>
  <c r="CC47" i="3"/>
  <c r="BX47" i="3" s="1"/>
  <c r="CB65" i="3"/>
  <c r="BW65" i="3" s="1"/>
  <c r="CC65" i="3"/>
  <c r="BX65" i="3" s="1"/>
  <c r="CB68" i="3"/>
  <c r="BW68" i="3" s="1"/>
  <c r="CC68" i="3"/>
  <c r="BX68" i="3" s="1"/>
  <c r="BW77" i="3"/>
  <c r="BX77" i="3"/>
  <c r="CB90" i="3"/>
  <c r="CC90" i="3"/>
  <c r="CB103" i="3"/>
  <c r="CC103" i="3"/>
  <c r="CB105" i="3"/>
  <c r="CC105" i="3"/>
  <c r="CB141" i="3"/>
  <c r="CC141" i="3"/>
  <c r="CB145" i="3"/>
  <c r="CC145" i="3"/>
  <c r="CA41" i="3"/>
  <c r="CC68" i="5"/>
  <c r="BX68" i="5" s="1"/>
  <c r="CC45" i="5"/>
  <c r="BX45" i="5" s="1"/>
  <c r="CC43" i="5"/>
  <c r="BX43" i="5" s="1"/>
  <c r="CC41" i="5"/>
  <c r="BX41" i="5" s="1"/>
  <c r="CC42" i="5"/>
  <c r="BX42" i="5" s="1"/>
  <c r="CC39" i="5"/>
  <c r="BX39" i="5" s="1"/>
  <c r="CC37" i="5"/>
  <c r="BX37" i="5" s="1"/>
  <c r="BW41" i="4"/>
  <c r="BR41" i="4" s="1"/>
  <c r="CA145" i="3"/>
  <c r="BV145" i="3" s="1"/>
  <c r="CA141" i="3"/>
  <c r="BV141" i="3" s="1"/>
  <c r="CA105" i="3"/>
  <c r="BV105" i="3" s="1"/>
  <c r="CA103" i="3"/>
  <c r="BV103" i="3" s="1"/>
  <c r="CA90" i="3"/>
  <c r="BV90" i="3" s="1"/>
  <c r="BV77" i="3"/>
  <c r="CA68" i="3"/>
  <c r="BV68" i="3" s="1"/>
  <c r="CA65" i="3"/>
  <c r="BV65" i="3" s="1"/>
  <c r="CA47" i="3"/>
  <c r="BV47" i="3" s="1"/>
  <c r="CA45" i="3"/>
  <c r="BV45" i="3" s="1"/>
  <c r="CA43" i="3"/>
  <c r="BV43" i="3" s="1"/>
  <c r="CA195" i="9"/>
  <c r="BV195" i="9" s="1"/>
  <c r="CA191" i="9"/>
  <c r="BV191" i="9" s="1"/>
  <c r="CA175" i="9"/>
  <c r="BV175" i="9" s="1"/>
  <c r="CA141" i="9"/>
  <c r="BV141" i="9" s="1"/>
  <c r="CA139" i="9"/>
  <c r="BV139" i="9" s="1"/>
  <c r="CA93" i="9"/>
  <c r="BV93" i="9" s="1"/>
  <c r="CA85" i="9"/>
  <c r="BV85" i="9" s="1"/>
  <c r="CA63" i="9"/>
  <c r="BV63" i="9" s="1"/>
  <c r="CA44" i="9"/>
  <c r="BV44" i="9" s="1"/>
  <c r="CA42" i="9"/>
  <c r="BV42" i="9" s="1"/>
  <c r="CA38" i="9"/>
  <c r="BV38" i="9" s="1"/>
  <c r="G8" i="7"/>
  <c r="AT2" i="3" s="1"/>
  <c r="A517" i="7"/>
  <c r="A516" i="7"/>
  <c r="A515" i="7"/>
  <c r="A514" i="7"/>
  <c r="A513" i="7"/>
  <c r="A512" i="7"/>
  <c r="A511" i="7"/>
  <c r="A509" i="7"/>
  <c r="A508" i="7"/>
  <c r="A506" i="7"/>
  <c r="A505" i="7"/>
  <c r="A504" i="7"/>
  <c r="A503" i="7"/>
  <c r="A502" i="7"/>
  <c r="A501" i="7"/>
  <c r="A500" i="7"/>
  <c r="A499" i="7"/>
  <c r="A498" i="7"/>
  <c r="A497" i="7"/>
  <c r="A496" i="7"/>
  <c r="A494" i="7"/>
  <c r="A493" i="7"/>
  <c r="A491" i="7"/>
  <c r="A490" i="7"/>
  <c r="A489" i="7"/>
  <c r="A488" i="7"/>
  <c r="A487" i="7"/>
  <c r="A486" i="7"/>
  <c r="A485" i="7"/>
  <c r="A484" i="7"/>
  <c r="A483" i="7"/>
  <c r="A482" i="7"/>
  <c r="A481" i="7"/>
  <c r="A492" i="7"/>
  <c r="BW57" i="9"/>
  <c r="BX57" i="9"/>
  <c r="BW59" i="9"/>
  <c r="BX59" i="9"/>
  <c r="BW40" i="9"/>
  <c r="BX40" i="9"/>
  <c r="BV59" i="9"/>
  <c r="BV57" i="9"/>
  <c r="BV40" i="9"/>
  <c r="C21" i="7"/>
  <c r="C171" i="7"/>
  <c r="E157" i="5" s="1"/>
  <c r="C221" i="7"/>
  <c r="H231" i="3" s="1"/>
  <c r="H283" i="3" s="1"/>
  <c r="C233" i="7"/>
  <c r="E76" i="4" s="1"/>
  <c r="C194" i="7"/>
  <c r="F43" i="5" s="1"/>
  <c r="C165" i="7"/>
  <c r="I185" i="9" s="1"/>
  <c r="C153" i="7"/>
  <c r="E160" i="4" s="1"/>
  <c r="C80" i="7"/>
  <c r="E147" i="4" s="1"/>
  <c r="C45" i="7"/>
  <c r="E119" i="4" s="1"/>
  <c r="C17" i="7"/>
  <c r="H218" i="3" s="1"/>
  <c r="H270" i="3" s="1"/>
  <c r="C15" i="7"/>
  <c r="AO59" i="4" s="1"/>
  <c r="C116" i="7"/>
  <c r="C138" i="7"/>
  <c r="C61" i="7"/>
  <c r="K87" i="2" s="1"/>
  <c r="C212" i="7"/>
  <c r="AA135" i="9" s="1"/>
  <c r="C36" i="7"/>
  <c r="C177" i="7"/>
  <c r="I71" i="3" s="1"/>
  <c r="C229" i="7"/>
  <c r="I63" i="3" s="1"/>
  <c r="C249" i="7"/>
  <c r="I71" i="9" s="1"/>
  <c r="AZ674" i="9" s="1"/>
  <c r="AZ692" i="9" s="1"/>
  <c r="C241" i="7"/>
  <c r="I91" i="9" s="1"/>
  <c r="I379" i="9" s="1"/>
  <c r="I460" i="9" s="1"/>
  <c r="C76" i="7"/>
  <c r="I175" i="9" s="1"/>
  <c r="C261" i="7"/>
  <c r="C189" i="7"/>
  <c r="H40" i="9" s="1"/>
  <c r="E166" i="5"/>
  <c r="E165" i="5"/>
  <c r="E164" i="5"/>
  <c r="C283" i="7"/>
  <c r="I380" i="9"/>
  <c r="I461" i="9" s="1"/>
  <c r="AV662" i="3"/>
  <c r="AZ662" i="3"/>
  <c r="BD662" i="3"/>
  <c r="BH662" i="3"/>
  <c r="AV242" i="3"/>
  <c r="AV252" i="3"/>
  <c r="AV302" i="3" s="1"/>
  <c r="C302" i="3" s="1"/>
  <c r="AV253" i="3"/>
  <c r="AT100" i="4"/>
  <c r="AS182" i="5"/>
  <c r="AS181" i="5"/>
  <c r="AS189" i="5"/>
  <c r="AS186" i="5"/>
  <c r="X662" i="3"/>
  <c r="AB662" i="3"/>
  <c r="AF662" i="3"/>
  <c r="AJ662" i="3"/>
  <c r="Z520" i="3"/>
  <c r="Z530" i="3"/>
  <c r="X240" i="3"/>
  <c r="X290" i="3" s="1"/>
  <c r="Z540" i="3"/>
  <c r="X241" i="3"/>
  <c r="X291" i="3" s="1"/>
  <c r="X242" i="3"/>
  <c r="AN141" i="3"/>
  <c r="X252" i="3"/>
  <c r="X253" i="3"/>
  <c r="X432" i="9"/>
  <c r="X433" i="9"/>
  <c r="X434" i="9"/>
  <c r="X435" i="9"/>
  <c r="X459" i="9"/>
  <c r="X460" i="9"/>
  <c r="X461" i="9"/>
  <c r="AS133" i="5"/>
  <c r="AS134" i="5" s="1"/>
  <c r="AA133" i="5"/>
  <c r="AA134" i="5" s="1"/>
  <c r="AS71" i="5"/>
  <c r="AB634" i="3"/>
  <c r="AA634" i="3"/>
  <c r="Z634" i="3"/>
  <c r="AB633" i="3"/>
  <c r="AA633" i="3"/>
  <c r="Z633" i="3"/>
  <c r="AB632" i="3"/>
  <c r="AA632" i="3"/>
  <c r="Z632" i="3"/>
  <c r="AB630" i="3"/>
  <c r="AA630" i="3"/>
  <c r="Z630" i="3"/>
  <c r="AB628" i="3"/>
  <c r="AA628" i="3"/>
  <c r="Z628" i="3"/>
  <c r="AB627" i="3"/>
  <c r="AA627" i="3"/>
  <c r="Z627" i="3"/>
  <c r="AB624" i="3"/>
  <c r="AA624" i="3"/>
  <c r="Z624" i="3"/>
  <c r="AB623" i="3"/>
  <c r="AA623" i="3"/>
  <c r="Z623" i="3"/>
  <c r="AB622" i="3"/>
  <c r="AA622" i="3"/>
  <c r="Z622" i="3"/>
  <c r="AB620" i="3"/>
  <c r="AA620" i="3"/>
  <c r="Z620" i="3"/>
  <c r="AB618" i="3"/>
  <c r="AA618" i="3"/>
  <c r="Z618" i="3"/>
  <c r="AB617" i="3"/>
  <c r="AA617" i="3"/>
  <c r="Z617" i="3"/>
  <c r="AB614" i="3"/>
  <c r="AA614" i="3"/>
  <c r="Z614" i="3"/>
  <c r="AB613" i="3"/>
  <c r="AA613" i="3"/>
  <c r="Z613" i="3"/>
  <c r="AB612" i="3"/>
  <c r="AA612" i="3"/>
  <c r="Z612" i="3"/>
  <c r="AB610" i="3"/>
  <c r="AA610" i="3"/>
  <c r="Z610" i="3"/>
  <c r="AB608" i="3"/>
  <c r="AA608" i="3"/>
  <c r="Z608" i="3"/>
  <c r="AB607" i="3"/>
  <c r="AA607" i="3"/>
  <c r="Z607" i="3"/>
  <c r="AB603" i="3"/>
  <c r="AA603" i="3"/>
  <c r="Z603" i="3"/>
  <c r="AB602" i="3"/>
  <c r="AA602" i="3"/>
  <c r="Z602" i="3"/>
  <c r="AB601" i="3"/>
  <c r="AA601" i="3"/>
  <c r="Z601" i="3"/>
  <c r="AB599" i="3"/>
  <c r="AA599" i="3"/>
  <c r="Z599" i="3"/>
  <c r="AB597" i="3"/>
  <c r="AA597" i="3"/>
  <c r="Z597" i="3"/>
  <c r="Z596" i="3"/>
  <c r="AX62" i="6"/>
  <c r="AF62" i="6"/>
  <c r="AH273" i="2"/>
  <c r="BL134" i="3"/>
  <c r="AN134" i="3"/>
  <c r="BL141" i="9"/>
  <c r="AN141" i="9"/>
  <c r="AV351" i="9"/>
  <c r="AV352" i="9"/>
  <c r="AV353" i="9"/>
  <c r="AV354" i="9"/>
  <c r="C354" i="9" s="1"/>
  <c r="AV378" i="9"/>
  <c r="AV379" i="9"/>
  <c r="AV380" i="9"/>
  <c r="C380" i="9" s="1"/>
  <c r="AJ179" i="9"/>
  <c r="AJ180" i="9"/>
  <c r="AF179" i="9"/>
  <c r="AF180" i="9"/>
  <c r="AB179" i="9"/>
  <c r="AB180" i="9"/>
  <c r="X180" i="9"/>
  <c r="AX518" i="3"/>
  <c r="BB518" i="3"/>
  <c r="BF518" i="3"/>
  <c r="BJ518" i="3"/>
  <c r="AX528" i="3"/>
  <c r="BB528" i="3"/>
  <c r="BF528" i="3"/>
  <c r="BJ528" i="3"/>
  <c r="AX550" i="3"/>
  <c r="Z575" i="3"/>
  <c r="AX573" i="3"/>
  <c r="BB573" i="3"/>
  <c r="BF573" i="3"/>
  <c r="BJ573" i="3"/>
  <c r="Z585" i="3"/>
  <c r="AX518" i="9"/>
  <c r="BB518" i="9"/>
  <c r="BF518" i="9"/>
  <c r="BJ518" i="9"/>
  <c r="AX563" i="9"/>
  <c r="BB563" i="9"/>
  <c r="BF563" i="9"/>
  <c r="BJ563" i="9"/>
  <c r="AX583" i="9"/>
  <c r="BB583" i="9"/>
  <c r="BF583" i="9"/>
  <c r="BJ583" i="9"/>
  <c r="Z550" i="3"/>
  <c r="BR277" i="2"/>
  <c r="BR284" i="2"/>
  <c r="BX270" i="2"/>
  <c r="BR270" i="2"/>
  <c r="AH18" i="6"/>
  <c r="X18" i="6"/>
  <c r="D18" i="6"/>
  <c r="AA26" i="6" s="1"/>
  <c r="AH17" i="5"/>
  <c r="X17" i="5"/>
  <c r="D17" i="5"/>
  <c r="AH17" i="4"/>
  <c r="X17" i="4"/>
  <c r="D17" i="4"/>
  <c r="AL35" i="3"/>
  <c r="AB35" i="3"/>
  <c r="H35" i="3"/>
  <c r="AS71" i="6"/>
  <c r="AS69" i="6"/>
  <c r="AA71" i="6"/>
  <c r="AA69" i="6"/>
  <c r="AL31" i="9"/>
  <c r="AB31" i="9"/>
  <c r="H31" i="9"/>
  <c r="M505" i="3"/>
  <c r="M713" i="9"/>
  <c r="AX573" i="9"/>
  <c r="BB573" i="9"/>
  <c r="BF573" i="9"/>
  <c r="BJ573" i="9"/>
  <c r="Z598" i="9"/>
  <c r="AX508" i="9"/>
  <c r="BB508" i="9"/>
  <c r="BF508" i="9"/>
  <c r="BJ508" i="9"/>
  <c r="AX528" i="9"/>
  <c r="BB528" i="9"/>
  <c r="BF528" i="9"/>
  <c r="BJ528" i="9"/>
  <c r="X649" i="9"/>
  <c r="AB649" i="9"/>
  <c r="AF649" i="9"/>
  <c r="AJ649" i="9"/>
  <c r="AJ652" i="9"/>
  <c r="X652" i="9"/>
  <c r="AB652" i="9"/>
  <c r="AF652" i="9"/>
  <c r="AN647" i="9"/>
  <c r="AV151" i="9"/>
  <c r="X151" i="9"/>
  <c r="X163" i="9" s="1"/>
  <c r="BH151" i="9"/>
  <c r="BD151" i="9"/>
  <c r="AZ151" i="9"/>
  <c r="AJ151" i="9"/>
  <c r="AJ163" i="9" s="1"/>
  <c r="AF151" i="9"/>
  <c r="AF163" i="9" s="1"/>
  <c r="AB151" i="9"/>
  <c r="AB163" i="9" s="1"/>
  <c r="AB63" i="9"/>
  <c r="X593" i="9"/>
  <c r="AA598" i="9"/>
  <c r="AB598" i="9"/>
  <c r="AT121" i="4"/>
  <c r="H581" i="9"/>
  <c r="BJ538" i="9"/>
  <c r="BF538" i="9"/>
  <c r="BB538" i="9"/>
  <c r="AX538" i="9"/>
  <c r="H536" i="9"/>
  <c r="AX538" i="3"/>
  <c r="BB538" i="3"/>
  <c r="BF538" i="3"/>
  <c r="BJ538" i="3"/>
  <c r="AX583" i="3"/>
  <c r="BB583" i="3"/>
  <c r="BF583" i="3"/>
  <c r="BJ583" i="3"/>
  <c r="X593" i="3"/>
  <c r="I132" i="3"/>
  <c r="AB596" i="3"/>
  <c r="AA596" i="3"/>
  <c r="H242" i="3"/>
  <c r="H292" i="3" s="1"/>
  <c r="AZ270" i="3"/>
  <c r="AB270" i="3"/>
  <c r="AZ269" i="3"/>
  <c r="AB269" i="3"/>
  <c r="AX585" i="3"/>
  <c r="AX575" i="3"/>
  <c r="H581" i="3"/>
  <c r="H571" i="3"/>
  <c r="BJ548" i="3"/>
  <c r="BF548" i="3"/>
  <c r="BB548" i="3"/>
  <c r="AX548" i="3"/>
  <c r="H253" i="3"/>
  <c r="H252" i="3"/>
  <c r="H302" i="3" s="1"/>
  <c r="AN657" i="3"/>
  <c r="BL657" i="3" s="1"/>
  <c r="BH657" i="3"/>
  <c r="BD657" i="3"/>
  <c r="AZ657" i="3"/>
  <c r="AV657" i="3"/>
  <c r="AZ220" i="3"/>
  <c r="AB220" i="3"/>
  <c r="AZ217" i="3"/>
  <c r="AB217" i="3"/>
  <c r="H546" i="3"/>
  <c r="AZ218" i="3"/>
  <c r="AB218" i="3"/>
  <c r="C276" i="7" l="1"/>
  <c r="C471" i="7"/>
  <c r="C162" i="7"/>
  <c r="C179" i="7"/>
  <c r="C90" i="7"/>
  <c r="I341" i="9" s="1"/>
  <c r="I422" i="9" s="1"/>
  <c r="C278" i="7"/>
  <c r="S151" i="4" s="1"/>
  <c r="C152" i="7"/>
  <c r="D59" i="6" s="1"/>
  <c r="C470" i="7"/>
  <c r="AV303" i="3"/>
  <c r="C303" i="3" s="1"/>
  <c r="C253" i="3"/>
  <c r="X302" i="3"/>
  <c r="A252" i="3"/>
  <c r="X292" i="3"/>
  <c r="A292" i="3" s="1"/>
  <c r="B242" i="3"/>
  <c r="A242" i="3"/>
  <c r="AV292" i="3"/>
  <c r="C292" i="3" s="1"/>
  <c r="C242" i="3"/>
  <c r="X303" i="3"/>
  <c r="A253" i="3"/>
  <c r="B253" i="3"/>
  <c r="C161" i="7"/>
  <c r="C38" i="7"/>
  <c r="K921" i="9" s="1"/>
  <c r="C62" i="7"/>
  <c r="L237" i="2" s="1"/>
  <c r="C63" i="7"/>
  <c r="L238" i="2" s="1"/>
  <c r="M126" i="2" s="1"/>
  <c r="C246" i="7"/>
  <c r="I57" i="9" s="1"/>
  <c r="C28" i="7"/>
  <c r="J141" i="3" s="1"/>
  <c r="C72" i="7"/>
  <c r="E66" i="4" s="1"/>
  <c r="C32" i="7"/>
  <c r="I63" i="9" s="1"/>
  <c r="C46" i="7"/>
  <c r="C468" i="7"/>
  <c r="D61" i="4" s="1"/>
  <c r="C469" i="7"/>
  <c r="D62" i="4" s="1"/>
  <c r="C226" i="7"/>
  <c r="C248" i="7"/>
  <c r="I69" i="9" s="1"/>
  <c r="X674" i="9" s="1"/>
  <c r="X692" i="9" s="1"/>
  <c r="C203" i="7"/>
  <c r="H45" i="3" s="1"/>
  <c r="C107" i="7"/>
  <c r="C73" i="7"/>
  <c r="D122" i="4" s="1"/>
  <c r="C93" i="7"/>
  <c r="H164" i="3" s="1"/>
  <c r="H187" i="3" s="1"/>
  <c r="I198" i="3" s="1"/>
  <c r="C140" i="7"/>
  <c r="I326" i="9" s="1"/>
  <c r="I406" i="9" s="1"/>
  <c r="C240" i="7"/>
  <c r="L241" i="2" s="1"/>
  <c r="C243" i="7"/>
  <c r="I83" i="9" s="1"/>
  <c r="I353" i="9" s="1"/>
  <c r="I861" i="9" s="1"/>
  <c r="I1016" i="9" s="1"/>
  <c r="C197" i="7"/>
  <c r="C198" i="7"/>
  <c r="AU264" i="2" s="1"/>
  <c r="CF264" i="2" s="1"/>
  <c r="C176" i="7"/>
  <c r="I165" i="3" s="1"/>
  <c r="I188" i="3" s="1"/>
  <c r="C156" i="7"/>
  <c r="E70" i="5" s="1"/>
  <c r="C237" i="7"/>
  <c r="E75" i="6" s="1"/>
  <c r="C252" i="7"/>
  <c r="C164" i="7"/>
  <c r="C257" i="7"/>
  <c r="C242" i="7"/>
  <c r="C192" i="7"/>
  <c r="AF348" i="9" s="1"/>
  <c r="C173" i="7"/>
  <c r="C214" i="7"/>
  <c r="J189" i="9" s="1"/>
  <c r="C96" i="7"/>
  <c r="H177" i="3" s="1"/>
  <c r="H200" i="3" s="1"/>
  <c r="C464" i="7"/>
  <c r="L110" i="2" s="1"/>
  <c r="C465" i="7"/>
  <c r="L111" i="2" s="1"/>
  <c r="C467" i="7"/>
  <c r="P112" i="2" s="1"/>
  <c r="C466" i="7"/>
  <c r="P111" i="2" s="1"/>
  <c r="C143" i="7"/>
  <c r="D34" i="6" s="1"/>
  <c r="C462" i="7"/>
  <c r="P150" i="2" s="1"/>
  <c r="C463" i="7"/>
  <c r="C461" i="7"/>
  <c r="L150" i="2" s="1"/>
  <c r="C115" i="7"/>
  <c r="M115" i="2" s="1"/>
  <c r="C247" i="7"/>
  <c r="I67" i="9" s="1"/>
  <c r="C147" i="7"/>
  <c r="H52" i="3" s="1"/>
  <c r="C122" i="7"/>
  <c r="I236" i="9" s="1"/>
  <c r="I273" i="9" s="1"/>
  <c r="C217" i="7"/>
  <c r="H47" i="3" s="1"/>
  <c r="C211" i="7"/>
  <c r="D149" i="4" s="1"/>
  <c r="C88" i="7"/>
  <c r="E22" i="5" s="1"/>
  <c r="C148" i="7"/>
  <c r="J73" i="2" s="1"/>
  <c r="H130" i="3"/>
  <c r="I137" i="9"/>
  <c r="C133" i="7"/>
  <c r="E83" i="6" s="1"/>
  <c r="C414" i="7"/>
  <c r="AC134" i="2" s="1"/>
  <c r="C460" i="7"/>
  <c r="C252" i="3"/>
  <c r="B252" i="3"/>
  <c r="A354" i="9"/>
  <c r="B354" i="9"/>
  <c r="B380" i="9"/>
  <c r="A380" i="9"/>
  <c r="B435" i="9"/>
  <c r="A435" i="9"/>
  <c r="A461" i="9"/>
  <c r="B461" i="9"/>
  <c r="C225" i="7"/>
  <c r="C33" i="7"/>
  <c r="L92" i="2" s="1"/>
  <c r="C56" i="7"/>
  <c r="AZ44" i="9" s="1"/>
  <c r="C250" i="7"/>
  <c r="I73" i="9" s="1"/>
  <c r="I157" i="9" s="1"/>
  <c r="I169" i="9" s="1"/>
  <c r="I179" i="9" s="1"/>
  <c r="C41" i="7"/>
  <c r="I340" i="9" s="1"/>
  <c r="I421" i="9" s="1"/>
  <c r="C34" i="7"/>
  <c r="I49" i="9" s="1"/>
  <c r="C86" i="7"/>
  <c r="I126" i="3" s="1"/>
  <c r="C269" i="7"/>
  <c r="AJ130" i="3" s="1"/>
  <c r="BH130" i="3" s="1"/>
  <c r="C50" i="7"/>
  <c r="I210" i="3" s="1"/>
  <c r="C174" i="7"/>
  <c r="H601" i="3" s="1"/>
  <c r="H612" i="3" s="1"/>
  <c r="AD612" i="3" s="1"/>
  <c r="C70" i="7"/>
  <c r="E78" i="4" s="1"/>
  <c r="C68" i="7"/>
  <c r="D125" i="4" s="1"/>
  <c r="E70" i="4" s="1"/>
  <c r="C120" i="7"/>
  <c r="AE135" i="9" s="1"/>
  <c r="AE185" i="9" s="1"/>
  <c r="AE203" i="9" s="1"/>
  <c r="BC203" i="9" s="1"/>
  <c r="C66" i="7"/>
  <c r="E144" i="4" s="1"/>
  <c r="C31" i="7"/>
  <c r="L243" i="2" s="1"/>
  <c r="C123" i="7"/>
  <c r="I219" i="9" s="1"/>
  <c r="C75" i="7"/>
  <c r="E126" i="5" s="1"/>
  <c r="E168" i="5" s="1"/>
  <c r="C57" i="7"/>
  <c r="H219" i="3" s="1"/>
  <c r="H271" i="3" s="1"/>
  <c r="C218" i="7"/>
  <c r="D41" i="4" s="1"/>
  <c r="C92" i="7"/>
  <c r="D120" i="4" s="1"/>
  <c r="C215" i="7"/>
  <c r="E198" i="5" s="1"/>
  <c r="C14" i="7"/>
  <c r="C251" i="7"/>
  <c r="I75" i="9" s="1"/>
  <c r="BH674" i="9" s="1"/>
  <c r="BH692" i="9" s="1"/>
  <c r="C60" i="7"/>
  <c r="I183" i="9" s="1"/>
  <c r="C53" i="7"/>
  <c r="I399" i="9" s="1"/>
  <c r="C110" i="7"/>
  <c r="K94" i="2" s="1"/>
  <c r="C258" i="7"/>
  <c r="H137" i="3" s="1"/>
  <c r="C130" i="7"/>
  <c r="BL135" i="9" s="1"/>
  <c r="BL324" i="9" s="1"/>
  <c r="BL404" i="9" s="1"/>
  <c r="C101" i="7"/>
  <c r="I333" i="9" s="1"/>
  <c r="I414" i="9" s="1"/>
  <c r="C275" i="7"/>
  <c r="H603" i="3" s="1"/>
  <c r="K384" i="3" s="1"/>
  <c r="C79" i="7"/>
  <c r="D87" i="4" s="1"/>
  <c r="C196" i="7"/>
  <c r="C265" i="7"/>
  <c r="L103" i="2" s="1"/>
  <c r="C184" i="7"/>
  <c r="D456" i="4" s="1"/>
  <c r="C259" i="7"/>
  <c r="I328" i="9" s="1"/>
  <c r="I336" i="9" s="1"/>
  <c r="C159" i="7"/>
  <c r="J331" i="9" s="1"/>
  <c r="J411" i="9" s="1"/>
  <c r="C146" i="7"/>
  <c r="I89" i="9" s="1"/>
  <c r="I378" i="9" s="1"/>
  <c r="I459" i="9" s="1"/>
  <c r="C106" i="7"/>
  <c r="E59" i="4" s="1"/>
  <c r="C67" i="7"/>
  <c r="E64" i="6" s="1"/>
  <c r="C142" i="7"/>
  <c r="I73" i="3" s="1"/>
  <c r="H217" i="3" s="1"/>
  <c r="H269" i="3" s="1"/>
  <c r="C163" i="7"/>
  <c r="BH249" i="3" s="1"/>
  <c r="C236" i="7"/>
  <c r="D457" i="4" s="1"/>
  <c r="C58" i="7"/>
  <c r="C178" i="7"/>
  <c r="F72" i="5" s="1"/>
  <c r="C289" i="7"/>
  <c r="E2" i="6" s="1"/>
  <c r="C95" i="7"/>
  <c r="D39" i="6" s="1"/>
  <c r="C91" i="7"/>
  <c r="I151" i="9" s="1"/>
  <c r="C16" i="7"/>
  <c r="BK177" i="3" s="1"/>
  <c r="C288" i="7"/>
  <c r="C272" i="7"/>
  <c r="L122" i="2" s="1"/>
  <c r="C127" i="7"/>
  <c r="I81" i="9" s="1"/>
  <c r="H516" i="9" s="1"/>
  <c r="C256" i="7"/>
  <c r="C40" i="7"/>
  <c r="I685" i="9" s="1"/>
  <c r="C207" i="7"/>
  <c r="I67" i="3" s="1"/>
  <c r="C22" i="7"/>
  <c r="I145" i="3" s="1"/>
  <c r="C121" i="7"/>
  <c r="I237" i="9" s="1"/>
  <c r="I274" i="9" s="1"/>
  <c r="C277" i="7"/>
  <c r="I154" i="3" s="1"/>
  <c r="C230" i="7"/>
  <c r="D13" i="4" s="1"/>
  <c r="C69" i="7"/>
  <c r="C74" i="7"/>
  <c r="E150" i="4" s="1"/>
  <c r="C181" i="7"/>
  <c r="C89" i="7"/>
  <c r="I338" i="9" s="1"/>
  <c r="I419" i="9" s="1"/>
  <c r="C139" i="7"/>
  <c r="I214" i="3" s="1"/>
  <c r="C94" i="7"/>
  <c r="D49" i="4" s="1"/>
  <c r="C286" i="7"/>
  <c r="V2" i="4" s="1"/>
  <c r="C137" i="7"/>
  <c r="E40" i="6" s="1"/>
  <c r="C219" i="7"/>
  <c r="D39" i="5" s="1"/>
  <c r="C103" i="7"/>
  <c r="I158" i="3" s="1"/>
  <c r="C239" i="7"/>
  <c r="L240" i="2" s="1"/>
  <c r="W240" i="2" s="1"/>
  <c r="AE364" i="3" s="1"/>
  <c r="C160" i="7"/>
  <c r="H43" i="3" s="1"/>
  <c r="H216" i="3" s="1"/>
  <c r="H268" i="3" s="1"/>
  <c r="C19" i="7"/>
  <c r="C155" i="7"/>
  <c r="I61" i="9" s="1"/>
  <c r="C191" i="7"/>
  <c r="Z77" i="9" s="1"/>
  <c r="C223" i="7"/>
  <c r="C280" i="7"/>
  <c r="X506" i="3" s="1"/>
  <c r="C59" i="7"/>
  <c r="H162" i="3" s="1"/>
  <c r="H185" i="3" s="1"/>
  <c r="C47" i="7"/>
  <c r="E112" i="4" s="1"/>
  <c r="C30" i="7"/>
  <c r="E153" i="4" s="1"/>
  <c r="C180" i="7"/>
  <c r="I335" i="9" s="1"/>
  <c r="I416" i="9" s="1"/>
  <c r="C129" i="7"/>
  <c r="D462" i="4" s="1"/>
  <c r="C166" i="7"/>
  <c r="D62" i="5" s="1"/>
  <c r="C135" i="7"/>
  <c r="E78" i="5" s="1"/>
  <c r="C284" i="7"/>
  <c r="E3" i="5" s="1"/>
  <c r="C39" i="7"/>
  <c r="D47" i="4" s="1"/>
  <c r="C232" i="7"/>
  <c r="H244" i="3" s="1"/>
  <c r="H254" i="3" s="1"/>
  <c r="C459" i="7"/>
  <c r="AU37" i="2" s="1"/>
  <c r="C449" i="7"/>
  <c r="U11" i="3" s="1"/>
  <c r="C458" i="7"/>
  <c r="AU35" i="2" s="1"/>
  <c r="C457" i="7"/>
  <c r="I268" i="9" s="1"/>
  <c r="C450" i="7"/>
  <c r="U12" i="3" s="1"/>
  <c r="C448" i="7"/>
  <c r="C453" i="7"/>
  <c r="I96" i="3" s="1"/>
  <c r="C451" i="7"/>
  <c r="AK11" i="3" s="1"/>
  <c r="C452" i="7"/>
  <c r="AK12" i="3" s="1"/>
  <c r="C455" i="7"/>
  <c r="AV94" i="3" s="1"/>
  <c r="C454" i="7"/>
  <c r="AA94" i="3" s="1"/>
  <c r="C169" i="7"/>
  <c r="E87" i="6" s="1"/>
  <c r="C432" i="7"/>
  <c r="N39" i="2" s="1"/>
  <c r="C440" i="7"/>
  <c r="L66" i="2" s="1"/>
  <c r="C456" i="7"/>
  <c r="AK207" i="2" s="1"/>
  <c r="C433" i="7"/>
  <c r="N40" i="2" s="1"/>
  <c r="C434" i="7"/>
  <c r="M47" i="2" s="1"/>
  <c r="C439" i="7"/>
  <c r="M61" i="2" s="1"/>
  <c r="C441" i="7"/>
  <c r="C426" i="7"/>
  <c r="M25" i="2" s="1"/>
  <c r="C442" i="7"/>
  <c r="AH17" i="9" s="1"/>
  <c r="C427" i="7"/>
  <c r="M27" i="2" s="1"/>
  <c r="C435" i="7"/>
  <c r="M49" i="2" s="1"/>
  <c r="C443" i="7"/>
  <c r="AH21" i="3" s="1"/>
  <c r="C436" i="7"/>
  <c r="M54" i="2" s="1"/>
  <c r="C444" i="7"/>
  <c r="I113" i="3" s="1"/>
  <c r="C446" i="7"/>
  <c r="AW190" i="2" s="1"/>
  <c r="C428" i="7"/>
  <c r="N29" i="2" s="1"/>
  <c r="C447" i="7"/>
  <c r="AK190" i="2" s="1"/>
  <c r="AT136" i="2" s="1"/>
  <c r="C429" i="7"/>
  <c r="N30" i="2" s="1"/>
  <c r="C437" i="7"/>
  <c r="M55" i="2" s="1"/>
  <c r="C445" i="7"/>
  <c r="J115" i="3" s="1"/>
  <c r="C430" i="7"/>
  <c r="N34" i="2" s="1"/>
  <c r="C438" i="7"/>
  <c r="M60" i="2" s="1"/>
  <c r="C431" i="7"/>
  <c r="N35" i="2" s="1"/>
  <c r="AN269" i="3"/>
  <c r="C102" i="7"/>
  <c r="I181" i="3" s="1"/>
  <c r="D23" i="6"/>
  <c r="C114" i="7"/>
  <c r="W135" i="9" s="1"/>
  <c r="X324" i="9" s="1"/>
  <c r="X404" i="9" s="1"/>
  <c r="C262" i="7"/>
  <c r="E199" i="5" s="1"/>
  <c r="C26" i="7"/>
  <c r="D28" i="6" s="1"/>
  <c r="C77" i="7"/>
  <c r="E45" i="6" s="1"/>
  <c r="C268" i="7"/>
  <c r="D458" i="4" s="1"/>
  <c r="C132" i="7"/>
  <c r="E115" i="5" s="1"/>
  <c r="C99" i="7"/>
  <c r="I236" i="3" s="1"/>
  <c r="I286" i="3" s="1"/>
  <c r="C104" i="7"/>
  <c r="D14" i="6" s="1"/>
  <c r="C119" i="7"/>
  <c r="D99" i="4" s="1"/>
  <c r="C206" i="7"/>
  <c r="AZ67" i="9" s="1"/>
  <c r="C144" i="7"/>
  <c r="I163" i="9" s="1"/>
  <c r="C157" i="7"/>
  <c r="E82" i="6" s="1"/>
  <c r="C44" i="7"/>
  <c r="E91" i="4" s="1"/>
  <c r="C204" i="7"/>
  <c r="D113" i="4" s="1"/>
  <c r="C87" i="7"/>
  <c r="K924" i="9"/>
  <c r="H599" i="3"/>
  <c r="AD599" i="3" s="1"/>
  <c r="C297" i="7"/>
  <c r="AO80" i="2" s="1"/>
  <c r="AX35" i="3" s="1"/>
  <c r="C424" i="7"/>
  <c r="M20" i="2" s="1"/>
  <c r="C416" i="7"/>
  <c r="C408" i="7"/>
  <c r="D35" i="4" s="1"/>
  <c r="C413" i="7"/>
  <c r="L134" i="2" s="1"/>
  <c r="C409" i="7"/>
  <c r="L251" i="4" s="1"/>
  <c r="C423" i="7"/>
  <c r="L16" i="2" s="1"/>
  <c r="C415" i="7"/>
  <c r="AS134" i="2" s="1"/>
  <c r="C407" i="7"/>
  <c r="C422" i="7"/>
  <c r="L14" i="2" s="1"/>
  <c r="C406" i="7"/>
  <c r="C421" i="7"/>
  <c r="C425" i="7"/>
  <c r="M22" i="2" s="1"/>
  <c r="C420" i="7"/>
  <c r="C412" i="7"/>
  <c r="AS210" i="2" s="1"/>
  <c r="C410" i="7"/>
  <c r="L227" i="4" s="1"/>
  <c r="C419" i="7"/>
  <c r="L190" i="2" s="1"/>
  <c r="C411" i="7"/>
  <c r="C418" i="7"/>
  <c r="L189" i="2" s="1"/>
  <c r="C417" i="7"/>
  <c r="L188" i="2" s="1"/>
  <c r="I139" i="9"/>
  <c r="C220" i="7"/>
  <c r="C282" i="7"/>
  <c r="C29" i="7"/>
  <c r="L105" i="2" s="1"/>
  <c r="C235" i="7"/>
  <c r="C244" i="7"/>
  <c r="C263" i="7"/>
  <c r="C24" i="7"/>
  <c r="C228" i="7"/>
  <c r="AJ175" i="9" s="1"/>
  <c r="BH175" i="9" s="1"/>
  <c r="C260" i="7"/>
  <c r="I327" i="9" s="1"/>
  <c r="I407" i="9" s="1"/>
  <c r="C245" i="7"/>
  <c r="I339" i="9" s="1"/>
  <c r="I420" i="9" s="1"/>
  <c r="C27" i="7"/>
  <c r="I141" i="9" s="1"/>
  <c r="C118" i="7"/>
  <c r="I41" i="3" s="1"/>
  <c r="C216" i="7"/>
  <c r="C190" i="7"/>
  <c r="D26" i="6" s="1"/>
  <c r="C126" i="7"/>
  <c r="C35" i="7"/>
  <c r="C81" i="7"/>
  <c r="I143" i="9" s="1"/>
  <c r="C78" i="7"/>
  <c r="AL87" i="2" s="1"/>
  <c r="C154" i="7"/>
  <c r="C234" i="7"/>
  <c r="I168" i="3" s="1"/>
  <c r="I191" i="3" s="1"/>
  <c r="C205" i="7"/>
  <c r="C51" i="7"/>
  <c r="I262" i="3" s="1"/>
  <c r="C55" i="7"/>
  <c r="C213" i="7"/>
  <c r="C49" i="7"/>
  <c r="E50" i="4" s="1"/>
  <c r="C222" i="7"/>
  <c r="C23" i="7"/>
  <c r="D100" i="4" s="1"/>
  <c r="C71" i="7"/>
  <c r="D116" i="4" s="1"/>
  <c r="E69" i="4" s="1"/>
  <c r="C209" i="7"/>
  <c r="D143" i="4" s="1"/>
  <c r="C124" i="7"/>
  <c r="E139" i="4" s="1"/>
  <c r="C210" i="7"/>
  <c r="D155" i="4" s="1"/>
  <c r="C264" i="7"/>
  <c r="C183" i="7"/>
  <c r="AL94" i="2" s="1"/>
  <c r="C227" i="7"/>
  <c r="D451" i="4" s="1"/>
  <c r="C231" i="7"/>
  <c r="C287" i="7"/>
  <c r="C175" i="7"/>
  <c r="L271" i="2" s="1"/>
  <c r="C105" i="7"/>
  <c r="E57" i="5" s="1"/>
  <c r="C54" i="7"/>
  <c r="E64" i="5" s="1"/>
  <c r="C158" i="7"/>
  <c r="F71" i="5" s="1"/>
  <c r="C134" i="7"/>
  <c r="D76" i="5" s="1"/>
  <c r="C136" i="7"/>
  <c r="E117" i="5" s="1"/>
  <c r="C172" i="7"/>
  <c r="E159" i="5" s="1"/>
  <c r="C111" i="7"/>
  <c r="D452" i="4" s="1"/>
  <c r="C274" i="7"/>
  <c r="C141" i="7"/>
  <c r="D33" i="6" s="1"/>
  <c r="C100" i="7"/>
  <c r="I223" i="3" s="1"/>
  <c r="I275" i="3" s="1"/>
  <c r="C109" i="7"/>
  <c r="C145" i="7"/>
  <c r="D35" i="6" s="1"/>
  <c r="C167" i="7"/>
  <c r="E63" i="6" s="1"/>
  <c r="C270" i="7"/>
  <c r="D13" i="5" s="1"/>
  <c r="C128" i="7"/>
  <c r="D37" i="5" s="1"/>
  <c r="C97" i="7"/>
  <c r="E76" i="6" s="1"/>
  <c r="C170" i="7"/>
  <c r="D130" i="5" s="1"/>
  <c r="C168" i="7"/>
  <c r="E88" i="6" s="1"/>
  <c r="C98" i="7"/>
  <c r="I249" i="3" s="1"/>
  <c r="I299" i="3" s="1"/>
  <c r="C18" i="7"/>
  <c r="C25" i="7"/>
  <c r="K76" i="2" s="1"/>
  <c r="C401" i="7"/>
  <c r="C279" i="7"/>
  <c r="C193" i="7"/>
  <c r="E200" i="5" s="1"/>
  <c r="C290" i="7"/>
  <c r="AD136" i="2" s="1"/>
  <c r="C281" i="7"/>
  <c r="C292" i="7"/>
  <c r="M4" i="2" s="1"/>
  <c r="C131" i="7"/>
  <c r="U63" i="6" s="1"/>
  <c r="C395" i="7"/>
  <c r="AK489" i="9" s="1"/>
  <c r="I528" i="9" s="1"/>
  <c r="I538" i="9" s="1"/>
  <c r="I573" i="9" s="1"/>
  <c r="C52" i="7"/>
  <c r="I319" i="9" s="1"/>
  <c r="BH416" i="9"/>
  <c r="BH406" i="9"/>
  <c r="BH326" i="9"/>
  <c r="BD335" i="9"/>
  <c r="BD326" i="9"/>
  <c r="BD406" i="9"/>
  <c r="AZ335" i="9"/>
  <c r="AZ406" i="9"/>
  <c r="AZ326" i="9"/>
  <c r="AV416" i="9"/>
  <c r="AV406" i="9"/>
  <c r="AV326" i="9"/>
  <c r="AJ416" i="9"/>
  <c r="AJ326" i="9"/>
  <c r="AJ406" i="9" s="1"/>
  <c r="X326" i="9"/>
  <c r="X406" i="9" s="1"/>
  <c r="AB416" i="9"/>
  <c r="K367" i="4"/>
  <c r="C11" i="6"/>
  <c r="G26" i="3"/>
  <c r="AN662" i="3"/>
  <c r="BL270" i="3"/>
  <c r="BL662" i="3"/>
  <c r="BL218" i="3"/>
  <c r="AV660" i="3" s="1"/>
  <c r="AZ660" i="3" s="1"/>
  <c r="J907" i="9"/>
  <c r="AA28" i="6"/>
  <c r="AH277" i="4"/>
  <c r="AT96" i="4"/>
  <c r="C384" i="7"/>
  <c r="E95" i="5" s="1"/>
  <c r="E120" i="5" s="1"/>
  <c r="C383" i="7"/>
  <c r="O215" i="5" s="1"/>
  <c r="C382" i="7"/>
  <c r="O211" i="5" s="1"/>
  <c r="C378" i="7"/>
  <c r="J214" i="5" s="1"/>
  <c r="C376" i="7"/>
  <c r="C381" i="7"/>
  <c r="J217" i="5" s="1"/>
  <c r="C379" i="7"/>
  <c r="J215" i="5" s="1"/>
  <c r="C377" i="7"/>
  <c r="J213" i="5" s="1"/>
  <c r="C375" i="7"/>
  <c r="J211" i="5" s="1"/>
  <c r="C380" i="7"/>
  <c r="J216" i="5" s="1"/>
  <c r="C394" i="7"/>
  <c r="C386" i="7"/>
  <c r="C392" i="7"/>
  <c r="C389" i="7"/>
  <c r="I106" i="9" s="1"/>
  <c r="C388" i="7"/>
  <c r="F48" i="6" s="1"/>
  <c r="C387" i="7"/>
  <c r="E50" i="6" s="1"/>
  <c r="C393" i="7"/>
  <c r="E71" i="4" s="1"/>
  <c r="C385" i="7"/>
  <c r="E112" i="5" s="1"/>
  <c r="C391" i="7"/>
  <c r="X211" i="9" s="1"/>
  <c r="AV211" i="9" s="1"/>
  <c r="C390" i="7"/>
  <c r="I107" i="9" s="1"/>
  <c r="J74" i="2"/>
  <c r="I266" i="3"/>
  <c r="I404" i="9"/>
  <c r="C348" i="7"/>
  <c r="J344" i="9" s="1"/>
  <c r="J425" i="9" s="1"/>
  <c r="C337" i="7"/>
  <c r="C42" i="7"/>
  <c r="C356" i="7"/>
  <c r="BA496" i="9" s="1"/>
  <c r="J114" i="9" s="1"/>
  <c r="C340" i="7"/>
  <c r="I306" i="9" s="1"/>
  <c r="C332" i="7"/>
  <c r="C355" i="7"/>
  <c r="C347" i="7"/>
  <c r="J343" i="9" s="1"/>
  <c r="J424" i="9" s="1"/>
  <c r="C339" i="7"/>
  <c r="I303" i="9" s="1"/>
  <c r="C331" i="7"/>
  <c r="E47" i="6" s="1"/>
  <c r="C354" i="7"/>
  <c r="BA494" i="9" s="1"/>
  <c r="AA307" i="2" s="1"/>
  <c r="C338" i="7"/>
  <c r="AB263" i="9" s="1"/>
  <c r="C330" i="7"/>
  <c r="C345" i="7"/>
  <c r="J330" i="9" s="1"/>
  <c r="J410" i="9" s="1"/>
  <c r="C329" i="7"/>
  <c r="C352" i="7"/>
  <c r="C344" i="7"/>
  <c r="I329" i="9" s="1"/>
  <c r="I409" i="9" s="1"/>
  <c r="C336" i="7"/>
  <c r="I261" i="9" s="1"/>
  <c r="I298" i="9" s="1"/>
  <c r="C328" i="7"/>
  <c r="C351" i="7"/>
  <c r="I391" i="9" s="1"/>
  <c r="I472" i="9" s="1"/>
  <c r="C335" i="7"/>
  <c r="I260" i="9" s="1"/>
  <c r="I297" i="9" s="1"/>
  <c r="C350" i="7"/>
  <c r="I390" i="9" s="1"/>
  <c r="I471" i="9" s="1"/>
  <c r="C342" i="7"/>
  <c r="I308" i="9" s="1"/>
  <c r="C334" i="7"/>
  <c r="H259" i="9" s="1"/>
  <c r="H296" i="9" s="1"/>
  <c r="C341" i="7"/>
  <c r="I307" i="9" s="1"/>
  <c r="C343" i="7"/>
  <c r="I309" i="9" s="1"/>
  <c r="C346" i="7"/>
  <c r="I342" i="9" s="1"/>
  <c r="J345" i="9" s="1"/>
  <c r="J426" i="9" s="1"/>
  <c r="C349" i="7"/>
  <c r="I389" i="9" s="1"/>
  <c r="I470" i="9" s="1"/>
  <c r="C333" i="7"/>
  <c r="AB257" i="9" s="1"/>
  <c r="C353" i="7"/>
  <c r="F8" i="7"/>
  <c r="AS2" i="3" s="1"/>
  <c r="C182" i="7"/>
  <c r="D220" i="4" s="1"/>
  <c r="C238" i="7"/>
  <c r="C267" i="7"/>
  <c r="D222" i="4" s="1"/>
  <c r="C85" i="7"/>
  <c r="C64" i="7"/>
  <c r="C199" i="7"/>
  <c r="C296" i="7"/>
  <c r="M136" i="2" s="1"/>
  <c r="C253" i="7"/>
  <c r="I682" i="9" s="1"/>
  <c r="AJ682" i="9" s="1"/>
  <c r="C370" i="7"/>
  <c r="C362" i="7"/>
  <c r="D106" i="4" s="1"/>
  <c r="C366" i="7"/>
  <c r="D131" i="4" s="1"/>
  <c r="C358" i="7"/>
  <c r="C357" i="7"/>
  <c r="C363" i="7"/>
  <c r="D109" i="4" s="1"/>
  <c r="E68" i="4" s="1"/>
  <c r="C369" i="7"/>
  <c r="C361" i="7"/>
  <c r="E105" i="4" s="1"/>
  <c r="C359" i="7"/>
  <c r="D52" i="4" s="1"/>
  <c r="C368" i="7"/>
  <c r="C360" i="7"/>
  <c r="D134" i="4" s="1"/>
  <c r="E73" i="4" s="1"/>
  <c r="C367" i="7"/>
  <c r="C365" i="7"/>
  <c r="D130" i="4" s="1"/>
  <c r="C364" i="7"/>
  <c r="E128" i="4" s="1"/>
  <c r="C65" i="7"/>
  <c r="S66" i="5" s="1"/>
  <c r="C397" i="7"/>
  <c r="U205" i="9" s="1"/>
  <c r="C396" i="7"/>
  <c r="C374" i="7"/>
  <c r="AK206" i="2" s="1"/>
  <c r="C373" i="7"/>
  <c r="C372" i="7"/>
  <c r="C371" i="7"/>
  <c r="C254" i="7"/>
  <c r="C285" i="7"/>
  <c r="C84" i="7"/>
  <c r="I680" i="9" s="1"/>
  <c r="AZ680" i="9" s="1"/>
  <c r="C398" i="7"/>
  <c r="I255" i="9" s="1"/>
  <c r="C400" i="7"/>
  <c r="E48" i="5" s="1"/>
  <c r="C399" i="7"/>
  <c r="G22" i="9"/>
  <c r="C10" i="4"/>
  <c r="C48" i="7"/>
  <c r="AH265" i="2" s="1"/>
  <c r="AH266" i="2" s="1"/>
  <c r="C403" i="7"/>
  <c r="J360" i="9" s="1"/>
  <c r="J441" i="9" s="1"/>
  <c r="C402" i="7"/>
  <c r="I359" i="9" s="1"/>
  <c r="I440" i="9" s="1"/>
  <c r="C316" i="7"/>
  <c r="J209" i="9" s="1"/>
  <c r="C315" i="7"/>
  <c r="J207" i="9" s="1"/>
  <c r="C307" i="7"/>
  <c r="I105" i="9" s="1"/>
  <c r="C305" i="7"/>
  <c r="C312" i="7"/>
  <c r="N139" i="2" s="1"/>
  <c r="C310" i="7"/>
  <c r="C308" i="7"/>
  <c r="I110" i="9" s="1"/>
  <c r="C314" i="7"/>
  <c r="J205" i="9" s="1"/>
  <c r="C306" i="7"/>
  <c r="I103" i="9" s="1"/>
  <c r="C311" i="7"/>
  <c r="C313" i="7"/>
  <c r="I203" i="9" s="1"/>
  <c r="C309" i="7"/>
  <c r="J119" i="9" s="1"/>
  <c r="C327" i="7"/>
  <c r="I247" i="9" s="1"/>
  <c r="I284" i="9" s="1"/>
  <c r="C322" i="7"/>
  <c r="CA221" i="9" s="1"/>
  <c r="C321" i="7"/>
  <c r="CA219" i="9" s="1"/>
  <c r="C320" i="7"/>
  <c r="J217" i="9" s="1"/>
  <c r="C317" i="7"/>
  <c r="K211" i="9" s="1"/>
  <c r="C319" i="7"/>
  <c r="I215" i="9" s="1"/>
  <c r="C318" i="7"/>
  <c r="K213" i="9" s="1"/>
  <c r="C112" i="7"/>
  <c r="I683" i="9" s="1"/>
  <c r="I697" i="9" s="1"/>
  <c r="AB697" i="9" s="1"/>
  <c r="C202" i="7"/>
  <c r="C271" i="7"/>
  <c r="L108" i="2" s="1"/>
  <c r="C295" i="7"/>
  <c r="U63" i="9" s="1"/>
  <c r="C326" i="7"/>
  <c r="C325" i="7"/>
  <c r="C323" i="7"/>
  <c r="H240" i="9" s="1"/>
  <c r="H277" i="9" s="1"/>
  <c r="C324" i="7"/>
  <c r="I55" i="9"/>
  <c r="C224" i="7"/>
  <c r="L195" i="2" s="1"/>
  <c r="C43" i="7"/>
  <c r="C293" i="7"/>
  <c r="X727" i="9" s="1"/>
  <c r="AV727" i="9" s="1"/>
  <c r="C10" i="5"/>
  <c r="AN2" i="4"/>
  <c r="AN218" i="3"/>
  <c r="AN268" i="3"/>
  <c r="C302" i="7"/>
  <c r="D271" i="4" s="1"/>
  <c r="BA270" i="4" s="1"/>
  <c r="C273" i="7"/>
  <c r="AE721" i="9"/>
  <c r="AE147" i="9" s="1"/>
  <c r="AS45" i="4"/>
  <c r="AT206" i="4" s="1"/>
  <c r="BC721" i="9"/>
  <c r="AN651" i="9"/>
  <c r="AZ163" i="9"/>
  <c r="BD163" i="9"/>
  <c r="BH163" i="9"/>
  <c r="AV163" i="9"/>
  <c r="BL664" i="9"/>
  <c r="AN649" i="9"/>
  <c r="I155" i="9"/>
  <c r="I167" i="9" s="1"/>
  <c r="I178" i="9" s="1"/>
  <c r="AB674" i="9"/>
  <c r="AB692" i="9" s="1"/>
  <c r="H571" i="9"/>
  <c r="X416" i="9"/>
  <c r="X335" i="9"/>
  <c r="AJ335" i="9"/>
  <c r="BD416" i="9"/>
  <c r="AN650" i="9"/>
  <c r="AB338" i="9"/>
  <c r="AV335" i="9"/>
  <c r="BH338" i="9"/>
  <c r="BG721" i="9"/>
  <c r="BD338" i="9"/>
  <c r="BD419" i="9"/>
  <c r="BH335" i="9"/>
  <c r="BK721" i="9"/>
  <c r="BK147" i="9" s="1"/>
  <c r="AN652" i="9"/>
  <c r="AJ338" i="9"/>
  <c r="C291" i="7"/>
  <c r="AW172" i="5" s="1"/>
  <c r="C294" i="7"/>
  <c r="C298" i="7"/>
  <c r="I95" i="9" s="1"/>
  <c r="C405" i="7"/>
  <c r="I355" i="9" s="1"/>
  <c r="C83" i="7"/>
  <c r="I681" i="9" s="1"/>
  <c r="BD681" i="9" s="1"/>
  <c r="C187" i="7"/>
  <c r="C200" i="7"/>
  <c r="C150" i="7"/>
  <c r="AN664" i="9"/>
  <c r="H601" i="9"/>
  <c r="AO2" i="5"/>
  <c r="AH2" i="6" s="1"/>
  <c r="C299" i="7"/>
  <c r="I96" i="9" s="1"/>
  <c r="C404" i="7"/>
  <c r="J363" i="9" s="1"/>
  <c r="J444" i="9" s="1"/>
  <c r="C195" i="7"/>
  <c r="C37" i="7"/>
  <c r="H644" i="9" s="1"/>
  <c r="C208" i="7"/>
  <c r="D262" i="4" s="1"/>
  <c r="C125" i="7"/>
  <c r="L196" i="2" s="1"/>
  <c r="AK196" i="2" s="1"/>
  <c r="C304" i="7"/>
  <c r="D273" i="4" s="1"/>
  <c r="AV338" i="9"/>
  <c r="C20" i="7"/>
  <c r="H643" i="9" s="1"/>
  <c r="H770" i="9" s="1"/>
  <c r="C82" i="7"/>
  <c r="C188" i="7"/>
  <c r="C186" i="7"/>
  <c r="D265" i="4" s="1"/>
  <c r="C201" i="7"/>
  <c r="C300" i="7"/>
  <c r="D263" i="4" s="1"/>
  <c r="C151" i="7"/>
  <c r="L199" i="2" s="1"/>
  <c r="C303" i="7"/>
  <c r="D272" i="4" s="1"/>
  <c r="L236" i="2"/>
  <c r="C108" i="7"/>
  <c r="D264" i="4" s="1"/>
  <c r="C266" i="7"/>
  <c r="D221" i="4" s="1"/>
  <c r="C149" i="7"/>
  <c r="L201" i="2" s="1"/>
  <c r="AC201" i="2" s="1"/>
  <c r="C301" i="7"/>
  <c r="D43" i="4" s="1"/>
  <c r="E81" i="6" s="1"/>
  <c r="C113" i="7"/>
  <c r="I684" i="9" s="1"/>
  <c r="I698" i="9" s="1"/>
  <c r="BH698" i="9" s="1"/>
  <c r="C185" i="7"/>
  <c r="D266" i="4" s="1"/>
  <c r="C117" i="7"/>
  <c r="L198" i="2" s="1"/>
  <c r="AZ416" i="9"/>
  <c r="AA185" i="9"/>
  <c r="AB324" i="9"/>
  <c r="I145" i="9"/>
  <c r="H608" i="9"/>
  <c r="AB130" i="3"/>
  <c r="AZ135" i="9"/>
  <c r="X419" i="9"/>
  <c r="X338" i="9"/>
  <c r="AF419" i="9"/>
  <c r="AF338" i="9"/>
  <c r="AJ693" i="9"/>
  <c r="BH419" i="9"/>
  <c r="AZ338" i="9"/>
  <c r="AZ419" i="9"/>
  <c r="BD693" i="9"/>
  <c r="AZ693" i="9"/>
  <c r="AM721" i="9"/>
  <c r="AM147" i="9" s="1"/>
  <c r="AI721" i="9"/>
  <c r="AI147" i="9" s="1"/>
  <c r="AY721" i="9"/>
  <c r="AT2" i="9"/>
  <c r="AF416" i="9"/>
  <c r="AF335" i="9"/>
  <c r="AA721" i="9"/>
  <c r="AB335" i="9"/>
  <c r="AV693" i="9"/>
  <c r="H598" i="9" l="1"/>
  <c r="H775" i="9" s="1"/>
  <c r="H596" i="3"/>
  <c r="B292" i="3"/>
  <c r="A302" i="3"/>
  <c r="B302" i="3"/>
  <c r="B303" i="3"/>
  <c r="A303" i="3"/>
  <c r="AN270" i="3"/>
  <c r="J191" i="9"/>
  <c r="I88" i="3"/>
  <c r="I440" i="3" s="1"/>
  <c r="I484" i="3" s="1"/>
  <c r="I492" i="3" s="1"/>
  <c r="BD348" i="9"/>
  <c r="AV674" i="9"/>
  <c r="AV692" i="9" s="1"/>
  <c r="I153" i="9"/>
  <c r="I165" i="9" s="1"/>
  <c r="I177" i="9" s="1"/>
  <c r="AF236" i="3"/>
  <c r="BD236" i="3" s="1"/>
  <c r="BD249" i="3" s="1"/>
  <c r="I175" i="3"/>
  <c r="H234" i="9"/>
  <c r="H271" i="9" s="1"/>
  <c r="J139" i="3"/>
  <c r="D63" i="5"/>
  <c r="I235" i="9"/>
  <c r="I272" i="9" s="1"/>
  <c r="E89" i="5"/>
  <c r="E119" i="5" s="1"/>
  <c r="E141" i="5" s="1"/>
  <c r="AF286" i="3"/>
  <c r="AF299" i="3" s="1"/>
  <c r="J187" i="9"/>
  <c r="AX121" i="9"/>
  <c r="AF376" i="9"/>
  <c r="BD376" i="9"/>
  <c r="BD429" i="9" s="1"/>
  <c r="BD457" i="9" s="1"/>
  <c r="AU139" i="2"/>
  <c r="AE139" i="2"/>
  <c r="I167" i="3"/>
  <c r="I190" i="3" s="1"/>
  <c r="I161" i="9"/>
  <c r="I173" i="9" s="1"/>
  <c r="I181" i="9" s="1"/>
  <c r="I129" i="9"/>
  <c r="AB150" i="2"/>
  <c r="BJ75" i="6"/>
  <c r="AM177" i="3"/>
  <c r="AB200" i="3" s="1"/>
  <c r="I101" i="3"/>
  <c r="AI135" i="9"/>
  <c r="AI185" i="9" s="1"/>
  <c r="I324" i="9"/>
  <c r="I77" i="9"/>
  <c r="AJ160" i="3"/>
  <c r="AJ183" i="3" s="1"/>
  <c r="BH183" i="3" s="1"/>
  <c r="I75" i="3"/>
  <c r="AZ200" i="3"/>
  <c r="I87" i="9"/>
  <c r="J195" i="9"/>
  <c r="H205" i="3"/>
  <c r="E127" i="5"/>
  <c r="BH135" i="9"/>
  <c r="BH324" i="9" s="1"/>
  <c r="BH404" i="9" s="1"/>
  <c r="H313" i="9"/>
  <c r="I147" i="3"/>
  <c r="I65" i="3"/>
  <c r="M143" i="2"/>
  <c r="I197" i="9"/>
  <c r="H628" i="9"/>
  <c r="K928" i="9"/>
  <c r="K937" i="9" s="1"/>
  <c r="H605" i="9"/>
  <c r="X595" i="9" s="1"/>
  <c r="AE739" i="9" s="1"/>
  <c r="AV739" i="9" s="1"/>
  <c r="I57" i="3"/>
  <c r="I357" i="9"/>
  <c r="I438" i="9" s="1"/>
  <c r="AT143" i="2"/>
  <c r="I166" i="3"/>
  <c r="I189" i="3" s="1"/>
  <c r="H323" i="3"/>
  <c r="I82" i="3"/>
  <c r="D101" i="4"/>
  <c r="AJ299" i="3"/>
  <c r="BH286" i="3"/>
  <c r="H38" i="9"/>
  <c r="H170" i="3"/>
  <c r="H193" i="3" s="1"/>
  <c r="C10" i="6"/>
  <c r="AD143" i="2"/>
  <c r="C9" i="4"/>
  <c r="AJ236" i="3"/>
  <c r="G25" i="3"/>
  <c r="H42" i="9"/>
  <c r="E22" i="4"/>
  <c r="X53" i="9"/>
  <c r="C9" i="5"/>
  <c r="G21" i="9"/>
  <c r="Z121" i="9"/>
  <c r="E3" i="6"/>
  <c r="AJ348" i="9"/>
  <c r="BH236" i="3"/>
  <c r="AF130" i="3"/>
  <c r="AF160" i="3" s="1"/>
  <c r="AF183" i="3" s="1"/>
  <c r="BD183" i="3" s="1"/>
  <c r="H488" i="9"/>
  <c r="I232" i="9"/>
  <c r="BH348" i="9"/>
  <c r="E62" i="6"/>
  <c r="Z24" i="4"/>
  <c r="Z64" i="4" s="1"/>
  <c r="Z93" i="4" s="1"/>
  <c r="Z141" i="4" s="1"/>
  <c r="AN135" i="9"/>
  <c r="AM962" i="9" s="1"/>
  <c r="BL962" i="9" s="1"/>
  <c r="BH429" i="9"/>
  <c r="W292" i="4"/>
  <c r="W374" i="4" s="1"/>
  <c r="W418" i="4" s="1"/>
  <c r="AB197" i="4"/>
  <c r="AE292" i="4"/>
  <c r="AE374" i="4" s="1"/>
  <c r="AF374" i="4" s="1"/>
  <c r="AG374" i="4" s="1"/>
  <c r="AG418" i="4" s="1"/>
  <c r="AH197" i="4"/>
  <c r="V197" i="4"/>
  <c r="AA30" i="6"/>
  <c r="X156" i="3"/>
  <c r="BD135" i="9"/>
  <c r="BD324" i="9" s="1"/>
  <c r="BD404" i="9" s="1"/>
  <c r="AV82" i="3"/>
  <c r="AV101" i="3" s="1"/>
  <c r="AA24" i="5"/>
  <c r="X133" i="9"/>
  <c r="X61" i="3"/>
  <c r="X321" i="9"/>
  <c r="X714" i="9"/>
  <c r="X264" i="3"/>
  <c r="AX67" i="9"/>
  <c r="AD141" i="2"/>
  <c r="X128" i="3"/>
  <c r="X453" i="3" s="1"/>
  <c r="AA59" i="5"/>
  <c r="H618" i="9"/>
  <c r="X229" i="9"/>
  <c r="X130" i="3"/>
  <c r="X160" i="3" s="1"/>
  <c r="X183" i="3" s="1"/>
  <c r="AV183" i="3" s="1"/>
  <c r="I86" i="3"/>
  <c r="I439" i="3" s="1"/>
  <c r="I483" i="3" s="1"/>
  <c r="I491" i="3" s="1"/>
  <c r="X212" i="3"/>
  <c r="X401" i="9"/>
  <c r="AE734" i="9"/>
  <c r="X869" i="9" s="1"/>
  <c r="X890" i="9" s="1"/>
  <c r="H44" i="9"/>
  <c r="H603" i="9"/>
  <c r="H614" i="9" s="1"/>
  <c r="AD614" i="9" s="1"/>
  <c r="AL76" i="4"/>
  <c r="BE76" i="4" s="1"/>
  <c r="J474" i="9"/>
  <c r="J393" i="9"/>
  <c r="I266" i="9"/>
  <c r="Z2" i="3"/>
  <c r="Z87" i="9"/>
  <c r="BR255" i="9"/>
  <c r="BR253" i="9"/>
  <c r="AJ286" i="3"/>
  <c r="AT141" i="2"/>
  <c r="I292" i="9"/>
  <c r="I253" i="9"/>
  <c r="Z67" i="9"/>
  <c r="D97" i="4"/>
  <c r="E80" i="4" s="1"/>
  <c r="I227" i="9"/>
  <c r="E44" i="6"/>
  <c r="M141" i="2"/>
  <c r="AX77" i="9"/>
  <c r="AJ429" i="9"/>
  <c r="K926" i="9"/>
  <c r="AE935" i="9" s="1"/>
  <c r="AX119" i="3"/>
  <c r="AJ249" i="3"/>
  <c r="Z2" i="9"/>
  <c r="E71" i="6"/>
  <c r="AN130" i="3"/>
  <c r="AN160" i="3" s="1"/>
  <c r="E4" i="6"/>
  <c r="L224" i="2"/>
  <c r="W241" i="2" s="1"/>
  <c r="AX87" i="9"/>
  <c r="I464" i="9"/>
  <c r="X82" i="3"/>
  <c r="X101" i="3" s="1"/>
  <c r="BH299" i="3"/>
  <c r="Z119" i="3"/>
  <c r="E83" i="4"/>
  <c r="D121" i="4"/>
  <c r="I383" i="9"/>
  <c r="I408" i="9"/>
  <c r="I417" i="9" s="1"/>
  <c r="AJ674" i="9"/>
  <c r="AJ692" i="9" s="1"/>
  <c r="BL185" i="9"/>
  <c r="BK305" i="9" s="1"/>
  <c r="BD674" i="9"/>
  <c r="BD692" i="9" s="1"/>
  <c r="I159" i="9"/>
  <c r="I171" i="9" s="1"/>
  <c r="I180" i="9" s="1"/>
  <c r="AF674" i="9"/>
  <c r="AF692" i="9" s="1"/>
  <c r="AF324" i="9"/>
  <c r="AF404" i="9" s="1"/>
  <c r="H561" i="9"/>
  <c r="H294" i="3"/>
  <c r="H304" i="3" s="1"/>
  <c r="BA277" i="4"/>
  <c r="AZ87" i="9"/>
  <c r="I352" i="9"/>
  <c r="I433" i="9" s="1"/>
  <c r="I449" i="9" s="1"/>
  <c r="L217" i="2"/>
  <c r="L197" i="2"/>
  <c r="J911" i="9" s="1"/>
  <c r="AZ911" i="9" s="1"/>
  <c r="J913" i="9"/>
  <c r="AZ913" i="9" s="1"/>
  <c r="AC199" i="2"/>
  <c r="J909" i="9"/>
  <c r="AZ909" i="9" s="1"/>
  <c r="AK195" i="2"/>
  <c r="H526" i="9"/>
  <c r="BA495" i="9"/>
  <c r="AA31" i="5" s="1"/>
  <c r="J448" i="3"/>
  <c r="E132" i="5"/>
  <c r="X387" i="9"/>
  <c r="AV387" i="9" s="1"/>
  <c r="AV468" i="9" s="1"/>
  <c r="W185" i="9"/>
  <c r="W203" i="9" s="1"/>
  <c r="AU203" i="9" s="1"/>
  <c r="AU305" i="9" s="1"/>
  <c r="H597" i="9"/>
  <c r="AV135" i="9"/>
  <c r="AV324" i="9" s="1"/>
  <c r="AV404" i="9" s="1"/>
  <c r="E69" i="5"/>
  <c r="M117" i="2"/>
  <c r="S240" i="4"/>
  <c r="S232" i="4"/>
  <c r="S251" i="4"/>
  <c r="S239" i="4"/>
  <c r="S231" i="4"/>
  <c r="S246" i="4"/>
  <c r="S238" i="4"/>
  <c r="S229" i="4"/>
  <c r="S245" i="4"/>
  <c r="S237" i="4"/>
  <c r="S228" i="4"/>
  <c r="S244" i="4"/>
  <c r="S236" i="4"/>
  <c r="S227" i="4"/>
  <c r="S243" i="4"/>
  <c r="S235" i="4"/>
  <c r="S242" i="4"/>
  <c r="S234" i="4"/>
  <c r="S241" i="4"/>
  <c r="S233" i="4"/>
  <c r="I171" i="3"/>
  <c r="I194" i="3" s="1"/>
  <c r="H220" i="3"/>
  <c r="H272" i="3" s="1"/>
  <c r="D98" i="4"/>
  <c r="I65" i="9"/>
  <c r="E60" i="6"/>
  <c r="D33" i="4"/>
  <c r="AZ82" i="3"/>
  <c r="AZ101" i="3" s="1"/>
  <c r="AB87" i="9"/>
  <c r="E95" i="4"/>
  <c r="AZ77" i="9"/>
  <c r="F45" i="5"/>
  <c r="AB82" i="3"/>
  <c r="AB101" i="3" s="1"/>
  <c r="AB121" i="9"/>
  <c r="AB67" i="9"/>
  <c r="AZ121" i="9"/>
  <c r="I10" i="9"/>
  <c r="I434" i="9"/>
  <c r="I450" i="9" s="1"/>
  <c r="I369" i="9"/>
  <c r="H241" i="3"/>
  <c r="H291" i="3" s="1"/>
  <c r="L200" i="2"/>
  <c r="D41" i="5"/>
  <c r="E84" i="5" s="1"/>
  <c r="I348" i="9"/>
  <c r="I429" i="9" s="1"/>
  <c r="L278" i="2"/>
  <c r="L313" i="2"/>
  <c r="AT145" i="2"/>
  <c r="AD145" i="2"/>
  <c r="H536" i="3"/>
  <c r="AS209" i="2"/>
  <c r="I84" i="3"/>
  <c r="I79" i="9"/>
  <c r="I351" i="9" s="1"/>
  <c r="AB236" i="3"/>
  <c r="AB249" i="3" s="1"/>
  <c r="AB286" i="3"/>
  <c r="H246" i="3"/>
  <c r="H256" i="3" s="1"/>
  <c r="R372" i="3"/>
  <c r="H642" i="9"/>
  <c r="H742" i="9" s="1"/>
  <c r="H744" i="9" s="1"/>
  <c r="H757" i="9" s="1"/>
  <c r="H296" i="3"/>
  <c r="H306" i="3" s="1"/>
  <c r="J195" i="3"/>
  <c r="J172" i="3"/>
  <c r="I279" i="3"/>
  <c r="I227" i="3"/>
  <c r="R402" i="3"/>
  <c r="H645" i="9"/>
  <c r="H659" i="9" s="1"/>
  <c r="J196" i="3"/>
  <c r="J173" i="3"/>
  <c r="I278" i="3"/>
  <c r="I280" i="3"/>
  <c r="I226" i="3"/>
  <c r="I228" i="3"/>
  <c r="I245" i="9"/>
  <c r="I282" i="9" s="1"/>
  <c r="X660" i="3"/>
  <c r="AB660" i="3" s="1"/>
  <c r="K426" i="3"/>
  <c r="K414" i="3"/>
  <c r="K397" i="3"/>
  <c r="H632" i="3"/>
  <c r="AD632" i="3" s="1"/>
  <c r="K382" i="3"/>
  <c r="H610" i="3"/>
  <c r="AD610" i="3" s="1"/>
  <c r="K380" i="3"/>
  <c r="H617" i="3"/>
  <c r="AD617" i="3" s="1"/>
  <c r="K377" i="3"/>
  <c r="I121" i="9"/>
  <c r="I119" i="3"/>
  <c r="AB249" i="9"/>
  <c r="AZ249" i="9" s="1"/>
  <c r="H251" i="9"/>
  <c r="H288" i="9" s="1"/>
  <c r="AB77" i="9"/>
  <c r="AZ119" i="3"/>
  <c r="AB119" i="3"/>
  <c r="H630" i="3"/>
  <c r="AD630" i="3" s="1"/>
  <c r="D31" i="4"/>
  <c r="I79" i="3"/>
  <c r="D86" i="6"/>
  <c r="E79" i="6"/>
  <c r="AA937" i="9"/>
  <c r="AE937" i="9"/>
  <c r="W937" i="9"/>
  <c r="AI937" i="9"/>
  <c r="AD598" i="9"/>
  <c r="H619" i="9"/>
  <c r="AD619" i="9" s="1"/>
  <c r="H629" i="9"/>
  <c r="AD629" i="9" s="1"/>
  <c r="D45" i="4"/>
  <c r="D96" i="4" s="1"/>
  <c r="AD601" i="3"/>
  <c r="H622" i="3"/>
  <c r="AD622" i="3" s="1"/>
  <c r="H620" i="3"/>
  <c r="AD620" i="3" s="1"/>
  <c r="AV713" i="9"/>
  <c r="V2" i="5"/>
  <c r="L131" i="2"/>
  <c r="J910" i="9"/>
  <c r="AZ910" i="9" s="1"/>
  <c r="H760" i="9"/>
  <c r="K747" i="9" s="1"/>
  <c r="H787" i="9"/>
  <c r="H841" i="9"/>
  <c r="H814" i="9"/>
  <c r="L85" i="2"/>
  <c r="H609" i="9"/>
  <c r="AD609" i="9" s="1"/>
  <c r="H829" i="9"/>
  <c r="AB348" i="9"/>
  <c r="AB376" i="9" s="1"/>
  <c r="AZ348" i="9"/>
  <c r="AZ429" i="9" s="1"/>
  <c r="AZ457" i="9" s="1"/>
  <c r="AH264" i="2"/>
  <c r="BX264" i="2" s="1"/>
  <c r="L285" i="2"/>
  <c r="L264" i="2"/>
  <c r="H802" i="9"/>
  <c r="H602" i="3"/>
  <c r="K927" i="9"/>
  <c r="L239" i="4"/>
  <c r="L231" i="4"/>
  <c r="L246" i="4"/>
  <c r="L228" i="4"/>
  <c r="L244" i="4"/>
  <c r="L236" i="4"/>
  <c r="L243" i="4"/>
  <c r="L235" i="4"/>
  <c r="L242" i="4"/>
  <c r="L234" i="4"/>
  <c r="L229" i="4"/>
  <c r="L241" i="4"/>
  <c r="L233" i="4"/>
  <c r="L237" i="4"/>
  <c r="L240" i="4"/>
  <c r="L232" i="4"/>
  <c r="L238" i="4"/>
  <c r="L245" i="4"/>
  <c r="H598" i="3"/>
  <c r="K923" i="9"/>
  <c r="H600" i="9"/>
  <c r="H597" i="3"/>
  <c r="K922" i="9"/>
  <c r="K925" i="9"/>
  <c r="H600" i="3"/>
  <c r="K381" i="3" s="1"/>
  <c r="H602" i="9"/>
  <c r="K930" i="9"/>
  <c r="AE930" i="9"/>
  <c r="AA930" i="9"/>
  <c r="W930" i="9"/>
  <c r="AI930" i="9"/>
  <c r="O292" i="4"/>
  <c r="O374" i="4" s="1"/>
  <c r="O418" i="4" s="1"/>
  <c r="L230" i="4"/>
  <c r="L247" i="4"/>
  <c r="L252" i="4"/>
  <c r="L254" i="4"/>
  <c r="L253" i="4"/>
  <c r="L250" i="4"/>
  <c r="L249" i="4"/>
  <c r="L248" i="4"/>
  <c r="K933" i="9"/>
  <c r="AA933" i="9"/>
  <c r="AE933" i="9"/>
  <c r="W933" i="9"/>
  <c r="AI933" i="9"/>
  <c r="AD601" i="9"/>
  <c r="H612" i="9"/>
  <c r="AD612" i="9" s="1"/>
  <c r="H622" i="9"/>
  <c r="AD622" i="9" s="1"/>
  <c r="H632" i="9"/>
  <c r="AD632" i="9" s="1"/>
  <c r="H844" i="9"/>
  <c r="H832" i="9"/>
  <c r="H817" i="9"/>
  <c r="H805" i="9"/>
  <c r="H790" i="9"/>
  <c r="H778" i="9"/>
  <c r="H763" i="9"/>
  <c r="H750" i="9"/>
  <c r="E69" i="6"/>
  <c r="D38" i="4"/>
  <c r="E61" i="6" s="1"/>
  <c r="E74" i="6"/>
  <c r="I36" i="9"/>
  <c r="I376" i="9"/>
  <c r="I457" i="9" s="1"/>
  <c r="H599" i="9"/>
  <c r="E82" i="5"/>
  <c r="E118" i="5" s="1"/>
  <c r="E160" i="5" s="1"/>
  <c r="H604" i="9"/>
  <c r="E169" i="5"/>
  <c r="D67" i="6"/>
  <c r="I238" i="9"/>
  <c r="I275" i="9" s="1"/>
  <c r="M145" i="2"/>
  <c r="S97" i="4"/>
  <c r="S80" i="4" s="1"/>
  <c r="S62" i="5"/>
  <c r="I436" i="9"/>
  <c r="I452" i="9" s="1"/>
  <c r="I371" i="9"/>
  <c r="AF429" i="9"/>
  <c r="AF457" i="9" s="1"/>
  <c r="AV505" i="3"/>
  <c r="AV714" i="9"/>
  <c r="AV506" i="3"/>
  <c r="X713" i="9"/>
  <c r="X505" i="3"/>
  <c r="J212" i="5"/>
  <c r="U71" i="6"/>
  <c r="O217" i="5"/>
  <c r="O216" i="5"/>
  <c r="O214" i="5"/>
  <c r="O213" i="5"/>
  <c r="O212" i="5"/>
  <c r="I548" i="9"/>
  <c r="BJ551" i="9" s="1"/>
  <c r="H59" i="3"/>
  <c r="H51" i="9"/>
  <c r="H131" i="9" s="1"/>
  <c r="I107" i="3"/>
  <c r="J443" i="9"/>
  <c r="J362" i="9"/>
  <c r="I243" i="9"/>
  <c r="I241" i="9" s="1"/>
  <c r="F41" i="6"/>
  <c r="D223" i="5"/>
  <c r="L228" i="2"/>
  <c r="D224" i="5"/>
  <c r="L229" i="2"/>
  <c r="X494" i="9"/>
  <c r="H329" i="3"/>
  <c r="J109" i="3"/>
  <c r="J101" i="9"/>
  <c r="X495" i="9"/>
  <c r="H758" i="9" s="1"/>
  <c r="H330" i="3"/>
  <c r="F103" i="5"/>
  <c r="F151" i="5" s="1"/>
  <c r="F77" i="6"/>
  <c r="AK488" i="9"/>
  <c r="I507" i="9"/>
  <c r="S488" i="9"/>
  <c r="AH270" i="4"/>
  <c r="AH271" i="4" s="1"/>
  <c r="I99" i="9"/>
  <c r="AB682" i="9"/>
  <c r="AF682" i="9"/>
  <c r="S489" i="9"/>
  <c r="I508" i="9"/>
  <c r="AH511" i="9" s="1"/>
  <c r="K411" i="4"/>
  <c r="I423" i="9"/>
  <c r="BH682" i="9"/>
  <c r="I244" i="9"/>
  <c r="F42" i="6"/>
  <c r="AN2" i="5"/>
  <c r="AG2" i="6" s="1"/>
  <c r="AZ682" i="9"/>
  <c r="X682" i="9"/>
  <c r="E8" i="7"/>
  <c r="AR2" i="9" s="1"/>
  <c r="BD682" i="9"/>
  <c r="I257" i="9"/>
  <c r="F52" i="6"/>
  <c r="AV682" i="9"/>
  <c r="I249" i="9"/>
  <c r="I286" i="9" s="1"/>
  <c r="F51" i="6"/>
  <c r="AM2" i="4"/>
  <c r="I263" i="9"/>
  <c r="I300" i="9" s="1"/>
  <c r="F53" i="6"/>
  <c r="D468" i="4"/>
  <c r="D213" i="5"/>
  <c r="D466" i="4"/>
  <c r="D211" i="5"/>
  <c r="E78" i="6"/>
  <c r="E156" i="5"/>
  <c r="E121" i="5"/>
  <c r="D467" i="4"/>
  <c r="D212" i="5"/>
  <c r="D469" i="4"/>
  <c r="D214" i="5"/>
  <c r="BX266" i="2"/>
  <c r="D472" i="4"/>
  <c r="D217" i="5"/>
  <c r="D470" i="4"/>
  <c r="D215" i="5"/>
  <c r="D471" i="4"/>
  <c r="D216" i="5"/>
  <c r="AS2" i="9"/>
  <c r="BR307" i="2"/>
  <c r="AB680" i="9"/>
  <c r="AV680" i="9"/>
  <c r="AR17" i="5"/>
  <c r="AS17" i="4"/>
  <c r="AS18" i="6"/>
  <c r="BH680" i="9"/>
  <c r="X680" i="9"/>
  <c r="AF680" i="9"/>
  <c r="AF683" i="9"/>
  <c r="AJ680" i="9"/>
  <c r="BD680" i="9"/>
  <c r="Z531" i="9"/>
  <c r="I518" i="3"/>
  <c r="BJ521" i="3" s="1"/>
  <c r="BX265" i="2"/>
  <c r="I201" i="9"/>
  <c r="I387" i="9"/>
  <c r="I468" i="9" s="1"/>
  <c r="AB294" i="9"/>
  <c r="AZ294" i="9" s="1"/>
  <c r="AZ257" i="9"/>
  <c r="AB300" i="9"/>
  <c r="AZ300" i="9" s="1"/>
  <c r="AZ263" i="9"/>
  <c r="AB114" i="9"/>
  <c r="AP258" i="2" s="1"/>
  <c r="BR50" i="4" s="1"/>
  <c r="AZ114" i="9"/>
  <c r="J112" i="9"/>
  <c r="AV230" i="9"/>
  <c r="X230" i="9"/>
  <c r="D129" i="4"/>
  <c r="I254" i="9"/>
  <c r="AV697" i="9"/>
  <c r="X683" i="9"/>
  <c r="BD683" i="9"/>
  <c r="AB683" i="9"/>
  <c r="AD596" i="3"/>
  <c r="H627" i="3"/>
  <c r="AD627" i="3" s="1"/>
  <c r="D68" i="5"/>
  <c r="S157" i="4"/>
  <c r="I2" i="9"/>
  <c r="E2" i="5"/>
  <c r="E2" i="4"/>
  <c r="I2" i="3"/>
  <c r="AF697" i="9"/>
  <c r="AV683" i="9"/>
  <c r="X697" i="9"/>
  <c r="AJ683" i="9"/>
  <c r="I721" i="9"/>
  <c r="I147" i="9"/>
  <c r="I59" i="9"/>
  <c r="BH697" i="9"/>
  <c r="BH699" i="9" s="1"/>
  <c r="BH702" i="9" s="1"/>
  <c r="AZ683" i="9"/>
  <c r="D195" i="4"/>
  <c r="D204" i="4" s="1"/>
  <c r="D215" i="4" s="1"/>
  <c r="AW31" i="9"/>
  <c r="BH683" i="9"/>
  <c r="S39" i="5"/>
  <c r="L215" i="2"/>
  <c r="D189" i="4"/>
  <c r="H607" i="3"/>
  <c r="AD607" i="3" s="1"/>
  <c r="BF313" i="9"/>
  <c r="BF477" i="9" s="1"/>
  <c r="BE205" i="3"/>
  <c r="BE310" i="3"/>
  <c r="E56" i="6"/>
  <c r="D91" i="6" s="1"/>
  <c r="K97" i="2"/>
  <c r="L221" i="2"/>
  <c r="J915" i="9"/>
  <c r="AK198" i="2"/>
  <c r="J912" i="9"/>
  <c r="BC305" i="9"/>
  <c r="BC892" i="9"/>
  <c r="AE892" i="9"/>
  <c r="AE920" i="9" s="1"/>
  <c r="AE305" i="9"/>
  <c r="AB404" i="9"/>
  <c r="AB387" i="9"/>
  <c r="AA203" i="9"/>
  <c r="AY203" i="9" s="1"/>
  <c r="BD684" i="9"/>
  <c r="AF684" i="9"/>
  <c r="AB698" i="9"/>
  <c r="AB699" i="9" s="1"/>
  <c r="AB702" i="9" s="1"/>
  <c r="X698" i="9"/>
  <c r="BL335" i="9"/>
  <c r="BX272" i="2" s="1"/>
  <c r="H772" i="9"/>
  <c r="H784" i="9"/>
  <c r="AF698" i="9"/>
  <c r="AB684" i="9"/>
  <c r="BD698" i="9"/>
  <c r="AJ698" i="9"/>
  <c r="AV684" i="9"/>
  <c r="AV681" i="9"/>
  <c r="AB681" i="9"/>
  <c r="X681" i="9"/>
  <c r="AF681" i="9"/>
  <c r="AJ681" i="9"/>
  <c r="BH681" i="9"/>
  <c r="AZ681" i="9"/>
  <c r="AV698" i="9"/>
  <c r="AH263" i="4"/>
  <c r="BA263" i="4"/>
  <c r="BA262" i="4"/>
  <c r="AH262" i="4"/>
  <c r="BL416" i="9"/>
  <c r="D193" i="4"/>
  <c r="L219" i="2"/>
  <c r="BA265" i="4"/>
  <c r="AH265" i="4"/>
  <c r="H658" i="9"/>
  <c r="H651" i="9"/>
  <c r="H797" i="9" s="1"/>
  <c r="AH266" i="4"/>
  <c r="BA266" i="4"/>
  <c r="BD697" i="9"/>
  <c r="AH264" i="4"/>
  <c r="BA264" i="4"/>
  <c r="H489" i="9"/>
  <c r="H324" i="3"/>
  <c r="L225" i="2"/>
  <c r="G115" i="2" s="1"/>
  <c r="G117" i="2" s="1"/>
  <c r="F122" i="2" s="1"/>
  <c r="D463" i="4"/>
  <c r="D66" i="5"/>
  <c r="E157" i="4"/>
  <c r="D103" i="4"/>
  <c r="AM148" i="2"/>
  <c r="AY163" i="4"/>
  <c r="AX101" i="6"/>
  <c r="E156" i="4"/>
  <c r="BH684" i="9"/>
  <c r="AZ684" i="9"/>
  <c r="AJ684" i="9"/>
  <c r="I679" i="9"/>
  <c r="I517" i="3"/>
  <c r="X684" i="9"/>
  <c r="D192" i="4"/>
  <c r="L218" i="2"/>
  <c r="H657" i="9"/>
  <c r="H650" i="9"/>
  <c r="D102" i="4"/>
  <c r="AJ697" i="9"/>
  <c r="L216" i="2"/>
  <c r="D190" i="4"/>
  <c r="D199" i="4" s="1"/>
  <c r="D210" i="4" s="1"/>
  <c r="BL721" i="9"/>
  <c r="AV723" i="9" s="1"/>
  <c r="AV149" i="9" s="1"/>
  <c r="AT156" i="4"/>
  <c r="AX82" i="6"/>
  <c r="BA272" i="4"/>
  <c r="AB406" i="9"/>
  <c r="BA271" i="4"/>
  <c r="H634" i="3"/>
  <c r="AD634" i="3" s="1"/>
  <c r="H614" i="3"/>
  <c r="AD614" i="3" s="1"/>
  <c r="AD603" i="3"/>
  <c r="H624" i="3"/>
  <c r="AD624" i="3" s="1"/>
  <c r="BD660" i="3"/>
  <c r="AN416" i="9"/>
  <c r="AN335" i="9"/>
  <c r="AH272" i="2" s="1"/>
  <c r="AF406" i="9"/>
  <c r="BA273" i="4"/>
  <c r="E146" i="5"/>
  <c r="E162" i="5"/>
  <c r="AZ185" i="9"/>
  <c r="AZ324" i="9"/>
  <c r="AZ404" i="9" s="1"/>
  <c r="AN721" i="9"/>
  <c r="X723" i="9" s="1"/>
  <c r="X149" i="9" s="1"/>
  <c r="AA147" i="9"/>
  <c r="AZ697" i="9"/>
  <c r="AZ698" i="9"/>
  <c r="AB160" i="3"/>
  <c r="AZ130" i="3"/>
  <c r="X459" i="3" l="1"/>
  <c r="BK459" i="3"/>
  <c r="BC459" i="3" s="1"/>
  <c r="AV448" i="3" s="1"/>
  <c r="BR308" i="2" s="1"/>
  <c r="AV459" i="3"/>
  <c r="AM459" i="3"/>
  <c r="AE459" i="3" s="1"/>
  <c r="AE448" i="3" s="1"/>
  <c r="AA308" i="2" s="1"/>
  <c r="AB116" i="3"/>
  <c r="AZ116" i="3"/>
  <c r="AF249" i="3"/>
  <c r="BD286" i="3"/>
  <c r="BD299" i="3" s="1"/>
  <c r="E161" i="5"/>
  <c r="AJ324" i="9"/>
  <c r="AJ387" i="9" s="1"/>
  <c r="AV130" i="3"/>
  <c r="BH160" i="3"/>
  <c r="BH185" i="9"/>
  <c r="H836" i="9"/>
  <c r="AD605" i="9"/>
  <c r="H782" i="9"/>
  <c r="H767" i="9"/>
  <c r="K754" i="9" s="1"/>
  <c r="H794" i="9"/>
  <c r="H754" i="9"/>
  <c r="H626" i="9"/>
  <c r="AD626" i="9" s="1"/>
  <c r="H809" i="9"/>
  <c r="H821" i="9"/>
  <c r="H616" i="9"/>
  <c r="AD616" i="9" s="1"/>
  <c r="H848" i="9"/>
  <c r="H636" i="9"/>
  <c r="AD636" i="9" s="1"/>
  <c r="AE254" i="2"/>
  <c r="I381" i="9"/>
  <c r="I384" i="9" s="1"/>
  <c r="BD185" i="9"/>
  <c r="AE257" i="2"/>
  <c r="BR31" i="4" s="1"/>
  <c r="BR33" i="4" s="1"/>
  <c r="AM987" i="9"/>
  <c r="BD160" i="3"/>
  <c r="W243" i="2"/>
  <c r="AS22" i="4" s="1"/>
  <c r="AA935" i="9"/>
  <c r="AM948" i="9"/>
  <c r="BK948" i="9" s="1"/>
  <c r="AE418" i="4"/>
  <c r="H792" i="9"/>
  <c r="AB208" i="4"/>
  <c r="AW208" i="4" s="1"/>
  <c r="V208" i="4"/>
  <c r="AQ208" i="4" s="1"/>
  <c r="AH208" i="4"/>
  <c r="BC208" i="4" s="1"/>
  <c r="M124" i="2"/>
  <c r="BL130" i="3"/>
  <c r="AN185" i="9"/>
  <c r="AM305" i="9" s="1"/>
  <c r="V29" i="4"/>
  <c r="H526" i="3"/>
  <c r="AN324" i="9"/>
  <c r="AN404" i="9" s="1"/>
  <c r="H240" i="3"/>
  <c r="H290" i="3" s="1"/>
  <c r="H819" i="9"/>
  <c r="H765" i="9"/>
  <c r="K792" i="9" s="1"/>
  <c r="H780" i="9"/>
  <c r="H807" i="9"/>
  <c r="AD603" i="9"/>
  <c r="H752" i="9"/>
  <c r="BD130" i="3"/>
  <c r="X374" i="4"/>
  <c r="Y374" i="4" s="1"/>
  <c r="Y418" i="4" s="1"/>
  <c r="H834" i="9"/>
  <c r="H634" i="9"/>
  <c r="AD634" i="9" s="1"/>
  <c r="AV160" i="3"/>
  <c r="AB911" i="9"/>
  <c r="V201" i="4"/>
  <c r="V200" i="4"/>
  <c r="V202" i="4"/>
  <c r="V204" i="4"/>
  <c r="AQ215" i="4" s="1"/>
  <c r="V198" i="4"/>
  <c r="V203" i="4"/>
  <c r="V199" i="4"/>
  <c r="AW210" i="4" s="1"/>
  <c r="AH200" i="4"/>
  <c r="AH203" i="4"/>
  <c r="AH204" i="4"/>
  <c r="BC215" i="4" s="1"/>
  <c r="H624" i="9"/>
  <c r="AD624" i="9" s="1"/>
  <c r="H846" i="9"/>
  <c r="AB203" i="4"/>
  <c r="AB200" i="4"/>
  <c r="AB204" i="4"/>
  <c r="AW215" i="4" s="1"/>
  <c r="I860" i="9"/>
  <c r="I1015" i="9" s="1"/>
  <c r="R293" i="4"/>
  <c r="R375" i="4" s="1"/>
  <c r="D201" i="4"/>
  <c r="D212" i="4" s="1"/>
  <c r="O293" i="4"/>
  <c r="O375" i="4" s="1"/>
  <c r="O419" i="4" s="1"/>
  <c r="D198" i="4"/>
  <c r="D209" i="4" s="1"/>
  <c r="S293" i="4"/>
  <c r="S375" i="4" s="1"/>
  <c r="AA375" i="4" s="1"/>
  <c r="AR375" i="4" s="1"/>
  <c r="D202" i="4"/>
  <c r="D213" i="4" s="1"/>
  <c r="I281" i="9"/>
  <c r="I279" i="9" s="1"/>
  <c r="I242" i="9"/>
  <c r="K935" i="9"/>
  <c r="W935" i="9"/>
  <c r="AI935" i="9"/>
  <c r="I294" i="9"/>
  <c r="I290" i="9"/>
  <c r="I280" i="9"/>
  <c r="I278" i="9" s="1"/>
  <c r="I291" i="9"/>
  <c r="I289" i="9" s="1"/>
  <c r="I252" i="9"/>
  <c r="I368" i="9"/>
  <c r="AF387" i="9"/>
  <c r="AF468" i="9" s="1"/>
  <c r="BB258" i="2"/>
  <c r="BR52" i="4" s="1"/>
  <c r="AS30" i="5"/>
  <c r="BB197" i="2"/>
  <c r="AC207" i="2" s="1"/>
  <c r="AC210" i="2" s="1"/>
  <c r="D191" i="4"/>
  <c r="D200" i="4" s="1"/>
  <c r="D211" i="4" s="1"/>
  <c r="P293" i="4"/>
  <c r="P375" i="4" s="1"/>
  <c r="P419" i="4" s="1"/>
  <c r="AB913" i="9"/>
  <c r="AB909" i="9"/>
  <c r="X468" i="9"/>
  <c r="J113" i="9"/>
  <c r="AB113" i="9" s="1"/>
  <c r="AB112" i="9" s="1"/>
  <c r="AS31" i="5"/>
  <c r="AM875" i="9"/>
  <c r="X875" i="9" s="1"/>
  <c r="AV185" i="9"/>
  <c r="D194" i="4"/>
  <c r="AU892" i="9"/>
  <c r="W305" i="9"/>
  <c r="L220" i="2"/>
  <c r="W892" i="9"/>
  <c r="W920" i="9" s="1"/>
  <c r="H225" i="3"/>
  <c r="H277" i="3" s="1"/>
  <c r="D108" i="2"/>
  <c r="D127" i="2" s="1"/>
  <c r="AC185" i="2" s="1"/>
  <c r="AE249" i="2" s="1"/>
  <c r="V27" i="5" s="1"/>
  <c r="AC200" i="2"/>
  <c r="J914" i="9"/>
  <c r="H506" i="9"/>
  <c r="BB202" i="2"/>
  <c r="H656" i="9"/>
  <c r="AF656" i="9" s="1"/>
  <c r="H649" i="9"/>
  <c r="H652" i="9"/>
  <c r="H824" i="9" s="1"/>
  <c r="H826" i="9" s="1"/>
  <c r="AI834" i="9" s="1"/>
  <c r="AB286" i="9"/>
  <c r="AZ286" i="9" s="1"/>
  <c r="K775" i="9"/>
  <c r="K787" i="9"/>
  <c r="AZ236" i="3"/>
  <c r="AZ249" i="3" s="1"/>
  <c r="AJ659" i="9"/>
  <c r="AF659" i="9"/>
  <c r="AB659" i="9"/>
  <c r="X659" i="9"/>
  <c r="I367" i="9"/>
  <c r="I857" i="9"/>
  <c r="I859" i="9" s="1"/>
  <c r="I1014" i="9" s="1"/>
  <c r="I432" i="9"/>
  <c r="I448" i="9" s="1"/>
  <c r="H773" i="9"/>
  <c r="AI778" i="9" s="1"/>
  <c r="H745" i="9"/>
  <c r="AE747" i="9" s="1"/>
  <c r="AZ286" i="3"/>
  <c r="AZ299" i="3" s="1"/>
  <c r="AB299" i="3"/>
  <c r="I436" i="3"/>
  <c r="I438" i="3" s="1"/>
  <c r="I482" i="3" s="1"/>
  <c r="I490" i="3" s="1"/>
  <c r="H239" i="3"/>
  <c r="H289" i="3" s="1"/>
  <c r="H516" i="3"/>
  <c r="AV734" i="9"/>
  <c r="AV869" i="9" s="1"/>
  <c r="AV890" i="9" s="1"/>
  <c r="AV364" i="3"/>
  <c r="H405" i="3"/>
  <c r="H375" i="3"/>
  <c r="H388" i="3"/>
  <c r="H417" i="3"/>
  <c r="K423" i="3"/>
  <c r="K411" i="3"/>
  <c r="K424" i="3"/>
  <c r="K412" i="3"/>
  <c r="K419" i="3"/>
  <c r="K407" i="3"/>
  <c r="K422" i="3"/>
  <c r="K410" i="3"/>
  <c r="H618" i="3"/>
  <c r="AD618" i="3" s="1"/>
  <c r="K378" i="3"/>
  <c r="H633" i="3"/>
  <c r="AD633" i="3" s="1"/>
  <c r="K383" i="3"/>
  <c r="K393" i="3"/>
  <c r="K395" i="3"/>
  <c r="AD598" i="3"/>
  <c r="K379" i="3"/>
  <c r="K394" i="3"/>
  <c r="K390" i="3"/>
  <c r="H747" i="9"/>
  <c r="K760" i="9"/>
  <c r="K814" i="9"/>
  <c r="P374" i="4"/>
  <c r="K802" i="9"/>
  <c r="AB910" i="9"/>
  <c r="K829" i="9"/>
  <c r="K841" i="9"/>
  <c r="E136" i="5"/>
  <c r="AZ376" i="9"/>
  <c r="AB429" i="9"/>
  <c r="AB457" i="9" s="1"/>
  <c r="H619" i="3"/>
  <c r="AD619" i="3" s="1"/>
  <c r="H629" i="3"/>
  <c r="AD629" i="3" s="1"/>
  <c r="H609" i="3"/>
  <c r="AD609" i="3" s="1"/>
  <c r="H621" i="9"/>
  <c r="AD621" i="9" s="1"/>
  <c r="H631" i="9"/>
  <c r="AD631" i="9" s="1"/>
  <c r="H611" i="9"/>
  <c r="AD611" i="9" s="1"/>
  <c r="H762" i="9"/>
  <c r="H804" i="9"/>
  <c r="H777" i="9"/>
  <c r="H789" i="9"/>
  <c r="H816" i="9"/>
  <c r="H749" i="9"/>
  <c r="H831" i="9"/>
  <c r="H843" i="9"/>
  <c r="AD600" i="9"/>
  <c r="K932" i="9"/>
  <c r="AA932" i="9"/>
  <c r="W932" i="9"/>
  <c r="AI932" i="9"/>
  <c r="AE932" i="9"/>
  <c r="H845" i="9"/>
  <c r="H818" i="9"/>
  <c r="H791" i="9"/>
  <c r="H779" i="9"/>
  <c r="H764" i="9"/>
  <c r="H806" i="9"/>
  <c r="H623" i="9"/>
  <c r="AD623" i="9" s="1"/>
  <c r="H633" i="9"/>
  <c r="AD633" i="9" s="1"/>
  <c r="H613" i="9"/>
  <c r="AD613" i="9" s="1"/>
  <c r="H833" i="9"/>
  <c r="H751" i="9"/>
  <c r="AD602" i="9"/>
  <c r="H631" i="3"/>
  <c r="AD631" i="3" s="1"/>
  <c r="H621" i="3"/>
  <c r="AD621" i="3" s="1"/>
  <c r="H611" i="3"/>
  <c r="AD611" i="3" s="1"/>
  <c r="AD600" i="3"/>
  <c r="K765" i="9"/>
  <c r="K934" i="9"/>
  <c r="W934" i="9"/>
  <c r="AA934" i="9"/>
  <c r="AI934" i="9"/>
  <c r="AE934" i="9"/>
  <c r="K931" i="9"/>
  <c r="W931" i="9"/>
  <c r="AE931" i="9"/>
  <c r="AI931" i="9"/>
  <c r="AA931" i="9"/>
  <c r="K936" i="9"/>
  <c r="AA936" i="9"/>
  <c r="W936" i="9"/>
  <c r="AI936" i="9"/>
  <c r="AE936" i="9"/>
  <c r="H608" i="3"/>
  <c r="AD608" i="3" s="1"/>
  <c r="H628" i="3"/>
  <c r="AD628" i="3" s="1"/>
  <c r="AD597" i="3"/>
  <c r="AD602" i="3"/>
  <c r="H623" i="3"/>
  <c r="AD623" i="3" s="1"/>
  <c r="H613" i="3"/>
  <c r="AD613" i="3" s="1"/>
  <c r="AF660" i="3"/>
  <c r="H610" i="9"/>
  <c r="AD610" i="9" s="1"/>
  <c r="H620" i="9"/>
  <c r="AD620" i="9" s="1"/>
  <c r="H630" i="9"/>
  <c r="AD630" i="9" s="1"/>
  <c r="H830" i="9"/>
  <c r="H815" i="9"/>
  <c r="H803" i="9"/>
  <c r="H788" i="9"/>
  <c r="H776" i="9"/>
  <c r="H761" i="9"/>
  <c r="H748" i="9"/>
  <c r="H842" i="9"/>
  <c r="AE760" i="9"/>
  <c r="AE763" i="9"/>
  <c r="AK764" i="9"/>
  <c r="AK761" i="9"/>
  <c r="AG763" i="9"/>
  <c r="AM761" i="9"/>
  <c r="AM764" i="9"/>
  <c r="AI763" i="9"/>
  <c r="AE762" i="9"/>
  <c r="AG762" i="9"/>
  <c r="AI762" i="9"/>
  <c r="AE761" i="9"/>
  <c r="AE765" i="9"/>
  <c r="AK763" i="9"/>
  <c r="AM763" i="9"/>
  <c r="AE764" i="9"/>
  <c r="AK762" i="9"/>
  <c r="AG761" i="9"/>
  <c r="AG765" i="9"/>
  <c r="AI765" i="9"/>
  <c r="AK765" i="9"/>
  <c r="AG764" i="9"/>
  <c r="AM762" i="9"/>
  <c r="AM765" i="9"/>
  <c r="AI764" i="9"/>
  <c r="AI761" i="9"/>
  <c r="AZ764" i="9"/>
  <c r="AV763" i="9"/>
  <c r="AX763" i="9"/>
  <c r="BD761" i="9"/>
  <c r="AV765" i="9"/>
  <c r="BB764" i="9"/>
  <c r="BD764" i="9"/>
  <c r="AZ763" i="9"/>
  <c r="AV762" i="9"/>
  <c r="AX762" i="9"/>
  <c r="BB763" i="9"/>
  <c r="AZ762" i="9"/>
  <c r="AX765" i="9"/>
  <c r="BD763" i="9"/>
  <c r="AV764" i="9"/>
  <c r="AV761" i="9"/>
  <c r="AZ765" i="9"/>
  <c r="BB765" i="9"/>
  <c r="BB762" i="9"/>
  <c r="AX764" i="9"/>
  <c r="AX761" i="9"/>
  <c r="BD765" i="9"/>
  <c r="BD762" i="9"/>
  <c r="AZ761" i="9"/>
  <c r="BB761" i="9"/>
  <c r="K778" i="9"/>
  <c r="K832" i="9"/>
  <c r="K763" i="9"/>
  <c r="K817" i="9"/>
  <c r="K750" i="9"/>
  <c r="K805" i="9"/>
  <c r="K790" i="9"/>
  <c r="K844" i="9"/>
  <c r="H635" i="9"/>
  <c r="AD635" i="9" s="1"/>
  <c r="H615" i="9"/>
  <c r="AD615" i="9" s="1"/>
  <c r="H625" i="9"/>
  <c r="AD625" i="9" s="1"/>
  <c r="H793" i="9"/>
  <c r="H781" i="9"/>
  <c r="H820" i="9"/>
  <c r="H766" i="9"/>
  <c r="H753" i="9"/>
  <c r="H847" i="9"/>
  <c r="H835" i="9"/>
  <c r="H808" i="9"/>
  <c r="AD604" i="9"/>
  <c r="H827" i="9"/>
  <c r="H800" i="9"/>
  <c r="AD599" i="9"/>
  <c r="AH551" i="9"/>
  <c r="BB551" i="9"/>
  <c r="BF551" i="9"/>
  <c r="BB511" i="9"/>
  <c r="AL511" i="9"/>
  <c r="AL551" i="9"/>
  <c r="AX551" i="9"/>
  <c r="Z551" i="9"/>
  <c r="AD551" i="9"/>
  <c r="I563" i="9"/>
  <c r="AH566" i="9" s="1"/>
  <c r="BJ511" i="9"/>
  <c r="H812" i="9"/>
  <c r="H785" i="9"/>
  <c r="AE787" i="9" s="1"/>
  <c r="AL2" i="4"/>
  <c r="H839" i="9"/>
  <c r="Z511" i="9"/>
  <c r="AX511" i="9"/>
  <c r="AD511" i="9"/>
  <c r="AF82" i="6"/>
  <c r="AH272" i="4"/>
  <c r="AA156" i="4"/>
  <c r="AH273" i="4"/>
  <c r="BF511" i="9"/>
  <c r="BF541" i="9"/>
  <c r="I518" i="9"/>
  <c r="BF521" i="9" s="1"/>
  <c r="AN406" i="9"/>
  <c r="BL406" i="9"/>
  <c r="V32" i="5"/>
  <c r="U293" i="4"/>
  <c r="U375" i="4" s="1"/>
  <c r="U419" i="4" s="1"/>
  <c r="AA223" i="4"/>
  <c r="AT223" i="4"/>
  <c r="X219" i="9"/>
  <c r="AB255" i="9"/>
  <c r="AB292" i="9" s="1"/>
  <c r="AH531" i="9"/>
  <c r="AR2" i="3"/>
  <c r="AM2" i="5"/>
  <c r="AF2" i="6" s="1"/>
  <c r="BJ531" i="9"/>
  <c r="AX531" i="9"/>
  <c r="AD531" i="9"/>
  <c r="E163" i="5"/>
  <c r="F153" i="5"/>
  <c r="BF531" i="9"/>
  <c r="AX521" i="3"/>
  <c r="AL531" i="9"/>
  <c r="I583" i="9"/>
  <c r="AL586" i="9" s="1"/>
  <c r="BB531" i="9"/>
  <c r="AV699" i="9"/>
  <c r="AV702" i="9" s="1"/>
  <c r="AL541" i="9"/>
  <c r="AL521" i="3"/>
  <c r="BF521" i="3"/>
  <c r="AX541" i="9"/>
  <c r="I573" i="3"/>
  <c r="AD576" i="3" s="1"/>
  <c r="AH541" i="9"/>
  <c r="AD521" i="3"/>
  <c r="BJ541" i="9"/>
  <c r="I548" i="3"/>
  <c r="BB541" i="9"/>
  <c r="I528" i="3"/>
  <c r="AD541" i="9"/>
  <c r="BB521" i="3"/>
  <c r="AH521" i="3"/>
  <c r="I538" i="3"/>
  <c r="BB541" i="3" s="1"/>
  <c r="Z541" i="9"/>
  <c r="Z521" i="3"/>
  <c r="BF576" i="9"/>
  <c r="AH374" i="4"/>
  <c r="AF418" i="4"/>
  <c r="AF699" i="9"/>
  <c r="AF702" i="9" s="1"/>
  <c r="D278" i="4"/>
  <c r="BA278" i="4" s="1"/>
  <c r="X221" i="9"/>
  <c r="BK875" i="9"/>
  <c r="AV362" i="9"/>
  <c r="AZ255" i="9"/>
  <c r="AZ292" i="9" s="1"/>
  <c r="AV221" i="9"/>
  <c r="AU950" i="9"/>
  <c r="AV219" i="9"/>
  <c r="AV443" i="9"/>
  <c r="X362" i="9"/>
  <c r="Z48" i="6"/>
  <c r="X443" i="9"/>
  <c r="W950" i="9"/>
  <c r="AA30" i="5"/>
  <c r="X114" i="9"/>
  <c r="X699" i="9"/>
  <c r="X702" i="9" s="1"/>
  <c r="D284" i="4"/>
  <c r="BA284" i="4" s="1"/>
  <c r="AV53" i="9"/>
  <c r="AV401" i="9"/>
  <c r="AS24" i="4"/>
  <c r="AS59" i="5"/>
  <c r="AS24" i="5"/>
  <c r="AS30" i="6"/>
  <c r="AV264" i="3"/>
  <c r="AV128" i="3"/>
  <c r="AV321" i="9"/>
  <c r="AV133" i="9"/>
  <c r="AV212" i="3"/>
  <c r="AV229" i="9"/>
  <c r="AV61" i="3"/>
  <c r="AV156" i="3"/>
  <c r="AZ912" i="9"/>
  <c r="AB912" i="9"/>
  <c r="AZ915" i="9"/>
  <c r="AB915" i="9"/>
  <c r="AY305" i="9"/>
  <c r="AY892" i="9"/>
  <c r="AB468" i="9"/>
  <c r="AZ387" i="9"/>
  <c r="AZ468" i="9" s="1"/>
  <c r="AE962" i="9"/>
  <c r="AE987" i="9" s="1"/>
  <c r="BD987" i="9" s="1"/>
  <c r="AA892" i="9"/>
  <c r="AA962" i="9" s="1"/>
  <c r="AA987" i="9" s="1"/>
  <c r="AZ987" i="9" s="1"/>
  <c r="AA305" i="9"/>
  <c r="AJ404" i="9"/>
  <c r="AI203" i="9"/>
  <c r="BG203" i="9" s="1"/>
  <c r="AE767" i="9"/>
  <c r="AI760" i="9"/>
  <c r="AV760" i="9"/>
  <c r="BB760" i="9"/>
  <c r="AV767" i="9"/>
  <c r="AI766" i="9"/>
  <c r="BD767" i="9"/>
  <c r="AM760" i="9"/>
  <c r="AZ760" i="9"/>
  <c r="AG766" i="9"/>
  <c r="AX766" i="9"/>
  <c r="AK766" i="9"/>
  <c r="BB766" i="9"/>
  <c r="AK760" i="9"/>
  <c r="AX767" i="9"/>
  <c r="AI767" i="9"/>
  <c r="AZ766" i="9"/>
  <c r="AM767" i="9"/>
  <c r="BB767" i="9"/>
  <c r="BD760" i="9"/>
  <c r="AK767" i="9"/>
  <c r="AG760" i="9"/>
  <c r="AZ767" i="9"/>
  <c r="BD766" i="9"/>
  <c r="AE766" i="9"/>
  <c r="AX760" i="9"/>
  <c r="AV766" i="9"/>
  <c r="AG767" i="9"/>
  <c r="AM766" i="9"/>
  <c r="H811" i="9"/>
  <c r="H799" i="9"/>
  <c r="AJ699" i="9"/>
  <c r="BD699" i="9"/>
  <c r="BD702" i="9" s="1"/>
  <c r="I537" i="9"/>
  <c r="I547" i="9" s="1"/>
  <c r="I527" i="9"/>
  <c r="I582" i="9" s="1"/>
  <c r="I517" i="9"/>
  <c r="I562" i="9"/>
  <c r="D282" i="4"/>
  <c r="D279" i="4"/>
  <c r="BH679" i="9"/>
  <c r="AV679" i="9"/>
  <c r="AJ679" i="9"/>
  <c r="AZ679" i="9"/>
  <c r="AB679" i="9"/>
  <c r="X679" i="9"/>
  <c r="AF679" i="9"/>
  <c r="BD679" i="9"/>
  <c r="X658" i="9"/>
  <c r="AJ658" i="9"/>
  <c r="AF658" i="9"/>
  <c r="AB658" i="9"/>
  <c r="AF657" i="9"/>
  <c r="AB657" i="9"/>
  <c r="X657" i="9"/>
  <c r="AJ657" i="9"/>
  <c r="AH267" i="4"/>
  <c r="AA122" i="4" s="1"/>
  <c r="BA267" i="4"/>
  <c r="AT122" i="4" s="1"/>
  <c r="D281" i="4"/>
  <c r="AN183" i="3"/>
  <c r="BL183" i="3" s="1"/>
  <c r="BL160" i="3"/>
  <c r="I572" i="3"/>
  <c r="I582" i="3" s="1"/>
  <c r="I547" i="3"/>
  <c r="I558" i="3" s="1"/>
  <c r="I537" i="3"/>
  <c r="I527" i="3"/>
  <c r="AZ699" i="9"/>
  <c r="AZ702" i="9" s="1"/>
  <c r="BA274" i="4"/>
  <c r="BH660" i="3"/>
  <c r="AZ160" i="3"/>
  <c r="AB183" i="3"/>
  <c r="AZ183" i="3" s="1"/>
  <c r="K819" i="9" l="1"/>
  <c r="K834" i="9"/>
  <c r="K752" i="9"/>
  <c r="AH215" i="4"/>
  <c r="V215" i="4"/>
  <c r="AB215" i="4"/>
  <c r="K767" i="9"/>
  <c r="K836" i="9"/>
  <c r="K782" i="9"/>
  <c r="I462" i="9"/>
  <c r="I465" i="9" s="1"/>
  <c r="K821" i="9"/>
  <c r="K848" i="9"/>
  <c r="K794" i="9"/>
  <c r="K809" i="9"/>
  <c r="BO30" i="6"/>
  <c r="K807" i="9"/>
  <c r="K780" i="9"/>
  <c r="K846" i="9"/>
  <c r="BO24" i="5"/>
  <c r="AV49" i="9"/>
  <c r="AN387" i="9"/>
  <c r="BL387" i="9" s="1"/>
  <c r="BL468" i="9" s="1"/>
  <c r="AS23" i="6"/>
  <c r="AS22" i="5"/>
  <c r="AV57" i="3"/>
  <c r="AH293" i="4"/>
  <c r="AQ210" i="4"/>
  <c r="R327" i="4"/>
  <c r="AB211" i="4"/>
  <c r="V211" i="4"/>
  <c r="AH211" i="4"/>
  <c r="AW211" i="4"/>
  <c r="BC211" i="4"/>
  <c r="AQ211" i="4"/>
  <c r="V213" i="4"/>
  <c r="AB213" i="4"/>
  <c r="AH213" i="4"/>
  <c r="AQ213" i="4"/>
  <c r="AW213" i="4"/>
  <c r="BC213" i="4"/>
  <c r="AB210" i="4"/>
  <c r="AH209" i="4"/>
  <c r="V209" i="4"/>
  <c r="AB209" i="4"/>
  <c r="AQ209" i="4"/>
  <c r="AW209" i="4"/>
  <c r="BC209" i="4"/>
  <c r="V212" i="4"/>
  <c r="AB212" i="4"/>
  <c r="AH212" i="4"/>
  <c r="AQ212" i="4"/>
  <c r="AW212" i="4"/>
  <c r="BC212" i="4"/>
  <c r="BC210" i="4"/>
  <c r="V210" i="4"/>
  <c r="AH210" i="4"/>
  <c r="AI375" i="4"/>
  <c r="S419" i="4"/>
  <c r="AA419" i="4" s="1"/>
  <c r="AR419" i="4" s="1"/>
  <c r="S327" i="4"/>
  <c r="Z374" i="4"/>
  <c r="AA374" i="4" s="1"/>
  <c r="AE375" i="4"/>
  <c r="X418" i="4"/>
  <c r="AI293" i="4"/>
  <c r="AA293" i="4"/>
  <c r="Z293" i="4"/>
  <c r="R419" i="4"/>
  <c r="AH419" i="4" s="1"/>
  <c r="Z375" i="4"/>
  <c r="AQ375" i="4" s="1"/>
  <c r="O327" i="4"/>
  <c r="W375" i="4"/>
  <c r="AN375" i="4" s="1"/>
  <c r="W293" i="4"/>
  <c r="AE293" i="4"/>
  <c r="D203" i="4"/>
  <c r="D214" i="4" s="1"/>
  <c r="T293" i="4"/>
  <c r="T375" i="4" s="1"/>
  <c r="T419" i="4" s="1"/>
  <c r="AJ419" i="4" s="1"/>
  <c r="AB253" i="9"/>
  <c r="AB290" i="9" s="1"/>
  <c r="AV782" i="9"/>
  <c r="BB776" i="9"/>
  <c r="BB775" i="9"/>
  <c r="AI779" i="9"/>
  <c r="AM780" i="9"/>
  <c r="AZ779" i="9"/>
  <c r="AV778" i="9"/>
  <c r="AX777" i="9"/>
  <c r="BB778" i="9"/>
  <c r="BD782" i="9"/>
  <c r="AI775" i="9"/>
  <c r="AV780" i="9"/>
  <c r="AM779" i="9"/>
  <c r="AG776" i="9"/>
  <c r="AX782" i="9"/>
  <c r="AX776" i="9"/>
  <c r="AG779" i="9"/>
  <c r="AZ775" i="9"/>
  <c r="BB777" i="9"/>
  <c r="AM778" i="9"/>
  <c r="BD780" i="9"/>
  <c r="AX775" i="9"/>
  <c r="AV779" i="9"/>
  <c r="AE780" i="9"/>
  <c r="BD781" i="9"/>
  <c r="AE776" i="9"/>
  <c r="AV781" i="9"/>
  <c r="AE775" i="9"/>
  <c r="BB779" i="9"/>
  <c r="BB780" i="9"/>
  <c r="AX780" i="9"/>
  <c r="AM777" i="9"/>
  <c r="AI777" i="9"/>
  <c r="AE778" i="9"/>
  <c r="AZ778" i="9"/>
  <c r="BD775" i="9"/>
  <c r="BD387" i="9"/>
  <c r="BD468" i="9" s="1"/>
  <c r="AK778" i="9"/>
  <c r="AZ776" i="9"/>
  <c r="AZ777" i="9"/>
  <c r="BD779" i="9"/>
  <c r="AE779" i="9"/>
  <c r="AE777" i="9"/>
  <c r="AG777" i="9"/>
  <c r="BB782" i="9"/>
  <c r="BB781" i="9"/>
  <c r="AM775" i="9"/>
  <c r="AE258" i="2"/>
  <c r="BD776" i="9"/>
  <c r="BD777" i="9"/>
  <c r="AZ780" i="9"/>
  <c r="AV777" i="9"/>
  <c r="AI780" i="9"/>
  <c r="AG778" i="9"/>
  <c r="AK780" i="9"/>
  <c r="AZ781" i="9"/>
  <c r="AV776" i="9"/>
  <c r="AV775" i="9"/>
  <c r="AZ782" i="9"/>
  <c r="AG775" i="9"/>
  <c r="AX778" i="9"/>
  <c r="AX779" i="9"/>
  <c r="BD778" i="9"/>
  <c r="AI776" i="9"/>
  <c r="AG780" i="9"/>
  <c r="AM776" i="9"/>
  <c r="AK775" i="9"/>
  <c r="C119" i="2"/>
  <c r="G119" i="2" s="1"/>
  <c r="G121" i="2" s="1"/>
  <c r="AZ113" i="9"/>
  <c r="BB259" i="2" s="1"/>
  <c r="AZ794" i="9"/>
  <c r="AG794" i="9"/>
  <c r="BD793" i="9"/>
  <c r="AE793" i="9"/>
  <c r="AK793" i="9"/>
  <c r="AX787" i="9"/>
  <c r="AX794" i="9"/>
  <c r="BB793" i="9"/>
  <c r="AG787" i="9"/>
  <c r="AZ793" i="9"/>
  <c r="AK787" i="9"/>
  <c r="AM794" i="9"/>
  <c r="AZ787" i="9"/>
  <c r="AM793" i="9"/>
  <c r="AH375" i="4"/>
  <c r="BB203" i="2"/>
  <c r="AV792" i="9"/>
  <c r="BB789" i="9"/>
  <c r="AE791" i="9"/>
  <c r="BD791" i="9"/>
  <c r="AE792" i="9"/>
  <c r="AX790" i="9"/>
  <c r="AK790" i="9"/>
  <c r="BB791" i="9"/>
  <c r="AI790" i="9"/>
  <c r="AV787" i="9"/>
  <c r="BD794" i="9"/>
  <c r="AM787" i="9"/>
  <c r="AI787" i="9"/>
  <c r="AV790" i="9"/>
  <c r="AM791" i="9"/>
  <c r="BB787" i="9"/>
  <c r="AX793" i="9"/>
  <c r="AI793" i="9"/>
  <c r="AK794" i="9"/>
  <c r="AX792" i="9"/>
  <c r="AZ788" i="9"/>
  <c r="AG790" i="9"/>
  <c r="AV794" i="9"/>
  <c r="BB794" i="9"/>
  <c r="AE794" i="9"/>
  <c r="BD790" i="9"/>
  <c r="AX791" i="9"/>
  <c r="AI791" i="9"/>
  <c r="BD787" i="9"/>
  <c r="AV793" i="9"/>
  <c r="AI794" i="9"/>
  <c r="BB790" i="9"/>
  <c r="AX788" i="9"/>
  <c r="AK792" i="9"/>
  <c r="AZ789" i="9"/>
  <c r="BD788" i="9"/>
  <c r="BD789" i="9"/>
  <c r="AG789" i="9"/>
  <c r="AE790" i="9"/>
  <c r="AE788" i="9"/>
  <c r="AM792" i="9"/>
  <c r="AI788" i="9"/>
  <c r="AK788" i="9"/>
  <c r="AM789" i="9"/>
  <c r="P418" i="4"/>
  <c r="Q374" i="4"/>
  <c r="Q418" i="4" s="1"/>
  <c r="Q293" i="4"/>
  <c r="D280" i="4"/>
  <c r="AV788" i="9"/>
  <c r="AX789" i="9"/>
  <c r="AZ791" i="9"/>
  <c r="BB792" i="9"/>
  <c r="AK791" i="9"/>
  <c r="AG791" i="9"/>
  <c r="AI789" i="9"/>
  <c r="AV791" i="9"/>
  <c r="AV789" i="9"/>
  <c r="BD792" i="9"/>
  <c r="AM790" i="9"/>
  <c r="AE789" i="9"/>
  <c r="AG788" i="9"/>
  <c r="AI792" i="9"/>
  <c r="AZ792" i="9"/>
  <c r="AZ790" i="9"/>
  <c r="BB788" i="9"/>
  <c r="AG792" i="9"/>
  <c r="AM788" i="9"/>
  <c r="AK789" i="9"/>
  <c r="X375" i="4"/>
  <c r="AO375" i="4" s="1"/>
  <c r="AF375" i="4"/>
  <c r="P327" i="4"/>
  <c r="AF293" i="4"/>
  <c r="X293" i="4"/>
  <c r="AP259" i="2"/>
  <c r="X442" i="9"/>
  <c r="X361" i="9"/>
  <c r="BD829" i="9"/>
  <c r="BB836" i="9"/>
  <c r="AG829" i="9"/>
  <c r="D283" i="4"/>
  <c r="AH283" i="4" s="1"/>
  <c r="AC206" i="2"/>
  <c r="W962" i="9"/>
  <c r="W987" i="9" s="1"/>
  <c r="AV987" i="9" s="1"/>
  <c r="AV453" i="3"/>
  <c r="B121" i="3"/>
  <c r="D121" i="3" s="1"/>
  <c r="AB656" i="9"/>
  <c r="AB660" i="9" s="1"/>
  <c r="AB663" i="9" s="1"/>
  <c r="Z18" i="3"/>
  <c r="Z14" i="9"/>
  <c r="X656" i="9"/>
  <c r="X660" i="9" s="1"/>
  <c r="X663" i="9" s="1"/>
  <c r="AJ656" i="9"/>
  <c r="AJ660" i="9" s="1"/>
  <c r="AJ663" i="9" s="1"/>
  <c r="R374" i="4"/>
  <c r="R418" i="4" s="1"/>
  <c r="AC203" i="2"/>
  <c r="AE253" i="2" s="1"/>
  <c r="AE255" i="2" s="1"/>
  <c r="BB833" i="9"/>
  <c r="BB831" i="9"/>
  <c r="BB832" i="9"/>
  <c r="AE831" i="9"/>
  <c r="AM834" i="9"/>
  <c r="AI830" i="9"/>
  <c r="AN659" i="9"/>
  <c r="AV836" i="9"/>
  <c r="AE836" i="9"/>
  <c r="AI829" i="9"/>
  <c r="BD834" i="9"/>
  <c r="AV833" i="9"/>
  <c r="AV834" i="9"/>
  <c r="AE834" i="9"/>
  <c r="AK830" i="9"/>
  <c r="AG830" i="9"/>
  <c r="AZ829" i="9"/>
  <c r="AM829" i="9"/>
  <c r="AK836" i="9"/>
  <c r="AV832" i="9"/>
  <c r="AZ834" i="9"/>
  <c r="AV830" i="9"/>
  <c r="AI832" i="9"/>
  <c r="AE832" i="9"/>
  <c r="AK831" i="9"/>
  <c r="AZ836" i="9"/>
  <c r="AI836" i="9"/>
  <c r="AM836" i="9"/>
  <c r="H838" i="9"/>
  <c r="AI844" i="9" s="1"/>
  <c r="AZ833" i="9"/>
  <c r="AX830" i="9"/>
  <c r="AV831" i="9"/>
  <c r="AM830" i="9"/>
  <c r="AM831" i="9"/>
  <c r="AI831" i="9"/>
  <c r="AV835" i="9"/>
  <c r="BD835" i="9"/>
  <c r="AG836" i="9"/>
  <c r="AM835" i="9"/>
  <c r="AX833" i="9"/>
  <c r="AZ831" i="9"/>
  <c r="AZ832" i="9"/>
  <c r="AM833" i="9"/>
  <c r="AG833" i="9"/>
  <c r="AM832" i="9"/>
  <c r="AV829" i="9"/>
  <c r="BD836" i="9"/>
  <c r="AE835" i="9"/>
  <c r="AG835" i="9"/>
  <c r="BD830" i="9"/>
  <c r="BB834" i="9"/>
  <c r="BD832" i="9"/>
  <c r="BD833" i="9"/>
  <c r="AG832" i="9"/>
  <c r="AK834" i="9"/>
  <c r="AG834" i="9"/>
  <c r="AZ835" i="9"/>
  <c r="AX829" i="9"/>
  <c r="AE829" i="9"/>
  <c r="AX832" i="9"/>
  <c r="AZ830" i="9"/>
  <c r="AX834" i="9"/>
  <c r="AG831" i="9"/>
  <c r="AK833" i="9"/>
  <c r="AE833" i="9"/>
  <c r="AE830" i="9"/>
  <c r="AX836" i="9"/>
  <c r="AX835" i="9"/>
  <c r="AI835" i="9"/>
  <c r="BB830" i="9"/>
  <c r="BD831" i="9"/>
  <c r="AX831" i="9"/>
  <c r="AK832" i="9"/>
  <c r="AI833" i="9"/>
  <c r="AZ914" i="9"/>
  <c r="AZ916" i="9" s="1"/>
  <c r="AB914" i="9"/>
  <c r="AB916" i="9" s="1"/>
  <c r="AH551" i="3"/>
  <c r="I559" i="3"/>
  <c r="AH531" i="3"/>
  <c r="K421" i="3"/>
  <c r="K409" i="3"/>
  <c r="K396" i="3"/>
  <c r="K425" i="3"/>
  <c r="K413" i="3"/>
  <c r="K391" i="3"/>
  <c r="K420" i="3"/>
  <c r="K408" i="3"/>
  <c r="K392" i="3"/>
  <c r="AI750" i="9"/>
  <c r="AK750" i="9"/>
  <c r="AE748" i="9"/>
  <c r="AV752" i="9"/>
  <c r="AZ752" i="9"/>
  <c r="BD752" i="9"/>
  <c r="BD751" i="9"/>
  <c r="AZ754" i="9"/>
  <c r="BD747" i="9"/>
  <c r="AE753" i="9"/>
  <c r="BB754" i="9"/>
  <c r="AE749" i="9"/>
  <c r="AG749" i="9"/>
  <c r="AG748" i="9"/>
  <c r="AV749" i="9"/>
  <c r="AV751" i="9"/>
  <c r="AZ751" i="9"/>
  <c r="AI753" i="9"/>
  <c r="AZ747" i="9"/>
  <c r="AK781" i="9"/>
  <c r="AV754" i="9"/>
  <c r="AE751" i="9"/>
  <c r="AI752" i="9"/>
  <c r="AK749" i="9"/>
  <c r="BB750" i="9"/>
  <c r="BB749" i="9"/>
  <c r="AV750" i="9"/>
  <c r="AG782" i="9"/>
  <c r="AE782" i="9"/>
  <c r="BB753" i="9"/>
  <c r="AM753" i="9"/>
  <c r="AG753" i="9"/>
  <c r="AM781" i="9"/>
  <c r="AM751" i="9"/>
  <c r="AM750" i="9"/>
  <c r="AM749" i="9"/>
  <c r="AX749" i="9"/>
  <c r="AX748" i="9"/>
  <c r="BB748" i="9"/>
  <c r="AM747" i="9"/>
  <c r="AM782" i="9"/>
  <c r="AG747" i="9"/>
  <c r="AK753" i="9"/>
  <c r="AV753" i="9"/>
  <c r="AG754" i="9"/>
  <c r="AI749" i="9"/>
  <c r="AG751" i="9"/>
  <c r="AI751" i="9"/>
  <c r="AX752" i="9"/>
  <c r="BB752" i="9"/>
  <c r="BD748" i="9"/>
  <c r="AK754" i="9"/>
  <c r="AE754" i="9"/>
  <c r="AX747" i="9"/>
  <c r="AI754" i="9"/>
  <c r="BD754" i="9"/>
  <c r="AK782" i="9"/>
  <c r="AI748" i="9"/>
  <c r="AE750" i="9"/>
  <c r="AK751" i="9"/>
  <c r="BD750" i="9"/>
  <c r="AX751" i="9"/>
  <c r="BB751" i="9"/>
  <c r="AX754" i="9"/>
  <c r="AZ753" i="9"/>
  <c r="AM754" i="9"/>
  <c r="AI747" i="9"/>
  <c r="AE752" i="9"/>
  <c r="AK752" i="9"/>
  <c r="AK748" i="9"/>
  <c r="AZ749" i="9"/>
  <c r="BD749" i="9"/>
  <c r="AX750" i="9"/>
  <c r="AI781" i="9"/>
  <c r="AG781" i="9"/>
  <c r="BB747" i="9"/>
  <c r="AV747" i="9"/>
  <c r="AK747" i="9"/>
  <c r="AG750" i="9"/>
  <c r="AG752" i="9"/>
  <c r="AM752" i="9"/>
  <c r="AM748" i="9"/>
  <c r="AV748" i="9"/>
  <c r="AZ748" i="9"/>
  <c r="AZ750" i="9"/>
  <c r="BD753" i="9"/>
  <c r="AE781" i="9"/>
  <c r="AX753" i="9"/>
  <c r="AI782" i="9"/>
  <c r="AJ660" i="3"/>
  <c r="AD626" i="3"/>
  <c r="AJ132" i="3" s="1"/>
  <c r="BH132" i="3" s="1"/>
  <c r="AD606" i="3"/>
  <c r="AB132" i="3" s="1"/>
  <c r="AZ132" i="3" s="1"/>
  <c r="AD616" i="3"/>
  <c r="AF132" i="3" s="1"/>
  <c r="BD132" i="3" s="1"/>
  <c r="AI939" i="9"/>
  <c r="AI941" i="9" s="1"/>
  <c r="BG941" i="9" s="1"/>
  <c r="AA939" i="9"/>
  <c r="AA941" i="9" s="1"/>
  <c r="AY941" i="9" s="1"/>
  <c r="AD595" i="3"/>
  <c r="X132" i="3" s="1"/>
  <c r="AV132" i="3" s="1"/>
  <c r="AE939" i="9"/>
  <c r="AE941" i="9" s="1"/>
  <c r="BC941" i="9" s="1"/>
  <c r="W939" i="9"/>
  <c r="K816" i="9"/>
  <c r="K749" i="9"/>
  <c r="K762" i="9"/>
  <c r="K777" i="9"/>
  <c r="AK777" i="9" s="1"/>
  <c r="K789" i="9"/>
  <c r="K804" i="9"/>
  <c r="K843" i="9"/>
  <c r="K831" i="9"/>
  <c r="K791" i="9"/>
  <c r="K845" i="9"/>
  <c r="K833" i="9"/>
  <c r="K818" i="9"/>
  <c r="K806" i="9"/>
  <c r="K779" i="9"/>
  <c r="AK779" i="9" s="1"/>
  <c r="K764" i="9"/>
  <c r="K751" i="9"/>
  <c r="AD618" i="9"/>
  <c r="AF139" i="9" s="1"/>
  <c r="BD139" i="9" s="1"/>
  <c r="AD628" i="9"/>
  <c r="AJ139" i="9" s="1"/>
  <c r="BH139" i="9" s="1"/>
  <c r="AD608" i="9"/>
  <c r="AB139" i="9" s="1"/>
  <c r="AZ139" i="9" s="1"/>
  <c r="K753" i="9"/>
  <c r="K808" i="9"/>
  <c r="K793" i="9"/>
  <c r="K847" i="9"/>
  <c r="K781" i="9"/>
  <c r="K835" i="9"/>
  <c r="K766" i="9"/>
  <c r="K820" i="9"/>
  <c r="AE805" i="9"/>
  <c r="AK803" i="9"/>
  <c r="AM803" i="9"/>
  <c r="AM807" i="9"/>
  <c r="AI806" i="9"/>
  <c r="AG804" i="9"/>
  <c r="AK806" i="9"/>
  <c r="AG805" i="9"/>
  <c r="AI805" i="9"/>
  <c r="AE804" i="9"/>
  <c r="AG806" i="9"/>
  <c r="AM806" i="9"/>
  <c r="AE807" i="9"/>
  <c r="AK805" i="9"/>
  <c r="AG803" i="9"/>
  <c r="AG807" i="9"/>
  <c r="AM804" i="9"/>
  <c r="AM805" i="9"/>
  <c r="AK804" i="9"/>
  <c r="AI807" i="9"/>
  <c r="AI804" i="9"/>
  <c r="AE803" i="9"/>
  <c r="AE806" i="9"/>
  <c r="AI803" i="9"/>
  <c r="AK807" i="9"/>
  <c r="BD806" i="9"/>
  <c r="AZ805" i="9"/>
  <c r="AV804" i="9"/>
  <c r="AV807" i="9"/>
  <c r="BB805" i="9"/>
  <c r="AX804" i="9"/>
  <c r="AZ804" i="9"/>
  <c r="AV803" i="9"/>
  <c r="AX807" i="9"/>
  <c r="BD805" i="9"/>
  <c r="AV806" i="9"/>
  <c r="BB804" i="9"/>
  <c r="AZ807" i="9"/>
  <c r="BB807" i="9"/>
  <c r="AX806" i="9"/>
  <c r="AX803" i="9"/>
  <c r="BD807" i="9"/>
  <c r="BD804" i="9"/>
  <c r="AZ803" i="9"/>
  <c r="AZ806" i="9"/>
  <c r="AV805" i="9"/>
  <c r="BB803" i="9"/>
  <c r="BB806" i="9"/>
  <c r="AX805" i="9"/>
  <c r="BD803" i="9"/>
  <c r="AG819" i="9"/>
  <c r="AG816" i="9"/>
  <c r="AI819" i="9"/>
  <c r="AE818" i="9"/>
  <c r="AK816" i="9"/>
  <c r="AM817" i="9"/>
  <c r="AI816" i="9"/>
  <c r="AE815" i="9"/>
  <c r="AG818" i="9"/>
  <c r="AG815" i="9"/>
  <c r="AM816" i="9"/>
  <c r="AI815" i="9"/>
  <c r="AK815" i="9"/>
  <c r="AK819" i="9"/>
  <c r="AI818" i="9"/>
  <c r="AE817" i="9"/>
  <c r="AG817" i="9"/>
  <c r="AM815" i="9"/>
  <c r="AM819" i="9"/>
  <c r="AK818" i="9"/>
  <c r="AM818" i="9"/>
  <c r="AI817" i="9"/>
  <c r="AE819" i="9"/>
  <c r="AE816" i="9"/>
  <c r="AK817" i="9"/>
  <c r="AX818" i="9"/>
  <c r="BD816" i="9"/>
  <c r="BB819" i="9"/>
  <c r="BD819" i="9"/>
  <c r="AZ818" i="9"/>
  <c r="AZ815" i="9"/>
  <c r="AV817" i="9"/>
  <c r="BB815" i="9"/>
  <c r="BB818" i="9"/>
  <c r="AX817" i="9"/>
  <c r="BD815" i="9"/>
  <c r="BD818" i="9"/>
  <c r="AZ817" i="9"/>
  <c r="AV816" i="9"/>
  <c r="AV819" i="9"/>
  <c r="BB817" i="9"/>
  <c r="AX816" i="9"/>
  <c r="AV815" i="9"/>
  <c r="AX819" i="9"/>
  <c r="BD817" i="9"/>
  <c r="AZ816" i="9"/>
  <c r="BB816" i="9"/>
  <c r="AX815" i="9"/>
  <c r="AZ819" i="9"/>
  <c r="AV818" i="9"/>
  <c r="K776" i="9"/>
  <c r="AK776" i="9" s="1"/>
  <c r="K830" i="9"/>
  <c r="K761" i="9"/>
  <c r="K815" i="9"/>
  <c r="K748" i="9"/>
  <c r="K803" i="9"/>
  <c r="K788" i="9"/>
  <c r="K842" i="9"/>
  <c r="AD597" i="9"/>
  <c r="X139" i="9" s="1"/>
  <c r="BO50" i="5"/>
  <c r="BO51" i="5"/>
  <c r="E54" i="4"/>
  <c r="BR49" i="4"/>
  <c r="V30" i="5"/>
  <c r="AD566" i="9"/>
  <c r="AL566" i="9"/>
  <c r="BB566" i="9"/>
  <c r="BF566" i="9"/>
  <c r="Z566" i="9"/>
  <c r="AX566" i="9"/>
  <c r="BJ566" i="9"/>
  <c r="AH274" i="4"/>
  <c r="AA103" i="4" s="1"/>
  <c r="AL521" i="9"/>
  <c r="Z521" i="9"/>
  <c r="BJ521" i="9"/>
  <c r="AX521" i="9"/>
  <c r="AH521" i="9"/>
  <c r="AX781" i="9"/>
  <c r="BB521" i="9"/>
  <c r="AK375" i="4"/>
  <c r="AK293" i="4"/>
  <c r="AC293" i="4"/>
  <c r="U327" i="4"/>
  <c r="AD521" i="9"/>
  <c r="X437" i="9"/>
  <c r="I572" i="9"/>
  <c r="AC375" i="4"/>
  <c r="AT375" i="4" s="1"/>
  <c r="AD551" i="3"/>
  <c r="AD586" i="9"/>
  <c r="Z586" i="9"/>
  <c r="BJ586" i="9"/>
  <c r="BF586" i="9"/>
  <c r="AX586" i="9"/>
  <c r="AH586" i="9"/>
  <c r="BB586" i="9"/>
  <c r="AL541" i="3"/>
  <c r="AL551" i="3"/>
  <c r="AD541" i="3"/>
  <c r="BJ576" i="9"/>
  <c r="BF531" i="3"/>
  <c r="AX576" i="9"/>
  <c r="Z531" i="3"/>
  <c r="AD576" i="9"/>
  <c r="AL531" i="3"/>
  <c r="BJ531" i="3"/>
  <c r="AD531" i="3"/>
  <c r="BB576" i="9"/>
  <c r="AH576" i="9"/>
  <c r="AL576" i="9"/>
  <c r="AX531" i="3"/>
  <c r="Z576" i="9"/>
  <c r="BB531" i="3"/>
  <c r="Z576" i="3"/>
  <c r="AX576" i="3"/>
  <c r="BF576" i="3"/>
  <c r="BB576" i="3"/>
  <c r="AL576" i="3"/>
  <c r="BJ576" i="3"/>
  <c r="AH576" i="3"/>
  <c r="I583" i="3"/>
  <c r="BJ586" i="3" s="1"/>
  <c r="BJ551" i="3"/>
  <c r="BF551" i="3"/>
  <c r="BB551" i="3"/>
  <c r="AX551" i="3"/>
  <c r="Z551" i="3"/>
  <c r="BJ541" i="3"/>
  <c r="Z541" i="3"/>
  <c r="AX541" i="3"/>
  <c r="BF541" i="3"/>
  <c r="AH541" i="3"/>
  <c r="W419" i="4"/>
  <c r="AN419" i="4" s="1"/>
  <c r="AE419" i="4"/>
  <c r="AK419" i="4"/>
  <c r="AC419" i="4"/>
  <c r="AT419" i="4" s="1"/>
  <c r="X419" i="4"/>
  <c r="AO419" i="4" s="1"/>
  <c r="AF419" i="4"/>
  <c r="AI374" i="4"/>
  <c r="AH418" i="4"/>
  <c r="AH284" i="4"/>
  <c r="AH278" i="4"/>
  <c r="W955" i="9"/>
  <c r="W308" i="9" s="1"/>
  <c r="AA950" i="9"/>
  <c r="W953" i="9"/>
  <c r="W306" i="9" s="1"/>
  <c r="AE875" i="9"/>
  <c r="X356" i="9"/>
  <c r="AU953" i="9"/>
  <c r="AU306" i="9" s="1"/>
  <c r="AU955" i="9"/>
  <c r="AU308" i="9" s="1"/>
  <c r="AY950" i="9"/>
  <c r="AV875" i="9"/>
  <c r="BC875" i="9"/>
  <c r="AS64" i="4"/>
  <c r="AS93" i="4" s="1"/>
  <c r="AS141" i="4" s="1"/>
  <c r="BG892" i="9"/>
  <c r="BG305" i="9"/>
  <c r="BD962" i="9"/>
  <c r="AE948" i="9"/>
  <c r="BC948" i="9" s="1"/>
  <c r="AA920" i="9"/>
  <c r="AJ468" i="9"/>
  <c r="BH387" i="9"/>
  <c r="BH468" i="9" s="1"/>
  <c r="AI892" i="9"/>
  <c r="AI962" i="9" s="1"/>
  <c r="AI987" i="9" s="1"/>
  <c r="BH987" i="9" s="1"/>
  <c r="AI305" i="9"/>
  <c r="AZ962" i="9"/>
  <c r="AA948" i="9"/>
  <c r="AY948" i="9" s="1"/>
  <c r="AO759" i="9"/>
  <c r="BF759" i="9"/>
  <c r="X685" i="9"/>
  <c r="AB685" i="9"/>
  <c r="AF685" i="9"/>
  <c r="AZ685" i="9"/>
  <c r="AJ685" i="9"/>
  <c r="AV685" i="9"/>
  <c r="BH685" i="9"/>
  <c r="BD685" i="9"/>
  <c r="AN699" i="9"/>
  <c r="AN702" i="9" s="1"/>
  <c r="AJ702" i="9"/>
  <c r="AG802" i="9"/>
  <c r="AG809" i="9"/>
  <c r="AM809" i="9"/>
  <c r="AI802" i="9"/>
  <c r="AE808" i="9"/>
  <c r="AI809" i="9"/>
  <c r="AK808" i="9"/>
  <c r="AE802" i="9"/>
  <c r="AM802" i="9"/>
  <c r="AE809" i="9"/>
  <c r="AK809" i="9"/>
  <c r="AK802" i="9"/>
  <c r="AI808" i="9"/>
  <c r="AM808" i="9"/>
  <c r="AV802" i="9"/>
  <c r="BB809" i="9"/>
  <c r="AZ809" i="9"/>
  <c r="AV809" i="9"/>
  <c r="AZ802" i="9"/>
  <c r="BB802" i="9"/>
  <c r="AX809" i="9"/>
  <c r="AV808" i="9"/>
  <c r="BD808" i="9"/>
  <c r="BD802" i="9"/>
  <c r="BD809" i="9"/>
  <c r="AX802" i="9"/>
  <c r="AM821" i="9"/>
  <c r="AE821" i="9"/>
  <c r="AE820" i="9"/>
  <c r="AG820" i="9"/>
  <c r="AM820" i="9"/>
  <c r="AG821" i="9"/>
  <c r="AG814" i="9"/>
  <c r="AI821" i="9"/>
  <c r="AE814" i="9"/>
  <c r="AM814" i="9"/>
  <c r="BD814" i="9"/>
  <c r="AX820" i="9"/>
  <c r="AV820" i="9"/>
  <c r="AX821" i="9"/>
  <c r="BD821" i="9"/>
  <c r="AV821" i="9"/>
  <c r="AZ820" i="9"/>
  <c r="BD820" i="9"/>
  <c r="AZ821" i="9"/>
  <c r="AZ814" i="9"/>
  <c r="AV814" i="9"/>
  <c r="AX814" i="9"/>
  <c r="BB821" i="9"/>
  <c r="AK821" i="9"/>
  <c r="AG793" i="9"/>
  <c r="BB808" i="9"/>
  <c r="AK814" i="9"/>
  <c r="AN700" i="9"/>
  <c r="X700" i="9" s="1"/>
  <c r="AB700" i="9" s="1"/>
  <c r="AB704" i="9" s="1"/>
  <c r="AN178" i="9" s="1"/>
  <c r="BL700" i="9"/>
  <c r="AV700" i="9" s="1"/>
  <c r="AZ700" i="9" s="1"/>
  <c r="AZ704" i="9" s="1"/>
  <c r="BL699" i="9"/>
  <c r="BL702" i="9" s="1"/>
  <c r="AH279" i="4"/>
  <c r="BA279" i="4"/>
  <c r="BA281" i="4"/>
  <c r="AH281" i="4"/>
  <c r="AN658" i="9"/>
  <c r="AN657" i="9"/>
  <c r="AH282" i="4"/>
  <c r="BA282" i="4"/>
  <c r="AF660" i="9"/>
  <c r="AF663" i="9" s="1"/>
  <c r="AT157" i="4"/>
  <c r="AT103" i="4"/>
  <c r="AS66" i="5"/>
  <c r="AN468" i="9" l="1"/>
  <c r="AH214" i="4"/>
  <c r="AH216" i="4" s="1"/>
  <c r="AA222" i="4" s="1"/>
  <c r="AB214" i="4"/>
  <c r="AB216" i="4" s="1"/>
  <c r="AA221" i="4" s="1"/>
  <c r="V214" i="4"/>
  <c r="V216" i="4" s="1"/>
  <c r="AA220" i="4" s="1"/>
  <c r="AW214" i="4"/>
  <c r="AW216" i="4" s="1"/>
  <c r="AT221" i="4" s="1"/>
  <c r="AQ214" i="4"/>
  <c r="AQ216" i="4" s="1"/>
  <c r="AT220" i="4" s="1"/>
  <c r="BC214" i="4"/>
  <c r="BC216" i="4" s="1"/>
  <c r="AT222" i="4" s="1"/>
  <c r="AI419" i="4"/>
  <c r="AB419" i="4"/>
  <c r="AS419" i="4" s="1"/>
  <c r="Z418" i="4"/>
  <c r="AJ293" i="4"/>
  <c r="AJ375" i="4"/>
  <c r="Z419" i="4"/>
  <c r="AB375" i="4"/>
  <c r="AS375" i="4" s="1"/>
  <c r="T327" i="4"/>
  <c r="AB293" i="4"/>
  <c r="C121" i="2"/>
  <c r="C127" i="2" s="1"/>
  <c r="AC184" i="2" s="1"/>
  <c r="AE259" i="2"/>
  <c r="X113" i="9"/>
  <c r="BF774" i="9"/>
  <c r="AV442" i="9"/>
  <c r="AV361" i="9"/>
  <c r="AZ112" i="9"/>
  <c r="AV356" i="9" s="1"/>
  <c r="A356" i="9" s="1"/>
  <c r="B356" i="9"/>
  <c r="B437" i="9"/>
  <c r="P52" i="5"/>
  <c r="BF786" i="9"/>
  <c r="AO786" i="9"/>
  <c r="AE843" i="9"/>
  <c r="AH280" i="4"/>
  <c r="AH285" i="4" s="1"/>
  <c r="AA97" i="4" s="1"/>
  <c r="AA80" i="4" s="1"/>
  <c r="AA63" i="6" s="1"/>
  <c r="BA280" i="4"/>
  <c r="Q375" i="4"/>
  <c r="Q327" i="4"/>
  <c r="AG293" i="4"/>
  <c r="Y293" i="4"/>
  <c r="AZ846" i="9"/>
  <c r="AI848" i="9"/>
  <c r="AI846" i="9"/>
  <c r="BA283" i="4"/>
  <c r="AV842" i="9"/>
  <c r="AK845" i="9"/>
  <c r="AV845" i="9"/>
  <c r="AZ845" i="9"/>
  <c r="BB847" i="9"/>
  <c r="AV841" i="9"/>
  <c r="AE845" i="9"/>
  <c r="BB843" i="9"/>
  <c r="AM846" i="9"/>
  <c r="AV848" i="9"/>
  <c r="AK841" i="9"/>
  <c r="BD846" i="9"/>
  <c r="AM848" i="9"/>
  <c r="AK848" i="9"/>
  <c r="BB842" i="9"/>
  <c r="AK847" i="9"/>
  <c r="AV844" i="9"/>
  <c r="M119" i="2"/>
  <c r="AC209" i="2"/>
  <c r="AS211" i="2" s="1"/>
  <c r="AW119" i="2" s="1"/>
  <c r="W948" i="9"/>
  <c r="AU948" i="9" s="1"/>
  <c r="AV962" i="9"/>
  <c r="S374" i="4"/>
  <c r="T374" i="4" s="1"/>
  <c r="AI841" i="9"/>
  <c r="AZ844" i="9"/>
  <c r="AI845" i="9"/>
  <c r="AK844" i="9"/>
  <c r="AG841" i="9"/>
  <c r="BB848" i="9"/>
  <c r="BB844" i="9"/>
  <c r="AK842" i="9"/>
  <c r="AM844" i="9"/>
  <c r="AG847" i="9"/>
  <c r="AE847" i="9"/>
  <c r="AV846" i="9"/>
  <c r="AG844" i="9"/>
  <c r="AG843" i="9"/>
  <c r="AI847" i="9"/>
  <c r="AV843" i="9"/>
  <c r="AE844" i="9"/>
  <c r="AG846" i="9"/>
  <c r="AX847" i="9"/>
  <c r="BD841" i="9"/>
  <c r="AZ848" i="9"/>
  <c r="AZ841" i="9"/>
  <c r="AX842" i="9"/>
  <c r="AX843" i="9"/>
  <c r="BB845" i="9"/>
  <c r="AZ842" i="9"/>
  <c r="AM843" i="9"/>
  <c r="AI843" i="9"/>
  <c r="AM845" i="9"/>
  <c r="AM847" i="9"/>
  <c r="BD847" i="9"/>
  <c r="AX841" i="9"/>
  <c r="AZ843" i="9"/>
  <c r="BD842" i="9"/>
  <c r="BD843" i="9"/>
  <c r="AK846" i="9"/>
  <c r="AE842" i="9"/>
  <c r="AM842" i="9"/>
  <c r="AG848" i="9"/>
  <c r="AE848" i="9"/>
  <c r="AX848" i="9"/>
  <c r="BD848" i="9"/>
  <c r="BD844" i="9"/>
  <c r="BD845" i="9"/>
  <c r="AX845" i="9"/>
  <c r="AI842" i="9"/>
  <c r="AG845" i="9"/>
  <c r="AE846" i="9"/>
  <c r="AZ847" i="9"/>
  <c r="BB841" i="9"/>
  <c r="AM841" i="9"/>
  <c r="AV847" i="9"/>
  <c r="AE841" i="9"/>
  <c r="AX846" i="9"/>
  <c r="AX844" i="9"/>
  <c r="BB846" i="9"/>
  <c r="AG842" i="9"/>
  <c r="AK843" i="9"/>
  <c r="AN656" i="9"/>
  <c r="AN660" i="9" s="1"/>
  <c r="C121" i="3"/>
  <c r="O941" i="9"/>
  <c r="R941" i="9" s="1"/>
  <c r="AN139" i="9"/>
  <c r="BL139" i="9" s="1"/>
  <c r="AO774" i="9"/>
  <c r="Z562" i="3"/>
  <c r="BJ562" i="3"/>
  <c r="AD562" i="3"/>
  <c r="AX562" i="3"/>
  <c r="BF562" i="3"/>
  <c r="AH562" i="3"/>
  <c r="AL562" i="3"/>
  <c r="BB562" i="3"/>
  <c r="BF746" i="9"/>
  <c r="AO746" i="9"/>
  <c r="AV139" i="9"/>
  <c r="AN132" i="3"/>
  <c r="BL132" i="3" s="1"/>
  <c r="W941" i="9"/>
  <c r="AU941" i="9" s="1"/>
  <c r="O48" i="5"/>
  <c r="AH465" i="4"/>
  <c r="AO856" i="9"/>
  <c r="AO859" i="9" s="1"/>
  <c r="AB367" i="9" s="1"/>
  <c r="AB448" i="9" s="1"/>
  <c r="AG808" i="9"/>
  <c r="AO801" i="9" s="1"/>
  <c r="AA66" i="5"/>
  <c r="AA157" i="4"/>
  <c r="BB586" i="3"/>
  <c r="AK829" i="9"/>
  <c r="BB829" i="9"/>
  <c r="X178" i="9"/>
  <c r="AJ178" i="9"/>
  <c r="AF178" i="9"/>
  <c r="AB178" i="9"/>
  <c r="AX586" i="3"/>
  <c r="AH586" i="3"/>
  <c r="AL586" i="3"/>
  <c r="AD586" i="3"/>
  <c r="Z586" i="3"/>
  <c r="BF586" i="3"/>
  <c r="AQ419" i="4"/>
  <c r="AB374" i="4"/>
  <c r="AA418" i="4"/>
  <c r="AJ374" i="4"/>
  <c r="AI418" i="4"/>
  <c r="AA955" i="9"/>
  <c r="AA308" i="9" s="1"/>
  <c r="AE950" i="9"/>
  <c r="AA953" i="9"/>
  <c r="AA306" i="9" s="1"/>
  <c r="AY953" i="9"/>
  <c r="AY306" i="9" s="1"/>
  <c r="BC950" i="9"/>
  <c r="AY955" i="9"/>
  <c r="AY308" i="9" s="1"/>
  <c r="L267" i="2"/>
  <c r="AB918" i="9"/>
  <c r="AN918" i="9" s="1"/>
  <c r="AN211" i="9"/>
  <c r="BL211" i="9"/>
  <c r="AZ918" i="9"/>
  <c r="BL918" i="9" s="1"/>
  <c r="AI920" i="9"/>
  <c r="AI814" i="9"/>
  <c r="BH962" i="9"/>
  <c r="AI948" i="9"/>
  <c r="BG948" i="9" s="1"/>
  <c r="AZ808" i="9"/>
  <c r="BL685" i="9"/>
  <c r="AV340" i="9" s="1"/>
  <c r="AZ340" i="9" s="1"/>
  <c r="BD340" i="9" s="1"/>
  <c r="BH340" i="9" s="1"/>
  <c r="AN685" i="9"/>
  <c r="X421" i="9" s="1"/>
  <c r="AX808" i="9"/>
  <c r="BB814" i="9"/>
  <c r="BH700" i="9"/>
  <c r="BH704" i="9" s="1"/>
  <c r="BH705" i="9" s="1"/>
  <c r="AF700" i="9"/>
  <c r="AF704" i="9" s="1"/>
  <c r="AN179" i="9" s="1"/>
  <c r="BD700" i="9"/>
  <c r="BD704" i="9" s="1"/>
  <c r="BL179" i="9" s="1"/>
  <c r="X704" i="9"/>
  <c r="X705" i="9" s="1"/>
  <c r="AI820" i="9"/>
  <c r="AV704" i="9"/>
  <c r="AV705" i="9" s="1"/>
  <c r="AB705" i="9"/>
  <c r="AJ700" i="9"/>
  <c r="AJ704" i="9" s="1"/>
  <c r="AJ705" i="9" s="1"/>
  <c r="BD663" i="9"/>
  <c r="BD665" i="9" s="1"/>
  <c r="BD187" i="9" s="1"/>
  <c r="AF665" i="9"/>
  <c r="AF187" i="9" s="1"/>
  <c r="BH663" i="9"/>
  <c r="BH665" i="9" s="1"/>
  <c r="BH187" i="9" s="1"/>
  <c r="AJ665" i="9"/>
  <c r="AJ187" i="9" s="1"/>
  <c r="AZ663" i="9"/>
  <c r="AZ665" i="9" s="1"/>
  <c r="AZ187" i="9" s="1"/>
  <c r="AB665" i="9"/>
  <c r="AB187" i="9" s="1"/>
  <c r="X665" i="9"/>
  <c r="AV663" i="9"/>
  <c r="AV665" i="9" s="1"/>
  <c r="AV187" i="9" s="1"/>
  <c r="AN663" i="9"/>
  <c r="BL178" i="9"/>
  <c r="AZ705" i="9"/>
  <c r="AZ356" i="9" l="1"/>
  <c r="BD356" i="9" s="1"/>
  <c r="AZ253" i="9"/>
  <c r="AZ290" i="9" s="1"/>
  <c r="X112" i="9"/>
  <c r="V29" i="5" s="1"/>
  <c r="AV437" i="9"/>
  <c r="C437" i="9" s="1"/>
  <c r="C356" i="9"/>
  <c r="BA285" i="4"/>
  <c r="AT97" i="4" s="1"/>
  <c r="AS62" i="5" s="1"/>
  <c r="AS79" i="5" s="1"/>
  <c r="B127" i="2"/>
  <c r="E122" i="2" s="1"/>
  <c r="G122" i="2" s="1"/>
  <c r="G124" i="2" s="1"/>
  <c r="G134" i="2" s="1"/>
  <c r="I16" i="9" s="1"/>
  <c r="Q419" i="4"/>
  <c r="AG375" i="4"/>
  <c r="Y375" i="4"/>
  <c r="AP375" i="4" s="1"/>
  <c r="AE251" i="2"/>
  <c r="V28" i="5"/>
  <c r="S418" i="4"/>
  <c r="X187" i="9"/>
  <c r="X189" i="9" s="1"/>
  <c r="X193" i="9" s="1"/>
  <c r="X407" i="9" s="1"/>
  <c r="X408" i="9" s="1"/>
  <c r="AK211" i="2"/>
  <c r="M9" i="3" s="1"/>
  <c r="N655" i="3" s="1"/>
  <c r="AN656" i="3" s="1"/>
  <c r="BL656" i="3" s="1"/>
  <c r="AC211" i="2"/>
  <c r="M11" i="3" s="1"/>
  <c r="H230" i="3" s="1"/>
  <c r="H282" i="3" s="1"/>
  <c r="AO840" i="9"/>
  <c r="BF840" i="9"/>
  <c r="Z17" i="3"/>
  <c r="Z13" i="9"/>
  <c r="AC941" i="9"/>
  <c r="BA941" i="9" s="1"/>
  <c r="AY943" i="9" s="1"/>
  <c r="AG941" i="9"/>
  <c r="BE941" i="9" s="1"/>
  <c r="BC943" i="9" s="1"/>
  <c r="AK941" i="9"/>
  <c r="BI941" i="9" s="1"/>
  <c r="BG943" i="9" s="1"/>
  <c r="Y941" i="9"/>
  <c r="AW941" i="9" s="1"/>
  <c r="AU943" i="9" s="1"/>
  <c r="AH466" i="4"/>
  <c r="AH469" i="4"/>
  <c r="AH468" i="4"/>
  <c r="AH472" i="4"/>
  <c r="AH470" i="4"/>
  <c r="AH467" i="4"/>
  <c r="AH471" i="4"/>
  <c r="AB207" i="5"/>
  <c r="D47" i="5"/>
  <c r="V34" i="5"/>
  <c r="AB189" i="9"/>
  <c r="AB193" i="9" s="1"/>
  <c r="AB407" i="9" s="1"/>
  <c r="AB408" i="9" s="1"/>
  <c r="AZ189" i="9"/>
  <c r="AZ193" i="9" s="1"/>
  <c r="AJ189" i="9"/>
  <c r="AJ193" i="9" s="1"/>
  <c r="AJ407" i="9" s="1"/>
  <c r="AJ408" i="9" s="1"/>
  <c r="BH189" i="9"/>
  <c r="BH327" i="9" s="1"/>
  <c r="AF189" i="9"/>
  <c r="AF193" i="9" s="1"/>
  <c r="AV189" i="9"/>
  <c r="AV193" i="9" s="1"/>
  <c r="AV407" i="9" s="1"/>
  <c r="AV408" i="9" s="1"/>
  <c r="BD189" i="9"/>
  <c r="BD195" i="9" s="1"/>
  <c r="BB835" i="9"/>
  <c r="BF828" i="9" s="1"/>
  <c r="AK835" i="9"/>
  <c r="AO828" i="9" s="1"/>
  <c r="AB421" i="9"/>
  <c r="AJ421" i="9"/>
  <c r="AF421" i="9"/>
  <c r="X195" i="9"/>
  <c r="AB195" i="9"/>
  <c r="AV178" i="9"/>
  <c r="BD178" i="9"/>
  <c r="BH178" i="9"/>
  <c r="AZ178" i="9"/>
  <c r="U374" i="4"/>
  <c r="U418" i="4" s="1"/>
  <c r="T418" i="4"/>
  <c r="AC374" i="4"/>
  <c r="AB418" i="4"/>
  <c r="AK374" i="4"/>
  <c r="AJ418" i="4"/>
  <c r="AE955" i="9"/>
  <c r="AE308" i="9" s="1"/>
  <c r="AI950" i="9"/>
  <c r="AE953" i="9"/>
  <c r="AE306" i="9" s="1"/>
  <c r="BC955" i="9"/>
  <c r="BC308" i="9" s="1"/>
  <c r="BG950" i="9"/>
  <c r="BC953" i="9"/>
  <c r="BC306" i="9" s="1"/>
  <c r="BF801" i="9"/>
  <c r="AV421" i="9"/>
  <c r="AA62" i="5"/>
  <c r="X340" i="9"/>
  <c r="AB340" i="9" s="1"/>
  <c r="AF340" i="9" s="1"/>
  <c r="AJ340" i="9" s="1"/>
  <c r="BL177" i="9"/>
  <c r="AZ177" i="9" s="1"/>
  <c r="AK820" i="9"/>
  <c r="AO813" i="9" s="1"/>
  <c r="BB820" i="9"/>
  <c r="BF813" i="9" s="1"/>
  <c r="BL180" i="9"/>
  <c r="AF705" i="9"/>
  <c r="AN705" i="9" s="1"/>
  <c r="AN177" i="9"/>
  <c r="BD705" i="9"/>
  <c r="BL705" i="9" s="1"/>
  <c r="AV339" i="9" s="1"/>
  <c r="AN180" i="9"/>
  <c r="AD512" i="9"/>
  <c r="AD552" i="9" s="1"/>
  <c r="AD553" i="9" s="1"/>
  <c r="AN665" i="9"/>
  <c r="BL663" i="9"/>
  <c r="BL665" i="9" s="1"/>
  <c r="AX512" i="9"/>
  <c r="AX552" i="9" s="1"/>
  <c r="BL187" i="9"/>
  <c r="AL512" i="9"/>
  <c r="AL552" i="9" s="1"/>
  <c r="AL553" i="9" s="1"/>
  <c r="BJ512" i="9"/>
  <c r="BJ552" i="9" s="1"/>
  <c r="BJ553" i="9" s="1"/>
  <c r="BF512" i="9"/>
  <c r="BF552" i="9" s="1"/>
  <c r="BF553" i="9" s="1"/>
  <c r="BB512" i="9"/>
  <c r="BB552" i="9" s="1"/>
  <c r="BB553" i="9" s="1"/>
  <c r="AH512" i="9"/>
  <c r="AH552" i="9" s="1"/>
  <c r="AH553" i="9" s="1"/>
  <c r="AT80" i="4" l="1"/>
  <c r="AS63" i="6" s="1"/>
  <c r="A437" i="9"/>
  <c r="AN187" i="9"/>
  <c r="Y212" i="5"/>
  <c r="Y213" i="5"/>
  <c r="Y214" i="5"/>
  <c r="Y215" i="5"/>
  <c r="Y216" i="5"/>
  <c r="Y217" i="5"/>
  <c r="Y211" i="5"/>
  <c r="G126" i="2"/>
  <c r="BO47" i="5"/>
  <c r="BO72" i="6" s="1"/>
  <c r="BO48" i="6" s="1"/>
  <c r="AC183" i="2"/>
  <c r="AS199" i="2" s="1"/>
  <c r="Z512" i="9"/>
  <c r="Z552" i="9" s="1"/>
  <c r="Z553" i="9" s="1"/>
  <c r="AP553" i="9" s="1"/>
  <c r="Y419" i="4"/>
  <c r="AP419" i="4" s="1"/>
  <c r="AG419" i="4"/>
  <c r="X656" i="3"/>
  <c r="X658" i="3" s="1"/>
  <c r="AJ656" i="3"/>
  <c r="AJ658" i="3" s="1"/>
  <c r="AB656" i="3"/>
  <c r="AZ656" i="3" s="1"/>
  <c r="AF656" i="3"/>
  <c r="BD656" i="3" s="1"/>
  <c r="AE366" i="3"/>
  <c r="AE392" i="3" s="1"/>
  <c r="H346" i="3"/>
  <c r="AD346" i="3" s="1"/>
  <c r="AL230" i="3" s="1"/>
  <c r="AL282" i="3" s="1"/>
  <c r="I77" i="3"/>
  <c r="G29" i="3"/>
  <c r="I21" i="3"/>
  <c r="AE943" i="9"/>
  <c r="AA943" i="9"/>
  <c r="W943" i="9"/>
  <c r="AI943" i="9"/>
  <c r="AB327" i="9"/>
  <c r="AB328" i="9" s="1"/>
  <c r="AV195" i="9"/>
  <c r="AF195" i="9"/>
  <c r="Y207" i="5"/>
  <c r="AN207" i="5"/>
  <c r="AB211" i="5"/>
  <c r="AB217" i="5"/>
  <c r="AS34" i="5"/>
  <c r="AS35" i="5" s="1"/>
  <c r="V35" i="5"/>
  <c r="AA34" i="5"/>
  <c r="AA35" i="5" s="1"/>
  <c r="AH473" i="4"/>
  <c r="AS80" i="5"/>
  <c r="AZ195" i="9"/>
  <c r="AJ195" i="9"/>
  <c r="AL850" i="9"/>
  <c r="X874" i="9" s="1"/>
  <c r="AF361" i="9" s="1"/>
  <c r="BH195" i="9"/>
  <c r="AZ327" i="9"/>
  <c r="AZ328" i="9" s="1"/>
  <c r="AJ327" i="9"/>
  <c r="AJ328" i="9" s="1"/>
  <c r="BL189" i="9"/>
  <c r="AF327" i="9"/>
  <c r="AF328" i="9" s="1"/>
  <c r="AV327" i="9"/>
  <c r="AV328" i="9" s="1"/>
  <c r="AV336" i="9" s="1"/>
  <c r="BH193" i="9"/>
  <c r="BH407" i="9" s="1"/>
  <c r="BH408" i="9" s="1"/>
  <c r="BG409" i="9" s="1"/>
  <c r="BD193" i="9"/>
  <c r="BD407" i="9" s="1"/>
  <c r="BD408" i="9" s="1"/>
  <c r="BC409" i="9" s="1"/>
  <c r="BD327" i="9"/>
  <c r="BD328" i="9" s="1"/>
  <c r="X327" i="9"/>
  <c r="X328" i="9" s="1"/>
  <c r="X336" i="9" s="1"/>
  <c r="AN189" i="9"/>
  <c r="BN552" i="9"/>
  <c r="AX553" i="9"/>
  <c r="BN553" i="9" s="1"/>
  <c r="X417" i="9"/>
  <c r="W409" i="9"/>
  <c r="AV417" i="9"/>
  <c r="AU409" i="9"/>
  <c r="BD421" i="9"/>
  <c r="BH421" i="9"/>
  <c r="AZ421" i="9"/>
  <c r="AI409" i="9"/>
  <c r="AJ417" i="9"/>
  <c r="AA409" i="9"/>
  <c r="AB417" i="9"/>
  <c r="AZ407" i="9"/>
  <c r="AZ408" i="9" s="1"/>
  <c r="AZ417" i="9" s="1"/>
  <c r="AK418" i="4"/>
  <c r="AC418" i="4"/>
  <c r="BG953" i="9"/>
  <c r="BG306" i="9" s="1"/>
  <c r="BK950" i="9"/>
  <c r="BG955" i="9"/>
  <c r="BG308" i="9" s="1"/>
  <c r="AM950" i="9"/>
  <c r="AI953" i="9"/>
  <c r="AI306" i="9" s="1"/>
  <c r="AI955" i="9"/>
  <c r="AI308" i="9" s="1"/>
  <c r="AF407" i="9"/>
  <c r="AN193" i="9"/>
  <c r="AN191" i="9" s="1"/>
  <c r="BK943" i="9"/>
  <c r="AT944" i="9" s="1"/>
  <c r="AZ181" i="9"/>
  <c r="BC850" i="9"/>
  <c r="BD177" i="9"/>
  <c r="BD181" i="9" s="1"/>
  <c r="AA79" i="5"/>
  <c r="AV177" i="9"/>
  <c r="AV181" i="9" s="1"/>
  <c r="BH177" i="9"/>
  <c r="BH181" i="9" s="1"/>
  <c r="X420" i="9"/>
  <c r="AB420" i="9" s="1"/>
  <c r="X339" i="9"/>
  <c r="AB339" i="9" s="1"/>
  <c r="AJ177" i="9"/>
  <c r="AJ181" i="9" s="1"/>
  <c r="AB177" i="9"/>
  <c r="AF177" i="9"/>
  <c r="AF181" i="9" s="1"/>
  <c r="X177" i="9"/>
  <c r="X181" i="9" s="1"/>
  <c r="BH328" i="9"/>
  <c r="BJ542" i="9"/>
  <c r="BJ543" i="9" s="1"/>
  <c r="BJ513" i="9"/>
  <c r="BJ522" i="9"/>
  <c r="BJ523" i="9" s="1"/>
  <c r="BJ577" i="9"/>
  <c r="BJ578" i="9" s="1"/>
  <c r="BJ532" i="9"/>
  <c r="BJ533" i="9" s="1"/>
  <c r="BJ587" i="9"/>
  <c r="BJ588" i="9" s="1"/>
  <c r="BJ567" i="9"/>
  <c r="BJ568" i="9" s="1"/>
  <c r="AV420" i="9"/>
  <c r="AZ420" i="9" s="1"/>
  <c r="BB513" i="9"/>
  <c r="BB587" i="9"/>
  <c r="BB588" i="9" s="1"/>
  <c r="BB567" i="9"/>
  <c r="BB568" i="9" s="1"/>
  <c r="BB542" i="9"/>
  <c r="BB543" i="9" s="1"/>
  <c r="BB532" i="9"/>
  <c r="BB533" i="9" s="1"/>
  <c r="BB577" i="9"/>
  <c r="BB578" i="9" s="1"/>
  <c r="BB522" i="9"/>
  <c r="BB523" i="9" s="1"/>
  <c r="AH542" i="9"/>
  <c r="AH543" i="9" s="1"/>
  <c r="AH567" i="9"/>
  <c r="AH568" i="9" s="1"/>
  <c r="AH522" i="9"/>
  <c r="AH523" i="9" s="1"/>
  <c r="AH587" i="9"/>
  <c r="AH588" i="9" s="1"/>
  <c r="AH513" i="9"/>
  <c r="AH577" i="9"/>
  <c r="AH578" i="9" s="1"/>
  <c r="AH532" i="9"/>
  <c r="AH533" i="9" s="1"/>
  <c r="AL532" i="9"/>
  <c r="AL533" i="9" s="1"/>
  <c r="AL522" i="9"/>
  <c r="AL523" i="9" s="1"/>
  <c r="AL542" i="9"/>
  <c r="AL543" i="9" s="1"/>
  <c r="AL567" i="9"/>
  <c r="AL568" i="9" s="1"/>
  <c r="AL513" i="9"/>
  <c r="AL587" i="9"/>
  <c r="AL588" i="9" s="1"/>
  <c r="AL577" i="9"/>
  <c r="AL578" i="9" s="1"/>
  <c r="AD513" i="9"/>
  <c r="AD577" i="9"/>
  <c r="AD578" i="9" s="1"/>
  <c r="AD567" i="9"/>
  <c r="AD568" i="9" s="1"/>
  <c r="AD587" i="9"/>
  <c r="AD588" i="9" s="1"/>
  <c r="AD522" i="9"/>
  <c r="AD523" i="9" s="1"/>
  <c r="AD542" i="9"/>
  <c r="AD543" i="9" s="1"/>
  <c r="AD532" i="9"/>
  <c r="AD533" i="9" s="1"/>
  <c r="BF513" i="9"/>
  <c r="BF567" i="9"/>
  <c r="BF568" i="9" s="1"/>
  <c r="BF522" i="9"/>
  <c r="BF523" i="9" s="1"/>
  <c r="BF577" i="9"/>
  <c r="BF578" i="9" s="1"/>
  <c r="BF532" i="9"/>
  <c r="BF533" i="9" s="1"/>
  <c r="BF542" i="9"/>
  <c r="BF543" i="9" s="1"/>
  <c r="BF587" i="9"/>
  <c r="BF588" i="9" s="1"/>
  <c r="AX577" i="9"/>
  <c r="AX532" i="9"/>
  <c r="AX513" i="9"/>
  <c r="AX542" i="9"/>
  <c r="AX522" i="9"/>
  <c r="AX587" i="9"/>
  <c r="AX567" i="9"/>
  <c r="BN512" i="9"/>
  <c r="AZ339" i="9"/>
  <c r="AV341" i="9"/>
  <c r="AP552" i="9" l="1"/>
  <c r="AA309" i="2"/>
  <c r="AK185" i="2"/>
  <c r="AH18" i="3" s="1"/>
  <c r="AK199" i="2"/>
  <c r="AK184" i="2"/>
  <c r="AH13" i="9" s="1"/>
  <c r="Z587" i="9"/>
  <c r="Z588" i="9" s="1"/>
  <c r="AP588" i="9" s="1"/>
  <c r="AP512" i="9"/>
  <c r="Z577" i="9"/>
  <c r="Z578" i="9" s="1"/>
  <c r="AP578" i="9" s="1"/>
  <c r="Z513" i="9"/>
  <c r="AP513" i="9" s="1"/>
  <c r="Z532" i="9"/>
  <c r="AP532" i="9" s="1"/>
  <c r="Z542" i="9"/>
  <c r="AP542" i="9" s="1"/>
  <c r="Z522" i="9"/>
  <c r="AP522" i="9" s="1"/>
  <c r="AN215" i="5"/>
  <c r="Z567" i="9"/>
  <c r="Z568" i="9" s="1"/>
  <c r="AP568" i="9" s="1"/>
  <c r="AN216" i="5"/>
  <c r="AN214" i="5"/>
  <c r="AN213" i="5"/>
  <c r="AN212" i="5"/>
  <c r="AN211" i="5"/>
  <c r="AK200" i="2"/>
  <c r="AK201" i="2"/>
  <c r="AE250" i="2"/>
  <c r="BR309" i="2" s="1"/>
  <c r="Z16" i="3"/>
  <c r="AS200" i="2"/>
  <c r="Z12" i="9"/>
  <c r="I17" i="9" s="1"/>
  <c r="AS201" i="2"/>
  <c r="AK183" i="2"/>
  <c r="AH16" i="3" s="1"/>
  <c r="AV656" i="3"/>
  <c r="AK419" i="3"/>
  <c r="AK410" i="3"/>
  <c r="AG407" i="3"/>
  <c r="AM424" i="3"/>
  <c r="AK423" i="3"/>
  <c r="AE423" i="3"/>
  <c r="AG392" i="3"/>
  <c r="AK394" i="3"/>
  <c r="AE411" i="3"/>
  <c r="AI391" i="3"/>
  <c r="AE413" i="3"/>
  <c r="AE412" i="3"/>
  <c r="AG391" i="3"/>
  <c r="BH656" i="3"/>
  <c r="AM384" i="3"/>
  <c r="AE383" i="3"/>
  <c r="AI425" i="3"/>
  <c r="AK420" i="3"/>
  <c r="AM394" i="3"/>
  <c r="AF658" i="3"/>
  <c r="BD658" i="3" s="1"/>
  <c r="BD661" i="3" s="1"/>
  <c r="BD663" i="3" s="1"/>
  <c r="BD139" i="3" s="1"/>
  <c r="AM413" i="3"/>
  <c r="AI420" i="3"/>
  <c r="AG393" i="3"/>
  <c r="AK409" i="3"/>
  <c r="AM410" i="3"/>
  <c r="AI412" i="3"/>
  <c r="AK421" i="3"/>
  <c r="AI409" i="3"/>
  <c r="AE378" i="3"/>
  <c r="AI397" i="3"/>
  <c r="AM379" i="3"/>
  <c r="AE382" i="3"/>
  <c r="AI426" i="3"/>
  <c r="AG420" i="3"/>
  <c r="AG408" i="3"/>
  <c r="AK413" i="3"/>
  <c r="AE420" i="3"/>
  <c r="AK408" i="3"/>
  <c r="AK381" i="3"/>
  <c r="AE390" i="3"/>
  <c r="AE408" i="3"/>
  <c r="AG421" i="3"/>
  <c r="AG424" i="3"/>
  <c r="AI392" i="3"/>
  <c r="AM411" i="3"/>
  <c r="AK382" i="3"/>
  <c r="AK390" i="3"/>
  <c r="AM414" i="3"/>
  <c r="AG426" i="3"/>
  <c r="AM420" i="3"/>
  <c r="AI414" i="3"/>
  <c r="AG410" i="3"/>
  <c r="AM393" i="3"/>
  <c r="AE410" i="3"/>
  <c r="AK392" i="3"/>
  <c r="AM382" i="3"/>
  <c r="AE407" i="3"/>
  <c r="AK414" i="3"/>
  <c r="AM412" i="3"/>
  <c r="AM426" i="3"/>
  <c r="AE422" i="3"/>
  <c r="AM408" i="3"/>
  <c r="AI410" i="3"/>
  <c r="AM383" i="3"/>
  <c r="AG409" i="3"/>
  <c r="AK397" i="3"/>
  <c r="AK378" i="3"/>
  <c r="AG411" i="3"/>
  <c r="AE425" i="3"/>
  <c r="AE409" i="3"/>
  <c r="AM392" i="3"/>
  <c r="AE426" i="3"/>
  <c r="AG422" i="3"/>
  <c r="AM419" i="3"/>
  <c r="AE419" i="3"/>
  <c r="AI421" i="3"/>
  <c r="AI408" i="3"/>
  <c r="AI422" i="3"/>
  <c r="AI411" i="3"/>
  <c r="AK426" i="3"/>
  <c r="AG378" i="3"/>
  <c r="AE414" i="3"/>
  <c r="AG381" i="3"/>
  <c r="AI419" i="3"/>
  <c r="AI390" i="3"/>
  <c r="AM396" i="3"/>
  <c r="AE397" i="3"/>
  <c r="AG414" i="3"/>
  <c r="AI413" i="3"/>
  <c r="AG382" i="3"/>
  <c r="AI382" i="3"/>
  <c r="AI383" i="3"/>
  <c r="AG397" i="3"/>
  <c r="AK383" i="3"/>
  <c r="AE379" i="3"/>
  <c r="AM377" i="3"/>
  <c r="AM381" i="3"/>
  <c r="AK393" i="3"/>
  <c r="AG425" i="3"/>
  <c r="AM423" i="3"/>
  <c r="AG412" i="3"/>
  <c r="AE424" i="3"/>
  <c r="AV366" i="3"/>
  <c r="AZ421" i="3" s="1"/>
  <c r="AG419" i="3"/>
  <c r="AE395" i="3"/>
  <c r="AG396" i="3"/>
  <c r="AG390" i="3"/>
  <c r="AI396" i="3"/>
  <c r="AI381" i="3"/>
  <c r="AI424" i="3"/>
  <c r="AK411" i="3"/>
  <c r="AG423" i="3"/>
  <c r="AG384" i="3"/>
  <c r="AK412" i="3"/>
  <c r="AK425" i="3"/>
  <c r="AE394" i="3"/>
  <c r="AM407" i="3"/>
  <c r="AM395" i="3"/>
  <c r="AE393" i="3"/>
  <c r="AK396" i="3"/>
  <c r="AI395" i="3"/>
  <c r="AI394" i="3"/>
  <c r="AM397" i="3"/>
  <c r="AM425" i="3"/>
  <c r="AE421" i="3"/>
  <c r="AK407" i="3"/>
  <c r="AK424" i="3"/>
  <c r="AI407" i="3"/>
  <c r="AG413" i="3"/>
  <c r="AI423" i="3"/>
  <c r="AG379" i="3"/>
  <c r="AK379" i="3"/>
  <c r="AG380" i="3"/>
  <c r="AG394" i="3"/>
  <c r="AK377" i="3"/>
  <c r="AI380" i="3"/>
  <c r="AK384" i="3"/>
  <c r="AK380" i="3"/>
  <c r="AI379" i="3"/>
  <c r="AG395" i="3"/>
  <c r="AM380" i="3"/>
  <c r="AB658" i="3"/>
  <c r="AZ658" i="3" s="1"/>
  <c r="AZ661" i="3" s="1"/>
  <c r="AZ663" i="3" s="1"/>
  <c r="AZ139" i="3" s="1"/>
  <c r="AK391" i="3"/>
  <c r="AB77" i="3"/>
  <c r="AM378" i="3"/>
  <c r="AE396" i="3"/>
  <c r="AE391" i="3"/>
  <c r="AK395" i="3"/>
  <c r="AM409" i="3"/>
  <c r="AI384" i="3"/>
  <c r="AI378" i="3"/>
  <c r="AK422" i="3"/>
  <c r="AM421" i="3"/>
  <c r="AM391" i="3"/>
  <c r="AG383" i="3"/>
  <c r="AG377" i="3"/>
  <c r="AE377" i="3"/>
  <c r="AM422" i="3"/>
  <c r="AI377" i="3"/>
  <c r="AE381" i="3"/>
  <c r="AE384" i="3"/>
  <c r="AM390" i="3"/>
  <c r="AE380" i="3"/>
  <c r="I465" i="3"/>
  <c r="AI393" i="3"/>
  <c r="BB346" i="3"/>
  <c r="AZ77" i="3" s="1"/>
  <c r="AM943" i="9"/>
  <c r="V944" i="9" s="1"/>
  <c r="AE944" i="9" s="1"/>
  <c r="AE945" i="9" s="1"/>
  <c r="AE954" i="9" s="1"/>
  <c r="AE307" i="9" s="1"/>
  <c r="AE309" i="9" s="1"/>
  <c r="BH658" i="3"/>
  <c r="BH661" i="3" s="1"/>
  <c r="BH663" i="3" s="1"/>
  <c r="BH139" i="3" s="1"/>
  <c r="AJ661" i="3"/>
  <c r="AJ663" i="3" s="1"/>
  <c r="AJ139" i="3" s="1"/>
  <c r="AB661" i="3"/>
  <c r="AB663" i="3" s="1"/>
  <c r="AB139" i="3" s="1"/>
  <c r="AV658" i="3"/>
  <c r="AV661" i="3" s="1"/>
  <c r="X661" i="3"/>
  <c r="AZ207" i="5"/>
  <c r="AH207" i="5"/>
  <c r="AN217" i="5"/>
  <c r="AE874" i="9"/>
  <c r="AF442" i="9" s="1"/>
  <c r="AA80" i="5"/>
  <c r="BL327" i="9"/>
  <c r="BL193" i="9"/>
  <c r="BL191" i="9" s="1"/>
  <c r="BL195" i="9" s="1"/>
  <c r="AV197" i="9" s="1"/>
  <c r="CF265" i="2" s="1"/>
  <c r="CF267" i="2" s="1"/>
  <c r="AS56" i="6" s="1"/>
  <c r="BD417" i="9"/>
  <c r="W329" i="9"/>
  <c r="AN327" i="9"/>
  <c r="BH417" i="9"/>
  <c r="AP551" i="9"/>
  <c r="AB437" i="9" s="1"/>
  <c r="AF437" i="9" s="1"/>
  <c r="BN551" i="9"/>
  <c r="AZ437" i="9" s="1"/>
  <c r="BD437" i="9" s="1"/>
  <c r="BL407" i="9"/>
  <c r="BC329" i="9"/>
  <c r="BD336" i="9"/>
  <c r="AE329" i="9"/>
  <c r="AF336" i="9"/>
  <c r="AY329" i="9"/>
  <c r="AZ336" i="9"/>
  <c r="AI329" i="9"/>
  <c r="AJ336" i="9"/>
  <c r="AA329" i="9"/>
  <c r="AB336" i="9"/>
  <c r="AN195" i="9"/>
  <c r="X197" i="9" s="1"/>
  <c r="AU265" i="2" s="1"/>
  <c r="BG329" i="9"/>
  <c r="BH336" i="9"/>
  <c r="X422" i="9"/>
  <c r="W423" i="9" s="1"/>
  <c r="W988" i="9" s="1"/>
  <c r="AM955" i="9"/>
  <c r="AM308" i="9" s="1"/>
  <c r="AM953" i="9"/>
  <c r="AM306" i="9" s="1"/>
  <c r="BK955" i="9"/>
  <c r="BK308" i="9" s="1"/>
  <c r="BK953" i="9"/>
  <c r="BK306" i="9" s="1"/>
  <c r="AU267" i="2"/>
  <c r="AA56" i="6" s="1"/>
  <c r="AN407" i="9"/>
  <c r="AF408" i="9"/>
  <c r="AF417" i="9" s="1"/>
  <c r="BL408" i="9"/>
  <c r="AY409" i="9"/>
  <c r="BK409" i="9" s="1"/>
  <c r="AV874" i="9"/>
  <c r="BD361" i="9" s="1"/>
  <c r="BC874" i="9"/>
  <c r="AB181" i="9"/>
  <c r="X341" i="9"/>
  <c r="AV422" i="9"/>
  <c r="AU423" i="9" s="1"/>
  <c r="AU988" i="9" s="1"/>
  <c r="AX568" i="9"/>
  <c r="BN568" i="9" s="1"/>
  <c r="BN567" i="9"/>
  <c r="AX523" i="9"/>
  <c r="BN523" i="9" s="1"/>
  <c r="BN522" i="9"/>
  <c r="AX543" i="9"/>
  <c r="BN543" i="9" s="1"/>
  <c r="BN542" i="9"/>
  <c r="AX588" i="9"/>
  <c r="BN588" i="9" s="1"/>
  <c r="BN587" i="9"/>
  <c r="AX533" i="9"/>
  <c r="BN533" i="9" s="1"/>
  <c r="BN532" i="9"/>
  <c r="AU329" i="9"/>
  <c r="BL328" i="9"/>
  <c r="BH363" i="9" s="1"/>
  <c r="AV370" i="9" s="1"/>
  <c r="BN577" i="9"/>
  <c r="AX578" i="9"/>
  <c r="BN578" i="9" s="1"/>
  <c r="BN513" i="9"/>
  <c r="BN511" i="9" s="1"/>
  <c r="AZ432" i="9" s="1"/>
  <c r="AN328" i="9"/>
  <c r="AF420" i="9"/>
  <c r="AB422" i="9"/>
  <c r="AA423" i="9" s="1"/>
  <c r="BD339" i="9"/>
  <c r="AZ341" i="9"/>
  <c r="BD420" i="9"/>
  <c r="AZ422" i="9"/>
  <c r="AF339" i="9"/>
  <c r="AB341" i="9"/>
  <c r="AF661" i="3" l="1"/>
  <c r="AF663" i="3" s="1"/>
  <c r="AF139" i="3" s="1"/>
  <c r="AH14" i="9"/>
  <c r="AK203" i="2"/>
  <c r="AP587" i="9"/>
  <c r="AP586" i="9" s="1"/>
  <c r="AB461" i="9" s="1"/>
  <c r="AF461" i="9" s="1"/>
  <c r="AP511" i="9"/>
  <c r="AB432" i="9" s="1"/>
  <c r="AF432" i="9" s="1"/>
  <c r="AA316" i="2"/>
  <c r="AA33" i="5" s="1"/>
  <c r="AA32" i="5" s="1"/>
  <c r="AA177" i="5" s="1"/>
  <c r="AH17" i="3"/>
  <c r="I31" i="3" s="1"/>
  <c r="BR316" i="2"/>
  <c r="AS33" i="5" s="1"/>
  <c r="AS41" i="5" s="1"/>
  <c r="BR295" i="2"/>
  <c r="AX35" i="6" s="1"/>
  <c r="AA295" i="2"/>
  <c r="AF35" i="6" s="1"/>
  <c r="V27" i="4"/>
  <c r="V28" i="4" s="1"/>
  <c r="AS203" i="2"/>
  <c r="AE256" i="2" s="1"/>
  <c r="AA274" i="2"/>
  <c r="AA33" i="6" s="1"/>
  <c r="Z533" i="9"/>
  <c r="AP533" i="9" s="1"/>
  <c r="AP577" i="9"/>
  <c r="Z523" i="9"/>
  <c r="AP523" i="9" s="1"/>
  <c r="Z543" i="9"/>
  <c r="AP543" i="9" s="1"/>
  <c r="V956" i="9"/>
  <c r="AM956" i="9"/>
  <c r="AP567" i="9"/>
  <c r="AP566" i="9" s="1"/>
  <c r="AB378" i="9" s="1"/>
  <c r="AF378" i="9" s="1"/>
  <c r="BK956" i="9"/>
  <c r="AT956" i="9"/>
  <c r="G25" i="9"/>
  <c r="AH12" i="9"/>
  <c r="I27" i="9" s="1"/>
  <c r="BB422" i="3"/>
  <c r="BD393" i="3"/>
  <c r="AV379" i="3"/>
  <c r="BB414" i="3"/>
  <c r="AV396" i="3"/>
  <c r="BD395" i="3"/>
  <c r="BD410" i="3"/>
  <c r="AX384" i="3"/>
  <c r="AV425" i="3"/>
  <c r="BD392" i="3"/>
  <c r="AZ379" i="3"/>
  <c r="BB397" i="3"/>
  <c r="BB412" i="3"/>
  <c r="BD378" i="3"/>
  <c r="AZ391" i="3"/>
  <c r="BB394" i="3"/>
  <c r="AX378" i="3"/>
  <c r="BB391" i="3"/>
  <c r="AX382" i="3"/>
  <c r="BB396" i="3"/>
  <c r="AX393" i="3"/>
  <c r="AZ390" i="3"/>
  <c r="BB419" i="3"/>
  <c r="AZ394" i="3"/>
  <c r="AX392" i="3"/>
  <c r="BD397" i="3"/>
  <c r="AV383" i="3"/>
  <c r="AV382" i="3"/>
  <c r="AZ381" i="3"/>
  <c r="BB410" i="3"/>
  <c r="BB380" i="3"/>
  <c r="AZ397" i="3"/>
  <c r="AZ384" i="3"/>
  <c r="AV426" i="3"/>
  <c r="AZ382" i="3"/>
  <c r="AX394" i="3"/>
  <c r="BB390" i="3"/>
  <c r="AX407" i="3"/>
  <c r="AV423" i="3"/>
  <c r="AX419" i="3"/>
  <c r="BD422" i="3"/>
  <c r="AV420" i="3"/>
  <c r="BD381" i="3"/>
  <c r="AX397" i="3"/>
  <c r="AX425" i="3"/>
  <c r="BD408" i="3"/>
  <c r="AV421" i="3"/>
  <c r="AX426" i="3"/>
  <c r="BB421" i="3"/>
  <c r="AX411" i="3"/>
  <c r="AV384" i="3"/>
  <c r="AZ408" i="3"/>
  <c r="AX422" i="3"/>
  <c r="AV377" i="3"/>
  <c r="AX383" i="3"/>
  <c r="AX395" i="3"/>
  <c r="AV412" i="3"/>
  <c r="AZ409" i="3"/>
  <c r="AX423" i="3"/>
  <c r="BD409" i="3"/>
  <c r="AZ412" i="3"/>
  <c r="AZ420" i="3"/>
  <c r="AX379" i="3"/>
  <c r="BB413" i="3"/>
  <c r="BB379" i="3"/>
  <c r="BD379" i="3"/>
  <c r="AZ393" i="3"/>
  <c r="BD424" i="3"/>
  <c r="AZ414" i="3"/>
  <c r="AV413" i="3"/>
  <c r="BD423" i="3"/>
  <c r="AZ378" i="3"/>
  <c r="AN658" i="3"/>
  <c r="BL658" i="3" s="1"/>
  <c r="BD421" i="3"/>
  <c r="AZ411" i="3"/>
  <c r="AX396" i="3"/>
  <c r="BD382" i="3"/>
  <c r="AX391" i="3"/>
  <c r="BD391" i="3"/>
  <c r="AX424" i="3"/>
  <c r="AV393" i="3"/>
  <c r="AZ407" i="3"/>
  <c r="AZ380" i="3"/>
  <c r="BB409" i="3"/>
  <c r="BD407" i="3"/>
  <c r="AZ377" i="3"/>
  <c r="AX409" i="3"/>
  <c r="AX377" i="3"/>
  <c r="BB423" i="3"/>
  <c r="AZ426" i="3"/>
  <c r="AX381" i="3"/>
  <c r="BB407" i="3"/>
  <c r="BB381" i="3"/>
  <c r="AZ413" i="3"/>
  <c r="BD411" i="3"/>
  <c r="AV391" i="3"/>
  <c r="BD419" i="3"/>
  <c r="AV414" i="3"/>
  <c r="AZ422" i="3"/>
  <c r="BD380" i="3"/>
  <c r="AX414" i="3"/>
  <c r="BD414" i="3"/>
  <c r="BB393" i="3"/>
  <c r="AX412" i="3"/>
  <c r="AV381" i="3"/>
  <c r="BB426" i="3"/>
  <c r="AV411" i="3"/>
  <c r="AX380" i="3"/>
  <c r="BB425" i="3"/>
  <c r="BD384" i="3"/>
  <c r="BB420" i="3"/>
  <c r="AZ423" i="3"/>
  <c r="BB383" i="3"/>
  <c r="AX410" i="3"/>
  <c r="AV378" i="3"/>
  <c r="AV390" i="3"/>
  <c r="BD377" i="3"/>
  <c r="AO406" i="3"/>
  <c r="BD425" i="3"/>
  <c r="AV409" i="3"/>
  <c r="AV419" i="3"/>
  <c r="BD390" i="3"/>
  <c r="AV408" i="3"/>
  <c r="AZ396" i="3"/>
  <c r="AX420" i="3"/>
  <c r="AV380" i="3"/>
  <c r="AX408" i="3"/>
  <c r="AV422" i="3"/>
  <c r="AZ383" i="3"/>
  <c r="AV410" i="3"/>
  <c r="AZ392" i="3"/>
  <c r="AZ410" i="3"/>
  <c r="AZ425" i="3"/>
  <c r="AV394" i="3"/>
  <c r="AZ424" i="3"/>
  <c r="BB392" i="3"/>
  <c r="AV407" i="3"/>
  <c r="AV424" i="3"/>
  <c r="BB382" i="3"/>
  <c r="BB424" i="3"/>
  <c r="AV392" i="3"/>
  <c r="BB378" i="3"/>
  <c r="BD413" i="3"/>
  <c r="BB377" i="3"/>
  <c r="BD412" i="3"/>
  <c r="AX390" i="3"/>
  <c r="AZ395" i="3"/>
  <c r="BB408" i="3"/>
  <c r="BB395" i="3"/>
  <c r="BD426" i="3"/>
  <c r="BD383" i="3"/>
  <c r="BD396" i="3"/>
  <c r="BB411" i="3"/>
  <c r="BB384" i="3"/>
  <c r="AZ419" i="3"/>
  <c r="AV395" i="3"/>
  <c r="AX413" i="3"/>
  <c r="BD394" i="3"/>
  <c r="AX421" i="3"/>
  <c r="BD420" i="3"/>
  <c r="AV397" i="3"/>
  <c r="AO376" i="3"/>
  <c r="AO418" i="3"/>
  <c r="AO389" i="3"/>
  <c r="BJ230" i="3"/>
  <c r="BJ282" i="3" s="1"/>
  <c r="W944" i="9"/>
  <c r="W945" i="9" s="1"/>
  <c r="W954" i="9" s="1"/>
  <c r="W307" i="9" s="1"/>
  <c r="W309" i="9" s="1"/>
  <c r="AU944" i="9"/>
  <c r="AU945" i="9" s="1"/>
  <c r="AU954" i="9" s="1"/>
  <c r="AI944" i="9"/>
  <c r="AI945" i="9" s="1"/>
  <c r="AI954" i="9" s="1"/>
  <c r="AI307" i="9" s="1"/>
  <c r="AI309" i="9" s="1"/>
  <c r="AY944" i="9"/>
  <c r="AY945" i="9" s="1"/>
  <c r="AY954" i="9" s="1"/>
  <c r="AY307" i="9" s="1"/>
  <c r="AY309" i="9" s="1"/>
  <c r="BC944" i="9"/>
  <c r="BC945" i="9" s="1"/>
  <c r="BC954" i="9" s="1"/>
  <c r="BC307" i="9" s="1"/>
  <c r="BC309" i="9" s="1"/>
  <c r="BG944" i="9"/>
  <c r="BG945" i="9" s="1"/>
  <c r="BG954" i="9" s="1"/>
  <c r="BG307" i="9" s="1"/>
  <c r="BG309" i="9" s="1"/>
  <c r="AA944" i="9"/>
  <c r="AA945" i="9" s="1"/>
  <c r="AA954" i="9" s="1"/>
  <c r="AH274" i="2"/>
  <c r="AA34" i="6" s="1"/>
  <c r="BX267" i="2"/>
  <c r="AT50" i="4" s="1"/>
  <c r="AH267" i="2"/>
  <c r="AA50" i="4" s="1"/>
  <c r="BX274" i="2"/>
  <c r="AS34" i="6" s="1"/>
  <c r="BR274" i="2"/>
  <c r="AS33" i="6" s="1"/>
  <c r="AB356" i="9"/>
  <c r="AF356" i="9" s="1"/>
  <c r="AA25" i="5"/>
  <c r="AA60" i="5" s="1"/>
  <c r="AA31" i="6"/>
  <c r="Z25" i="4"/>
  <c r="Z65" i="4" s="1"/>
  <c r="AS25" i="4"/>
  <c r="AS65" i="4" s="1"/>
  <c r="AS25" i="5"/>
  <c r="AS60" i="5" s="1"/>
  <c r="AS31" i="6"/>
  <c r="BB522" i="3"/>
  <c r="BB563" i="3" s="1"/>
  <c r="BB564" i="3" s="1"/>
  <c r="AZ162" i="3"/>
  <c r="AZ143" i="3"/>
  <c r="AV663" i="3"/>
  <c r="AV139" i="3" s="1"/>
  <c r="BL661" i="3"/>
  <c r="BH143" i="3"/>
  <c r="BJ522" i="3"/>
  <c r="BJ563" i="3" s="1"/>
  <c r="BJ564" i="3" s="1"/>
  <c r="BH162" i="3"/>
  <c r="BD162" i="3"/>
  <c r="BD143" i="3"/>
  <c r="BF522" i="3"/>
  <c r="BF563" i="3" s="1"/>
  <c r="BF564" i="3" s="1"/>
  <c r="AB143" i="3"/>
  <c r="AD522" i="3"/>
  <c r="AD563" i="3" s="1"/>
  <c r="AD564" i="3" s="1"/>
  <c r="AB162" i="3"/>
  <c r="X663" i="3"/>
  <c r="X139" i="3" s="1"/>
  <c r="AN661" i="3"/>
  <c r="AJ143" i="3"/>
  <c r="AL522" i="3"/>
  <c r="AL563" i="3" s="1"/>
  <c r="AL564" i="3" s="1"/>
  <c r="AJ162" i="3"/>
  <c r="AF143" i="3"/>
  <c r="AH522" i="3"/>
  <c r="AH563" i="3" s="1"/>
  <c r="AH564" i="3" s="1"/>
  <c r="AF162" i="3"/>
  <c r="AT207" i="5"/>
  <c r="AT211" i="5" s="1"/>
  <c r="AH211" i="5"/>
  <c r="AZ213" i="5"/>
  <c r="AZ217" i="5"/>
  <c r="AZ212" i="5"/>
  <c r="AZ215" i="5"/>
  <c r="AZ216" i="5"/>
  <c r="AZ214" i="5"/>
  <c r="AF383" i="9"/>
  <c r="AJ361" i="9" s="1"/>
  <c r="AF370" i="9" s="1"/>
  <c r="AJ363" i="9"/>
  <c r="X370" i="9" s="1"/>
  <c r="X199" i="9"/>
  <c r="AV199" i="9"/>
  <c r="AP531" i="9"/>
  <c r="AB353" i="9" s="1"/>
  <c r="AF353" i="9" s="1"/>
  <c r="AM329" i="9"/>
  <c r="AE957" i="9"/>
  <c r="BL417" i="9"/>
  <c r="AN408" i="9"/>
  <c r="AE409" i="9"/>
  <c r="BH444" i="9"/>
  <c r="AV451" i="9" s="1"/>
  <c r="BD464" i="9"/>
  <c r="BD442" i="9"/>
  <c r="AA988" i="9"/>
  <c r="AY342" i="9"/>
  <c r="AY963" i="9" s="1"/>
  <c r="BL336" i="9"/>
  <c r="AP576" i="9"/>
  <c r="BN521" i="9"/>
  <c r="AA342" i="9"/>
  <c r="BN541" i="9"/>
  <c r="W342" i="9"/>
  <c r="BK329" i="9"/>
  <c r="BN566" i="9"/>
  <c r="AZ459" i="9" s="1"/>
  <c r="BD459" i="9" s="1"/>
  <c r="BN586" i="9"/>
  <c r="AZ380" i="9" s="1"/>
  <c r="BD380" i="9" s="1"/>
  <c r="AP541" i="9"/>
  <c r="AB354" i="9" s="1"/>
  <c r="AF354" i="9" s="1"/>
  <c r="BD432" i="9"/>
  <c r="AZ351" i="9"/>
  <c r="BD351" i="9" s="1"/>
  <c r="BN531" i="9"/>
  <c r="AP521" i="9"/>
  <c r="AB352" i="9" s="1"/>
  <c r="AF352" i="9" s="1"/>
  <c r="BN576" i="9"/>
  <c r="AZ460" i="9" s="1"/>
  <c r="BD460" i="9" s="1"/>
  <c r="BD383" i="9"/>
  <c r="BH361" i="9" s="1"/>
  <c r="BD370" i="9" s="1"/>
  <c r="AJ420" i="9"/>
  <c r="AJ422" i="9" s="1"/>
  <c r="AI423" i="9" s="1"/>
  <c r="AF422" i="9"/>
  <c r="AJ339" i="9"/>
  <c r="AJ341" i="9" s="1"/>
  <c r="AI342" i="9" s="1"/>
  <c r="AF341" i="9"/>
  <c r="AE342" i="9" s="1"/>
  <c r="BD341" i="9"/>
  <c r="BC342" i="9" s="1"/>
  <c r="BC963" i="9" s="1"/>
  <c r="BH339" i="9"/>
  <c r="BH341" i="9" s="1"/>
  <c r="BG342" i="9" s="1"/>
  <c r="BG963" i="9" s="1"/>
  <c r="BH420" i="9"/>
  <c r="BH422" i="9" s="1"/>
  <c r="BG423" i="9" s="1"/>
  <c r="BD422" i="9"/>
  <c r="BC423" i="9" s="1"/>
  <c r="AB351" i="9" l="1"/>
  <c r="AF351" i="9" s="1"/>
  <c r="BH145" i="3"/>
  <c r="BH185" i="3"/>
  <c r="BD145" i="3"/>
  <c r="BD185" i="3"/>
  <c r="AJ145" i="3"/>
  <c r="AJ185" i="3"/>
  <c r="AF145" i="3"/>
  <c r="AF185" i="3"/>
  <c r="AB145" i="3"/>
  <c r="AB185" i="3"/>
  <c r="AZ145" i="3"/>
  <c r="AZ185" i="3"/>
  <c r="AA69" i="5"/>
  <c r="AA41" i="5"/>
  <c r="AS33" i="4"/>
  <c r="K409" i="4" s="1"/>
  <c r="AS32" i="5"/>
  <c r="AS177" i="5" s="1"/>
  <c r="AS179" i="5" s="1"/>
  <c r="AS183" i="5" s="1"/>
  <c r="AS69" i="5"/>
  <c r="Z33" i="4"/>
  <c r="AF60" i="6" s="1"/>
  <c r="AV881" i="9"/>
  <c r="AV882" i="9" s="1"/>
  <c r="AV883" i="9" s="1"/>
  <c r="AV884" i="9" s="1"/>
  <c r="BK330" i="9" s="1"/>
  <c r="AU244" i="9" s="1"/>
  <c r="AU242" i="9" s="1"/>
  <c r="X881" i="9"/>
  <c r="X882" i="9" s="1"/>
  <c r="AA957" i="9"/>
  <c r="AA390" i="9" s="1"/>
  <c r="AA307" i="9"/>
  <c r="AA309" i="9" s="1"/>
  <c r="AU957" i="9"/>
  <c r="AU992" i="9" s="1"/>
  <c r="AU307" i="9"/>
  <c r="AU309" i="9" s="1"/>
  <c r="AU956" i="9"/>
  <c r="W956" i="9"/>
  <c r="AA956" i="9"/>
  <c r="AY956" i="9"/>
  <c r="AE956" i="9"/>
  <c r="BC956" i="9"/>
  <c r="AI956" i="9"/>
  <c r="BG956" i="9"/>
  <c r="BF376" i="3"/>
  <c r="BF406" i="3"/>
  <c r="AL429" i="3"/>
  <c r="BF389" i="3"/>
  <c r="BF418" i="3"/>
  <c r="AI957" i="9"/>
  <c r="AI390" i="9" s="1"/>
  <c r="W957" i="9"/>
  <c r="W471" i="9" s="1"/>
  <c r="AY957" i="9"/>
  <c r="AY471" i="9" s="1"/>
  <c r="AM945" i="9"/>
  <c r="AM954" i="9"/>
  <c r="AM307" i="9" s="1"/>
  <c r="AM309" i="9" s="1"/>
  <c r="BC957" i="9"/>
  <c r="BC471" i="9" s="1"/>
  <c r="BG957" i="9"/>
  <c r="BG471" i="9" s="1"/>
  <c r="BK954" i="9"/>
  <c r="BK307" i="9" s="1"/>
  <c r="BK309" i="9" s="1"/>
  <c r="BK945" i="9"/>
  <c r="AX45" i="6"/>
  <c r="AS64" i="5"/>
  <c r="AF45" i="6"/>
  <c r="AA64" i="5"/>
  <c r="AA179" i="5"/>
  <c r="AA183" i="5" s="1"/>
  <c r="AA180" i="5"/>
  <c r="BJ532" i="3"/>
  <c r="BJ533" i="3" s="1"/>
  <c r="BJ542" i="3"/>
  <c r="BJ543" i="3" s="1"/>
  <c r="BJ552" i="3"/>
  <c r="BJ553" i="3" s="1"/>
  <c r="BJ523" i="3"/>
  <c r="BJ587" i="3"/>
  <c r="BJ588" i="3" s="1"/>
  <c r="BJ577" i="3"/>
  <c r="BJ578" i="3" s="1"/>
  <c r="BL219" i="3"/>
  <c r="AV475" i="3" s="1"/>
  <c r="BL663" i="3"/>
  <c r="BF587" i="3"/>
  <c r="BF588" i="3" s="1"/>
  <c r="BF577" i="3"/>
  <c r="BF578" i="3" s="1"/>
  <c r="BF532" i="3"/>
  <c r="BF533" i="3" s="1"/>
  <c r="BF542" i="3"/>
  <c r="BF543" i="3" s="1"/>
  <c r="BF523" i="3"/>
  <c r="BF552" i="3"/>
  <c r="BF553" i="3" s="1"/>
  <c r="AV162" i="3"/>
  <c r="AX522" i="3"/>
  <c r="AX563" i="3" s="1"/>
  <c r="AV143" i="3"/>
  <c r="AV185" i="3" s="1"/>
  <c r="BL139" i="3"/>
  <c r="BL162" i="3" s="1"/>
  <c r="BB577" i="3"/>
  <c r="BB578" i="3" s="1"/>
  <c r="BB552" i="3"/>
  <c r="BB553" i="3" s="1"/>
  <c r="BB523" i="3"/>
  <c r="BB542" i="3"/>
  <c r="BB543" i="3" s="1"/>
  <c r="BB587" i="3"/>
  <c r="BB588" i="3" s="1"/>
  <c r="BB532" i="3"/>
  <c r="BB533" i="3" s="1"/>
  <c r="AL552" i="3"/>
  <c r="AL553" i="3" s="1"/>
  <c r="AL523" i="3"/>
  <c r="AL587" i="3"/>
  <c r="AL588" i="3" s="1"/>
  <c r="AL542" i="3"/>
  <c r="AL543" i="3" s="1"/>
  <c r="AL577" i="3"/>
  <c r="AL578" i="3" s="1"/>
  <c r="AL532" i="3"/>
  <c r="AL533" i="3" s="1"/>
  <c r="AH542" i="3"/>
  <c r="AH543" i="3" s="1"/>
  <c r="AH577" i="3"/>
  <c r="AH578" i="3" s="1"/>
  <c r="AH587" i="3"/>
  <c r="AH588" i="3" s="1"/>
  <c r="AH523" i="3"/>
  <c r="AH552" i="3"/>
  <c r="AH553" i="3" s="1"/>
  <c r="AH532" i="3"/>
  <c r="AH533" i="3" s="1"/>
  <c r="AN219" i="3"/>
  <c r="AN663" i="3"/>
  <c r="X143" i="3"/>
  <c r="Z522" i="3"/>
  <c r="Z563" i="3" s="1"/>
  <c r="X162" i="3"/>
  <c r="AN139" i="3"/>
  <c r="AN162" i="3" s="1"/>
  <c r="AD542" i="3"/>
  <c r="AD543" i="3" s="1"/>
  <c r="AD523" i="3"/>
  <c r="AD577" i="3"/>
  <c r="AD578" i="3" s="1"/>
  <c r="AD552" i="3"/>
  <c r="AD553" i="3" s="1"/>
  <c r="AD532" i="3"/>
  <c r="AD533" i="3" s="1"/>
  <c r="AD587" i="3"/>
  <c r="AD588" i="3" s="1"/>
  <c r="AZ354" i="9"/>
  <c r="BD354" i="9" s="1"/>
  <c r="BH354" i="9" s="1"/>
  <c r="BL354" i="9" s="1"/>
  <c r="AZ435" i="9"/>
  <c r="BD435" i="9" s="1"/>
  <c r="BH435" i="9" s="1"/>
  <c r="AZ434" i="9"/>
  <c r="BD434" i="9" s="1"/>
  <c r="AZ352" i="9"/>
  <c r="BD352" i="9" s="1"/>
  <c r="AZ433" i="9"/>
  <c r="BD433" i="9" s="1"/>
  <c r="BD367" i="9"/>
  <c r="BD369" i="9"/>
  <c r="BD372" i="9"/>
  <c r="BD368" i="9"/>
  <c r="AF372" i="9"/>
  <c r="AF368" i="9"/>
  <c r="AF369" i="9"/>
  <c r="AF367" i="9"/>
  <c r="AJ354" i="9"/>
  <c r="AN354" i="9" s="1"/>
  <c r="AB379" i="9"/>
  <c r="AF379" i="9" s="1"/>
  <c r="AB460" i="9"/>
  <c r="AF460" i="9" s="1"/>
  <c r="AE390" i="9"/>
  <c r="AE471" i="9"/>
  <c r="AY423" i="9"/>
  <c r="AY988" i="9" s="1"/>
  <c r="AN417" i="9"/>
  <c r="AM409" i="9"/>
  <c r="AJ444" i="9"/>
  <c r="X451" i="9" s="1"/>
  <c r="AF464" i="9"/>
  <c r="BC881" i="9"/>
  <c r="BC882" i="9" s="1"/>
  <c r="BC883" i="9" s="1"/>
  <c r="BC884" i="9" s="1"/>
  <c r="BR286" i="2"/>
  <c r="BH442" i="9"/>
  <c r="BG988" i="9"/>
  <c r="BC988" i="9"/>
  <c r="AI988" i="9"/>
  <c r="W963" i="9"/>
  <c r="AA963" i="9"/>
  <c r="AE963" i="9"/>
  <c r="AI963" i="9"/>
  <c r="AU342" i="9"/>
  <c r="AU963" i="9" s="1"/>
  <c r="AN336" i="9"/>
  <c r="AZ461" i="9"/>
  <c r="BD461" i="9" s="1"/>
  <c r="BD462" i="9" s="1"/>
  <c r="BD465" i="9" s="1"/>
  <c r="AU274" i="9" s="1"/>
  <c r="AB435" i="9"/>
  <c r="AF435" i="9" s="1"/>
  <c r="AJ435" i="9" s="1"/>
  <c r="AZ378" i="9"/>
  <c r="BD378" i="9" s="1"/>
  <c r="AB459" i="9"/>
  <c r="AF459" i="9" s="1"/>
  <c r="AB434" i="9"/>
  <c r="AF434" i="9" s="1"/>
  <c r="AB433" i="9"/>
  <c r="AF433" i="9" s="1"/>
  <c r="AZ379" i="9"/>
  <c r="BD379" i="9" s="1"/>
  <c r="AB380" i="9"/>
  <c r="AF380" i="9" s="1"/>
  <c r="AZ353" i="9"/>
  <c r="BD353" i="9" s="1"/>
  <c r="X458" i="3" l="1"/>
  <c r="X145" i="3"/>
  <c r="X185" i="3"/>
  <c r="BA226" i="4"/>
  <c r="BG230" i="4" s="1"/>
  <c r="AT98" i="4"/>
  <c r="AX60" i="6"/>
  <c r="AS180" i="5"/>
  <c r="K365" i="4"/>
  <c r="AP402" i="4" s="1"/>
  <c r="AA98" i="4"/>
  <c r="AH226" i="4"/>
  <c r="AN243" i="4" s="1"/>
  <c r="AA471" i="9"/>
  <c r="AA992" i="9"/>
  <c r="AU471" i="9"/>
  <c r="AU390" i="9"/>
  <c r="AY992" i="9"/>
  <c r="BK410" i="9"/>
  <c r="AU281" i="9" s="1"/>
  <c r="AP421" i="4"/>
  <c r="AP429" i="4"/>
  <c r="AP437" i="4"/>
  <c r="AP445" i="4"/>
  <c r="AG426" i="4"/>
  <c r="AG434" i="4"/>
  <c r="AG442" i="4"/>
  <c r="Y423" i="4"/>
  <c r="Y431" i="4"/>
  <c r="Y439" i="4"/>
  <c r="Y447" i="4"/>
  <c r="Q428" i="4"/>
  <c r="Q436" i="4"/>
  <c r="Q444" i="4"/>
  <c r="AP422" i="4"/>
  <c r="AP430" i="4"/>
  <c r="AP438" i="4"/>
  <c r="AP446" i="4"/>
  <c r="AG427" i="4"/>
  <c r="AG435" i="4"/>
  <c r="AG443" i="4"/>
  <c r="Y424" i="4"/>
  <c r="Y432" i="4"/>
  <c r="Y440" i="4"/>
  <c r="Q421" i="4"/>
  <c r="Q429" i="4"/>
  <c r="Q437" i="4"/>
  <c r="Q445" i="4"/>
  <c r="AP423" i="4"/>
  <c r="AP431" i="4"/>
  <c r="AP439" i="4"/>
  <c r="AP447" i="4"/>
  <c r="AG428" i="4"/>
  <c r="AG436" i="4"/>
  <c r="AG444" i="4"/>
  <c r="Y425" i="4"/>
  <c r="Y433" i="4"/>
  <c r="Y441" i="4"/>
  <c r="Q422" i="4"/>
  <c r="Q430" i="4"/>
  <c r="Q438" i="4"/>
  <c r="Q446" i="4"/>
  <c r="AP424" i="4"/>
  <c r="AP432" i="4"/>
  <c r="AP440" i="4"/>
  <c r="AG421" i="4"/>
  <c r="AG429" i="4"/>
  <c r="AG437" i="4"/>
  <c r="AG445" i="4"/>
  <c r="Y426" i="4"/>
  <c r="Y434" i="4"/>
  <c r="Y442" i="4"/>
  <c r="Q423" i="4"/>
  <c r="Q431" i="4"/>
  <c r="Q439" i="4"/>
  <c r="Q447" i="4"/>
  <c r="AP425" i="4"/>
  <c r="AP433" i="4"/>
  <c r="AP441" i="4"/>
  <c r="AG422" i="4"/>
  <c r="AG430" i="4"/>
  <c r="AG438" i="4"/>
  <c r="AG446" i="4"/>
  <c r="Y427" i="4"/>
  <c r="Y435" i="4"/>
  <c r="Y443" i="4"/>
  <c r="Q424" i="4"/>
  <c r="Q432" i="4"/>
  <c r="Q440" i="4"/>
  <c r="AP426" i="4"/>
  <c r="AP434" i="4"/>
  <c r="AP442" i="4"/>
  <c r="AG423" i="4"/>
  <c r="AG431" i="4"/>
  <c r="AG439" i="4"/>
  <c r="AG447" i="4"/>
  <c r="Y428" i="4"/>
  <c r="Y436" i="4"/>
  <c r="Y444" i="4"/>
  <c r="Q425" i="4"/>
  <c r="Q433" i="4"/>
  <c r="Q441" i="4"/>
  <c r="AP427" i="4"/>
  <c r="AP435" i="4"/>
  <c r="AP443" i="4"/>
  <c r="AG424" i="4"/>
  <c r="AG432" i="4"/>
  <c r="AG440" i="4"/>
  <c r="Y421" i="4"/>
  <c r="Y429" i="4"/>
  <c r="Y437" i="4"/>
  <c r="Y445" i="4"/>
  <c r="Q426" i="4"/>
  <c r="Q434" i="4"/>
  <c r="Q442" i="4"/>
  <c r="AP428" i="4"/>
  <c r="AP436" i="4"/>
  <c r="AP444" i="4"/>
  <c r="AG425" i="4"/>
  <c r="AG433" i="4"/>
  <c r="AG441" i="4"/>
  <c r="Y422" i="4"/>
  <c r="Y430" i="4"/>
  <c r="Y438" i="4"/>
  <c r="Y446" i="4"/>
  <c r="Q427" i="4"/>
  <c r="Q435" i="4"/>
  <c r="Q443" i="4"/>
  <c r="BC429" i="3"/>
  <c r="AV458" i="3" s="1"/>
  <c r="BL226" i="3" s="1"/>
  <c r="AE458" i="3"/>
  <c r="AN278" i="3" s="1"/>
  <c r="BC390" i="9"/>
  <c r="BC966" i="9"/>
  <c r="AI471" i="9"/>
  <c r="AM957" i="9"/>
  <c r="AM471" i="9" s="1"/>
  <c r="AY390" i="9"/>
  <c r="W390" i="9"/>
  <c r="W992" i="9"/>
  <c r="AY966" i="9"/>
  <c r="BG390" i="9"/>
  <c r="BG966" i="9"/>
  <c r="BK957" i="9"/>
  <c r="BK390" i="9" s="1"/>
  <c r="AA191" i="5"/>
  <c r="AA192" i="5" s="1"/>
  <c r="AA194" i="5" s="1"/>
  <c r="AA202" i="5" s="1"/>
  <c r="AS191" i="5"/>
  <c r="AS192" i="5" s="1"/>
  <c r="AS86" i="5" s="1"/>
  <c r="AS427" i="4"/>
  <c r="AQ438" i="4"/>
  <c r="O423" i="4"/>
  <c r="T434" i="4"/>
  <c r="R445" i="4"/>
  <c r="AR430" i="4"/>
  <c r="AO441" i="4"/>
  <c r="U426" i="4"/>
  <c r="S437" i="4"/>
  <c r="AS422" i="4"/>
  <c r="AQ433" i="4"/>
  <c r="AN444" i="4"/>
  <c r="T429" i="4"/>
  <c r="R440" i="4"/>
  <c r="AR425" i="4"/>
  <c r="AO436" i="4"/>
  <c r="AT446" i="4"/>
  <c r="S432" i="4"/>
  <c r="P443" i="4"/>
  <c r="AQ428" i="4"/>
  <c r="AN439" i="4"/>
  <c r="T423" i="4"/>
  <c r="R435" i="4"/>
  <c r="O446" i="4"/>
  <c r="AO431" i="4"/>
  <c r="AT441" i="4"/>
  <c r="S427" i="4"/>
  <c r="P438" i="4"/>
  <c r="AN422" i="4"/>
  <c r="AS432" i="4"/>
  <c r="AQ443" i="4"/>
  <c r="O429" i="4"/>
  <c r="T439" i="4"/>
  <c r="AR423" i="4"/>
  <c r="AO434" i="4"/>
  <c r="AT444" i="4"/>
  <c r="S430" i="4"/>
  <c r="P441" i="4"/>
  <c r="AH422" i="4"/>
  <c r="X422" i="4"/>
  <c r="AA422" i="4"/>
  <c r="R424" i="4"/>
  <c r="W431" i="4"/>
  <c r="AC440" i="4"/>
  <c r="AJ435" i="4"/>
  <c r="X433" i="4"/>
  <c r="AC443" i="4"/>
  <c r="AH432" i="4"/>
  <c r="Z444" i="4"/>
  <c r="AH431" i="4"/>
  <c r="AB444" i="4"/>
  <c r="AI431" i="4"/>
  <c r="AH443" i="4"/>
  <c r="AJ427" i="4"/>
  <c r="W438" i="4"/>
  <c r="AI443" i="4"/>
  <c r="W426" i="4"/>
  <c r="AI436" i="4"/>
  <c r="Z443" i="4"/>
  <c r="AA440" i="4"/>
  <c r="W428" i="4"/>
  <c r="AH444" i="4"/>
  <c r="AJ445" i="4"/>
  <c r="AC430" i="4"/>
  <c r="AF444" i="4"/>
  <c r="Z428" i="4"/>
  <c r="AK435" i="4"/>
  <c r="AH439" i="4"/>
  <c r="AF435" i="4"/>
  <c r="AC429" i="4"/>
  <c r="AB445" i="4"/>
  <c r="Z440" i="4"/>
  <c r="AK425" i="4"/>
  <c r="AF424" i="4"/>
  <c r="AB425" i="4"/>
  <c r="X447" i="4"/>
  <c r="P421" i="4"/>
  <c r="AK424" i="4"/>
  <c r="AE447" i="4"/>
  <c r="W425" i="4"/>
  <c r="AF421" i="4"/>
  <c r="AH421" i="4"/>
  <c r="AN429" i="4"/>
  <c r="AS439" i="4"/>
  <c r="R425" i="4"/>
  <c r="O436" i="4"/>
  <c r="T446" i="4"/>
  <c r="AT431" i="4"/>
  <c r="AR442" i="4"/>
  <c r="P428" i="4"/>
  <c r="U438" i="4"/>
  <c r="AN424" i="4"/>
  <c r="AS434" i="4"/>
  <c r="AQ445" i="4"/>
  <c r="O431" i="4"/>
  <c r="T441" i="4"/>
  <c r="AT426" i="4"/>
  <c r="AR437" i="4"/>
  <c r="P422" i="4"/>
  <c r="U433" i="4"/>
  <c r="S444" i="4"/>
  <c r="AS429" i="4"/>
  <c r="AQ440" i="4"/>
  <c r="O426" i="4"/>
  <c r="T436" i="4"/>
  <c r="R447" i="4"/>
  <c r="AR432" i="4"/>
  <c r="AO443" i="4"/>
  <c r="U428" i="4"/>
  <c r="S439" i="4"/>
  <c r="AQ423" i="4"/>
  <c r="AN434" i="4"/>
  <c r="AS444" i="4"/>
  <c r="R430" i="4"/>
  <c r="O441" i="4"/>
  <c r="AT424" i="4"/>
  <c r="AR435" i="4"/>
  <c r="AO446" i="4"/>
  <c r="U431" i="4"/>
  <c r="S442" i="4"/>
  <c r="AE422" i="4"/>
  <c r="AF437" i="4"/>
  <c r="AE437" i="4"/>
  <c r="S424" i="4"/>
  <c r="AB432" i="4"/>
  <c r="AF441" i="4"/>
  <c r="AE440" i="4"/>
  <c r="AK433" i="4"/>
  <c r="AF446" i="4"/>
  <c r="AA433" i="4"/>
  <c r="X445" i="4"/>
  <c r="AI432" i="4"/>
  <c r="AI445" i="4"/>
  <c r="AC433" i="4"/>
  <c r="AC444" i="4"/>
  <c r="AA429" i="4"/>
  <c r="AJ438" i="4"/>
  <c r="AJ444" i="4"/>
  <c r="AH426" i="4"/>
  <c r="X438" i="4"/>
  <c r="AJ443" i="4"/>
  <c r="AC445" i="4"/>
  <c r="Z442" i="4"/>
  <c r="W439" i="4"/>
  <c r="Z436" i="4"/>
  <c r="AE429" i="4"/>
  <c r="AA431" i="4"/>
  <c r="AK432" i="4"/>
  <c r="AK428" i="4"/>
  <c r="AC439" i="4"/>
  <c r="AC436" i="4"/>
  <c r="AJ430" i="4"/>
  <c r="AC435" i="4"/>
  <c r="AK440" i="4"/>
  <c r="X423" i="4"/>
  <c r="AS421" i="4"/>
  <c r="AR421" i="4"/>
  <c r="AK421" i="4"/>
  <c r="U421" i="4"/>
  <c r="Z425" i="4"/>
  <c r="AC421" i="4"/>
  <c r="AE421" i="4"/>
  <c r="AJ424" i="4"/>
  <c r="AB421" i="4"/>
  <c r="AQ430" i="4"/>
  <c r="AN441" i="4"/>
  <c r="T426" i="4"/>
  <c r="R437" i="4"/>
  <c r="AR422" i="4"/>
  <c r="AO433" i="4"/>
  <c r="AT443" i="4"/>
  <c r="S429" i="4"/>
  <c r="P440" i="4"/>
  <c r="AQ425" i="4"/>
  <c r="AN436" i="4"/>
  <c r="AS446" i="4"/>
  <c r="R432" i="4"/>
  <c r="O443" i="4"/>
  <c r="AO428" i="4"/>
  <c r="AT438" i="4"/>
  <c r="S423" i="4"/>
  <c r="P435" i="4"/>
  <c r="U445" i="4"/>
  <c r="AN431" i="4"/>
  <c r="AS441" i="4"/>
  <c r="R427" i="4"/>
  <c r="O438" i="4"/>
  <c r="AO423" i="4"/>
  <c r="AT433" i="4"/>
  <c r="AR444" i="4"/>
  <c r="P430" i="4"/>
  <c r="U440" i="4"/>
  <c r="AS424" i="4"/>
  <c r="AQ435" i="4"/>
  <c r="AN446" i="4"/>
  <c r="T431" i="4"/>
  <c r="R442" i="4"/>
  <c r="AO426" i="4"/>
  <c r="AT436" i="4"/>
  <c r="AR447" i="4"/>
  <c r="P433" i="4"/>
  <c r="U443" i="4"/>
  <c r="AF422" i="4"/>
  <c r="Z437" i="4"/>
  <c r="AB437" i="4"/>
  <c r="T424" i="4"/>
  <c r="AH433" i="4"/>
  <c r="AA442" i="4"/>
  <c r="AB446" i="4"/>
  <c r="Z434" i="4"/>
  <c r="AB426" i="4"/>
  <c r="AA434" i="4"/>
  <c r="AH446" i="4"/>
  <c r="AB433" i="4"/>
  <c r="AI446" i="4"/>
  <c r="AC434" i="4"/>
  <c r="AK445" i="4"/>
  <c r="X430" i="4"/>
  <c r="X439" i="4"/>
  <c r="X446" i="4"/>
  <c r="AB429" i="4"/>
  <c r="AK438" i="4"/>
  <c r="Z446" i="4"/>
  <c r="AK439" i="4"/>
  <c r="AE438" i="4"/>
  <c r="W444" i="4"/>
  <c r="AF431" i="4"/>
  <c r="AC438" i="4"/>
  <c r="AE428" i="4"/>
  <c r="AB439" i="4"/>
  <c r="AH430" i="4"/>
  <c r="AE445" i="4"/>
  <c r="AK430" i="4"/>
  <c r="AF428" i="4"/>
  <c r="AC427" i="4"/>
  <c r="AB427" i="4"/>
  <c r="AO421" i="4"/>
  <c r="AQ421" i="4"/>
  <c r="T421" i="4"/>
  <c r="S421" i="4"/>
  <c r="AH447" i="4"/>
  <c r="AA425" i="4"/>
  <c r="AJ447" i="4"/>
  <c r="W447" i="4"/>
  <c r="AS431" i="4"/>
  <c r="AQ442" i="4"/>
  <c r="O428" i="4"/>
  <c r="T438" i="4"/>
  <c r="AT423" i="4"/>
  <c r="AR434" i="4"/>
  <c r="AO445" i="4"/>
  <c r="U430" i="4"/>
  <c r="S441" i="4"/>
  <c r="AS426" i="4"/>
  <c r="AQ437" i="4"/>
  <c r="O422" i="4"/>
  <c r="T433" i="4"/>
  <c r="R444" i="4"/>
  <c r="AR429" i="4"/>
  <c r="AO440" i="4"/>
  <c r="U425" i="4"/>
  <c r="S436" i="4"/>
  <c r="P447" i="4"/>
  <c r="AQ432" i="4"/>
  <c r="AN443" i="4"/>
  <c r="T428" i="4"/>
  <c r="R439" i="4"/>
  <c r="AR424" i="4"/>
  <c r="AO435" i="4"/>
  <c r="AT445" i="4"/>
  <c r="S431" i="4"/>
  <c r="P442" i="4"/>
  <c r="AN426" i="4"/>
  <c r="AS436" i="4"/>
  <c r="AQ447" i="4"/>
  <c r="O433" i="4"/>
  <c r="T443" i="4"/>
  <c r="AR427" i="4"/>
  <c r="AO438" i="4"/>
  <c r="U422" i="4"/>
  <c r="S434" i="4"/>
  <c r="P445" i="4"/>
  <c r="AI422" i="4"/>
  <c r="AJ437" i="4"/>
  <c r="AC437" i="4"/>
  <c r="U424" i="4"/>
  <c r="W434" i="4"/>
  <c r="AA443" i="4"/>
  <c r="AA426" i="4"/>
  <c r="AJ434" i="4"/>
  <c r="X427" i="4"/>
  <c r="AK434" i="4"/>
  <c r="AC426" i="4"/>
  <c r="AB434" i="4"/>
  <c r="Z426" i="4"/>
  <c r="X435" i="4"/>
  <c r="W446" i="4"/>
  <c r="W432" i="4"/>
  <c r="W440" i="4"/>
  <c r="AK446" i="4"/>
  <c r="AE430" i="4"/>
  <c r="AF439" i="4"/>
  <c r="AI430" i="4"/>
  <c r="AC428" i="4"/>
  <c r="AA432" i="4"/>
  <c r="AE436" i="4"/>
  <c r="AK427" i="4"/>
  <c r="AJ428" i="4"/>
  <c r="Z431" i="4"/>
  <c r="AE444" i="4"/>
  <c r="AH436" i="4"/>
  <c r="AE435" i="4"/>
  <c r="AK444" i="4"/>
  <c r="Z441" i="4"/>
  <c r="AA428" i="4"/>
  <c r="X444" i="4"/>
  <c r="AN421" i="4"/>
  <c r="AJ421" i="4"/>
  <c r="X424" i="4"/>
  <c r="AF447" i="4"/>
  <c r="AC424" i="4"/>
  <c r="X421" i="4"/>
  <c r="AI421" i="4"/>
  <c r="AJ423" i="4"/>
  <c r="AC423" i="4"/>
  <c r="AQ422" i="4"/>
  <c r="AN433" i="4"/>
  <c r="AS443" i="4"/>
  <c r="R429" i="4"/>
  <c r="O440" i="4"/>
  <c r="AO425" i="4"/>
  <c r="AT435" i="4"/>
  <c r="AR446" i="4"/>
  <c r="P432" i="4"/>
  <c r="U442" i="4"/>
  <c r="AN428" i="4"/>
  <c r="AS438" i="4"/>
  <c r="R423" i="4"/>
  <c r="O435" i="4"/>
  <c r="T445" i="4"/>
  <c r="AT430" i="4"/>
  <c r="AR441" i="4"/>
  <c r="P427" i="4"/>
  <c r="U437" i="4"/>
  <c r="AN423" i="4"/>
  <c r="AS433" i="4"/>
  <c r="AQ444" i="4"/>
  <c r="O430" i="4"/>
  <c r="T440" i="4"/>
  <c r="AT425" i="4"/>
  <c r="AR436" i="4"/>
  <c r="AO447" i="4"/>
  <c r="U432" i="4"/>
  <c r="S443" i="4"/>
  <c r="AQ427" i="4"/>
  <c r="AN438" i="4"/>
  <c r="T422" i="4"/>
  <c r="R434" i="4"/>
  <c r="O445" i="4"/>
  <c r="AT428" i="4"/>
  <c r="AR439" i="4"/>
  <c r="P425" i="4"/>
  <c r="U435" i="4"/>
  <c r="S446" i="4"/>
  <c r="AH437" i="4"/>
  <c r="AA437" i="4"/>
  <c r="X437" i="4"/>
  <c r="X426" i="4"/>
  <c r="AH434" i="4"/>
  <c r="AK443" i="4"/>
  <c r="AK426" i="4"/>
  <c r="AB438" i="4"/>
  <c r="X428" i="4"/>
  <c r="AF438" i="4"/>
  <c r="Z427" i="4"/>
  <c r="AH438" i="4"/>
  <c r="X434" i="4"/>
  <c r="AI438" i="4"/>
  <c r="AJ446" i="4"/>
  <c r="AE433" i="4"/>
  <c r="AB441" i="4"/>
  <c r="AH429" i="4"/>
  <c r="X432" i="4"/>
  <c r="X440" i="4"/>
  <c r="X431" i="4"/>
  <c r="Z439" i="4"/>
  <c r="Z445" i="4"/>
  <c r="AK431" i="4"/>
  <c r="AE439" i="4"/>
  <c r="Z433" i="4"/>
  <c r="AA436" i="4"/>
  <c r="AE427" i="4"/>
  <c r="AB440" i="4"/>
  <c r="AH428" i="4"/>
  <c r="AA435" i="4"/>
  <c r="AB430" i="4"/>
  <c r="AA444" i="4"/>
  <c r="AH425" i="4"/>
  <c r="AA424" i="4"/>
  <c r="W421" i="4"/>
  <c r="AF425" i="4"/>
  <c r="AH424" i="4"/>
  <c r="R421" i="4"/>
  <c r="AE425" i="4"/>
  <c r="X425" i="4"/>
  <c r="AK423" i="4"/>
  <c r="AS423" i="4"/>
  <c r="AQ434" i="4"/>
  <c r="AN445" i="4"/>
  <c r="T430" i="4"/>
  <c r="R441" i="4"/>
  <c r="AR426" i="4"/>
  <c r="AO437" i="4"/>
  <c r="AT447" i="4"/>
  <c r="S433" i="4"/>
  <c r="P444" i="4"/>
  <c r="AQ429" i="4"/>
  <c r="AN440" i="4"/>
  <c r="T425" i="4"/>
  <c r="R436" i="4"/>
  <c r="O447" i="4"/>
  <c r="AO432" i="4"/>
  <c r="AT442" i="4"/>
  <c r="S428" i="4"/>
  <c r="P439" i="4"/>
  <c r="AQ424" i="4"/>
  <c r="AN435" i="4"/>
  <c r="AS445" i="4"/>
  <c r="R431" i="4"/>
  <c r="O442" i="4"/>
  <c r="AO427" i="4"/>
  <c r="AT437" i="4"/>
  <c r="S422" i="4"/>
  <c r="P434" i="4"/>
  <c r="U444" i="4"/>
  <c r="AS428" i="4"/>
  <c r="AQ439" i="4"/>
  <c r="O425" i="4"/>
  <c r="T435" i="4"/>
  <c r="R446" i="4"/>
  <c r="AO430" i="4"/>
  <c r="AT440" i="4"/>
  <c r="S426" i="4"/>
  <c r="P437" i="4"/>
  <c r="U447" i="4"/>
  <c r="Z422" i="4"/>
  <c r="AK422" i="4"/>
  <c r="AC422" i="4"/>
  <c r="AI426" i="4"/>
  <c r="AI435" i="4"/>
  <c r="AA446" i="4"/>
  <c r="AI429" i="4"/>
  <c r="AH440" i="4"/>
  <c r="W429" i="4"/>
  <c r="AI440" i="4"/>
  <c r="AI428" i="4"/>
  <c r="W441" i="4"/>
  <c r="AE426" i="4"/>
  <c r="X441" i="4"/>
  <c r="AJ426" i="4"/>
  <c r="AE434" i="4"/>
  <c r="W442" i="4"/>
  <c r="AI433" i="4"/>
  <c r="AF433" i="4"/>
  <c r="AC441" i="4"/>
  <c r="AI434" i="4"/>
  <c r="Z430" i="4"/>
  <c r="AA427" i="4"/>
  <c r="AA439" i="4"/>
  <c r="AK441" i="4"/>
  <c r="AA445" i="4"/>
  <c r="AF436" i="4"/>
  <c r="AB436" i="4"/>
  <c r="AH435" i="4"/>
  <c r="W435" i="4"/>
  <c r="AF445" i="4"/>
  <c r="AF427" i="4"/>
  <c r="W430" i="4"/>
  <c r="AI425" i="4"/>
  <c r="AA447" i="4"/>
  <c r="AE423" i="4"/>
  <c r="Z423" i="4"/>
  <c r="W423" i="4"/>
  <c r="AC447" i="4"/>
  <c r="AB423" i="4"/>
  <c r="AI423" i="4"/>
  <c r="AN425" i="4"/>
  <c r="AS435" i="4"/>
  <c r="AQ446" i="4"/>
  <c r="O432" i="4"/>
  <c r="T442" i="4"/>
  <c r="AT427" i="4"/>
  <c r="AR438" i="4"/>
  <c r="P423" i="4"/>
  <c r="U434" i="4"/>
  <c r="S445" i="4"/>
  <c r="AS430" i="4"/>
  <c r="AQ441" i="4"/>
  <c r="O427" i="4"/>
  <c r="T437" i="4"/>
  <c r="AT422" i="4"/>
  <c r="AR433" i="4"/>
  <c r="AO444" i="4"/>
  <c r="U429" i="4"/>
  <c r="S440" i="4"/>
  <c r="AS425" i="4"/>
  <c r="AQ436" i="4"/>
  <c r="AN447" i="4"/>
  <c r="T432" i="4"/>
  <c r="R443" i="4"/>
  <c r="AR428" i="4"/>
  <c r="AO439" i="4"/>
  <c r="U423" i="4"/>
  <c r="S435" i="4"/>
  <c r="P446" i="4"/>
  <c r="AN430" i="4"/>
  <c r="AS440" i="4"/>
  <c r="R426" i="4"/>
  <c r="O437" i="4"/>
  <c r="T447" i="4"/>
  <c r="AR431" i="4"/>
  <c r="AO442" i="4"/>
  <c r="U427" i="4"/>
  <c r="S438" i="4"/>
  <c r="W437" i="4"/>
  <c r="W422" i="4"/>
  <c r="AI437" i="4"/>
  <c r="O424" i="4"/>
  <c r="AF429" i="4"/>
  <c r="Z438" i="4"/>
  <c r="AC432" i="4"/>
  <c r="AC431" i="4"/>
  <c r="AI441" i="4"/>
  <c r="AJ429" i="4"/>
  <c r="AE442" i="4"/>
  <c r="X429" i="4"/>
  <c r="AF442" i="4"/>
  <c r="AI427" i="4"/>
  <c r="AH442" i="4"/>
  <c r="AA438" i="4"/>
  <c r="Z435" i="4"/>
  <c r="AI442" i="4"/>
  <c r="AH441" i="4"/>
  <c r="AF434" i="4"/>
  <c r="X442" i="4"/>
  <c r="AB442" i="4"/>
  <c r="AE441" i="4"/>
  <c r="AA441" i="4"/>
  <c r="AJ431" i="4"/>
  <c r="AH427" i="4"/>
  <c r="AJ442" i="4"/>
  <c r="AI444" i="4"/>
  <c r="AB428" i="4"/>
  <c r="AJ433" i="4"/>
  <c r="AC446" i="4"/>
  <c r="AE432" i="4"/>
  <c r="AJ440" i="4"/>
  <c r="W445" i="4"/>
  <c r="AB424" i="4"/>
  <c r="Z447" i="4"/>
  <c r="AI424" i="4"/>
  <c r="AE424" i="4"/>
  <c r="AA423" i="4"/>
  <c r="AI447" i="4"/>
  <c r="AH423" i="4"/>
  <c r="AK447" i="4"/>
  <c r="AQ426" i="4"/>
  <c r="AN437" i="4"/>
  <c r="AS447" i="4"/>
  <c r="R433" i="4"/>
  <c r="O444" i="4"/>
  <c r="AO429" i="4"/>
  <c r="AT439" i="4"/>
  <c r="S425" i="4"/>
  <c r="P436" i="4"/>
  <c r="U446" i="4"/>
  <c r="AN432" i="4"/>
  <c r="AS442" i="4"/>
  <c r="R428" i="4"/>
  <c r="O439" i="4"/>
  <c r="AO424" i="4"/>
  <c r="AT434" i="4"/>
  <c r="AR445" i="4"/>
  <c r="P431" i="4"/>
  <c r="U441" i="4"/>
  <c r="AN427" i="4"/>
  <c r="AS437" i="4"/>
  <c r="R422" i="4"/>
  <c r="O434" i="4"/>
  <c r="T444" i="4"/>
  <c r="AT429" i="4"/>
  <c r="AR440" i="4"/>
  <c r="P426" i="4"/>
  <c r="U436" i="4"/>
  <c r="S447" i="4"/>
  <c r="AQ431" i="4"/>
  <c r="AN442" i="4"/>
  <c r="T427" i="4"/>
  <c r="R438" i="4"/>
  <c r="AO422" i="4"/>
  <c r="AT432" i="4"/>
  <c r="AR443" i="4"/>
  <c r="P429" i="4"/>
  <c r="U439" i="4"/>
  <c r="AB422" i="4"/>
  <c r="AJ422" i="4"/>
  <c r="AK437" i="4"/>
  <c r="P424" i="4"/>
  <c r="AF430" i="4"/>
  <c r="AI439" i="4"/>
  <c r="W433" i="4"/>
  <c r="AF432" i="4"/>
  <c r="AC442" i="4"/>
  <c r="AE431" i="4"/>
  <c r="AE443" i="4"/>
  <c r="AK429" i="4"/>
  <c r="AF443" i="4"/>
  <c r="Z429" i="4"/>
  <c r="W443" i="4"/>
  <c r="AF426" i="4"/>
  <c r="X436" i="4"/>
  <c r="X443" i="4"/>
  <c r="AB443" i="4"/>
  <c r="AB435" i="4"/>
  <c r="AK442" i="4"/>
  <c r="W427" i="4"/>
  <c r="AJ436" i="4"/>
  <c r="AB431" i="4"/>
  <c r="AK436" i="4"/>
  <c r="AE446" i="4"/>
  <c r="AH445" i="4"/>
  <c r="AJ439" i="4"/>
  <c r="AF440" i="4"/>
  <c r="AJ432" i="4"/>
  <c r="AJ441" i="4"/>
  <c r="Z432" i="4"/>
  <c r="AA430" i="4"/>
  <c r="W436" i="4"/>
  <c r="AT421" i="4"/>
  <c r="AC425" i="4"/>
  <c r="AB447" i="4"/>
  <c r="AJ425" i="4"/>
  <c r="Z424" i="4"/>
  <c r="AF423" i="4"/>
  <c r="Z421" i="4"/>
  <c r="O421" i="4"/>
  <c r="AA421" i="4"/>
  <c r="W424" i="4"/>
  <c r="Z564" i="3"/>
  <c r="AP564" i="3" s="1"/>
  <c r="AP563" i="3"/>
  <c r="BN563" i="3"/>
  <c r="AX564" i="3"/>
  <c r="BN564" i="3" s="1"/>
  <c r="BH252" i="3"/>
  <c r="BH253" i="3" s="1"/>
  <c r="X475" i="3"/>
  <c r="AN220" i="3"/>
  <c r="AX552" i="3"/>
  <c r="AX523" i="3"/>
  <c r="BN523" i="3" s="1"/>
  <c r="AX542" i="3"/>
  <c r="AX587" i="3"/>
  <c r="AX577" i="3"/>
  <c r="AX532" i="3"/>
  <c r="BN522" i="3"/>
  <c r="BL220" i="3"/>
  <c r="BL225" i="3" s="1"/>
  <c r="AV145" i="3"/>
  <c r="BL143" i="3"/>
  <c r="BL185" i="3" s="1"/>
  <c r="AN143" i="3"/>
  <c r="AN185" i="3" s="1"/>
  <c r="Z577" i="3"/>
  <c r="Z523" i="3"/>
  <c r="AP523" i="3" s="1"/>
  <c r="Z552" i="3"/>
  <c r="Z532" i="3"/>
  <c r="Z542" i="3"/>
  <c r="Z587" i="3"/>
  <c r="AP522" i="3"/>
  <c r="BD451" i="9"/>
  <c r="BD448" i="9"/>
  <c r="BD449" i="9"/>
  <c r="BD453" i="9"/>
  <c r="BD450" i="9"/>
  <c r="AJ442" i="9"/>
  <c r="BL435" i="9"/>
  <c r="AN435" i="9"/>
  <c r="AF381" i="9"/>
  <c r="AF384" i="9" s="1"/>
  <c r="W237" i="9" s="1"/>
  <c r="W966" i="9"/>
  <c r="BK963" i="9"/>
  <c r="BK964" i="9" s="1"/>
  <c r="BK965" i="9" s="1"/>
  <c r="BK389" i="9" s="1"/>
  <c r="AE423" i="9"/>
  <c r="AM423" i="9" s="1"/>
  <c r="AE873" i="9" s="1"/>
  <c r="AE876" i="9" s="1"/>
  <c r="BK423" i="9"/>
  <c r="BC873" i="9" s="1"/>
  <c r="BC876" i="9" s="1"/>
  <c r="AE881" i="9"/>
  <c r="AE882" i="9" s="1"/>
  <c r="AE883" i="9" s="1"/>
  <c r="AE884" i="9" s="1"/>
  <c r="AA286" i="2"/>
  <c r="BG992" i="9"/>
  <c r="BC992" i="9"/>
  <c r="BK988" i="9"/>
  <c r="AU966" i="9"/>
  <c r="AI992" i="9"/>
  <c r="AI966" i="9"/>
  <c r="AE966" i="9"/>
  <c r="AA966" i="9"/>
  <c r="AM963" i="9"/>
  <c r="V964" i="9" s="1"/>
  <c r="AU964" i="9" s="1"/>
  <c r="AU965" i="9" s="1"/>
  <c r="AU389" i="9" s="1"/>
  <c r="BK331" i="9"/>
  <c r="AU243" i="9" s="1"/>
  <c r="BK342" i="9"/>
  <c r="BD381" i="9"/>
  <c r="BD384" i="9" s="1"/>
  <c r="AU237" i="9" s="1"/>
  <c r="AF462" i="9"/>
  <c r="AF465" i="9" s="1"/>
  <c r="W274" i="9" s="1"/>
  <c r="BA239" i="4" l="1"/>
  <c r="BG227" i="4"/>
  <c r="BF253" i="4"/>
  <c r="BA243" i="4"/>
  <c r="BG236" i="4"/>
  <c r="BG228" i="4"/>
  <c r="BA241" i="4"/>
  <c r="BG229" i="4"/>
  <c r="BA249" i="4"/>
  <c r="BF232" i="4"/>
  <c r="BF227" i="4"/>
  <c r="BF239" i="4"/>
  <c r="BF231" i="4"/>
  <c r="BA232" i="4"/>
  <c r="BF230" i="4"/>
  <c r="BA234" i="4"/>
  <c r="BA250" i="4"/>
  <c r="BF234" i="4"/>
  <c r="BG244" i="4"/>
  <c r="BA248" i="4"/>
  <c r="BG250" i="4"/>
  <c r="BF249" i="4"/>
  <c r="BG251" i="4"/>
  <c r="BA244" i="4"/>
  <c r="BG242" i="4"/>
  <c r="BF245" i="4"/>
  <c r="BG247" i="4"/>
  <c r="BA242" i="4"/>
  <c r="BA254" i="4"/>
  <c r="BF242" i="4"/>
  <c r="BG248" i="4"/>
  <c r="BA231" i="4"/>
  <c r="BA245" i="4"/>
  <c r="BF251" i="4"/>
  <c r="BF250" i="4"/>
  <c r="BG233" i="4"/>
  <c r="BG252" i="4"/>
  <c r="BF240" i="4"/>
  <c r="BA236" i="4"/>
  <c r="BA252" i="4"/>
  <c r="BA230" i="4"/>
  <c r="BG238" i="4"/>
  <c r="BG253" i="4"/>
  <c r="BF237" i="4"/>
  <c r="BF252" i="4"/>
  <c r="BG243" i="4"/>
  <c r="BA235" i="4"/>
  <c r="BA233" i="4"/>
  <c r="BA253" i="4"/>
  <c r="BG234" i="4"/>
  <c r="BG249" i="4"/>
  <c r="BF229" i="4"/>
  <c r="BF248" i="4"/>
  <c r="BG239" i="4"/>
  <c r="BA237" i="4"/>
  <c r="BA228" i="4"/>
  <c r="BF254" i="4"/>
  <c r="BG241" i="4"/>
  <c r="BF247" i="4"/>
  <c r="BF244" i="4"/>
  <c r="BA247" i="4"/>
  <c r="BA251" i="4"/>
  <c r="BG254" i="4"/>
  <c r="BF246" i="4"/>
  <c r="BG245" i="4"/>
  <c r="BF241" i="4"/>
  <c r="BG240" i="4"/>
  <c r="BF236" i="4"/>
  <c r="BG235" i="4"/>
  <c r="BG231" i="4"/>
  <c r="BA240" i="4"/>
  <c r="BA246" i="4"/>
  <c r="BA238" i="4"/>
  <c r="BA229" i="4"/>
  <c r="BG246" i="4"/>
  <c r="BF238" i="4"/>
  <c r="BG237" i="4"/>
  <c r="BF233" i="4"/>
  <c r="BG232" i="4"/>
  <c r="BF228" i="4"/>
  <c r="BF243" i="4"/>
  <c r="BF235" i="4"/>
  <c r="X476" i="3"/>
  <c r="X486" i="3" s="1"/>
  <c r="X494" i="3" s="1"/>
  <c r="AN226" i="3"/>
  <c r="Z380" i="4"/>
  <c r="AR395" i="4"/>
  <c r="U396" i="4"/>
  <c r="U398" i="4"/>
  <c r="AR397" i="4"/>
  <c r="U400" i="4"/>
  <c r="AR396" i="4"/>
  <c r="Q386" i="4"/>
  <c r="S388" i="4"/>
  <c r="AS403" i="4"/>
  <c r="AH384" i="4"/>
  <c r="AS378" i="4"/>
  <c r="AR390" i="4"/>
  <c r="W378" i="4"/>
  <c r="AR392" i="4"/>
  <c r="W380" i="4"/>
  <c r="AS379" i="4"/>
  <c r="AS399" i="4"/>
  <c r="W390" i="4"/>
  <c r="AO379" i="4"/>
  <c r="AB381" i="4"/>
  <c r="AN383" i="4"/>
  <c r="AB383" i="4"/>
  <c r="AN385" i="4"/>
  <c r="AB385" i="4"/>
  <c r="AN387" i="4"/>
  <c r="U397" i="4"/>
  <c r="AR383" i="4"/>
  <c r="P389" i="4"/>
  <c r="O388" i="4"/>
  <c r="AJ387" i="4"/>
  <c r="O390" i="4"/>
  <c r="Z392" i="4"/>
  <c r="O392" i="4"/>
  <c r="P379" i="4"/>
  <c r="AE393" i="4"/>
  <c r="AC385" i="4"/>
  <c r="X404" i="4"/>
  <c r="U393" i="4"/>
  <c r="AT392" i="4"/>
  <c r="AF395" i="4"/>
  <c r="U395" i="4"/>
  <c r="AR394" i="4"/>
  <c r="Y397" i="4"/>
  <c r="AS393" i="4"/>
  <c r="Z383" i="4"/>
  <c r="AK394" i="4"/>
  <c r="P397" i="4"/>
  <c r="AK396" i="4"/>
  <c r="AA396" i="4"/>
  <c r="P396" i="4"/>
  <c r="AA398" i="4"/>
  <c r="AG400" i="4"/>
  <c r="AS401" i="4"/>
  <c r="AB403" i="4"/>
  <c r="AI399" i="4"/>
  <c r="AN402" i="4"/>
  <c r="AB402" i="4"/>
  <c r="R402" i="4"/>
  <c r="AT400" i="4"/>
  <c r="R404" i="4"/>
  <c r="AG399" i="4"/>
  <c r="AQ398" i="4"/>
  <c r="W387" i="4"/>
  <c r="AH381" i="4"/>
  <c r="W381" i="4"/>
  <c r="AS380" i="4"/>
  <c r="AH380" i="4"/>
  <c r="AS382" i="4"/>
  <c r="W385" i="4"/>
  <c r="AH232" i="4"/>
  <c r="AM252" i="4"/>
  <c r="AH394" i="4"/>
  <c r="R399" i="4"/>
  <c r="W382" i="4"/>
  <c r="O378" i="4"/>
  <c r="AN389" i="4"/>
  <c r="AC404" i="4"/>
  <c r="AA391" i="4"/>
  <c r="AJ400" i="4"/>
  <c r="P391" i="4"/>
  <c r="AO403" i="4"/>
  <c r="R378" i="4"/>
  <c r="AN377" i="4"/>
  <c r="P393" i="4"/>
  <c r="R377" i="4"/>
  <c r="AK392" i="4"/>
  <c r="AI391" i="4"/>
  <c r="AA392" i="4"/>
  <c r="Q377" i="4"/>
  <c r="AF402" i="4"/>
  <c r="AB396" i="4"/>
  <c r="S380" i="4"/>
  <c r="AF391" i="4"/>
  <c r="T398" i="4"/>
  <c r="U383" i="4"/>
  <c r="AE400" i="4"/>
  <c r="AF385" i="4"/>
  <c r="AI403" i="4"/>
  <c r="U385" i="4"/>
  <c r="AQ399" i="4"/>
  <c r="AF387" i="4"/>
  <c r="AT402" i="4"/>
  <c r="AR389" i="4"/>
  <c r="AI402" i="4"/>
  <c r="AF389" i="4"/>
  <c r="Q380" i="4"/>
  <c r="AG383" i="4"/>
  <c r="AA402" i="4"/>
  <c r="AI404" i="4"/>
  <c r="AJ393" i="4"/>
  <c r="AB379" i="4"/>
  <c r="U378" i="4"/>
  <c r="S397" i="4"/>
  <c r="AE385" i="4"/>
  <c r="AO396" i="4"/>
  <c r="AE382" i="4"/>
  <c r="S399" i="4"/>
  <c r="AQ384" i="4"/>
  <c r="AO398" i="4"/>
  <c r="AE384" i="4"/>
  <c r="AR401" i="4"/>
  <c r="AQ386" i="4"/>
  <c r="S398" i="4"/>
  <c r="AE386" i="4"/>
  <c r="Y400" i="4"/>
  <c r="AG382" i="4"/>
  <c r="U399" i="4"/>
  <c r="X402" i="4"/>
  <c r="AS392" i="4"/>
  <c r="O386" i="4"/>
  <c r="S385" i="4"/>
  <c r="AA397" i="4"/>
  <c r="R384" i="4"/>
  <c r="AK399" i="4"/>
  <c r="AB386" i="4"/>
  <c r="AQ402" i="4"/>
  <c r="R386" i="4"/>
  <c r="AE402" i="4"/>
  <c r="AB388" i="4"/>
  <c r="T402" i="4"/>
  <c r="R388" i="4"/>
  <c r="AO401" i="4"/>
  <c r="AB390" i="4"/>
  <c r="Q394" i="4"/>
  <c r="T396" i="4"/>
  <c r="AO397" i="4"/>
  <c r="S395" i="4"/>
  <c r="AT386" i="4"/>
  <c r="AS384" i="4"/>
  <c r="AO382" i="4"/>
  <c r="AJ380" i="4"/>
  <c r="AS381" i="4"/>
  <c r="AB392" i="4"/>
  <c r="AQ400" i="4"/>
  <c r="AA404" i="4"/>
  <c r="AR385" i="4"/>
  <c r="AN378" i="4"/>
  <c r="AT403" i="4"/>
  <c r="AA394" i="4"/>
  <c r="U388" i="4"/>
  <c r="AB378" i="4"/>
  <c r="AO377" i="4"/>
  <c r="AT387" i="4"/>
  <c r="AF390" i="4"/>
  <c r="AN380" i="4"/>
  <c r="O377" i="4"/>
  <c r="AK393" i="4"/>
  <c r="U390" i="4"/>
  <c r="R383" i="4"/>
  <c r="Z377" i="4"/>
  <c r="AA393" i="4"/>
  <c r="AF392" i="4"/>
  <c r="AN382" i="4"/>
  <c r="AH377" i="4"/>
  <c r="AK395" i="4"/>
  <c r="U392" i="4"/>
  <c r="AB382" i="4"/>
  <c r="Q388" i="4"/>
  <c r="AP390" i="4"/>
  <c r="AG391" i="4"/>
  <c r="AE398" i="4"/>
  <c r="AS396" i="4"/>
  <c r="AI392" i="4"/>
  <c r="AJ404" i="4"/>
  <c r="AI390" i="4"/>
  <c r="AF378" i="4"/>
  <c r="P392" i="4"/>
  <c r="AT399" i="4"/>
  <c r="T391" i="4"/>
  <c r="AA386" i="4"/>
  <c r="AC394" i="4"/>
  <c r="AT396" i="4"/>
  <c r="AO392" i="4"/>
  <c r="Z385" i="4"/>
  <c r="S394" i="4"/>
  <c r="X399" i="4"/>
  <c r="AQ379" i="4"/>
  <c r="O385" i="4"/>
  <c r="AC396" i="4"/>
  <c r="X396" i="4"/>
  <c r="AE379" i="4"/>
  <c r="Z387" i="4"/>
  <c r="S396" i="4"/>
  <c r="AI398" i="4"/>
  <c r="AQ381" i="4"/>
  <c r="O387" i="4"/>
  <c r="AO395" i="4"/>
  <c r="X398" i="4"/>
  <c r="T384" i="4"/>
  <c r="Z389" i="4"/>
  <c r="AC395" i="4"/>
  <c r="AI400" i="4"/>
  <c r="AQ383" i="4"/>
  <c r="Z386" i="4"/>
  <c r="AG388" i="4"/>
  <c r="Y389" i="4"/>
  <c r="Q389" i="4"/>
  <c r="AH403" i="4"/>
  <c r="S400" i="4"/>
  <c r="AC397" i="4"/>
  <c r="AO394" i="4"/>
  <c r="AN403" i="4"/>
  <c r="AE391" i="4"/>
  <c r="AA389" i="4"/>
  <c r="X397" i="4"/>
  <c r="AQ385" i="4"/>
  <c r="AK383" i="4"/>
  <c r="AR404" i="4"/>
  <c r="X394" i="4"/>
  <c r="S390" i="4"/>
  <c r="AJ382" i="4"/>
  <c r="AS400" i="4"/>
  <c r="AI384" i="4"/>
  <c r="AC392" i="4"/>
  <c r="Z382" i="4"/>
  <c r="AO393" i="4"/>
  <c r="AI393" i="4"/>
  <c r="S392" i="4"/>
  <c r="AJ384" i="4"/>
  <c r="AH397" i="4"/>
  <c r="X393" i="4"/>
  <c r="T379" i="4"/>
  <c r="Z384" i="4"/>
  <c r="X392" i="4"/>
  <c r="AI395" i="4"/>
  <c r="AQ378" i="4"/>
  <c r="O384" i="4"/>
  <c r="AI389" i="4"/>
  <c r="AT397" i="4"/>
  <c r="T381" i="4"/>
  <c r="AJ383" i="4"/>
  <c r="AG395" i="4"/>
  <c r="Y388" i="4"/>
  <c r="Q381" i="4"/>
  <c r="AJ377" i="4"/>
  <c r="T377" i="4"/>
  <c r="U402" i="4"/>
  <c r="AN398" i="4"/>
  <c r="AI397" i="4"/>
  <c r="AQ388" i="4"/>
  <c r="AK386" i="4"/>
  <c r="AI394" i="4"/>
  <c r="T383" i="4"/>
  <c r="P381" i="4"/>
  <c r="AQ401" i="4"/>
  <c r="X382" i="4"/>
  <c r="AC387" i="4"/>
  <c r="AB401" i="4"/>
  <c r="U404" i="4"/>
  <c r="AT381" i="4"/>
  <c r="AO389" i="4"/>
  <c r="AJ379" i="4"/>
  <c r="AB400" i="4"/>
  <c r="X384" i="4"/>
  <c r="AC389" i="4"/>
  <c r="O382" i="4"/>
  <c r="AF403" i="4"/>
  <c r="AT383" i="4"/>
  <c r="AO391" i="4"/>
  <c r="O379" i="4"/>
  <c r="U403" i="4"/>
  <c r="AT390" i="4"/>
  <c r="AC391" i="4"/>
  <c r="Z381" i="4"/>
  <c r="AS394" i="4"/>
  <c r="X388" i="4"/>
  <c r="S391" i="4"/>
  <c r="O381" i="4"/>
  <c r="AG387" i="4"/>
  <c r="Y380" i="4"/>
  <c r="AG392" i="4"/>
  <c r="AA400" i="4"/>
  <c r="AN393" i="4"/>
  <c r="AB393" i="4"/>
  <c r="W396" i="4"/>
  <c r="AH393" i="4"/>
  <c r="T404" i="4"/>
  <c r="AQ403" i="4"/>
  <c r="AS377" i="4"/>
  <c r="AT394" i="4"/>
  <c r="AH379" i="4"/>
  <c r="T386" i="4"/>
  <c r="AN392" i="4"/>
  <c r="P384" i="4"/>
  <c r="S402" i="4"/>
  <c r="AI382" i="4"/>
  <c r="AR388" i="4"/>
  <c r="AE380" i="4"/>
  <c r="R387" i="4"/>
  <c r="AA378" i="4"/>
  <c r="AE395" i="4"/>
  <c r="AB398" i="4"/>
  <c r="Z398" i="4"/>
  <c r="W392" i="4"/>
  <c r="AF380" i="4"/>
  <c r="AO384" i="4"/>
  <c r="AK388" i="4"/>
  <c r="AA401" i="4"/>
  <c r="AQ397" i="4"/>
  <c r="R398" i="4"/>
  <c r="O398" i="4"/>
  <c r="X379" i="4"/>
  <c r="AR382" i="4"/>
  <c r="AC384" i="4"/>
  <c r="AA388" i="4"/>
  <c r="O401" i="4"/>
  <c r="AQ394" i="4"/>
  <c r="AN397" i="4"/>
  <c r="Z400" i="4"/>
  <c r="AI381" i="4"/>
  <c r="AF382" i="4"/>
  <c r="AO386" i="4"/>
  <c r="AK390" i="4"/>
  <c r="AJ401" i="4"/>
  <c r="T397" i="4"/>
  <c r="R400" i="4"/>
  <c r="O400" i="4"/>
  <c r="X381" i="4"/>
  <c r="AR384" i="4"/>
  <c r="S389" i="4"/>
  <c r="AK387" i="4"/>
  <c r="X401" i="4"/>
  <c r="AE399" i="4"/>
  <c r="AN399" i="4"/>
  <c r="S403" i="4"/>
  <c r="AI383" i="4"/>
  <c r="AF384" i="4"/>
  <c r="S386" i="4"/>
  <c r="P390" i="4"/>
  <c r="AH401" i="4"/>
  <c r="T399" i="4"/>
  <c r="AR402" i="4"/>
  <c r="AE377" i="4"/>
  <c r="X383" i="4"/>
  <c r="U384" i="4"/>
  <c r="AC388" i="4"/>
  <c r="AK389" i="4"/>
  <c r="Z378" i="4"/>
  <c r="AP384" i="4"/>
  <c r="Q378" i="4"/>
  <c r="Y381" i="4"/>
  <c r="AG380" i="4"/>
  <c r="Q390" i="4"/>
  <c r="AG389" i="4"/>
  <c r="AM251" i="4"/>
  <c r="Y401" i="4"/>
  <c r="AO404" i="4"/>
  <c r="P398" i="4"/>
  <c r="AK397" i="4"/>
  <c r="AA395" i="4"/>
  <c r="P395" i="4"/>
  <c r="AT388" i="4"/>
  <c r="AC401" i="4"/>
  <c r="AC402" i="4"/>
  <c r="AI385" i="4"/>
  <c r="AR391" i="4"/>
  <c r="AE383" i="4"/>
  <c r="R390" i="4"/>
  <c r="AA381" i="4"/>
  <c r="O396" i="4"/>
  <c r="AT379" i="4"/>
  <c r="U386" i="4"/>
  <c r="S393" i="4"/>
  <c r="AB384" i="4"/>
  <c r="O391" i="4"/>
  <c r="AT389" i="4"/>
  <c r="AT391" i="4"/>
  <c r="AJ395" i="4"/>
  <c r="AH389" i="4"/>
  <c r="P402" i="4"/>
  <c r="S382" i="4"/>
  <c r="AA383" i="4"/>
  <c r="W377" i="4"/>
  <c r="X387" i="4"/>
  <c r="X389" i="4"/>
  <c r="Z395" i="4"/>
  <c r="AS391" i="4"/>
  <c r="U380" i="4"/>
  <c r="AO381" i="4"/>
  <c r="AK385" i="4"/>
  <c r="P403" i="4"/>
  <c r="AK403" i="4"/>
  <c r="R395" i="4"/>
  <c r="AJ397" i="4"/>
  <c r="AH391" i="4"/>
  <c r="AR379" i="4"/>
  <c r="S384" i="4"/>
  <c r="AK382" i="4"/>
  <c r="W400" i="4"/>
  <c r="AE394" i="4"/>
  <c r="AB397" i="4"/>
  <c r="Z397" i="4"/>
  <c r="AI378" i="4"/>
  <c r="U382" i="4"/>
  <c r="S381" i="4"/>
  <c r="P385" i="4"/>
  <c r="AE401" i="4"/>
  <c r="T394" i="4"/>
  <c r="R397" i="4"/>
  <c r="AJ399" i="4"/>
  <c r="AT380" i="4"/>
  <c r="U379" i="4"/>
  <c r="AC383" i="4"/>
  <c r="AA387" i="4"/>
  <c r="Z401" i="4"/>
  <c r="AE396" i="4"/>
  <c r="AB399" i="4"/>
  <c r="Z399" i="4"/>
  <c r="W393" i="4"/>
  <c r="AF381" i="4"/>
  <c r="S383" i="4"/>
  <c r="P387" i="4"/>
  <c r="Q403" i="4"/>
  <c r="Y398" i="4"/>
  <c r="AP389" i="4"/>
  <c r="Q399" i="4"/>
  <c r="Q382" i="4"/>
  <c r="AG381" i="4"/>
  <c r="BK411" i="9"/>
  <c r="AU280" i="9" s="1"/>
  <c r="AU278" i="9" s="1"/>
  <c r="AI401" i="4"/>
  <c r="P401" i="4"/>
  <c r="AK401" i="4"/>
  <c r="R401" i="4"/>
  <c r="W401" i="4"/>
  <c r="AF401" i="4"/>
  <c r="AJ402" i="4"/>
  <c r="AR399" i="4"/>
  <c r="O399" i="4"/>
  <c r="AT382" i="4"/>
  <c r="U389" i="4"/>
  <c r="AQ380" i="4"/>
  <c r="AB387" i="4"/>
  <c r="Z391" i="4"/>
  <c r="Z393" i="4"/>
  <c r="AH392" i="4"/>
  <c r="AF383" i="4"/>
  <c r="AC390" i="4"/>
  <c r="AN381" i="4"/>
  <c r="Z388" i="4"/>
  <c r="W403" i="4"/>
  <c r="AF404" i="4"/>
  <c r="P377" i="4"/>
  <c r="AS386" i="4"/>
  <c r="AQ390" i="4"/>
  <c r="AC379" i="4"/>
  <c r="AK380" i="4"/>
  <c r="Z402" i="4"/>
  <c r="AA377" i="4"/>
  <c r="S377" i="4"/>
  <c r="AI388" i="4"/>
  <c r="W389" i="4"/>
  <c r="AE390" i="4"/>
  <c r="S379" i="4"/>
  <c r="AA380" i="4"/>
  <c r="AT401" i="4"/>
  <c r="AF377" i="4"/>
  <c r="AI386" i="4"/>
  <c r="O395" i="4"/>
  <c r="AS388" i="4"/>
  <c r="AQ392" i="4"/>
  <c r="AO378" i="4"/>
  <c r="P380" i="4"/>
  <c r="Z404" i="4"/>
  <c r="AH400" i="4"/>
  <c r="AQ377" i="4"/>
  <c r="AJ394" i="4"/>
  <c r="W391" i="4"/>
  <c r="AQ389" i="4"/>
  <c r="AC378" i="4"/>
  <c r="AA382" i="4"/>
  <c r="AH399" i="4"/>
  <c r="AH398" i="4"/>
  <c r="AB394" i="4"/>
  <c r="O397" i="4"/>
  <c r="W388" i="4"/>
  <c r="T392" i="4"/>
  <c r="AO380" i="4"/>
  <c r="P382" i="4"/>
  <c r="AS397" i="4"/>
  <c r="AQ393" i="4"/>
  <c r="AN396" i="4"/>
  <c r="O394" i="4"/>
  <c r="AH390" i="4"/>
  <c r="AR378" i="4"/>
  <c r="AC380" i="4"/>
  <c r="AA384" i="4"/>
  <c r="Q395" i="4"/>
  <c r="AG378" i="4"/>
  <c r="AP381" i="4"/>
  <c r="Q391" i="4"/>
  <c r="AG398" i="4"/>
  <c r="AP401" i="4"/>
  <c r="Q398" i="4"/>
  <c r="AF399" i="4"/>
  <c r="AS395" i="4"/>
  <c r="W395" i="4"/>
  <c r="W394" i="4"/>
  <c r="Z403" i="4"/>
  <c r="AF394" i="4"/>
  <c r="U394" i="4"/>
  <c r="AR393" i="4"/>
  <c r="Z396" i="4"/>
  <c r="X380" i="4"/>
  <c r="AF386" i="4"/>
  <c r="T378" i="4"/>
  <c r="R382" i="4"/>
  <c r="AJ388" i="4"/>
  <c r="AB377" i="4"/>
  <c r="AS389" i="4"/>
  <c r="AR380" i="4"/>
  <c r="AO387" i="4"/>
  <c r="R379" i="4"/>
  <c r="O383" i="4"/>
  <c r="AO399" i="4"/>
  <c r="AE403" i="4"/>
  <c r="R403" i="4"/>
  <c r="W384" i="4"/>
  <c r="T388" i="4"/>
  <c r="AB389" i="4"/>
  <c r="AJ390" i="4"/>
  <c r="AR398" i="4"/>
  <c r="AC399" i="4"/>
  <c r="T403" i="4"/>
  <c r="AK377" i="4"/>
  <c r="AH386" i="4"/>
  <c r="AQ387" i="4"/>
  <c r="R389" i="4"/>
  <c r="O393" i="4"/>
  <c r="AF398" i="4"/>
  <c r="AH402" i="4"/>
  <c r="AC377" i="4"/>
  <c r="AR377" i="4"/>
  <c r="W386" i="4"/>
  <c r="AE387" i="4"/>
  <c r="AN388" i="4"/>
  <c r="AJ392" i="4"/>
  <c r="AR400" i="4"/>
  <c r="AS404" i="4"/>
  <c r="AT377" i="4"/>
  <c r="AK404" i="4"/>
  <c r="AS385" i="4"/>
  <c r="T387" i="4"/>
  <c r="R391" i="4"/>
  <c r="AK379" i="4"/>
  <c r="AF400" i="4"/>
  <c r="AH404" i="4"/>
  <c r="AK402" i="4"/>
  <c r="AB404" i="4"/>
  <c r="AH385" i="4"/>
  <c r="AE389" i="4"/>
  <c r="S378" i="4"/>
  <c r="AA379" i="4"/>
  <c r="AJ403" i="4"/>
  <c r="AH396" i="4"/>
  <c r="AE404" i="4"/>
  <c r="W397" i="4"/>
  <c r="AS387" i="4"/>
  <c r="T389" i="4"/>
  <c r="R393" i="4"/>
  <c r="AK381" i="4"/>
  <c r="AG403" i="4"/>
  <c r="AP398" i="4"/>
  <c r="Q400" i="4"/>
  <c r="Y379" i="4"/>
  <c r="AG390" i="4"/>
  <c r="AM244" i="4"/>
  <c r="AM235" i="4"/>
  <c r="AM228" i="4"/>
  <c r="AH239" i="4"/>
  <c r="AN234" i="4"/>
  <c r="AH251" i="4"/>
  <c r="AN230" i="4"/>
  <c r="AP393" i="4"/>
  <c r="AH240" i="4"/>
  <c r="AM237" i="4"/>
  <c r="AH236" i="4"/>
  <c r="AH250" i="4"/>
  <c r="AN231" i="4"/>
  <c r="AN235" i="4"/>
  <c r="AH227" i="4"/>
  <c r="AH231" i="4"/>
  <c r="AN248" i="4"/>
  <c r="AM239" i="4"/>
  <c r="AH245" i="4"/>
  <c r="AH234" i="4"/>
  <c r="AN240" i="4"/>
  <c r="AN252" i="4"/>
  <c r="AH254" i="4"/>
  <c r="AH230" i="4"/>
  <c r="AN239" i="4"/>
  <c r="AN228" i="4"/>
  <c r="AH243" i="4"/>
  <c r="AH238" i="4"/>
  <c r="AH252" i="4"/>
  <c r="AN242" i="4"/>
  <c r="AM243" i="4"/>
  <c r="AN227" i="4"/>
  <c r="AN238" i="4"/>
  <c r="AM247" i="4"/>
  <c r="AM230" i="4"/>
  <c r="AN244" i="4"/>
  <c r="AN253" i="4"/>
  <c r="AN246" i="4"/>
  <c r="AN247" i="4"/>
  <c r="AM227" i="4"/>
  <c r="AM236" i="4"/>
  <c r="AH242" i="4"/>
  <c r="AH233" i="4"/>
  <c r="AH228" i="4"/>
  <c r="AH244" i="4"/>
  <c r="AM246" i="4"/>
  <c r="AM231" i="4"/>
  <c r="AM240" i="4"/>
  <c r="AN251" i="4"/>
  <c r="AN236" i="4"/>
  <c r="AN245" i="4"/>
  <c r="Q402" i="4"/>
  <c r="Y377" i="4"/>
  <c r="AP378" i="4"/>
  <c r="Y386" i="4"/>
  <c r="AP387" i="4"/>
  <c r="Y395" i="4"/>
  <c r="AP396" i="4"/>
  <c r="Y404" i="4"/>
  <c r="AG385" i="4"/>
  <c r="Q393" i="4"/>
  <c r="AG402" i="4"/>
  <c r="AP391" i="4"/>
  <c r="Y399" i="4"/>
  <c r="AG404" i="4"/>
  <c r="O389" i="4"/>
  <c r="AN379" i="4"/>
  <c r="AO385" i="4"/>
  <c r="AQ391" i="4"/>
  <c r="AH382" i="4"/>
  <c r="X395" i="4"/>
  <c r="AO402" i="4"/>
  <c r="R394" i="4"/>
  <c r="AO400" i="4"/>
  <c r="P404" i="4"/>
  <c r="AJ378" i="4"/>
  <c r="AK384" i="4"/>
  <c r="AN390" i="4"/>
  <c r="AE381" i="4"/>
  <c r="U387" i="4"/>
  <c r="X378" i="4"/>
  <c r="O402" i="4"/>
  <c r="AK398" i="4"/>
  <c r="AH395" i="4"/>
  <c r="AQ396" i="4"/>
  <c r="O404" i="4"/>
  <c r="AJ389" i="4"/>
  <c r="AB380" i="4"/>
  <c r="AC386" i="4"/>
  <c r="AE392" i="4"/>
  <c r="W383" i="4"/>
  <c r="AT395" i="4"/>
  <c r="AC403" i="4"/>
  <c r="AN394" i="4"/>
  <c r="W402" i="4"/>
  <c r="X390" i="4"/>
  <c r="Z379" i="4"/>
  <c r="AA385" i="4"/>
  <c r="AB391" i="4"/>
  <c r="T382" i="4"/>
  <c r="AR387" i="4"/>
  <c r="AT378" i="4"/>
  <c r="AT385" i="4"/>
  <c r="AA399" i="4"/>
  <c r="W399" i="4"/>
  <c r="AE397" i="4"/>
  <c r="AI377" i="4"/>
  <c r="Z390" i="4"/>
  <c r="R381" i="4"/>
  <c r="S387" i="4"/>
  <c r="T393" i="4"/>
  <c r="AS383" i="4"/>
  <c r="AI396" i="4"/>
  <c r="S404" i="4"/>
  <c r="AB395" i="4"/>
  <c r="AS402" i="4"/>
  <c r="AF393" i="4"/>
  <c r="O380" i="4"/>
  <c r="P386" i="4"/>
  <c r="R392" i="4"/>
  <c r="AQ382" i="4"/>
  <c r="AF388" i="4"/>
  <c r="AI379" i="4"/>
  <c r="X391" i="4"/>
  <c r="P400" i="4"/>
  <c r="AA403" i="4"/>
  <c r="AP377" i="4"/>
  <c r="Y385" i="4"/>
  <c r="AP386" i="4"/>
  <c r="Y394" i="4"/>
  <c r="AP395" i="4"/>
  <c r="Y403" i="4"/>
  <c r="AP404" i="4"/>
  <c r="Q384" i="4"/>
  <c r="AG393" i="4"/>
  <c r="Q401" i="4"/>
  <c r="Y382" i="4"/>
  <c r="AP399" i="4"/>
  <c r="Q379" i="4"/>
  <c r="Y384" i="4"/>
  <c r="AP385" i="4"/>
  <c r="Y393" i="4"/>
  <c r="AP394" i="4"/>
  <c r="Y402" i="4"/>
  <c r="AP403" i="4"/>
  <c r="Q383" i="4"/>
  <c r="AG384" i="4"/>
  <c r="Q392" i="4"/>
  <c r="AG401" i="4"/>
  <c r="AP382" i="4"/>
  <c r="Y390" i="4"/>
  <c r="AG379" i="4"/>
  <c r="Q387" i="4"/>
  <c r="Y392" i="4"/>
  <c r="AG397" i="4"/>
  <c r="AP392" i="4"/>
  <c r="Y378" i="4"/>
  <c r="AP379" i="4"/>
  <c r="Y387" i="4"/>
  <c r="AP388" i="4"/>
  <c r="Y396" i="4"/>
  <c r="AG377" i="4"/>
  <c r="Q385" i="4"/>
  <c r="AG394" i="4"/>
  <c r="AP383" i="4"/>
  <c r="Y391" i="4"/>
  <c r="AG396" i="4"/>
  <c r="Q404" i="4"/>
  <c r="AN249" i="4"/>
  <c r="AN232" i="4"/>
  <c r="AM249" i="4"/>
  <c r="AM248" i="4"/>
  <c r="AM253" i="4"/>
  <c r="AH229" i="4"/>
  <c r="AH248" i="4"/>
  <c r="AH241" i="4"/>
  <c r="AN241" i="4"/>
  <c r="AM250" i="4"/>
  <c r="AM241" i="4"/>
  <c r="AM232" i="4"/>
  <c r="AN250" i="4"/>
  <c r="AH247" i="4"/>
  <c r="AH237" i="4"/>
  <c r="AH249" i="4"/>
  <c r="AN233" i="4"/>
  <c r="AM242" i="4"/>
  <c r="AM233" i="4"/>
  <c r="AN237" i="4"/>
  <c r="AM254" i="4"/>
  <c r="R396" i="4"/>
  <c r="AC400" i="4"/>
  <c r="AQ395" i="4"/>
  <c r="AT404" i="4"/>
  <c r="AF396" i="4"/>
  <c r="O403" i="4"/>
  <c r="T401" i="4"/>
  <c r="X386" i="4"/>
  <c r="AK400" i="4"/>
  <c r="X400" i="4"/>
  <c r="AH387" i="4"/>
  <c r="U381" i="4"/>
  <c r="AO390" i="4"/>
  <c r="AN384" i="4"/>
  <c r="AK378" i="4"/>
  <c r="AJ398" i="4"/>
  <c r="X385" i="4"/>
  <c r="W379" i="4"/>
  <c r="AE388" i="4"/>
  <c r="AC382" i="4"/>
  <c r="AK391" i="4"/>
  <c r="AJ385" i="4"/>
  <c r="U377" i="4"/>
  <c r="AN395" i="4"/>
  <c r="AN401" i="4"/>
  <c r="AT384" i="4"/>
  <c r="U391" i="4"/>
  <c r="T380" i="4"/>
  <c r="AN386" i="4"/>
  <c r="P378" i="4"/>
  <c r="X377" i="4"/>
  <c r="T395" i="4"/>
  <c r="AN400" i="4"/>
  <c r="W398" i="4"/>
  <c r="AT393" i="4"/>
  <c r="AH378" i="4"/>
  <c r="T385" i="4"/>
  <c r="AN391" i="4"/>
  <c r="P383" i="4"/>
  <c r="U401" i="4"/>
  <c r="T400" i="4"/>
  <c r="AR403" i="4"/>
  <c r="P394" i="4"/>
  <c r="AT398" i="4"/>
  <c r="AH383" i="4"/>
  <c r="T390" i="4"/>
  <c r="AC381" i="4"/>
  <c r="P388" i="4"/>
  <c r="S401" i="4"/>
  <c r="X403" i="4"/>
  <c r="AC393" i="4"/>
  <c r="P399" i="4"/>
  <c r="AN404" i="4"/>
  <c r="AH388" i="4"/>
  <c r="AF379" i="4"/>
  <c r="AO383" i="4"/>
  <c r="AA390" i="4"/>
  <c r="AJ381" i="4"/>
  <c r="AI387" i="4"/>
  <c r="AC398" i="4"/>
  <c r="AQ404" i="4"/>
  <c r="Z394" i="4"/>
  <c r="AS390" i="4"/>
  <c r="AR381" i="4"/>
  <c r="AO388" i="4"/>
  <c r="R380" i="4"/>
  <c r="AJ386" i="4"/>
  <c r="AF397" i="4"/>
  <c r="W404" i="4"/>
  <c r="AS398" i="4"/>
  <c r="AJ396" i="4"/>
  <c r="AI380" i="4"/>
  <c r="AR386" i="4"/>
  <c r="AE378" i="4"/>
  <c r="R385" i="4"/>
  <c r="AJ391" i="4"/>
  <c r="AH246" i="4"/>
  <c r="AH235" i="4"/>
  <c r="AH253" i="4"/>
  <c r="AM229" i="4"/>
  <c r="AM245" i="4"/>
  <c r="AM234" i="4"/>
  <c r="AN254" i="4"/>
  <c r="AN229" i="4"/>
  <c r="AM238" i="4"/>
  <c r="Q396" i="4"/>
  <c r="Y383" i="4"/>
  <c r="AG386" i="4"/>
  <c r="AP397" i="4"/>
  <c r="AP380" i="4"/>
  <c r="AP400" i="4"/>
  <c r="Q397" i="4"/>
  <c r="AM390" i="9"/>
  <c r="AU245" i="9"/>
  <c r="AU241" i="9"/>
  <c r="CE286" i="2"/>
  <c r="BX286" i="2" s="1"/>
  <c r="AU279" i="9"/>
  <c r="AM410" i="9"/>
  <c r="AM411" i="9" s="1"/>
  <c r="AV476" i="3"/>
  <c r="AV486" i="3" s="1"/>
  <c r="AV494" i="3" s="1"/>
  <c r="BH243" i="3" s="1"/>
  <c r="BC458" i="3"/>
  <c r="BL278" i="3" s="1"/>
  <c r="BK471" i="9"/>
  <c r="BK966" i="9"/>
  <c r="AV457" i="3"/>
  <c r="AV460" i="3" s="1"/>
  <c r="BL171" i="3"/>
  <c r="AA86" i="5"/>
  <c r="AS194" i="5"/>
  <c r="AS202" i="5" s="1"/>
  <c r="AS203" i="5" s="1"/>
  <c r="AK414" i="4"/>
  <c r="K414" i="4" s="1"/>
  <c r="AT113" i="4" s="1"/>
  <c r="AS138" i="5"/>
  <c r="AS139" i="5" s="1"/>
  <c r="AS87" i="5"/>
  <c r="AS90" i="5" s="1"/>
  <c r="O413" i="4"/>
  <c r="K413" i="4" s="1"/>
  <c r="AT106" i="4" s="1"/>
  <c r="AA203" i="5"/>
  <c r="AA68" i="5"/>
  <c r="AP562" i="3"/>
  <c r="AB243" i="3" s="1"/>
  <c r="BN562" i="3"/>
  <c r="AZ243" i="3" s="1"/>
  <c r="BD243" i="3" s="1"/>
  <c r="AJ252" i="3"/>
  <c r="AJ253" i="3" s="1"/>
  <c r="AN145" i="3"/>
  <c r="X147" i="3" s="1"/>
  <c r="AU266" i="2" s="1"/>
  <c r="AN271" i="3"/>
  <c r="AE475" i="3" s="1"/>
  <c r="X457" i="3"/>
  <c r="AN225" i="3"/>
  <c r="AN171" i="3" s="1"/>
  <c r="BL145" i="3"/>
  <c r="AV147" i="3" s="1"/>
  <c r="CF266" i="2" s="1"/>
  <c r="BL271" i="3"/>
  <c r="BC475" i="3" s="1"/>
  <c r="AX578" i="3"/>
  <c r="BN578" i="3" s="1"/>
  <c r="BN577" i="3"/>
  <c r="AX588" i="3"/>
  <c r="BN588" i="3" s="1"/>
  <c r="BN587" i="3"/>
  <c r="AX533" i="3"/>
  <c r="BN533" i="3" s="1"/>
  <c r="BN532" i="3"/>
  <c r="AX543" i="3"/>
  <c r="BN543" i="3" s="1"/>
  <c r="BN542" i="3"/>
  <c r="BN521" i="3"/>
  <c r="AZ239" i="3" s="1"/>
  <c r="AZ289" i="3" s="1"/>
  <c r="BD289" i="3" s="1"/>
  <c r="AP521" i="3"/>
  <c r="AB239" i="3" s="1"/>
  <c r="AB289" i="3" s="1"/>
  <c r="AX553" i="3"/>
  <c r="BN553" i="3" s="1"/>
  <c r="BN552" i="3"/>
  <c r="Z543" i="3"/>
  <c r="AP543" i="3" s="1"/>
  <c r="AP542" i="3"/>
  <c r="Z588" i="3"/>
  <c r="AP588" i="3" s="1"/>
  <c r="AP587" i="3"/>
  <c r="Z533" i="3"/>
  <c r="AP533" i="3" s="1"/>
  <c r="AP532" i="3"/>
  <c r="Z553" i="3"/>
  <c r="AP553" i="3" s="1"/>
  <c r="AP552" i="3"/>
  <c r="Z578" i="3"/>
  <c r="AP578" i="3" s="1"/>
  <c r="AP577" i="3"/>
  <c r="AF451" i="9"/>
  <c r="AF450" i="9"/>
  <c r="AF448" i="9"/>
  <c r="AF453" i="9"/>
  <c r="AF449" i="9"/>
  <c r="BC877" i="9"/>
  <c r="BC878" i="9" s="1"/>
  <c r="BK424" i="9" s="1"/>
  <c r="AS99" i="5"/>
  <c r="AE877" i="9"/>
  <c r="AE878" i="9" s="1"/>
  <c r="AM424" i="9" s="1"/>
  <c r="AA99" i="5"/>
  <c r="AT964" i="9"/>
  <c r="BC964" i="9"/>
  <c r="BC965" i="9" s="1"/>
  <c r="BC389" i="9" s="1"/>
  <c r="AY964" i="9"/>
  <c r="AY965" i="9" s="1"/>
  <c r="AY389" i="9" s="1"/>
  <c r="BG964" i="9"/>
  <c r="BG965" i="9" s="1"/>
  <c r="BG389" i="9" s="1"/>
  <c r="AA964" i="9"/>
  <c r="AA965" i="9" s="1"/>
  <c r="AA389" i="9" s="1"/>
  <c r="AI964" i="9"/>
  <c r="AI965" i="9" s="1"/>
  <c r="AI389" i="9" s="1"/>
  <c r="W964" i="9"/>
  <c r="W965" i="9" s="1"/>
  <c r="W389" i="9" s="1"/>
  <c r="AE964" i="9"/>
  <c r="AE965" i="9" s="1"/>
  <c r="AE389" i="9" s="1"/>
  <c r="AE988" i="9"/>
  <c r="AE992" i="9" s="1"/>
  <c r="AM992" i="9" s="1"/>
  <c r="AV873" i="9"/>
  <c r="AV876" i="9" s="1"/>
  <c r="AV877" i="9" s="1"/>
  <c r="AV878" i="9" s="1"/>
  <c r="BK343" i="9" s="1"/>
  <c r="BK992" i="9"/>
  <c r="AT989" i="9"/>
  <c r="BK989" i="9"/>
  <c r="BK990" i="9" s="1"/>
  <c r="BK470" i="9" s="1"/>
  <c r="AM966" i="9"/>
  <c r="AM964" i="9"/>
  <c r="AM965" i="9" s="1"/>
  <c r="AM389" i="9" s="1"/>
  <c r="AV461" i="3" l="1"/>
  <c r="AV462" i="3" s="1"/>
  <c r="BG255" i="4"/>
  <c r="BE258" i="4" s="1"/>
  <c r="AS36" i="4" s="1"/>
  <c r="AX37" i="6" s="1"/>
  <c r="BF255" i="4"/>
  <c r="BE257" i="4" s="1"/>
  <c r="AS35" i="4" s="1"/>
  <c r="AX36" i="6" s="1"/>
  <c r="AU282" i="9"/>
  <c r="AM255" i="4"/>
  <c r="AL257" i="4" s="1"/>
  <c r="Z35" i="4" s="1"/>
  <c r="AF36" i="6" s="1"/>
  <c r="O369" i="4"/>
  <c r="K369" i="4" s="1"/>
  <c r="AA106" i="4" s="1"/>
  <c r="AN255" i="4"/>
  <c r="AL258" i="4" s="1"/>
  <c r="Z36" i="4" s="1"/>
  <c r="AF37" i="6" s="1"/>
  <c r="AK370" i="4"/>
  <c r="K370" i="4" s="1"/>
  <c r="AA113" i="4" s="1"/>
  <c r="S203" i="5"/>
  <c r="AV483" i="3"/>
  <c r="BL243" i="3"/>
  <c r="AV484" i="3"/>
  <c r="AT967" i="9"/>
  <c r="AV485" i="3"/>
  <c r="V967" i="9"/>
  <c r="AU967" i="9" s="1"/>
  <c r="AU968" i="9" s="1"/>
  <c r="AU976" i="9" s="1"/>
  <c r="AV482" i="3"/>
  <c r="AV477" i="3"/>
  <c r="BK967" i="9"/>
  <c r="BK968" i="9" s="1"/>
  <c r="AU254" i="9" s="1"/>
  <c r="AU252" i="9" s="1"/>
  <c r="AA87" i="5"/>
  <c r="AF243" i="3"/>
  <c r="AB293" i="3"/>
  <c r="AF293" i="3" s="1"/>
  <c r="AA138" i="5"/>
  <c r="AA139" i="5" s="1"/>
  <c r="AA90" i="5"/>
  <c r="AS68" i="5"/>
  <c r="AJ243" i="3"/>
  <c r="X483" i="3"/>
  <c r="X477" i="3"/>
  <c r="X482" i="3"/>
  <c r="X485" i="3"/>
  <c r="X484" i="3"/>
  <c r="BC476" i="3"/>
  <c r="BC486" i="3" s="1"/>
  <c r="BC494" i="3" s="1"/>
  <c r="BH293" i="3" s="1"/>
  <c r="BL293" i="3" s="1"/>
  <c r="BH302" i="3"/>
  <c r="BH303" i="3" s="1"/>
  <c r="AE476" i="3"/>
  <c r="AE477" i="3" s="1"/>
  <c r="AJ302" i="3"/>
  <c r="AF289" i="3"/>
  <c r="X149" i="3"/>
  <c r="AF239" i="3"/>
  <c r="BD239" i="3"/>
  <c r="BN551" i="3"/>
  <c r="AZ242" i="3" s="1"/>
  <c r="AZ292" i="3" s="1"/>
  <c r="BD292" i="3" s="1"/>
  <c r="AN272" i="3"/>
  <c r="AV149" i="3"/>
  <c r="BL272" i="3"/>
  <c r="BN541" i="3"/>
  <c r="AZ241" i="3" s="1"/>
  <c r="AZ291" i="3" s="1"/>
  <c r="BD291" i="3" s="1"/>
  <c r="AP541" i="3"/>
  <c r="AB241" i="3" s="1"/>
  <c r="AB291" i="3" s="1"/>
  <c r="AF291" i="3" s="1"/>
  <c r="BN576" i="3"/>
  <c r="AZ252" i="3" s="1"/>
  <c r="X460" i="3"/>
  <c r="X461" i="3" s="1"/>
  <c r="X462" i="3" s="1"/>
  <c r="BN586" i="3"/>
  <c r="AZ253" i="3" s="1"/>
  <c r="BN531" i="3"/>
  <c r="AZ240" i="3" s="1"/>
  <c r="AZ290" i="3" s="1"/>
  <c r="BD290" i="3" s="1"/>
  <c r="AP576" i="3"/>
  <c r="AB252" i="3" s="1"/>
  <c r="AP586" i="3"/>
  <c r="AB253" i="3" s="1"/>
  <c r="AP531" i="3"/>
  <c r="AB240" i="3" s="1"/>
  <c r="AB290" i="3" s="1"/>
  <c r="AF290" i="3" s="1"/>
  <c r="AP551" i="3"/>
  <c r="AB242" i="3" s="1"/>
  <c r="AB292" i="3" s="1"/>
  <c r="AF292" i="3" s="1"/>
  <c r="AS100" i="5"/>
  <c r="AM988" i="9"/>
  <c r="BK993" i="9"/>
  <c r="BK994" i="9" s="1"/>
  <c r="AT993" i="9"/>
  <c r="AM967" i="9"/>
  <c r="AM968" i="9" s="1"/>
  <c r="W254" i="9" s="1"/>
  <c r="W252" i="9" s="1"/>
  <c r="V993" i="9"/>
  <c r="AM993" i="9"/>
  <c r="AM994" i="9" s="1"/>
  <c r="AM342" i="9"/>
  <c r="X463" i="3" l="1"/>
  <c r="AN227" i="3" s="1"/>
  <c r="AN172" i="3" s="1"/>
  <c r="AN228" i="3"/>
  <c r="BL228" i="3"/>
  <c r="BL173" i="3" s="1"/>
  <c r="AV463" i="3"/>
  <c r="AV467" i="3" s="1"/>
  <c r="X467" i="3"/>
  <c r="BG967" i="9"/>
  <c r="BG968" i="9" s="1"/>
  <c r="BG976" i="9" s="1"/>
  <c r="BG977" i="9" s="1"/>
  <c r="BG978" i="9" s="1"/>
  <c r="BG979" i="9" s="1"/>
  <c r="BG980" i="9" s="1"/>
  <c r="AY967" i="9"/>
  <c r="AY968" i="9" s="1"/>
  <c r="AY976" i="9" s="1"/>
  <c r="AY977" i="9" s="1"/>
  <c r="AY978" i="9" s="1"/>
  <c r="BC967" i="9"/>
  <c r="BC968" i="9" s="1"/>
  <c r="BC976" i="9" s="1"/>
  <c r="BC977" i="9" s="1"/>
  <c r="BC978" i="9" s="1"/>
  <c r="BC979" i="9" s="1"/>
  <c r="BC980" i="9" s="1"/>
  <c r="AA967" i="9"/>
  <c r="AA968" i="9" s="1"/>
  <c r="AA391" i="9" s="1"/>
  <c r="AI967" i="9"/>
  <c r="AI968" i="9" s="1"/>
  <c r="AI391" i="9" s="1"/>
  <c r="AV493" i="3"/>
  <c r="BH242" i="3" s="1"/>
  <c r="AU260" i="9"/>
  <c r="BR300" i="2"/>
  <c r="BR302" i="2" s="1"/>
  <c r="AS47" i="6" s="1"/>
  <c r="AX48" i="6" s="1"/>
  <c r="BK391" i="9"/>
  <c r="AV492" i="3"/>
  <c r="BH241" i="3" s="1"/>
  <c r="AU391" i="9"/>
  <c r="AE967" i="9"/>
  <c r="AE968" i="9" s="1"/>
  <c r="AE976" i="9" s="1"/>
  <c r="AE977" i="9" s="1"/>
  <c r="AE978" i="9" s="1"/>
  <c r="AE979" i="9" s="1"/>
  <c r="AE980" i="9" s="1"/>
  <c r="AV490" i="3"/>
  <c r="BH239" i="3" s="1"/>
  <c r="BL239" i="3" s="1"/>
  <c r="AV491" i="3"/>
  <c r="BH240" i="3" s="1"/>
  <c r="W967" i="9"/>
  <c r="W968" i="9" s="1"/>
  <c r="W976" i="9" s="1"/>
  <c r="AN243" i="3"/>
  <c r="X492" i="3"/>
  <c r="AJ241" i="3" s="1"/>
  <c r="X490" i="3"/>
  <c r="AJ239" i="3" s="1"/>
  <c r="AN239" i="3" s="1"/>
  <c r="X493" i="3"/>
  <c r="AJ242" i="3" s="1"/>
  <c r="X491" i="3"/>
  <c r="AJ240" i="3" s="1"/>
  <c r="BC485" i="3"/>
  <c r="BC482" i="3"/>
  <c r="BC484" i="3"/>
  <c r="BC483" i="3"/>
  <c r="BC477" i="3"/>
  <c r="AE482" i="3"/>
  <c r="AE490" i="3" s="1"/>
  <c r="AJ289" i="3" s="1"/>
  <c r="AN289" i="3" s="1"/>
  <c r="AE486" i="3"/>
  <c r="AE494" i="3" s="1"/>
  <c r="AJ293" i="3" s="1"/>
  <c r="AN293" i="3" s="1"/>
  <c r="AJ303" i="3"/>
  <c r="BD252" i="3"/>
  <c r="BL252" i="3" s="1"/>
  <c r="AZ302" i="3"/>
  <c r="BD302" i="3" s="1"/>
  <c r="AE484" i="3"/>
  <c r="AE492" i="3" s="1"/>
  <c r="AJ291" i="3" s="1"/>
  <c r="AN291" i="3" s="1"/>
  <c r="BD294" i="3"/>
  <c r="AE485" i="3"/>
  <c r="AE493" i="3" s="1"/>
  <c r="AJ292" i="3" s="1"/>
  <c r="AN292" i="3" s="1"/>
  <c r="BD253" i="3"/>
  <c r="BL253" i="3" s="1"/>
  <c r="AZ303" i="3"/>
  <c r="BD303" i="3" s="1"/>
  <c r="BL303" i="3" s="1"/>
  <c r="AE483" i="3"/>
  <c r="AE491" i="3" s="1"/>
  <c r="AJ290" i="3" s="1"/>
  <c r="AN290" i="3" s="1"/>
  <c r="AF253" i="3"/>
  <c r="AF303" i="3" s="1"/>
  <c r="AB303" i="3"/>
  <c r="AF252" i="3"/>
  <c r="AN252" i="3" s="1"/>
  <c r="AB302" i="3"/>
  <c r="BD240" i="3"/>
  <c r="BD241" i="3"/>
  <c r="AF240" i="3"/>
  <c r="BD242" i="3"/>
  <c r="AF242" i="3"/>
  <c r="AF241" i="3"/>
  <c r="AN173" i="3"/>
  <c r="AE457" i="3"/>
  <c r="BC457" i="3"/>
  <c r="AS101" i="5"/>
  <c r="AS148" i="5"/>
  <c r="V989" i="9"/>
  <c r="AM989" i="9"/>
  <c r="AM990" i="9" s="1"/>
  <c r="AM470" i="9" s="1"/>
  <c r="AA300" i="2"/>
  <c r="AA302" i="2" s="1"/>
  <c r="AU977" i="9"/>
  <c r="AU978" i="9" s="1"/>
  <c r="AU979" i="9" s="1"/>
  <c r="AU980" i="9" s="1"/>
  <c r="AU993" i="9"/>
  <c r="AU994" i="9" s="1"/>
  <c r="AY993" i="9"/>
  <c r="AY994" i="9" s="1"/>
  <c r="BG993" i="9"/>
  <c r="BG994" i="9" s="1"/>
  <c r="BC993" i="9"/>
  <c r="BC994" i="9" s="1"/>
  <c r="BK472" i="9"/>
  <c r="AU291" i="9"/>
  <c r="AM472" i="9"/>
  <c r="W291" i="9"/>
  <c r="W289" i="9" s="1"/>
  <c r="W993" i="9"/>
  <c r="W994" i="9" s="1"/>
  <c r="AA993" i="9"/>
  <c r="AA994" i="9" s="1"/>
  <c r="AA1002" i="9" s="1"/>
  <c r="AE993" i="9"/>
  <c r="AE994" i="9" s="1"/>
  <c r="AE1002" i="9" s="1"/>
  <c r="AI993" i="9"/>
  <c r="AI994" i="9" s="1"/>
  <c r="AI1002" i="9" s="1"/>
  <c r="AM391" i="9"/>
  <c r="X873" i="9"/>
  <c r="X876" i="9" s="1"/>
  <c r="BG391" i="9" l="1"/>
  <c r="BL227" i="3"/>
  <c r="BL172" i="3" s="1"/>
  <c r="AY391" i="9"/>
  <c r="AN294" i="3"/>
  <c r="AN296" i="3" s="1"/>
  <c r="AN189" i="3" s="1"/>
  <c r="BL241" i="3"/>
  <c r="BC391" i="9"/>
  <c r="BL242" i="3"/>
  <c r="AA976" i="9"/>
  <c r="AA977" i="9" s="1"/>
  <c r="AA978" i="9" s="1"/>
  <c r="AA979" i="9" s="1"/>
  <c r="AA980" i="9" s="1"/>
  <c r="AI976" i="9"/>
  <c r="AI977" i="9" s="1"/>
  <c r="AI978" i="9" s="1"/>
  <c r="AI979" i="9" s="1"/>
  <c r="AI980" i="9" s="1"/>
  <c r="AS107" i="5"/>
  <c r="AT129" i="4"/>
  <c r="AT131" i="4" s="1"/>
  <c r="AT132" i="4" s="1"/>
  <c r="AT133" i="4" s="1"/>
  <c r="AE391" i="9"/>
  <c r="AU297" i="9"/>
  <c r="AU289" i="9"/>
  <c r="W391" i="9"/>
  <c r="BL240" i="3"/>
  <c r="AN241" i="3"/>
  <c r="AN242" i="3"/>
  <c r="BL277" i="3"/>
  <c r="AN277" i="3"/>
  <c r="AN194" i="3" s="1"/>
  <c r="AA287" i="2" s="1"/>
  <c r="AA288" i="2" s="1"/>
  <c r="AA40" i="6" s="1"/>
  <c r="AN240" i="3"/>
  <c r="BC491" i="3"/>
  <c r="BH290" i="3" s="1"/>
  <c r="BL290" i="3" s="1"/>
  <c r="BC490" i="3"/>
  <c r="BH289" i="3" s="1"/>
  <c r="BL289" i="3" s="1"/>
  <c r="BC492" i="3"/>
  <c r="BH291" i="3" s="1"/>
  <c r="BL291" i="3" s="1"/>
  <c r="BC493" i="3"/>
  <c r="BH292" i="3" s="1"/>
  <c r="BL292" i="3" s="1"/>
  <c r="AN253" i="3"/>
  <c r="AN254" i="3" s="1"/>
  <c r="AN256" i="3" s="1"/>
  <c r="AN167" i="3" s="1"/>
  <c r="AF302" i="3"/>
  <c r="AN302" i="3" s="1"/>
  <c r="BL254" i="3"/>
  <c r="BL256" i="3" s="1"/>
  <c r="BL167" i="3" s="1"/>
  <c r="BL302" i="3"/>
  <c r="BL304" i="3" s="1"/>
  <c r="BL306" i="3" s="1"/>
  <c r="BL190" i="3" s="1"/>
  <c r="BD304" i="3"/>
  <c r="AN303" i="3"/>
  <c r="X468" i="3"/>
  <c r="X469" i="3" s="1"/>
  <c r="AN231" i="3" s="1"/>
  <c r="AE460" i="3"/>
  <c r="AV471" i="3"/>
  <c r="AV472" i="3" s="1"/>
  <c r="AV473" i="3" s="1"/>
  <c r="AV468" i="3"/>
  <c r="AV469" i="3" s="1"/>
  <c r="BC460" i="3"/>
  <c r="BC461" i="3" s="1"/>
  <c r="BC462" i="3" s="1"/>
  <c r="AS149" i="5"/>
  <c r="AA100" i="5"/>
  <c r="AA47" i="6"/>
  <c r="AF48" i="6" s="1"/>
  <c r="AA107" i="5"/>
  <c r="AU989" i="9"/>
  <c r="AU990" i="9" s="1"/>
  <c r="AU470" i="9" s="1"/>
  <c r="W989" i="9"/>
  <c r="W990" i="9" s="1"/>
  <c r="W470" i="9" s="1"/>
  <c r="AA989" i="9"/>
  <c r="AA990" i="9" s="1"/>
  <c r="AA470" i="9" s="1"/>
  <c r="AE989" i="9"/>
  <c r="AE990" i="9" s="1"/>
  <c r="AE470" i="9" s="1"/>
  <c r="BC989" i="9"/>
  <c r="BC990" i="9" s="1"/>
  <c r="BC470" i="9" s="1"/>
  <c r="AY989" i="9"/>
  <c r="AY990" i="9" s="1"/>
  <c r="AY470" i="9" s="1"/>
  <c r="AI989" i="9"/>
  <c r="AI990" i="9" s="1"/>
  <c r="AI470" i="9" s="1"/>
  <c r="BG989" i="9"/>
  <c r="BG990" i="9" s="1"/>
  <c r="BG470" i="9" s="1"/>
  <c r="AA129" i="4"/>
  <c r="AA131" i="4" s="1"/>
  <c r="AA132" i="4" s="1"/>
  <c r="W977" i="9"/>
  <c r="W978" i="9" s="1"/>
  <c r="W979" i="9" s="1"/>
  <c r="W980" i="9" s="1"/>
  <c r="BL976" i="9"/>
  <c r="BD362" i="9" s="1"/>
  <c r="BC1002" i="9"/>
  <c r="BC1003" i="9" s="1"/>
  <c r="BC1004" i="9" s="1"/>
  <c r="BC1005" i="9" s="1"/>
  <c r="BC1006" i="9" s="1"/>
  <c r="BC472" i="9"/>
  <c r="BG472" i="9"/>
  <c r="BG1002" i="9"/>
  <c r="BG1003" i="9" s="1"/>
  <c r="BG1004" i="9" s="1"/>
  <c r="AY1002" i="9"/>
  <c r="AY1003" i="9" s="1"/>
  <c r="AY1004" i="9" s="1"/>
  <c r="AY1005" i="9" s="1"/>
  <c r="AY1006" i="9" s="1"/>
  <c r="AY472" i="9"/>
  <c r="AU472" i="9"/>
  <c r="AU1002" i="9"/>
  <c r="W472" i="9"/>
  <c r="W1002" i="9"/>
  <c r="AN1002" i="9" s="1"/>
  <c r="AF443" i="9" s="1"/>
  <c r="BK978" i="9"/>
  <c r="AY979" i="9"/>
  <c r="AY980" i="9" s="1"/>
  <c r="AA472" i="9"/>
  <c r="AA1003" i="9"/>
  <c r="AA1004" i="9" s="1"/>
  <c r="AA1005" i="9" s="1"/>
  <c r="AA1006" i="9" s="1"/>
  <c r="AI472" i="9"/>
  <c r="AI1003" i="9"/>
  <c r="AI1004" i="9" s="1"/>
  <c r="AI1005" i="9" s="1"/>
  <c r="AI1006" i="9" s="1"/>
  <c r="AE472" i="9"/>
  <c r="AE1003" i="9"/>
  <c r="AE1004" i="9" s="1"/>
  <c r="AE1005" i="9" s="1"/>
  <c r="AE1006" i="9" s="1"/>
  <c r="X877" i="9"/>
  <c r="X878" i="9" s="1"/>
  <c r="AM343" i="9" s="1"/>
  <c r="BL280" i="3" l="1"/>
  <c r="BL196" i="3" s="1"/>
  <c r="BL244" i="3"/>
  <c r="BL246" i="3" s="1"/>
  <c r="BL166" i="3" s="1"/>
  <c r="AN244" i="3"/>
  <c r="AN246" i="3" s="1"/>
  <c r="AN166" i="3" s="1"/>
  <c r="BL294" i="3"/>
  <c r="BL296" i="3" s="1"/>
  <c r="BL189" i="3" s="1"/>
  <c r="AN976" i="9"/>
  <c r="AF362" i="9" s="1"/>
  <c r="AJ362" i="9" s="1"/>
  <c r="AN370" i="9" s="1"/>
  <c r="AT130" i="4"/>
  <c r="BK979" i="9"/>
  <c r="BK980" i="9" s="1"/>
  <c r="BK344" i="9" s="1"/>
  <c r="BK345" i="9" s="1"/>
  <c r="AU235" i="9" s="1"/>
  <c r="BR287" i="2"/>
  <c r="BR288" i="2" s="1"/>
  <c r="AS40" i="6" s="1"/>
  <c r="BL194" i="3"/>
  <c r="AE461" i="3"/>
  <c r="AE462" i="3" s="1"/>
  <c r="AN280" i="3" s="1"/>
  <c r="BC463" i="3"/>
  <c r="BL231" i="3"/>
  <c r="BL165" i="3" s="1"/>
  <c r="AN165" i="3"/>
  <c r="X471" i="3"/>
  <c r="X472" i="3" s="1"/>
  <c r="X473" i="3" s="1"/>
  <c r="AF304" i="3"/>
  <c r="AN304" i="3"/>
  <c r="AN306" i="3" s="1"/>
  <c r="AN190" i="3" s="1"/>
  <c r="BH362" i="9"/>
  <c r="BL370" i="9" s="1"/>
  <c r="AJ443" i="9"/>
  <c r="AA101" i="5"/>
  <c r="AA148" i="5"/>
  <c r="AT134" i="4"/>
  <c r="AA130" i="4"/>
  <c r="AM978" i="9"/>
  <c r="AU1003" i="9"/>
  <c r="AU1004" i="9" s="1"/>
  <c r="AU1005" i="9" s="1"/>
  <c r="AU1006" i="9" s="1"/>
  <c r="BL1002" i="9"/>
  <c r="BD443" i="9" s="1"/>
  <c r="BH443" i="9" s="1"/>
  <c r="W1003" i="9"/>
  <c r="W1004" i="9" s="1"/>
  <c r="W1005" i="9" s="1"/>
  <c r="W1006" i="9" s="1"/>
  <c r="BG1005" i="9"/>
  <c r="BG1006" i="9" s="1"/>
  <c r="CE287" i="2" l="1"/>
  <c r="CE288" i="2" s="1"/>
  <c r="AS42" i="6" s="1"/>
  <c r="BL279" i="3"/>
  <c r="BX287" i="2" s="1"/>
  <c r="BX288" i="2" s="1"/>
  <c r="AS41" i="6" s="1"/>
  <c r="BC467" i="3"/>
  <c r="BC468" i="3" s="1"/>
  <c r="BC469" i="3" s="1"/>
  <c r="AN372" i="9"/>
  <c r="AJ360" i="9"/>
  <c r="X367" i="9" s="1"/>
  <c r="X368" i="9" s="1"/>
  <c r="AN369" i="9"/>
  <c r="AM979" i="9"/>
  <c r="AM980" i="9" s="1"/>
  <c r="AM344" i="9" s="1"/>
  <c r="AM345" i="9" s="1"/>
  <c r="AN168" i="3"/>
  <c r="AN196" i="3"/>
  <c r="AE463" i="3"/>
  <c r="BL168" i="3"/>
  <c r="BL175" i="3" s="1"/>
  <c r="BL177" i="3" s="1"/>
  <c r="AN453" i="9"/>
  <c r="AJ437" i="9" s="1"/>
  <c r="AN437" i="9" s="1"/>
  <c r="AN451" i="9"/>
  <c r="AN448" i="9"/>
  <c r="AN450" i="9"/>
  <c r="AN449" i="9"/>
  <c r="BL451" i="9"/>
  <c r="BL450" i="9"/>
  <c r="BL449" i="9"/>
  <c r="BL453" i="9"/>
  <c r="BH437" i="9" s="1"/>
  <c r="BL437" i="9" s="1"/>
  <c r="BL448" i="9"/>
  <c r="AJ441" i="9"/>
  <c r="X448" i="9" s="1"/>
  <c r="BH441" i="9"/>
  <c r="AV448" i="9" s="1"/>
  <c r="BL367" i="9"/>
  <c r="BL369" i="9"/>
  <c r="BL372" i="9"/>
  <c r="BH356" i="9" s="1"/>
  <c r="BL356" i="9" s="1"/>
  <c r="AU255" i="9" s="1"/>
  <c r="AV257" i="9" s="1"/>
  <c r="BH360" i="9"/>
  <c r="AV367" i="9" s="1"/>
  <c r="AJ356" i="9"/>
  <c r="AN356" i="9" s="1"/>
  <c r="AA149" i="5"/>
  <c r="BK1004" i="9"/>
  <c r="AM1004" i="9"/>
  <c r="AA133" i="4"/>
  <c r="AA134" i="4" s="1"/>
  <c r="BL195" i="3" l="1"/>
  <c r="AE467" i="3"/>
  <c r="AE468" i="3" s="1"/>
  <c r="AE469" i="3" s="1"/>
  <c r="AN283" i="3" s="1"/>
  <c r="AN188" i="3" s="1"/>
  <c r="AN191" i="3" s="1"/>
  <c r="AN198" i="3" s="1"/>
  <c r="AN200" i="3" s="1"/>
  <c r="W255" i="9"/>
  <c r="X257" i="9" s="1"/>
  <c r="AU253" i="9"/>
  <c r="AM1005" i="9"/>
  <c r="AM1006" i="9" s="1"/>
  <c r="AM425" i="9" s="1"/>
  <c r="AM426" i="9" s="1"/>
  <c r="W272" i="9" s="1"/>
  <c r="BK1005" i="9"/>
  <c r="BK1006" i="9" s="1"/>
  <c r="BK425" i="9" s="1"/>
  <c r="BK426" i="9" s="1"/>
  <c r="AU272" i="9" s="1"/>
  <c r="AJ432" i="9"/>
  <c r="AN432" i="9" s="1"/>
  <c r="BH432" i="9"/>
  <c r="BL432" i="9" s="1"/>
  <c r="BH351" i="9"/>
  <c r="BL351" i="9" s="1"/>
  <c r="AN175" i="3"/>
  <c r="AN177" i="3" s="1"/>
  <c r="BC471" i="3"/>
  <c r="BC472" i="3" s="1"/>
  <c r="BC473" i="3" s="1"/>
  <c r="AN279" i="3"/>
  <c r="AO287" i="2"/>
  <c r="BL283" i="3"/>
  <c r="BL188" i="3" s="1"/>
  <c r="BL191" i="3" s="1"/>
  <c r="BL198" i="3" s="1"/>
  <c r="BL200" i="3" s="1"/>
  <c r="AV449" i="9"/>
  <c r="BH433" i="9" s="1"/>
  <c r="BL433" i="9" s="1"/>
  <c r="AV450" i="9"/>
  <c r="BH434" i="9" s="1"/>
  <c r="BL434" i="9" s="1"/>
  <c r="X449" i="9"/>
  <c r="AJ433" i="9" s="1"/>
  <c r="AN433" i="9" s="1"/>
  <c r="X450" i="9"/>
  <c r="AJ434" i="9" s="1"/>
  <c r="AN434" i="9" s="1"/>
  <c r="AV368" i="9"/>
  <c r="AV369" i="9"/>
  <c r="W235" i="9"/>
  <c r="AB215" i="5"/>
  <c r="AB214" i="5"/>
  <c r="AB216" i="5"/>
  <c r="AB212" i="5"/>
  <c r="AB213" i="5"/>
  <c r="AE471" i="3" l="1"/>
  <c r="AE472" i="3" s="1"/>
  <c r="AE473" i="3" s="1"/>
  <c r="AA280" i="2"/>
  <c r="AO280" i="2" s="1"/>
  <c r="W253" i="9"/>
  <c r="W292" i="9"/>
  <c r="X294" i="9" s="1"/>
  <c r="AH279" i="2" s="1"/>
  <c r="AH281" i="2" s="1"/>
  <c r="AA52" i="6" s="1"/>
  <c r="AU292" i="9"/>
  <c r="AN438" i="9"/>
  <c r="W273" i="9" s="1"/>
  <c r="W275" i="9" s="1"/>
  <c r="BL438" i="9"/>
  <c r="AU273" i="9" s="1"/>
  <c r="AU275" i="9" s="1"/>
  <c r="BR265" i="2" s="1"/>
  <c r="BL368" i="9"/>
  <c r="BH352" i="9" s="1"/>
  <c r="BL352" i="9" s="1"/>
  <c r="AA266" i="2"/>
  <c r="AN195" i="3"/>
  <c r="AH287" i="2" s="1"/>
  <c r="BH353" i="9"/>
  <c r="BL353" i="9" s="1"/>
  <c r="AN367" i="9"/>
  <c r="AJ351" i="9" s="1"/>
  <c r="AN351" i="9" s="1"/>
  <c r="X369" i="9"/>
  <c r="AJ353" i="9" s="1"/>
  <c r="AB218" i="5"/>
  <c r="S50" i="5" s="1"/>
  <c r="BR280" i="2" l="1"/>
  <c r="CF280" i="2" s="1"/>
  <c r="W290" i="9"/>
  <c r="AU290" i="9"/>
  <c r="AV294" i="9"/>
  <c r="BY279" i="2" s="1"/>
  <c r="BY281" i="2" s="1"/>
  <c r="AS52" i="6" s="1"/>
  <c r="BL357" i="9"/>
  <c r="AU236" i="9" s="1"/>
  <c r="AU238" i="9" s="1"/>
  <c r="AU247" i="9" s="1"/>
  <c r="BR266" i="2"/>
  <c r="BR267" i="2" s="1"/>
  <c r="W284" i="9"/>
  <c r="W298" i="9" s="1"/>
  <c r="AA265" i="2"/>
  <c r="AA267" i="2" s="1"/>
  <c r="AU284" i="9"/>
  <c r="AV286" i="9" s="1"/>
  <c r="BR279" i="2" s="1"/>
  <c r="AN368" i="9"/>
  <c r="AJ352" i="9" s="1"/>
  <c r="AN352" i="9" s="1"/>
  <c r="AZ211" i="5"/>
  <c r="AH215" i="5"/>
  <c r="AH213" i="5"/>
  <c r="AH212" i="5"/>
  <c r="AH217" i="5"/>
  <c r="AH214" i="5"/>
  <c r="AH216" i="5"/>
  <c r="AN218" i="5"/>
  <c r="BR281" i="2" l="1"/>
  <c r="AS51" i="6" s="1"/>
  <c r="AS44" i="6"/>
  <c r="AS63" i="5"/>
  <c r="AS92" i="5" s="1"/>
  <c r="BO167" i="5" s="1"/>
  <c r="AS167" i="5" s="1"/>
  <c r="AT49" i="4"/>
  <c r="AT101" i="4" s="1"/>
  <c r="AU261" i="9"/>
  <c r="AV263" i="9" s="1"/>
  <c r="AV249" i="9"/>
  <c r="AU298" i="9"/>
  <c r="AV300" i="9" s="1"/>
  <c r="CF279" i="2" s="1"/>
  <c r="CF281" i="2" s="1"/>
  <c r="AS53" i="6" s="1"/>
  <c r="AN353" i="9"/>
  <c r="AN357" i="9" s="1"/>
  <c r="W236" i="9" s="1"/>
  <c r="W238" i="9" s="1"/>
  <c r="W247" i="9" s="1"/>
  <c r="W261" i="9" s="1"/>
  <c r="AA44" i="6"/>
  <c r="AA63" i="5"/>
  <c r="AA92" i="5" s="1"/>
  <c r="AA49" i="4"/>
  <c r="AA74" i="5"/>
  <c r="AA72" i="6" s="1"/>
  <c r="AS72" i="6" s="1"/>
  <c r="AA108" i="5"/>
  <c r="AA109" i="5" s="1"/>
  <c r="AZ218" i="5"/>
  <c r="AT216" i="5"/>
  <c r="AT214" i="5"/>
  <c r="AT212" i="5"/>
  <c r="AT213" i="5"/>
  <c r="AT215" i="5"/>
  <c r="AT217" i="5"/>
  <c r="AH218" i="5"/>
  <c r="D74" i="5" s="1"/>
  <c r="E72" i="6" s="1"/>
  <c r="BN167" i="5" l="1"/>
  <c r="AA167" i="5" s="1"/>
  <c r="BN111" i="5"/>
  <c r="AA111" i="5" s="1"/>
  <c r="AA112" i="5" s="1"/>
  <c r="BO140" i="5"/>
  <c r="AS140" i="5" s="1"/>
  <c r="AS141" i="5" s="1"/>
  <c r="AS161" i="5" s="1"/>
  <c r="AT120" i="4"/>
  <c r="AT123" i="4" s="1"/>
  <c r="AT124" i="4" s="1"/>
  <c r="AT125" i="4" s="1"/>
  <c r="AT70" i="4" s="1"/>
  <c r="AT73" i="4" s="1"/>
  <c r="BO155" i="5"/>
  <c r="AS155" i="5" s="1"/>
  <c r="BO150" i="5"/>
  <c r="AS150" i="5" s="1"/>
  <c r="AS151" i="5" s="1"/>
  <c r="AS93" i="5"/>
  <c r="AS143" i="5"/>
  <c r="AS144" i="5" s="1"/>
  <c r="BO88" i="5"/>
  <c r="AS88" i="5" s="1"/>
  <c r="AS89" i="5" s="1"/>
  <c r="AS70" i="5" s="1"/>
  <c r="AS72" i="5" s="1"/>
  <c r="BO102" i="5"/>
  <c r="AS102" i="5" s="1"/>
  <c r="AS103" i="5" s="1"/>
  <c r="AS77" i="6" s="1"/>
  <c r="BO81" i="5"/>
  <c r="AS81" i="5" s="1"/>
  <c r="AS82" i="5" s="1"/>
  <c r="AS118" i="5" s="1"/>
  <c r="BO125" i="5"/>
  <c r="AS125" i="5" s="1"/>
  <c r="BO111" i="5"/>
  <c r="AS111" i="5" s="1"/>
  <c r="BO135" i="5"/>
  <c r="AS135" i="5" s="1"/>
  <c r="AS136" i="5" s="1"/>
  <c r="AS160" i="5" s="1"/>
  <c r="BO114" i="5"/>
  <c r="AS114" i="5" s="1"/>
  <c r="BO94" i="5"/>
  <c r="AS94" i="5" s="1"/>
  <c r="BO145" i="5"/>
  <c r="AS145" i="5" s="1"/>
  <c r="BN150" i="5"/>
  <c r="AA150" i="5" s="1"/>
  <c r="AA151" i="5" s="1"/>
  <c r="BN155" i="5"/>
  <c r="AA155" i="5" s="1"/>
  <c r="BN140" i="5"/>
  <c r="AA140" i="5" s="1"/>
  <c r="AA141" i="5" s="1"/>
  <c r="AA161" i="5" s="1"/>
  <c r="BN145" i="5"/>
  <c r="AA145" i="5" s="1"/>
  <c r="BN114" i="5"/>
  <c r="AA114" i="5" s="1"/>
  <c r="BN135" i="5"/>
  <c r="AA135" i="5" s="1"/>
  <c r="AA136" i="5" s="1"/>
  <c r="AA160" i="5" s="1"/>
  <c r="BN125" i="5"/>
  <c r="AA125" i="5" s="1"/>
  <c r="BN81" i="5"/>
  <c r="AA81" i="5" s="1"/>
  <c r="AA82" i="5" s="1"/>
  <c r="BN102" i="5"/>
  <c r="AA102" i="5" s="1"/>
  <c r="AA103" i="5" s="1"/>
  <c r="AA77" i="6" s="1"/>
  <c r="BN88" i="5"/>
  <c r="AA88" i="5" s="1"/>
  <c r="AA89" i="5" s="1"/>
  <c r="BN94" i="5"/>
  <c r="AA94" i="5" s="1"/>
  <c r="AA101" i="4"/>
  <c r="AA120" i="4"/>
  <c r="AA123" i="4" s="1"/>
  <c r="AA124" i="4" s="1"/>
  <c r="AA125" i="4" s="1"/>
  <c r="AA70" i="4" s="1"/>
  <c r="AA179" i="4" s="1"/>
  <c r="AA143" i="5"/>
  <c r="AA93" i="5"/>
  <c r="E50" i="5"/>
  <c r="AS108" i="5"/>
  <c r="AS109" i="5" s="1"/>
  <c r="AT218" i="5"/>
  <c r="CH50" i="5" s="1"/>
  <c r="AS74" i="5"/>
  <c r="AS95" i="5" l="1"/>
  <c r="AS76" i="6" s="1"/>
  <c r="AS146" i="5"/>
  <c r="AS162" i="5" s="1"/>
  <c r="AT179" i="4"/>
  <c r="AS74" i="6"/>
  <c r="AS75" i="6"/>
  <c r="AS119" i="5"/>
  <c r="AA74" i="6"/>
  <c r="AA118" i="5"/>
  <c r="AA75" i="6"/>
  <c r="AA70" i="5"/>
  <c r="AA72" i="5" s="1"/>
  <c r="AA119" i="5"/>
  <c r="AA95" i="5"/>
  <c r="AA76" i="6" s="1"/>
  <c r="AA73" i="4"/>
  <c r="AA144" i="5"/>
  <c r="AS110" i="5"/>
  <c r="AS112" i="5" s="1"/>
  <c r="AS115" i="5" s="1"/>
  <c r="AS153" i="5"/>
  <c r="AA110" i="5"/>
  <c r="AA121" i="5" s="1"/>
  <c r="AA153" i="5"/>
  <c r="AS120" i="5" l="1"/>
  <c r="AA115" i="5"/>
  <c r="AS154" i="5"/>
  <c r="AS156" i="5" s="1"/>
  <c r="AS157" i="5" s="1"/>
  <c r="AA146" i="5"/>
  <c r="AA162" i="5" s="1"/>
  <c r="AA120" i="5"/>
  <c r="AS78" i="6"/>
  <c r="AS121" i="5"/>
  <c r="AA154" i="5"/>
  <c r="AS163" i="5" l="1"/>
  <c r="AA156" i="5"/>
  <c r="AA157" i="5" s="1"/>
  <c r="AS87" i="6"/>
  <c r="AS79" i="6"/>
  <c r="AA163" i="5" l="1"/>
  <c r="BE157" i="5"/>
  <c r="AA87" i="6"/>
  <c r="AM157" i="5"/>
  <c r="X883" i="9"/>
  <c r="X884" i="9" s="1"/>
  <c r="AM330" i="9" l="1"/>
  <c r="W244" i="9" s="1"/>
  <c r="W242" i="9" s="1"/>
  <c r="AM331" i="9" l="1"/>
  <c r="W243" i="9" s="1"/>
  <c r="W281" i="9"/>
  <c r="W245" i="9" l="1"/>
  <c r="X249" i="9" s="1"/>
  <c r="W241" i="9"/>
  <c r="AO286" i="2"/>
  <c r="AH286" i="2" s="1"/>
  <c r="AH288" i="2" s="1"/>
  <c r="AA41" i="6" s="1"/>
  <c r="W279" i="9"/>
  <c r="AO288" i="2"/>
  <c r="AA42" i="6" s="1"/>
  <c r="W280" i="9"/>
  <c r="BA227" i="4"/>
  <c r="BA255" i="4" s="1"/>
  <c r="AT99" i="4" s="1"/>
  <c r="AH255" i="4"/>
  <c r="AA99" i="4" s="1"/>
  <c r="AA114" i="4" s="1"/>
  <c r="W260" i="9" l="1"/>
  <c r="X263" i="9" s="1"/>
  <c r="W282" i="9"/>
  <c r="W278" i="9"/>
  <c r="AT107" i="4"/>
  <c r="AA107" i="4"/>
  <c r="AT114" i="4"/>
  <c r="W297" i="9" l="1"/>
  <c r="X300" i="9" s="1"/>
  <c r="X286" i="9"/>
  <c r="AA279" i="2" s="1"/>
  <c r="AA281" i="2" s="1"/>
  <c r="AA51" i="6" s="1"/>
  <c r="AT115" i="4"/>
  <c r="AT116" i="4" s="1"/>
  <c r="AT69" i="4" s="1"/>
  <c r="AT178" i="4" s="1"/>
  <c r="AA108" i="4"/>
  <c r="AA109" i="4" s="1"/>
  <c r="AA68" i="4" s="1"/>
  <c r="AA115" i="4"/>
  <c r="AA116" i="4" s="1"/>
  <c r="AA69" i="4" s="1"/>
  <c r="AA178" i="4" s="1"/>
  <c r="AT108" i="4"/>
  <c r="AT109" i="4" s="1"/>
  <c r="AT68" i="4" s="1"/>
  <c r="AT71" i="4" l="1"/>
  <c r="AO279" i="2"/>
  <c r="AO281" i="2" s="1"/>
  <c r="AA53" i="6" s="1"/>
  <c r="AA71" i="4"/>
  <c r="AA74" i="4" s="1"/>
  <c r="AA75" i="4" s="1"/>
  <c r="AA76" i="4" s="1"/>
  <c r="AT177" i="4"/>
  <c r="AA177" i="4"/>
  <c r="AT74" i="4" l="1"/>
  <c r="AT75" i="4" s="1"/>
  <c r="AT76" i="4" s="1"/>
  <c r="AT81" i="4" s="1"/>
  <c r="BE68" i="4"/>
  <c r="BE69" i="4"/>
  <c r="BE70" i="4"/>
  <c r="BE71" i="4"/>
  <c r="AL68" i="4"/>
  <c r="AL69" i="4"/>
  <c r="AL70" i="4"/>
  <c r="AL71" i="4"/>
  <c r="AA81" i="4"/>
  <c r="AA82" i="4" l="1"/>
  <c r="AA83" i="4" s="1"/>
  <c r="AA158" i="4" s="1"/>
  <c r="AT82" i="4"/>
  <c r="AT83" i="4" s="1"/>
  <c r="AT158" i="4" s="1"/>
  <c r="AS64" i="6" l="1"/>
  <c r="AT151" i="4"/>
  <c r="AT152" i="4" s="1"/>
  <c r="AT153" i="4" s="1"/>
  <c r="AT145" i="4"/>
  <c r="AA145" i="4"/>
  <c r="AA64" i="6"/>
  <c r="AA151" i="4"/>
  <c r="AA152" i="4" s="1"/>
  <c r="AA153" i="4" s="1"/>
  <c r="AA146" i="4" l="1"/>
  <c r="AA147" i="4" s="1"/>
  <c r="AA159" i="4"/>
  <c r="AA160" i="4" s="1"/>
  <c r="AT146" i="4"/>
  <c r="AT147" i="4" s="1"/>
  <c r="AT159" i="4"/>
  <c r="AT160" i="4" s="1"/>
  <c r="AS123" i="5" s="1"/>
  <c r="AA123" i="5" l="1"/>
  <c r="AS165" i="5"/>
  <c r="AS124" i="5"/>
  <c r="AS126" i="5" s="1"/>
  <c r="AS127" i="5" l="1"/>
  <c r="AS83" i="6" s="1"/>
  <c r="AA124" i="5"/>
  <c r="AA126" i="5" s="1"/>
  <c r="AA127" i="5" s="1"/>
  <c r="AA165" i="5"/>
  <c r="AS82" i="6"/>
  <c r="AS166" i="5"/>
  <c r="AS168" i="5" l="1"/>
  <c r="AS169" i="5" s="1"/>
  <c r="AS88" i="6" s="1"/>
  <c r="AA166" i="5"/>
  <c r="AA168" i="5" s="1"/>
  <c r="AA169" i="5" s="1"/>
  <c r="AA82" i="6"/>
  <c r="AA79" i="6"/>
  <c r="AA78" i="6"/>
  <c r="BE169" i="5" l="1"/>
  <c r="AM169" i="5"/>
  <c r="AA88" i="6"/>
  <c r="AA83" i="6"/>
</calcChain>
</file>

<file path=xl/sharedStrings.xml><?xml version="1.0" encoding="utf-8"?>
<sst xmlns="http://schemas.openxmlformats.org/spreadsheetml/2006/main" count="3740" uniqueCount="1925">
  <si>
    <t>t</t>
  </si>
  <si>
    <t>Kampagne effiziente Kälte</t>
  </si>
  <si>
    <t>Bezeichnung</t>
  </si>
  <si>
    <t>Bemerkung</t>
  </si>
  <si>
    <t>Firma</t>
  </si>
  <si>
    <t>Name</t>
  </si>
  <si>
    <t>Datum</t>
  </si>
  <si>
    <t>Wirtschaftlichkeit</t>
  </si>
  <si>
    <t>Ergebnisse</t>
  </si>
  <si>
    <t>D/F/I</t>
  </si>
  <si>
    <t>Deutsch</t>
  </si>
  <si>
    <t>Italiano</t>
  </si>
  <si>
    <t>u</t>
  </si>
  <si>
    <t>Abschätzungs-Tool</t>
  </si>
  <si>
    <t>Anlagetyp</t>
  </si>
  <si>
    <t xml:space="preserve"> - </t>
  </si>
  <si>
    <t>Supermarkt</t>
  </si>
  <si>
    <t>Kältemittel</t>
  </si>
  <si>
    <t>Anlagefüllgewicht</t>
  </si>
  <si>
    <t>kg</t>
  </si>
  <si>
    <t>kWh/a</t>
  </si>
  <si>
    <t>Strom-Mix</t>
  </si>
  <si>
    <t>EU-Strommix</t>
  </si>
  <si>
    <t/>
  </si>
  <si>
    <t>CHF/ Tonne CO2</t>
  </si>
  <si>
    <t>Jahre</t>
  </si>
  <si>
    <t>kg CO2/kg</t>
  </si>
  <si>
    <t>Leckagerate pro Jahr</t>
  </si>
  <si>
    <t>%</t>
  </si>
  <si>
    <t>CO2-Leckagen (nicht gerundet)</t>
  </si>
  <si>
    <t>Rundung</t>
  </si>
  <si>
    <t>kg CO2 äquivalent</t>
  </si>
  <si>
    <t>CO2-Leckagen (nicht Recycling)</t>
  </si>
  <si>
    <t>Elektrizitätsbedarf</t>
  </si>
  <si>
    <t>CO2-Emissionsfaktor Elektrizität</t>
  </si>
  <si>
    <t>kg CO2/kWh</t>
  </si>
  <si>
    <t>CO2-Strom (nicht gerundet)</t>
  </si>
  <si>
    <t>CO2-Emissionen Elektrizitätsverbrauch</t>
  </si>
  <si>
    <t>So viele Kilometer können Sie mit einem Mittelklassewagen (7.5 Liter/100 km) pro Jahr fahren</t>
  </si>
  <si>
    <t>CO2-Ausstoss Mittelklassewagen</t>
  </si>
  <si>
    <t>kg CO2/km</t>
  </si>
  <si>
    <t>Distanz</t>
  </si>
  <si>
    <t>km/a</t>
  </si>
  <si>
    <t>So viele Lastwagen mit ...</t>
  </si>
  <si>
    <t>CO2-Inhalt LKW</t>
  </si>
  <si>
    <t>LKW</t>
  </si>
  <si>
    <t>CHF/a</t>
  </si>
  <si>
    <t>Daten für Grafik (intern)</t>
  </si>
  <si>
    <t>Standard-Werte für Berechnung</t>
  </si>
  <si>
    <t>GWP Kältemittel</t>
  </si>
  <si>
    <t>R744  (CO2)</t>
  </si>
  <si>
    <t>Lebensdauer Anlagen</t>
  </si>
  <si>
    <t>Industrie</t>
  </si>
  <si>
    <t>Klima-Kälte Direktverdampfung (VRV-, VRF-Systeme)</t>
  </si>
  <si>
    <t>Recycling-Faktor</t>
  </si>
  <si>
    <t>Texte Illustration</t>
  </si>
  <si>
    <t>Tanklastwagen</t>
  </si>
  <si>
    <t>Franken</t>
  </si>
  <si>
    <t>Stromprodukte</t>
  </si>
  <si>
    <t>Name des Stromprodukts</t>
  </si>
  <si>
    <t>unten Werte eingeben</t>
  </si>
  <si>
    <t>Wert eingeben</t>
  </si>
  <si>
    <t>Elektrizitätsverbrauch Kälteanlage</t>
  </si>
  <si>
    <t>Preis CO2-Kompensation</t>
  </si>
  <si>
    <t>CHF/Tonne</t>
  </si>
  <si>
    <t>TEWI-Tool</t>
  </si>
  <si>
    <t>Anlagetypen</t>
  </si>
  <si>
    <t>-</t>
  </si>
  <si>
    <t>Naturmade Star Windkraft</t>
  </si>
  <si>
    <t>Berechnung</t>
  </si>
  <si>
    <t>IPCC 5</t>
  </si>
  <si>
    <t xml:space="preserve">IPCC 3 </t>
  </si>
  <si>
    <t xml:space="preserve"> -</t>
  </si>
  <si>
    <t>manuelle Eingabe</t>
  </si>
  <si>
    <t>CO2-Emissionen Leckagen</t>
  </si>
  <si>
    <t>CO2-Emissionen Rückgewinnungsverluste</t>
  </si>
  <si>
    <t>Leckagen</t>
  </si>
  <si>
    <t>Rückgewinnungsverluste</t>
  </si>
  <si>
    <t>Elektrizitätsverbrauch</t>
  </si>
  <si>
    <t>km</t>
  </si>
  <si>
    <t>CO2-Emissionen pro Jahr</t>
  </si>
  <si>
    <t>Anzahl LKW</t>
  </si>
  <si>
    <t>Kompensationskosten</t>
  </si>
  <si>
    <t>kW</t>
  </si>
  <si>
    <t>Nutztemperatur</t>
  </si>
  <si>
    <t>°C</t>
  </si>
  <si>
    <t>Verdampfungstemperatur</t>
  </si>
  <si>
    <t>elektrische Leistungsaufnahme</t>
  </si>
  <si>
    <t>P elektrisch</t>
  </si>
  <si>
    <t>Regelungsart</t>
  </si>
  <si>
    <t xml:space="preserve">Pumpen im Rückkühlkreis </t>
  </si>
  <si>
    <t>Ventilatoren Rückkühler/Kondensator</t>
  </si>
  <si>
    <t>Standort (Klima entspricht etwa...)</t>
  </si>
  <si>
    <t>Annahmen Planer</t>
  </si>
  <si>
    <t>Frühling</t>
  </si>
  <si>
    <t>h/d</t>
  </si>
  <si>
    <t>Betriebszeiten (pro Tag)</t>
  </si>
  <si>
    <t>Sommer</t>
  </si>
  <si>
    <t>Herbst</t>
  </si>
  <si>
    <t>Winter</t>
  </si>
  <si>
    <t>Total</t>
  </si>
  <si>
    <t>Jahr</t>
  </si>
  <si>
    <t>ein/aus</t>
  </si>
  <si>
    <t>Mittlere Temperaturen</t>
  </si>
  <si>
    <t>Basel</t>
  </si>
  <si>
    <t>Bern</t>
  </si>
  <si>
    <t>Genf</t>
  </si>
  <si>
    <t>Lugano</t>
  </si>
  <si>
    <t>St. Gallen</t>
  </si>
  <si>
    <t>Zürich</t>
  </si>
  <si>
    <t>Last-Profile</t>
  </si>
  <si>
    <t>Kühllast von der Aussentemperatur abhängig</t>
  </si>
  <si>
    <t>bedarfsgerechte Ansteuerung (FU)</t>
  </si>
  <si>
    <t>Lastprofil</t>
  </si>
  <si>
    <t>Laufzeit</t>
  </si>
  <si>
    <t>Quartal</t>
  </si>
  <si>
    <t>h</t>
  </si>
  <si>
    <t>Dimensionierung</t>
  </si>
  <si>
    <t>Kühlleistungsbedarf (Gebäude)</t>
  </si>
  <si>
    <t>Laufzeit (effektive Dimensionierung)</t>
  </si>
  <si>
    <t>Ansteuerung</t>
  </si>
  <si>
    <t>(Über-)Dimensionierung</t>
  </si>
  <si>
    <t>Laufzeit (Dimensionierung nach Bedarf)</t>
  </si>
  <si>
    <t>h/Q</t>
  </si>
  <si>
    <t>Tage pro Quartal</t>
  </si>
  <si>
    <t>Kälteeergiebedarf</t>
  </si>
  <si>
    <t>Stromverbrauch Maschine</t>
  </si>
  <si>
    <t>Pe</t>
  </si>
  <si>
    <t>Regelung</t>
  </si>
  <si>
    <t>h/a</t>
  </si>
  <si>
    <t>Einsparung</t>
  </si>
  <si>
    <t>Betriebszeit Profil (100%)</t>
  </si>
  <si>
    <t>Betriebszeit Profil (Reduziert)</t>
  </si>
  <si>
    <t>Einsparung aufgrund der gewählten Regelung «warme Seite»</t>
  </si>
  <si>
    <t>Einsparung aufgrund der gewählten Regelung «kalte Seite»</t>
  </si>
  <si>
    <t>Laufzeit Maschine (pro Tag)</t>
  </si>
  <si>
    <t>Betriebsstunden Maschine pro Jahr</t>
  </si>
  <si>
    <t>Maschine</t>
  </si>
  <si>
    <t>Hilfsbetriebe «warme Seite»</t>
  </si>
  <si>
    <t>Hilfsbetriebe «kalte Seite»</t>
  </si>
  <si>
    <t>Energie</t>
  </si>
  <si>
    <t>(erzeugte Kälte / Total Elektrizitätsverbrauch)</t>
  </si>
  <si>
    <t>Total Elektrizitätsverbrauch</t>
  </si>
  <si>
    <t>März</t>
  </si>
  <si>
    <t>April</t>
  </si>
  <si>
    <t>Mai</t>
  </si>
  <si>
    <t>Juni</t>
  </si>
  <si>
    <t>Juli</t>
  </si>
  <si>
    <t>Ausgust</t>
  </si>
  <si>
    <t>September</t>
  </si>
  <si>
    <t>Oktober</t>
  </si>
  <si>
    <t>November</t>
  </si>
  <si>
    <t>Dezember</t>
  </si>
  <si>
    <t>Januar</t>
  </si>
  <si>
    <t>Februar</t>
  </si>
  <si>
    <t>Mittel</t>
  </si>
  <si>
    <t>Intern</t>
  </si>
  <si>
    <t>Standard-Profil</t>
  </si>
  <si>
    <t>Betriebs-Profil</t>
  </si>
  <si>
    <t>Vollbetriebsstunden der Maschine</t>
  </si>
  <si>
    <t>A:</t>
  </si>
  <si>
    <t xml:space="preserve">B: </t>
  </si>
  <si>
    <t>Verdichter 1</t>
  </si>
  <si>
    <t xml:space="preserve">kW </t>
  </si>
  <si>
    <t>Verdichter 2</t>
  </si>
  <si>
    <t>Verdichter 3</t>
  </si>
  <si>
    <t>Verdichter 4</t>
  </si>
  <si>
    <t>Wärmeträgerpumpen</t>
  </si>
  <si>
    <t>Ventilatoren Kühler</t>
  </si>
  <si>
    <t>Kälteträgerpumpen</t>
  </si>
  <si>
    <t>Anzahl Verdichter</t>
  </si>
  <si>
    <t>Anlagekonzept</t>
  </si>
  <si>
    <t>Standort (Klimazone)</t>
  </si>
  <si>
    <t>Kälteleistung</t>
  </si>
  <si>
    <t>Kühlleistungsbedarf</t>
  </si>
  <si>
    <t>mittlere Kälteleistung Verdichter</t>
  </si>
  <si>
    <t>kWh</t>
  </si>
  <si>
    <t>Stunden pro Quartal</t>
  </si>
  <si>
    <t>Laufzeit pro Quartal</t>
  </si>
  <si>
    <t>d</t>
  </si>
  <si>
    <t>Laufzeit pro Tag</t>
  </si>
  <si>
    <t>Vollbetriebsstunden pro Quartal</t>
  </si>
  <si>
    <t>Vollbetriebsstunden pro Tag</t>
  </si>
  <si>
    <t>Vollbetriebsstunden (effektiv)</t>
  </si>
  <si>
    <t>Beaufschlagung aufgrund der gewählten Regelung (Verdichter)</t>
  </si>
  <si>
    <t>ein/aus (ohne Speicher)</t>
  </si>
  <si>
    <t>Frequenzumformer</t>
  </si>
  <si>
    <t>Frequenzumformer mit Speicher</t>
  </si>
  <si>
    <t>ein/aus (mit kleinem Speicher, Verdichter schaltet 6x und mehr pro Stunde ein)</t>
  </si>
  <si>
    <t>ein/aus (mit grossem Speicher, Verdichter schaltet weniger als 6x pro Stunde ein)</t>
  </si>
  <si>
    <t>Beaufschlagung</t>
  </si>
  <si>
    <t>Verdichter</t>
  </si>
  <si>
    <t>elektrische Leistungsaufnahme (effektiv)</t>
  </si>
  <si>
    <t>Stromverbrauch Verdichter</t>
  </si>
  <si>
    <t>Annahme des Planer für das Projekt</t>
  </si>
  <si>
    <t>Vollberteibsstunden</t>
  </si>
  <si>
    <t>Beaufschlagung Steuerung</t>
  </si>
  <si>
    <t>Drop Down: Anzahl Verdichter</t>
  </si>
  <si>
    <t>Mittel Q</t>
  </si>
  <si>
    <t>(nicht integriert)</t>
  </si>
  <si>
    <t>COP-Verbesserung dank FU</t>
  </si>
  <si>
    <t>Leistung mit FU geregelt</t>
  </si>
  <si>
    <t>Leistung Total</t>
  </si>
  <si>
    <t>Anteil FU geregelt</t>
  </si>
  <si>
    <t>Verdichter mit max. Leistung</t>
  </si>
  <si>
    <t>kW el</t>
  </si>
  <si>
    <t>Verbesserung im Teillastbetrieb</t>
  </si>
  <si>
    <t>Verbesserung gesamt COP</t>
  </si>
  <si>
    <t>Investitionskosten</t>
  </si>
  <si>
    <t>CHF</t>
  </si>
  <si>
    <t>Strompreis</t>
  </si>
  <si>
    <t>Rp./kWh</t>
  </si>
  <si>
    <t>Energiekosten</t>
  </si>
  <si>
    <t>CO2-Kompensationskosten</t>
  </si>
  <si>
    <t>Runden</t>
  </si>
  <si>
    <t>Ja</t>
  </si>
  <si>
    <t>Nein</t>
  </si>
  <si>
    <t>Auswahl Analgetyp</t>
  </si>
  <si>
    <t>Auswahl</t>
  </si>
  <si>
    <t>Auswahl Sprache</t>
  </si>
  <si>
    <t>geben Sie den Elektrizitätsbedarf hier manuell ein</t>
  </si>
  <si>
    <t>Bezeichnung der Variante A</t>
  </si>
  <si>
    <t>Bezeichnung der Variante B</t>
  </si>
  <si>
    <t>Bezeichnung Varianten</t>
  </si>
  <si>
    <t>Abweichungen Planerwerte</t>
  </si>
  <si>
    <t>von</t>
  </si>
  <si>
    <t>bis</t>
  </si>
  <si>
    <t xml:space="preserve">Der Planer hat weniger Vollbetriebsstunden eingerechnet, als dass die Standard-Werte für diese Anwendung vorgeben. Dadurch wird der abgeschätzte Energieverbrauch tiefer. </t>
  </si>
  <si>
    <t>Der Planer hat erheblich weniger Vollbetriebsstunden eingerechnet, als dass die Standard-Werte für diese Anwendung vorgeben. Dadurch wird der abgeschätzte Energieverbrauch tiefer.</t>
  </si>
  <si>
    <t>Hinweis</t>
  </si>
  <si>
    <t>Bemerkung 1</t>
  </si>
  <si>
    <t>Bemerkung 2</t>
  </si>
  <si>
    <t>Berechnungsbasis</t>
  </si>
  <si>
    <t>Quelle prüfen</t>
  </si>
  <si>
    <t>Details zur Berechnung einblenden?</t>
  </si>
  <si>
    <t>Total CO2-Emissionen</t>
  </si>
  <si>
    <t>Zusammenfassung</t>
  </si>
  <si>
    <t>Kälteleistung Bedarf</t>
  </si>
  <si>
    <t>Kälteleistung installiert</t>
  </si>
  <si>
    <t>Faktor</t>
  </si>
  <si>
    <t>Jahreskosten</t>
  </si>
  <si>
    <t>CO2-Ausstoss pro Jahr</t>
  </si>
  <si>
    <t>kg CO2</t>
  </si>
  <si>
    <t>Jahreskosten (CO2-neutraler Betrieb)</t>
  </si>
  <si>
    <t>Klimarelevante Belastung (TEWI)</t>
  </si>
  <si>
    <t xml:space="preserve">Anzahl Varianten </t>
  </si>
  <si>
    <t>Variante A</t>
  </si>
  <si>
    <t>Variante B</t>
  </si>
  <si>
    <t>Wartungskosten</t>
  </si>
  <si>
    <t>Lebenszykluskosten</t>
  </si>
  <si>
    <t>Jährliche Kosten</t>
  </si>
  <si>
    <t>Lebenszykluskosten (Life Cycle Cost LCC)</t>
  </si>
  <si>
    <t>Details einblenden?</t>
  </si>
  <si>
    <t>Drop Down:</t>
  </si>
  <si>
    <t xml:space="preserve">kg CO2 </t>
  </si>
  <si>
    <t>(alle kg CO2 Werte sind kg CO2 äquivalent)</t>
  </si>
  <si>
    <t>Drop Down-Feld</t>
  </si>
  <si>
    <t>Kälteleistung der Maschinen</t>
  </si>
  <si>
    <t>kWh/kWh</t>
  </si>
  <si>
    <t xml:space="preserve">Aussentemperatur </t>
  </si>
  <si>
    <t>Kosten CO2-Kompensation</t>
  </si>
  <si>
    <t>Sprachumschaltung</t>
  </si>
  <si>
    <t>Objekt</t>
  </si>
  <si>
    <t>Ausgefüllt durch</t>
  </si>
  <si>
    <t>Was wollen Sie berechnen?</t>
  </si>
  <si>
    <t>Anwendung</t>
  </si>
  <si>
    <t>i</t>
  </si>
  <si>
    <t>Tagesmitteltemperaturen (5:40 bis 17:40 Uhr)</t>
  </si>
  <si>
    <t>Energieverbrauch Verdichter</t>
  </si>
  <si>
    <t>Energieverbrauch Hilfsbetriebe «warme Seite»</t>
  </si>
  <si>
    <t>Energieverbrauch Hilfsbetriebe «kalte Seite»</t>
  </si>
  <si>
    <t>Ergebnis der Abschätzung gemäss Annahmen des Planers</t>
  </si>
  <si>
    <t>Ergebnis der Abschätzung gemäss Standard- Profil</t>
  </si>
  <si>
    <t>Ventilatoren Rückkühler/Verflüssiger</t>
  </si>
  <si>
    <t>Verflüssigungstemperatur</t>
  </si>
  <si>
    <t>Klima-Kälte (wassergekühlte Kaltwassersätze)</t>
  </si>
  <si>
    <t>Klima-Kälte (luftgekühlte Kaltwassersätze)</t>
  </si>
  <si>
    <t>Bauweise</t>
  </si>
  <si>
    <t>Montage auf Platz</t>
  </si>
  <si>
    <t>Werksgefertigt</t>
  </si>
  <si>
    <t>Werksgefertigt hermetisiert</t>
  </si>
  <si>
    <t>R290 (Propan)</t>
  </si>
  <si>
    <t>R1270 (Propylen)</t>
  </si>
  <si>
    <t>B:</t>
  </si>
  <si>
    <t>Unterhalts- und Betriebskosten</t>
  </si>
  <si>
    <t>Eingabe fakultativ</t>
  </si>
  <si>
    <t>massgebliche UBK</t>
  </si>
  <si>
    <t>Art</t>
  </si>
  <si>
    <t xml:space="preserve">Kosten </t>
  </si>
  <si>
    <t>Standard-Werte</t>
  </si>
  <si>
    <t>Vollservice (inkl. Material)</t>
  </si>
  <si>
    <t>Vollservice (inkl Material)</t>
  </si>
  <si>
    <t xml:space="preserve">&gt; </t>
  </si>
  <si>
    <t>&gt;</t>
  </si>
  <si>
    <t>Material (gerundet)</t>
  </si>
  <si>
    <t>Massgebende Service-Art</t>
  </si>
  <si>
    <t>Text Präventiv-Wartung Einblenden?</t>
  </si>
  <si>
    <t>Präventiv-Wartung &amp; Material</t>
  </si>
  <si>
    <t>Kosten Präventiv-Wartung ohne Material</t>
  </si>
  <si>
    <t>Vollservice</t>
  </si>
  <si>
    <t>Präventiv-Wartung ohne Material</t>
  </si>
  <si>
    <t>Eingaben</t>
  </si>
  <si>
    <t xml:space="preserve">Ergebnisse TEWI-Berechnung </t>
  </si>
  <si>
    <t>Berechnung der CO2-Emissionen durch Leckagen</t>
  </si>
  <si>
    <t>Berechnung der CO2-Emissionen durch Verluste bei der Rückgewinnung des Kältemittels</t>
  </si>
  <si>
    <t>Berechnung der CO2-Emissionen durch den Elektrizitätsverbrauch der Kälteanlage</t>
  </si>
  <si>
    <t>Illustration des jährlichen CO2-Ausstosses</t>
  </si>
  <si>
    <t>Bauweise (Angezeigt im Drop-Down-Feld)</t>
  </si>
  <si>
    <t>Temperaturen</t>
  </si>
  <si>
    <t>Auslegung der Kälteanlage</t>
  </si>
  <si>
    <t>Konzept Kälteerzeugung</t>
  </si>
  <si>
    <t>Grundlagedaten</t>
  </si>
  <si>
    <t>Test</t>
  </si>
  <si>
    <t>Zusammenstellung Ergebnisse</t>
  </si>
  <si>
    <t>Wert braucht es nicht</t>
  </si>
  <si>
    <t>Eingabe Betriebsdaten</t>
  </si>
  <si>
    <t>Raumlufttemperatur</t>
  </si>
  <si>
    <t>Kaltwassertemperatur</t>
  </si>
  <si>
    <t>Ergebnisse (gerundete Werte)</t>
  </si>
  <si>
    <t>Jährliche Kosten (ökonomisch)</t>
  </si>
  <si>
    <t>Jährliche Kosten für einen klimaneutralen Betrieb (ökonomisch + ökologisch)</t>
  </si>
  <si>
    <t>Lebenszykluskosten (ökonomisch)</t>
  </si>
  <si>
    <t>CO2-Emissionen während der Lebensdauer</t>
  </si>
  <si>
    <t>Zuordnung Leckagen an Bauweise</t>
  </si>
  <si>
    <t>Anlagespezifikation</t>
  </si>
  <si>
    <t>COP Verdichter (nur zur Kontrolle)</t>
  </si>
  <si>
    <t>Effektive Betriebstemperaturen</t>
  </si>
  <si>
    <t>elektrische Leistungsaufnahme Verdichter</t>
  </si>
  <si>
    <t>Kälteleistung Verdichter</t>
  </si>
  <si>
    <t>Mittlere Aussentemperatur (0-24h)</t>
  </si>
  <si>
    <t>«Teillast-Bonus»</t>
  </si>
  <si>
    <t>Betriebszeiten</t>
  </si>
  <si>
    <t>Klären Sie mit dem Planer, warum er diese Vollbetriebsstunden gewählt hat.</t>
  </si>
  <si>
    <t>R717 (Ammoniak - NH3)</t>
  </si>
  <si>
    <t>Gewerbe</t>
  </si>
  <si>
    <t>Rundung (Stellen)</t>
  </si>
  <si>
    <t>Berechnungen (A: Standard-Profil)</t>
  </si>
  <si>
    <t>Berechnungen (B: Planer-Werte)</t>
  </si>
  <si>
    <t>Berechnungsart</t>
  </si>
  <si>
    <t>Lebenszykluskosten CO2-neutraler Betrieb</t>
  </si>
  <si>
    <t>Pe (korr.)</t>
  </si>
  <si>
    <t>Vollbetriebsstunden</t>
  </si>
  <si>
    <t>Bâle</t>
  </si>
  <si>
    <t>Berne</t>
  </si>
  <si>
    <t>Durées de fonctionnement</t>
  </si>
  <si>
    <t>Date</t>
  </si>
  <si>
    <t>Marche/arrêt</t>
  </si>
  <si>
    <t>Consommation d'électricité</t>
  </si>
  <si>
    <t>Convertisseur de fréquence</t>
  </si>
  <si>
    <t>Printemps</t>
  </si>
  <si>
    <t>Automne</t>
  </si>
  <si>
    <t>Année</t>
  </si>
  <si>
    <t>Genève</t>
  </si>
  <si>
    <t>Nom</t>
  </si>
  <si>
    <t>Température d'utilisation</t>
  </si>
  <si>
    <t>Bâtiment</t>
  </si>
  <si>
    <t>P électrique</t>
  </si>
  <si>
    <t>Pe (corr.)</t>
  </si>
  <si>
    <t>Type de régulation</t>
  </si>
  <si>
    <t>Eté</t>
  </si>
  <si>
    <t>St.-Gall</t>
  </si>
  <si>
    <t>Températures</t>
  </si>
  <si>
    <t>Consommation totale d'électricité</t>
  </si>
  <si>
    <t>Température d'évaporation</t>
  </si>
  <si>
    <t>Compresseur 1</t>
  </si>
  <si>
    <t>Compresseur 2</t>
  </si>
  <si>
    <t>Compresseur 3</t>
  </si>
  <si>
    <t>Compresseur 4</t>
  </si>
  <si>
    <t>Compresseur</t>
  </si>
  <si>
    <t>Hiver</t>
  </si>
  <si>
    <t>Zurich</t>
  </si>
  <si>
    <t>Die Rückkühlmediumstemperatur ist die Eintrittstemperatur des Rückkühlmediums auf der warmen Seite der Kältemaschine.</t>
  </si>
  <si>
    <t>Es werden nur die effektiv benötigten Verdichter eingegeben. Allfällige (Reserve-) Verdichter für eine erhöhte Betriebssicherheit sind hier nicht einzurechnen.</t>
  </si>
  <si>
    <t>Die Mittlere Aussentemperatur der Jahreszeit ist ein Indikator bei der Bestimmung der effektiven Betriebsweise der Kälteanlage (Kondensationstemperatur).</t>
  </si>
  <si>
    <t>Falls es zusätzliche Hilfsbetriebe auf der «warmen Seite» gibt, können diese hier eingetragen werden.</t>
  </si>
  <si>
    <t>Falls es zusätzliche Hilfsbetriebe auf der «kalten Seite» gibt, können diese hier eingetragen werden.</t>
  </si>
  <si>
    <t>Der Standort hilft bei der Bestimmung der Betriebsdaten (Aussentemperatur).</t>
  </si>
  <si>
    <t>Eingabe der Leistung (Auslegung) für die Kühlung des Gebäudes.</t>
  </si>
  <si>
    <t>So finden Sie den aktuellen Preis: Klicken Sie auf der Seite www.myclimate.ch auf das Feld «Spende». Geben Sie im Feld «Reduktion in Tonnen» den Wert 1 ein und drücken Sie auf «Spenden». Sie sehen nun die Kosten für 1 t CO2 in CHF.</t>
  </si>
  <si>
    <t>TEWI (Total Equivalent Warming Impact = Treibhauseffekt)</t>
  </si>
  <si>
    <t>Falls der Strompreis nicht bekannt ist, kann dieser auf der Webseite der ELOCM (www.strompreis.elcom.admin.ch) nachgeschlagen werden. Achtung: Der Strompreis hier und der gewählte Strom-Mix der TEWI-Berechnung müssen korrespondieren.</t>
  </si>
  <si>
    <t>Kosten von Standard-Wartungsverträgen ohne Material (Präventivservice. Das Programm rechnet für das Material einen prozentualen Anteil der Investitionskosten ein.</t>
  </si>
  <si>
    <t xml:space="preserve">Im Vollservice sind alle Arbeiten und alles Material enthalten. </t>
  </si>
  <si>
    <t>Wählen Sie aus der Liste einen Standort, an welchem ein ähnliches Klima herrscht. (Objekt steht in Biel: wählen Sie als Standort am besten Bern)</t>
  </si>
  <si>
    <t>Die Raumlufttemperatur entspricht der Temperatur der Raumluft in der Raummitte und 1 m über Boden.</t>
  </si>
  <si>
    <t>2B-AM22</t>
  </si>
  <si>
    <t>2B-AM24</t>
  </si>
  <si>
    <t>2B-AM11</t>
  </si>
  <si>
    <t>2B-AM38</t>
  </si>
  <si>
    <t>2B-AM40</t>
  </si>
  <si>
    <t>2B-AM49</t>
  </si>
  <si>
    <t>2B-AM60</t>
  </si>
  <si>
    <t>2B-AM65</t>
  </si>
  <si>
    <t>2B-AM67</t>
  </si>
  <si>
    <t>2B-AM88</t>
  </si>
  <si>
    <t>2B-AM90</t>
  </si>
  <si>
    <t>Eingabemeldungen (maximale Länge 250 Zeichen (inkl. Leerzeichen)</t>
  </si>
  <si>
    <t>2A-AM21</t>
  </si>
  <si>
    <t>2A-AM23</t>
  </si>
  <si>
    <t>2A-AM25</t>
  </si>
  <si>
    <t>2A-AM27</t>
  </si>
  <si>
    <t>2A-AM38</t>
  </si>
  <si>
    <t>2A-AM40</t>
  </si>
  <si>
    <t>2A-AM44</t>
  </si>
  <si>
    <t>2A-AM64</t>
  </si>
  <si>
    <t>2A-AM72</t>
  </si>
  <si>
    <t>2A-AM86</t>
  </si>
  <si>
    <t>2A-AM88</t>
  </si>
  <si>
    <t>2A-AM120</t>
  </si>
  <si>
    <t>2A-AM134</t>
  </si>
  <si>
    <t>2A-AM136</t>
  </si>
  <si>
    <t>3-AM28</t>
  </si>
  <si>
    <t>3-AM30</t>
  </si>
  <si>
    <t>4-AM23</t>
  </si>
  <si>
    <t>4-AM25</t>
  </si>
  <si>
    <t>4-AM27</t>
  </si>
  <si>
    <t>4-AM28</t>
  </si>
  <si>
    <t>4-AM29</t>
  </si>
  <si>
    <t>4-AM30</t>
  </si>
  <si>
    <t>4-AM43</t>
  </si>
  <si>
    <t>Mit dem Betriebs-Profil wird die Betriebsweise der Kälteanlage definiert. Wählen Sie das Profil, welches der geplanten Betriebsweise der Kälteanlage am ehesten entspricht.</t>
  </si>
  <si>
    <t>Die Kaltwassertemperatur ist die Vorlauftemperatur (Austrittstemperatur des Kaltwassers aus der Kältemaschine) auf der kalten Seite.</t>
  </si>
  <si>
    <t xml:space="preserve">Hier wird die prozentuale Abweichung der «Laufzeiten des Planer» von den «Standard-Laufzeiten» angezeigt. </t>
  </si>
  <si>
    <t xml:space="preserve">Hier wird die prozentuale Abweichung der «Laufzeiten des Planers» von den «Standard-Laufzeiten» angezeigt. </t>
  </si>
  <si>
    <t>Eingabe der vom Planer berecheten Betriebszeit der Maschine.  (Möglichkeit die Erfahrungen oder situative Situation einfliessen zu lassen).</t>
  </si>
  <si>
    <t>Ohne Eingabe werden Standard Unterhalts- und Betriebskosten abgeschätzt. Die Annahmen bezieht sich auf eine durchschnittliche Kälteanlage. Schlecht unterhaltene Anlagen können mehr, qualitativ gut verarbeitete Anlagen weniger UBK verursachen.</t>
  </si>
  <si>
    <t>Die Standard Unterhalts- und Betriebskosten werden wie folgt berechnet: 1'000.- Grundpauschale + 3% der Investitionskosten (bis 200'000 CHF), für teurere Anlagen werden darüber noch 2% eingerechnet.</t>
  </si>
  <si>
    <t>test</t>
  </si>
  <si>
    <t>prova</t>
  </si>
  <si>
    <t>Eingabe der vom Planer berechneten Betriebszeit der Maschine. (Möglichkeit die Erfahrungen oder situative Situation einfliessen zu lassen).</t>
  </si>
  <si>
    <t>Es wird die teuerste der drei Variante übernommen (Standard - Präventiv-Wartung oder Vollservice).</t>
  </si>
  <si>
    <t>(toutes les valeurs kg CO2 sont des valeurs kg équivalent CO2)</t>
  </si>
  <si>
    <t>(Sur)dimensionnement</t>
  </si>
  <si>
    <t>Écart valeur projeteur</t>
  </si>
  <si>
    <t>Concept de l'installation</t>
  </si>
  <si>
    <t>Spécifications de l'installation</t>
  </si>
  <si>
    <t>Type d'installation</t>
  </si>
  <si>
    <t>Présuppositions du projeteur pour le projet</t>
  </si>
  <si>
    <t>Suppositions projeteur</t>
  </si>
  <si>
    <t>Application</t>
  </si>
  <si>
    <t>Nombre PL</t>
  </si>
  <si>
    <t xml:space="preserve">Nombre variantes </t>
  </si>
  <si>
    <t>Nombre compresseurs</t>
  </si>
  <si>
    <t>Complété par</t>
  </si>
  <si>
    <t>Conception de l'installation frigorifique</t>
  </si>
  <si>
    <t xml:space="preserve">Température extérieure </t>
  </si>
  <si>
    <t>Construction</t>
  </si>
  <si>
    <t>Mise sous pression</t>
  </si>
  <si>
    <t>Commande conforme aux besoins (CF)</t>
  </si>
  <si>
    <t>Remarque</t>
  </si>
  <si>
    <t>Calcul</t>
  </si>
  <si>
    <t>Calcul des émissions de CO2 dues à des fuites</t>
  </si>
  <si>
    <t>Calcul des émissions de CO2 dues aux pertes lors de la récupération du fluide frigorigène</t>
  </si>
  <si>
    <t>Base de calcul</t>
  </si>
  <si>
    <t>Calculs (A: profil standard)</t>
  </si>
  <si>
    <t>Calculs (B: valeurs du projeteur)</t>
  </si>
  <si>
    <t>Calcul (données de profil)</t>
  </si>
  <si>
    <t>Calcul avec les données du projeteur</t>
  </si>
  <si>
    <t>Type de calcul</t>
  </si>
  <si>
    <t>Profil de fonctionnement</t>
  </si>
  <si>
    <t>Durée de fonctionnement profil (réduit)</t>
  </si>
  <si>
    <t>Durées de fonctionnement (par jour)</t>
  </si>
  <si>
    <t>Désignation</t>
  </si>
  <si>
    <t>Désignation de la variante A</t>
  </si>
  <si>
    <t>Désignation de la variante B</t>
  </si>
  <si>
    <t>CHF/ tonne CO2</t>
  </si>
  <si>
    <t>CO2 rejeté véhicule de catégorie moyenne</t>
  </si>
  <si>
    <t>CO2 rejeté par an</t>
  </si>
  <si>
    <t>Émissions CO2 consommation d'électricité</t>
  </si>
  <si>
    <t>Émissions CO2 fuites</t>
  </si>
  <si>
    <t>Émissions CO2 par an</t>
  </si>
  <si>
    <t>Émissions CO2 pertes dues à la récupération</t>
  </si>
  <si>
    <t>Émissions CO2 pendant la durée de vie</t>
  </si>
  <si>
    <t>Facteur d'émissions CO2 électricité</t>
  </si>
  <si>
    <t>Capacité CO2 PL</t>
  </si>
  <si>
    <t>Coûts de compensation CO2</t>
  </si>
  <si>
    <t>Afficher les détails sur le calcul?</t>
  </si>
  <si>
    <t>Distance</t>
  </si>
  <si>
    <t>Températures de fonctionnement effectives</t>
  </si>
  <si>
    <t>Saisie données de fonctionnement</t>
  </si>
  <si>
    <t>Saisie facultative</t>
  </si>
  <si>
    <t>Saisies</t>
  </si>
  <si>
    <t>puissance électrique absorbée</t>
  </si>
  <si>
    <t>puissance électrique absorbée compresseur</t>
  </si>
  <si>
    <t>Besoin en électricité</t>
  </si>
  <si>
    <t>Consommation d'électricité installation frigorifique</t>
  </si>
  <si>
    <t xml:space="preserve">Facteur d'efficacité énergétique </t>
  </si>
  <si>
    <t>Coûts énergétiques</t>
  </si>
  <si>
    <t>Consommation d'énergie compresseur</t>
  </si>
  <si>
    <t>Résultat de l'estimation selon suppositions du projeteur</t>
  </si>
  <si>
    <t>Résultat de l'estimation selon profil standard</t>
  </si>
  <si>
    <t>Résultats</t>
  </si>
  <si>
    <t>Résultats (valeurs arrondies)</t>
  </si>
  <si>
    <t xml:space="preserve">Résultats calcul TEWI </t>
  </si>
  <si>
    <t>Facteur</t>
  </si>
  <si>
    <t>Francs</t>
  </si>
  <si>
    <t>saisissez le besoin d'électricité à cet endroit</t>
  </si>
  <si>
    <t>Données de base</t>
  </si>
  <si>
    <t>Unités auxiliaires «côté froid»</t>
  </si>
  <si>
    <t>Unités auxiliaires «côté chaud»</t>
  </si>
  <si>
    <t>Illustration des émissions de CO2 annuelles</t>
  </si>
  <si>
    <t>Pompes intérieures pulvérisation</t>
  </si>
  <si>
    <t>Pompes internes pulvérisation</t>
  </si>
  <si>
    <t>Coûts d'investissement</t>
  </si>
  <si>
    <t>Oui</t>
  </si>
  <si>
    <t>Années</t>
  </si>
  <si>
    <t>Coûts annuels</t>
  </si>
  <si>
    <t>Coûts annuels (fonctionnement neutre en CO2)</t>
  </si>
  <si>
    <t>Coûts annuels (point de vue économique)</t>
  </si>
  <si>
    <t>Coûts annuels pour le fonctionnement neutre pour le climat (économique + écologique)</t>
  </si>
  <si>
    <t>Besoin en énergie frigorifique</t>
  </si>
  <si>
    <t>Besoin en énergie frigorifique valeurs du projeteur</t>
  </si>
  <si>
    <t>Besoin en énergie frigorifique profil</t>
  </si>
  <si>
    <t>Fluide frigorigène</t>
  </si>
  <si>
    <t>Pompes frigoporteurs</t>
  </si>
  <si>
    <t>Coûts de compensation</t>
  </si>
  <si>
    <t>Conception production de froid</t>
  </si>
  <si>
    <t xml:space="preserve">Coûts </t>
  </si>
  <si>
    <t>Coûts compensation CO2</t>
  </si>
  <si>
    <t>Coûts maintenance préventive sans matériel</t>
  </si>
  <si>
    <t>Profils de charge</t>
  </si>
  <si>
    <t>Durée de marche</t>
  </si>
  <si>
    <t>Durée de marche machine (par jour)</t>
  </si>
  <si>
    <t>Durée de vie</t>
  </si>
  <si>
    <t>Taux de fuite par an</t>
  </si>
  <si>
    <t>Saisie manuelle</t>
  </si>
  <si>
    <t>Machine</t>
  </si>
  <si>
    <t>Matériel (arrondi)</t>
  </si>
  <si>
    <t>Température extérieure moyenne (0-24h)</t>
  </si>
  <si>
    <t>Températures moyennes</t>
  </si>
  <si>
    <t>Montage sur place</t>
  </si>
  <si>
    <t>Nom du produit électrique</t>
  </si>
  <si>
    <t>Naturmade Star Énergie éolienne</t>
  </si>
  <si>
    <t>Non</t>
  </si>
  <si>
    <t>Maintenance préventive &amp; matériel</t>
  </si>
  <si>
    <t>Maintenance préventive sans matériel</t>
  </si>
  <si>
    <t>Prix compensation CO2</t>
  </si>
  <si>
    <t>Trimestre</t>
  </si>
  <si>
    <t>Vérifier la source</t>
  </si>
  <si>
    <t>R1270 (propylène)</t>
  </si>
  <si>
    <t>R290 (propane)</t>
  </si>
  <si>
    <t>R717 (ammoniac - NH3)</t>
  </si>
  <si>
    <t>Température de l'air ambiant</t>
  </si>
  <si>
    <t>Facteur de recyclage</t>
  </si>
  <si>
    <t>Régulation</t>
  </si>
  <si>
    <t>Vous pouvez rouler autant de kilomètres par an avec un véhicule de catégorie moyenne (7,5 litres/100 km)</t>
  </si>
  <si>
    <t>Autant de camions avec...</t>
  </si>
  <si>
    <t>Profil standard</t>
  </si>
  <si>
    <t>Valeurs standard</t>
  </si>
  <si>
    <t>Valeurs standard pour calcul</t>
  </si>
  <si>
    <t>Localité (le climat correspond environ...)</t>
  </si>
  <si>
    <t>Bouquet électrique</t>
  </si>
  <si>
    <t>Prix de l'électricité</t>
  </si>
  <si>
    <t>Produits électriques</t>
  </si>
  <si>
    <t>Consommation d'électricité machine</t>
  </si>
  <si>
    <t>Consommation d'électricité compresseur</t>
  </si>
  <si>
    <t>Heures par trimestre</t>
  </si>
  <si>
    <t>Supermarché</t>
  </si>
  <si>
    <t>Jours par trimestre</t>
  </si>
  <si>
    <t>Températures journalières moyennes (5h40 à 17h40)</t>
  </si>
  <si>
    <t>Camion-citerne</t>
  </si>
  <si>
    <t>«Bonus de charge partielle»</t>
  </si>
  <si>
    <t>TEWI (Total Equivalent Warming Impact = effet de serre)</t>
  </si>
  <si>
    <t>Outil TEWI</t>
  </si>
  <si>
    <t>Total émissions CO2</t>
  </si>
  <si>
    <t>Vue d'ensemble des outils</t>
  </si>
  <si>
    <t>saisir les valeurs dans la partie inférieure</t>
  </si>
  <si>
    <t>Ventilateurs aéroréfrigérant/condensateur</t>
  </si>
  <si>
    <t>Amélioration totale COP</t>
  </si>
  <si>
    <t>Amélioration à charge partielle</t>
  </si>
  <si>
    <t>Compresseur à puissance max.</t>
  </si>
  <si>
    <t>Arrêt étagé du compresseur</t>
  </si>
  <si>
    <t>Heures de fonctionnement pleines</t>
  </si>
  <si>
    <t>Heures de fonctionnement pleines par jour</t>
  </si>
  <si>
    <t>S.A.V. complet</t>
  </si>
  <si>
    <t>S.A.V. complet (avec matériel)</t>
  </si>
  <si>
    <t>Pompes caloporteurs</t>
  </si>
  <si>
    <t>Frais de maintenance</t>
  </si>
  <si>
    <t>Que voulez-vous calculer?</t>
  </si>
  <si>
    <t>Fabriqué en usine</t>
  </si>
  <si>
    <t>Hermétique fabriqué en usine</t>
  </si>
  <si>
    <t>Saisir valeur</t>
  </si>
  <si>
    <t>Rentabilité</t>
  </si>
  <si>
    <t>Souhaitez-vous estimer la consommation d'électricité</t>
  </si>
  <si>
    <t>Souhaitez-vous comparer deux variantes</t>
  </si>
  <si>
    <t>Résumé</t>
  </si>
  <si>
    <t>Composition des résultats</t>
  </si>
  <si>
    <t>PL</t>
  </si>
  <si>
    <t xml:space="preserve">Le projeteur a intégré moins d'heures pleines dans le fonctionnement que les valeurs standard prescrites pour cette application. La consommation d'énergie estimée est donc inférieure. </t>
  </si>
  <si>
    <t>Le projeteur a intégré beaucoup moins d'heures pleines dans le fonctionnement que les valeurs standard prescrites pour cette application. La consommation d'énergie estimée est donc inférieure.</t>
  </si>
  <si>
    <t>Clarifiez avec le projeteur pourquoi il a saisi ce nombre d'heures pleines.</t>
  </si>
  <si>
    <t>Saisie de la puissance de réfrigération de l'installation frigorifique. (nominale)</t>
  </si>
  <si>
    <t>La température de l'air ambiant correspond à la température au centre de la pièce, à 1 m au-dessus du sol.</t>
  </si>
  <si>
    <t>Le profil de fonctionnement définit le principe de fonctionnement de l'installation frigorifique. Sélectionnez le profil le plus proche du principe de fonctionnement prévu de l'installation frigorifique.</t>
  </si>
  <si>
    <t>Seuls les compresseurs vraiment nécessaires sont saisis. Les éventuels compresseurs (de réserve) pour une meilleure sécurité de fonctionnement ne sont pas à intégrer.</t>
  </si>
  <si>
    <t>La température extérieure moyenne de la saison est un indicateur pour la détermination du fonctionnement effectif de l'installation frigorifique (température de condensation).</t>
  </si>
  <si>
    <t>La température moyenne peut être saisie par le projeteur à cet endroit.</t>
  </si>
  <si>
    <t>Les installations frigorifiques sur lesquelles la puissance d'un compresseur est régulée par un convertisseur de fréquence sont plus efficaces en charge partielle. Cet état est pris en compte dans le calcul avec un «bonus de charge partielle».</t>
  </si>
  <si>
    <t>Saisie du temps de marche de la machine calculé par le projeteur.  (possibilité d'intégrer l'expérience ou la situation effective).</t>
  </si>
  <si>
    <t xml:space="preserve">L'écart en % des «durées de marche du projeteur» des «durées de marche standard» est affiché à cet endroit. </t>
  </si>
  <si>
    <t>Le lieu aide à déterminer les données d'exploitation (température extérieure).</t>
  </si>
  <si>
    <t>Saisie du temps de marche de la machine calculé par le projeteur. (possibilité d'intégrer l'expérience ou la situation effective).</t>
  </si>
  <si>
    <t>Voici comment trouver le prix actuel: Sur la page www.myclimate.ch, cliquez sur le champ «Don». Dans le champ «Réduction en tonnes», saisissez la valeur 1 et appuyez sur «Don». Vous pouvez désormais voir les coûts pour 1 t de CO2 en CHF.</t>
  </si>
  <si>
    <t>Si le prix de l'électricité n'est pas connu, il est possible de le consulter sur le site de l'ELOCM (www.strompreis.elcom.admin.ch). Attention: le prix de l'électricité ici et le bouquet électrique sélectionné dans le calcul TEWI doivent concorder.</t>
  </si>
  <si>
    <t>Sans saisie, les CEE sont estimés. Les suppositions se rapportent à une installation frigorifique moyenne. Les installations mal entretenues peuvent causer plus de CEE et les installations de bonne qualité moins de CEE.</t>
  </si>
  <si>
    <t>Les coûts d'entretien et d'exploitation standard sont calculés comme suit: 1 000.- forfait de base + 3% des coûts d'investissement (jusqu'à 200 000 CHF) pour les installations plus chères, ce montant est majoré de 2%.</t>
  </si>
  <si>
    <t>Coûts des contrats d'entretien standard sans matériel (S.A.V. préventif. Le programme intègre un prorata des coûts d'investissement pour le matériel.</t>
  </si>
  <si>
    <t>Il est repris avec la plus chère des trois variantes (maintenance standard, préventive ou SAV complet)</t>
  </si>
  <si>
    <t>Eingabemeldungen</t>
  </si>
  <si>
    <t>Sprache in Zellen AM2 bis AO2</t>
  </si>
  <si>
    <t>Miglioramento con funz. carico parziale</t>
  </si>
  <si>
    <t>Pompe nel circolo raff. di ritorno</t>
  </si>
  <si>
    <t>Potenza di raff. media compressore</t>
  </si>
  <si>
    <t>Pompes dans le circuit de refroidissement.</t>
  </si>
  <si>
    <t>Consommation d’énergie annexe «côté  froid»</t>
  </si>
  <si>
    <t>Consommation d’énergie annexe «côté chaud»</t>
  </si>
  <si>
    <t>Coûts sur le cycle de vie CCV</t>
  </si>
  <si>
    <t>CCV fonctionnement neutre en CO2</t>
  </si>
  <si>
    <t>kleiner als</t>
  </si>
  <si>
    <t>Achtung: nur in den farbig hinterlegten Feldern die Texte ändern!</t>
  </si>
  <si>
    <t>Entreprise</t>
  </si>
  <si>
    <t>Température du fluide de refroidissement</t>
  </si>
  <si>
    <t>Température de condensation</t>
  </si>
  <si>
    <t>La température d'eau glacée est la température aller (température de sortie de l'eau glacée de la machine de froid).</t>
  </si>
  <si>
    <t>La température du fluide de refroidissement est la température d'entrée du fluide sur le côté chaud de la machine de froid(condenseur)</t>
  </si>
  <si>
    <t>S'il y a des unités auxiliaires supplémentaires du «côté chaud», elles peuvent être saisies ici.</t>
  </si>
  <si>
    <t>S'il y a des unités auxiliaires supplémentaires du «côté froid», elles peuvent être saisies ici.</t>
  </si>
  <si>
    <t>La température d'eau glacée est la température aller(température de sortie de l'eau glacée de la machine de froid:évaporateur).</t>
  </si>
  <si>
    <t>La température du fluide de refroidissement est la température d'entrée du fluide du côté chaud de la machine de froid : condenseur.</t>
  </si>
  <si>
    <t xml:space="preserve">Dans le contrat d'entretien complet, tous les travaux et matériels sont compris. </t>
  </si>
  <si>
    <t>Froid de climatisation (production d'eau glacée refroidie par air)</t>
  </si>
  <si>
    <t>Froid de climatisation (production d'eau glacée refroidie par eau)</t>
  </si>
  <si>
    <t>Energieverbrauch Kältemaschine</t>
  </si>
  <si>
    <t>Froid de climatisation, détente directe (systèmes VRV, VRF)</t>
  </si>
  <si>
    <t>Wollen Sie den Elektrizitätsbedarf mit diesem Tool abschätzen?</t>
  </si>
  <si>
    <t>p</t>
  </si>
  <si>
    <t>nach oben</t>
  </si>
  <si>
    <t>Technische Daten</t>
  </si>
  <si>
    <t>Caractéristiques Techniques</t>
  </si>
  <si>
    <t>Caratteristiche Tecniche</t>
  </si>
  <si>
    <t>Kühlleistung (Auslegung) ohne Kältemaschinen, welche nur zur Sicherheit (Ausfall) installiert werden.</t>
  </si>
  <si>
    <t>Hier kann die mittlere Temperatur durch den Planer eingegeben werden (informativ).</t>
  </si>
  <si>
    <t>da rein informativ, weglassen</t>
  </si>
  <si>
    <t>Kälteproduktion der Anlage</t>
  </si>
  <si>
    <t>en haut</t>
  </si>
  <si>
    <t>in alto</t>
  </si>
  <si>
    <t>Kondesationstemperatur</t>
  </si>
  <si>
    <t>Meldung</t>
  </si>
  <si>
    <t>Scopri se la valvola di espansione in queste condizioni le opere correttamente</t>
  </si>
  <si>
    <t>Vérifiez si le détendeur œuvres correctement dans ces conditions</t>
  </si>
  <si>
    <t>Wählen Sie zuerst die Sprache. Danach diese nicht mehr verändern. 
Falls Sie die Sprache nachträglich ändern, müssen Sie alle Eingaben aus den Auswahlfelder nochmals überprüfen.</t>
  </si>
  <si>
    <t>Sélectionnez d'abord la langue.
Si vous changez la langue plus tard, vous devez vérifier toutes les entrées des boîtes de sélection à nouveau.</t>
  </si>
  <si>
    <t>In primo luogo selezionare la lingua.
Se si cambia la lingua in seguito, è necessario controllare tutte le voci dalle caselle di selezione di nuovo.</t>
  </si>
  <si>
    <t>Delta</t>
  </si>
  <si>
    <t>Auslegung zu minimaler Verdampfungstemperatur</t>
  </si>
  <si>
    <t>wenn keine Eingabe</t>
  </si>
  <si>
    <t>Auslegung Verflüssigungstemperatur</t>
  </si>
  <si>
    <t>Osservazioni</t>
  </si>
  <si>
    <t>Utilizzo</t>
  </si>
  <si>
    <t>Aggregati ausiliari «parte caldo»</t>
  </si>
  <si>
    <t>Pompe nebulizzazione</t>
  </si>
  <si>
    <t>Temperatura media dell'acqua di raffreddamento di ritorno</t>
  </si>
  <si>
    <t>Durata di vita dell'impianto</t>
  </si>
  <si>
    <t>Gli impianti di refrigerazione dove la potenza di un compressore è regolata con un inverter di frequenza possono essere più efficienti con funzionamento a carico parziale. Se ne tiene conto nel calcolo con il cosiddetto «bonus carico parziale».</t>
  </si>
  <si>
    <t>In assenza di questi dati saranno stimati i costi di manutenzione ed esercizio standard. L'ipotesi si riferisce a un impianto di refrigerazione medio. Gli impianti con pessima manutenzione possono causare più UBK, gli impianti ben curati meno SME.</t>
  </si>
  <si>
    <t>zur TEWI-Berechnung (3)</t>
  </si>
  <si>
    <t>aller au calcul TEWI (3)</t>
  </si>
  <si>
    <t>zurück zur Übersicht (1)</t>
  </si>
  <si>
    <t>revenir à l'aperçu (1)</t>
  </si>
  <si>
    <t>zur Wirtschaftlichkeitsberechnung (4)</t>
  </si>
  <si>
    <t>aller au calcul de rentabilité (4)</t>
  </si>
  <si>
    <t>zu den Ergebnissen (5)</t>
  </si>
  <si>
    <t>aller aux résultats (5)</t>
  </si>
  <si>
    <t>zurück zur Anlagespezifikation (1)</t>
  </si>
  <si>
    <t>revenir aux spécifications de l'installation (1)</t>
  </si>
  <si>
    <t>(Production froid / consommation électrique totale)</t>
  </si>
  <si>
    <t>Charge de remplissage de l'installation</t>
  </si>
  <si>
    <t>Calcul des émissions de CO2 due à la consommation d'électricité de l'installation frigorifique</t>
  </si>
  <si>
    <t>Heures de fonctionnement de la machine par an</t>
  </si>
  <si>
    <t>COP compresseur (uniquement pour contrôle )</t>
  </si>
  <si>
    <t>marche/arrêt (avec grand tampon, le compresseur s'enclenche moins de 6x par heure)</t>
  </si>
  <si>
    <t>marche/arrêt (avec petit tampon, le compresseur s'enclenche 6x et plus par heure)</t>
  </si>
  <si>
    <t>Marche/arrêt (sans tampon)</t>
  </si>
  <si>
    <t>puissance électrique absorbée (effective)</t>
  </si>
  <si>
    <t>Consommation d'énergie machine frigorifique</t>
  </si>
  <si>
    <t>Convertisseur de fréquence avec tampon</t>
  </si>
  <si>
    <t>Secteur d'activité (commercial)</t>
  </si>
  <si>
    <t>PRG fluide frigorigène</t>
  </si>
  <si>
    <t>Kälteproduktion Profil</t>
  </si>
  <si>
    <t>Puissance frigorifique</t>
  </si>
  <si>
    <t>Puissance frigorifique besoin</t>
  </si>
  <si>
    <t>Puissance frigorifique des machines</t>
  </si>
  <si>
    <t>Puissance frigorifique installée</t>
  </si>
  <si>
    <t>Puissance frigorifique compresseur</t>
  </si>
  <si>
    <t>Température d'eau glacée</t>
  </si>
  <si>
    <t>Impacte environnementale (TEWI)</t>
  </si>
  <si>
    <t>Besoin en puissance frigorifique</t>
  </si>
  <si>
    <t>Besoin en puissance frigorifique (bâtiment)</t>
  </si>
  <si>
    <t>Durée de marche (dimensionnement effectif)</t>
  </si>
  <si>
    <t xml:space="preserve">Durée de vie de l'installation </t>
  </si>
  <si>
    <t>Assignation des fuites selon la construction</t>
  </si>
  <si>
    <t>Sélectionnez une localité dans la liste avec un climat similaire. (le projet se situe à Bienne: le mieux est de choisir Berne)</t>
  </si>
  <si>
    <t>Die Rückkühlmediumstemperatur ist die Eintrittstemperatur des Rückkühlmediums auf der warmen Seite der Kältemaschine (Verflüssiger).</t>
  </si>
  <si>
    <t>Kälteanlagen bei denen die Leistung eines Verdichters mit mit einem Frequenzumformer reguliert wird, sinm ? im können Teillastbetrieb effizienter. Dies wird in der Berechnung mit einem sogenannten «Teillast-Bonus» berücksichtigt.</t>
  </si>
  <si>
    <t>Saisie de la puissance (planifiée) pour le refroidissement du bâtiment.</t>
  </si>
  <si>
    <t>S'il y a des unités auxiliaires supplémentaires du «côté chaud»,elles peuvent être saisies ici.</t>
  </si>
  <si>
    <t>I costi di manutenzione e d'esercizio standard vengono calcolati come segue: 1'000.- base forfetaria + 3% dei costi d'investimento (fino a 200'000 CHF), per gli impianti più costosi si calcola ancora il 2%.</t>
  </si>
  <si>
    <t>Costi per i contratti di manutenzione standard senza materiale (preventivo del servizio). Il programma calcola per il materiale una quota percentuale dei costi d'investimento.</t>
  </si>
  <si>
    <t>ct/kWh</t>
  </si>
  <si>
    <t>ct./kWh</t>
  </si>
  <si>
    <t>Anzahl</t>
  </si>
  <si>
    <t>Nombre</t>
  </si>
  <si>
    <t>Ventilateurs aérorefroidisseur / condenseurs</t>
  </si>
  <si>
    <t>Unterhaltskosten</t>
  </si>
  <si>
    <t xml:space="preserve">Coûts d'entretien </t>
  </si>
  <si>
    <t>Compl. Pour circuit de commande</t>
  </si>
  <si>
    <t>Ventilateurs évaporateur/aérorefrigoriféres</t>
  </si>
  <si>
    <t>Heures de fonctionnement par trimestre</t>
  </si>
  <si>
    <t>Heures de fonctionnement de la machine</t>
  </si>
  <si>
    <t>Heures de fonctionnement (effectives)</t>
  </si>
  <si>
    <t>puissance frigorifique moy. compresseur</t>
  </si>
  <si>
    <t>Verbesserung COP Verdichter (Teillast)</t>
  </si>
  <si>
    <t>Nota: per i sistemi ausiliari calcolare la potenza media.</t>
  </si>
  <si>
    <t>Esempio di sistema di refrigerazione con 5000 ore di funzionamento: Per un sistema di sbrinamento a resistenza elettrica di potenza di 1 kW, con 2 funzionamenti giornalieri di 40 minuti (500 h/a, corrispondenti al 10% delle ore di lavoro), la potenza media del 10% di 1 kW = 0.1 kW.</t>
  </si>
  <si>
    <t>Remarque: Pour les composants auxiliaires calculé la puissance moyenne.</t>
  </si>
  <si>
    <t>Exemple : Réfrigération ayant 5.000 heures de fonctionnement par an: Pour un système de dégivrage avec une puissance de 1 kW, qui est quotidiennement 2 x 40 minutes en service (500 h/a, correspondent à 10% des heures d’exploitation), la puissance moyenne de 10% de 1 kW = 0.1 kW.</t>
  </si>
  <si>
    <t>Ablaufdatum</t>
  </si>
  <si>
    <t>heute</t>
  </si>
  <si>
    <t>Tool noch aktuell?</t>
  </si>
  <si>
    <t>aktuell</t>
  </si>
  <si>
    <t>abgelaufen</t>
  </si>
  <si>
    <t>Status</t>
  </si>
  <si>
    <t>Coûts d'entretien</t>
  </si>
  <si>
    <t>Logiciel d’estimation de la consommation d'électricité, l'impact environnemental, le coûts de cycle de vie des installations frigorifiques et de climatisation</t>
  </si>
  <si>
    <t>Strumento per prognosi di consumo elettrico, impatto ambientale e costo del ciclo di vita per impianti di refrigerazione e climatizzazione</t>
  </si>
  <si>
    <t>Energieeffizienz-Zahl</t>
  </si>
  <si>
    <t>2A-AM137</t>
  </si>
  <si>
    <t>Die Betriebszeiten errechnen sich aus dem Kältebedarf und der installierten Kälteleistung. Bei einer überdimensionierte Anlage sinkt die Laufzeiten pro Tag.</t>
  </si>
  <si>
    <t>Les durées de fonctionnement sont calculées à partir de la demande de refroidissement et la capacité de refroidissement est installé. Dans une échéance surdimensionnées d'investissement par des baisses de jour.</t>
  </si>
  <si>
    <t>I tempi di funzionamento sono calcolati dalla domanda di raffreddamento e la capacità di raffreddamento installata. In un sovradimensionato scadenze di investimento al giorno diminuisce.</t>
  </si>
  <si>
    <t>Eingabe der effektiven Leistungsaufnahme im jeweiligen Betriebspunkt (gemäss Angaben des Herstellers resp. aus den Datenblätten des Verdichters).</t>
  </si>
  <si>
    <t>Saisie de la puissance absorbée effective au point de fonctionnement, selon les fiches de données du compresseur-constructeur.</t>
  </si>
  <si>
    <t>Eingabe der effektiven Kälteleistung im jeweiligen Betriebspunkt. Quelle: Angaben Hersteller oder Datenblätter Verdichter.</t>
  </si>
  <si>
    <t>Saisie de la puissance frigorifique effective au point de fonctionnement, selon les fiches de données du compresseur-constructeur.</t>
  </si>
  <si>
    <t>2A-AM101</t>
  </si>
  <si>
    <t>2A-AM113</t>
  </si>
  <si>
    <t>Inserire la potenza assorbita effettiva per il punto di lavoro considerato (sec. indicazioni del fabbricante, risp. dalle schede tecniche del compressore).</t>
  </si>
  <si>
    <t>Inserire la potenza frigorifera effettiva per il punto di lavoro considerato (sec. indicazioni del fabbricante, risp. dalle schede tecniche del compressore).</t>
  </si>
  <si>
    <t>So viele kosten die Kompensation des CO2 pro Jahr</t>
  </si>
  <si>
    <t>La compensation du CO2 coûte autant chaque année</t>
  </si>
  <si>
    <t>Kompensation mit ausländischen Zertifikaten</t>
  </si>
  <si>
    <t>Art der CO2-Kompensation</t>
  </si>
  <si>
    <t>Voreinstellung - falls nichts einegeben wurde</t>
  </si>
  <si>
    <t>Globale Vermeidungskosten</t>
  </si>
  <si>
    <t>Art der Kompensation</t>
  </si>
  <si>
    <t>Aktueller CO2-Abgabesatz der Schweiz</t>
  </si>
  <si>
    <t>Wählen Sie den Strom-Mix, mit dem die Kälteanlage künftig betrieben wird. Im Zweifelsfalle wählen Sie den Schweizer Verbrauchsmix. Für den Vollzug der ChemRRV gilt der Schweizer Produktionsmix.</t>
  </si>
  <si>
    <t>Für den Vollzug der ChemRRV gilt der aktuelle CO2-Abgabesatz der Schweiz. Die tiefsten Kompensations-Kosten fallen bei der «Kompensation im Ausland» an. «Kompensation im Ausland» ist auch der im Programm voreingestellte Wert.</t>
  </si>
  <si>
    <t>Schweizer Produktionsmix</t>
  </si>
  <si>
    <t>Mix elettrico svizzero.</t>
  </si>
  <si>
    <t>Tipo di compensazione del CO2</t>
  </si>
  <si>
    <t>Costi globali per evitare le emissioni di CO2</t>
  </si>
  <si>
    <t>Aliquota della tassa CO2 attualmente in vigore in Svizzera</t>
  </si>
  <si>
    <t>Compensazione con certificati esteri</t>
  </si>
  <si>
    <t>Prüfen Sie ob das Expansionsventil bei diesen Bedingungen noch korrekt arbeitet</t>
  </si>
  <si>
    <t>Scegliere il mix di elettricità con cui sarà operato in futuro l'impianto di refrigerazione. In caso di dubbi selezionare il mix elettrico svizzero. Per l’applicazione dell‘ORRPChim vale il mix elettrico svizzero.</t>
  </si>
  <si>
    <t xml:space="preserve">Per l’applicazione della ORRPChim vale l’aliquota della tassa CO2 attualmente in vigore in Svizzera. 
I costi di compensazione più bassi riguardano la compensazione all’estero. Questa è la variante preimpostata anche nel programma. 
</t>
  </si>
  <si>
    <t>Pour la mise en œuvre de l’ORRChim c’est le montant actuel de la taxe sur le CO2 qui est appliqué. Les coûts de compensation les plus bas résultent de la « Compensation à l’étranger». Cette option est aussi l’option présélectionnée dans le logiciel.</t>
  </si>
  <si>
    <t>Sélectionnez le bouquet électrique avec lequel l'installation frigorifique sera alimentée. En cas de doute, sélectionnez le bouquet de consommation suisse. Pour la mise en œuvre de l’ORRChim c’est le bouquet de la production Suisse qui est appliqué.</t>
  </si>
  <si>
    <t>Compensation à l’aide de certificats étrangers</t>
  </si>
  <si>
    <t>Montant actuel de la taxe sur le CO2 en Suisse</t>
  </si>
  <si>
    <t>Coûts globaux de prévention</t>
  </si>
  <si>
    <t>Type de compensation de CO2</t>
  </si>
  <si>
    <t>Bouquet de consommation Suisse</t>
  </si>
  <si>
    <t>Bouquet de la production Suisse</t>
  </si>
  <si>
    <t>3 - AK30</t>
  </si>
  <si>
    <t>Davos</t>
  </si>
  <si>
    <t xml:space="preserve">Mittlere Temperaturen </t>
  </si>
  <si>
    <t>Tagesmitteltemperaturen (5:40 bis 17:40 Uhr), Quelle: MeteoSchweiz</t>
  </si>
  <si>
    <t>Free-Cooling</t>
  </si>
  <si>
    <t>Drop Down: Art der Rückkühlung</t>
  </si>
  <si>
    <t>Trocken</t>
  </si>
  <si>
    <t>Hybrid</t>
  </si>
  <si>
    <t>Drop Down: VL-Temperatur Kaltwasser</t>
  </si>
  <si>
    <t>VL-Temperatur Kaltwasser</t>
  </si>
  <si>
    <t>Rückkühler-Typ</t>
  </si>
  <si>
    <t>VL-Temperatur</t>
  </si>
  <si>
    <t>Standort</t>
  </si>
  <si>
    <t>VL-Temperatur °C</t>
  </si>
  <si>
    <t>Standort (Free-Cooling)</t>
  </si>
  <si>
    <t>((Keine Eingabe = Zürich))</t>
  </si>
  <si>
    <t>A: Klimakälte (2'000 h/a)</t>
  </si>
  <si>
    <t>C: Anlage mit 5'000 Vollbetriebsstunden pro Jahr</t>
  </si>
  <si>
    <t>B: Anlage mit 3'500 Vollbetriebsstunden pro Jahr</t>
  </si>
  <si>
    <t>D: Anlage mit 7'500 Vollbetriebsstunden pro Jahr</t>
  </si>
  <si>
    <t>Free-Cooling-Potenzial</t>
  </si>
  <si>
    <t>Kältebedarf</t>
  </si>
  <si>
    <t>mit Free-Cooling</t>
  </si>
  <si>
    <t>mit Kältemaschine</t>
  </si>
  <si>
    <t>Reduktion dank Free-Cooling</t>
  </si>
  <si>
    <t>Mittelwert für Free-Cooling Berechnung</t>
  </si>
  <si>
    <t>Welche Zusatzfunktion wolle Sie berechnen?</t>
  </si>
  <si>
    <t>Eingaben für Free-Cooling</t>
  </si>
  <si>
    <t>kWh/d</t>
  </si>
  <si>
    <t xml:space="preserve"> </t>
  </si>
  <si>
    <t>Wärmebedarf (Menge)</t>
  </si>
  <si>
    <t>Klären Sie, ob die hohe Verflüssigungstemperatur mit dem eingesetzten Kältemittel technisch möglich ist (Einsatzgrenze). Überprüfen Sie weiter, ob in den Zeiten mit angehobener Verflüssigungstemperatur ihre Kälteanwendungen mit einer reduzierten Kälteleistung funktionieren.</t>
  </si>
  <si>
    <t>Dauer der Anhebung</t>
  </si>
  <si>
    <t>Elektrizitätsverbrauch Kälte</t>
  </si>
  <si>
    <t>Kälte</t>
  </si>
  <si>
    <t>Wärme</t>
  </si>
  <si>
    <t>Elektrizitätsverbrauch Wärme und Kälte</t>
  </si>
  <si>
    <t>Gesamtsystem (Kälte + Wärme)</t>
  </si>
  <si>
    <t>Kühlung mit Free-Cooling</t>
  </si>
  <si>
    <t>Kühlung mit der Kältemaschine</t>
  </si>
  <si>
    <t>keine Zusatzfunktion</t>
  </si>
  <si>
    <t>Anlage mit Free-Cooling</t>
  </si>
  <si>
    <t>(genutzte Wärme / Elektrizitätsverbrauch Wärme)</t>
  </si>
  <si>
    <t>Drop Down: Zusatzfunktionen</t>
  </si>
  <si>
    <t>Beschriftung</t>
  </si>
  <si>
    <t>Formel geändert - Check!</t>
  </si>
  <si>
    <t>nochmals anschauen</t>
  </si>
  <si>
    <t>Leckagerate</t>
  </si>
  <si>
    <t>Mehrverbrauch während Anhebung</t>
  </si>
  <si>
    <t>Heizungssystem</t>
  </si>
  <si>
    <t>Heizungssystem (auch für Drop-Down)</t>
  </si>
  <si>
    <t>Erdgas-Heizung</t>
  </si>
  <si>
    <t>Erdgas-Heizung mit 15% Biogasanteil</t>
  </si>
  <si>
    <t>Biogas-Heizung</t>
  </si>
  <si>
    <t>CO2-Emissionsfaktor</t>
  </si>
  <si>
    <t>kg CO2/ kWh</t>
  </si>
  <si>
    <t>CO2-Wärme (nicht gerundet)</t>
  </si>
  <si>
    <t>Fr./100 Liter</t>
  </si>
  <si>
    <t>Fr./Tonne</t>
  </si>
  <si>
    <t>Energiekosten Heizungssysteme</t>
  </si>
  <si>
    <t>Einheit</t>
  </si>
  <si>
    <t>Energiekosten Kälteanlage</t>
  </si>
  <si>
    <t>Abwärme genutzt</t>
  </si>
  <si>
    <t>Fr./Jahr</t>
  </si>
  <si>
    <t>Einsparungen</t>
  </si>
  <si>
    <t>Strompreis: Variante A und B</t>
  </si>
  <si>
    <t>noch nicht programmiert</t>
  </si>
  <si>
    <t>Einblendung Felder</t>
  </si>
  <si>
    <t>SEER bzw. in SEPR.</t>
  </si>
  <si>
    <t>Free-Cooling könnte bei dieser Berechnung nach dem selben Prinzip eingebunden werden.</t>
  </si>
  <si>
    <t>&gt; Empfehlung T. Lang: Free-Cooling nicht Einbinden</t>
  </si>
  <si>
    <t>Preis</t>
  </si>
  <si>
    <t>min.</t>
  </si>
  <si>
    <t>max.</t>
  </si>
  <si>
    <t>min. Preis</t>
  </si>
  <si>
    <t>max. Preis</t>
  </si>
  <si>
    <t>Ölheizung (Heizöl EL)</t>
  </si>
  <si>
    <t>Heizölpreis</t>
  </si>
  <si>
    <t>Erdgaspreis</t>
  </si>
  <si>
    <t>Biogaspreis</t>
  </si>
  <si>
    <t>Fernwärme-Heizung</t>
  </si>
  <si>
    <t>Fernwärmpreis</t>
  </si>
  <si>
    <t>Wärmepumpen-Heizung</t>
  </si>
  <si>
    <t>COP WP:</t>
  </si>
  <si>
    <t>Felder (Ab-)Wärme zeigen - mind. 1 Wärmenutzung?</t>
  </si>
  <si>
    <t>Keine Eingabe notwendig, weil Strom (WP)</t>
  </si>
  <si>
    <t>Felder (Ab-)Wärme zeigen?</t>
  </si>
  <si>
    <t>Stromverbrauch KM</t>
  </si>
  <si>
    <t>Free-Cooling vorgesehen</t>
  </si>
  <si>
    <t>Geringerer Strombedarf dank Free-Cooling</t>
  </si>
  <si>
    <t>Zusammenfassung Einsparungen durch Free-Cooling</t>
  </si>
  <si>
    <t>Anteil des Free-Coolings am Kühlen</t>
  </si>
  <si>
    <t>Grafik auswechseln</t>
  </si>
  <si>
    <t>(max. 50°C)</t>
  </si>
  <si>
    <t>SEER</t>
  </si>
  <si>
    <t>Liter/Tag</t>
  </si>
  <si>
    <t>m2</t>
  </si>
  <si>
    <t>Trinkwarmwasser-Bedarf</t>
  </si>
  <si>
    <t>Beheizte Gebäudefläche</t>
  </si>
  <si>
    <t>für Prozesswärme</t>
  </si>
  <si>
    <t>kWh/m2a</t>
  </si>
  <si>
    <t>(AB-)Wärmenutzung</t>
  </si>
  <si>
    <t>dt</t>
  </si>
  <si>
    <t>K</t>
  </si>
  <si>
    <t>spez. Wärme</t>
  </si>
  <si>
    <t>kWh/Km3</t>
  </si>
  <si>
    <t>Energieverbrauch TWW</t>
  </si>
  <si>
    <t>Energieverbrauch TWW Quartal</t>
  </si>
  <si>
    <t>Energieverbrauch Prozesse Quartal</t>
  </si>
  <si>
    <t>Heizenergiebedarf</t>
  </si>
  <si>
    <t>Heizenergiebedarf (Vorschlag)</t>
  </si>
  <si>
    <t>Vorschlag</t>
  </si>
  <si>
    <t>Planerwert</t>
  </si>
  <si>
    <t>Quelle: Faktenblatt «CO2-Emissionsfaktoren des THG-Inventar der Schweiz», BAFU 2016 (Werte können sich über die Jahre ändern)</t>
  </si>
  <si>
    <t>CO2 Emissionen durch Kältemittel-Verluste</t>
  </si>
  <si>
    <t>Kältemittelverluste pro Jahr</t>
  </si>
  <si>
    <t>Kältemittelverluste durch Leckagen, bei Reperaturen und Wartungsarbeiten</t>
  </si>
  <si>
    <t>Auswahl der Kältemittel</t>
  </si>
  <si>
    <t>benötigte Trinkwarmwasser-Menge</t>
  </si>
  <si>
    <t>andere (z.B. für Prozesse)</t>
  </si>
  <si>
    <t>Trinkwarmwasser</t>
  </si>
  <si>
    <t>Heizung</t>
  </si>
  <si>
    <t>andere (z.B. Prozesse)</t>
  </si>
  <si>
    <t>Wärmebedarf</t>
  </si>
  <si>
    <t>Total Bedarf</t>
  </si>
  <si>
    <t>effeltiv nutzbare (Ab-)Wärmemenge</t>
  </si>
  <si>
    <t>Anfallende Abwärmemenge</t>
  </si>
  <si>
    <t>für Heizung: beheizte Gebäudefläche</t>
  </si>
  <si>
    <t>Abwärmenutzung gemäss Standard-Profil</t>
  </si>
  <si>
    <t>Benötigte Temperatur</t>
  </si>
  <si>
    <t>tatsächliche Kondensationstemoperatur</t>
  </si>
  <si>
    <t>%/K</t>
  </si>
  <si>
    <t>Mehrverbrauch über die Laufzeit</t>
  </si>
  <si>
    <t>Mehrverbrauch Wärmenutzung</t>
  </si>
  <si>
    <t>Mehrverbrauch Anhebung</t>
  </si>
  <si>
    <t>(*)</t>
  </si>
  <si>
    <t>für Trinkwarmwasser</t>
  </si>
  <si>
    <t>für die Heizung</t>
  </si>
  <si>
    <t>für Anderes (z.B. Prozesse)</t>
  </si>
  <si>
    <t>Wärmebedarf (Heizung, TWW, Prozesse)</t>
  </si>
  <si>
    <t>Wärmebedarf (Schätzung)</t>
  </si>
  <si>
    <t>zusätzliche Hilfsbetriebe</t>
  </si>
  <si>
    <t>Pro K Erhöhung 2.5% mehr Strombedarf</t>
  </si>
  <si>
    <t>Wärmenutzung</t>
  </si>
  <si>
    <t>1 = ja</t>
  </si>
  <si>
    <t>Temperatur</t>
  </si>
  <si>
    <t>mittelwert</t>
  </si>
  <si>
    <t>(Anhebung der Kondensationstemperatur)</t>
  </si>
  <si>
    <t>Abwärmenutzung gemäss Planer-Profil</t>
  </si>
  <si>
    <t>Profil-Daten</t>
  </si>
  <si>
    <t>Planer-Daten</t>
  </si>
  <si>
    <t>Energieeffizienz-Zahl (Kälte + Wärme)</t>
  </si>
  <si>
    <t>Energieeffizienz-Zahl (Wärme)</t>
  </si>
  <si>
    <t>Energieeffizienz-Zahl (Kälte)</t>
  </si>
  <si>
    <t>Genutzte Wärme</t>
  </si>
  <si>
    <t>Genutzte Wärme + Kälte</t>
  </si>
  <si>
    <t>Abwärmenutzung</t>
  </si>
  <si>
    <t xml:space="preserve"> - Mittelwert Planer</t>
  </si>
  <si>
    <t>Berechnung der CO2-Emissionen durch Kältemittelverluste (bei Reparaturarbeiten, Wartung und durch Leckagen)</t>
  </si>
  <si>
    <t>Planerwert  falls keine Eingabe</t>
  </si>
  <si>
    <t>braucht es diese Eingabe?</t>
  </si>
  <si>
    <t>SEER-Wert Maschine</t>
  </si>
  <si>
    <t>Valeur SEER machine</t>
  </si>
  <si>
    <t>Valore SEER macchina</t>
  </si>
  <si>
    <t>Planer-Werte!</t>
  </si>
  <si>
    <r>
      <t xml:space="preserve">Massgebliche Eingaben resp. Ergebnisse </t>
    </r>
    <r>
      <rPr>
        <b/>
        <sz val="10"/>
        <color rgb="FFC00000"/>
        <rFont val="Arial"/>
        <family val="2"/>
      </rPr>
      <t>(Es wird mit den Planerwerten gerechnet)</t>
    </r>
  </si>
  <si>
    <t>Typ</t>
  </si>
  <si>
    <t>Kälteenergiebedarf</t>
  </si>
  <si>
    <t>1 = Ja, 0 = nein</t>
  </si>
  <si>
    <t>kWh/kg</t>
  </si>
  <si>
    <t>Rp./kWh Wärme</t>
  </si>
  <si>
    <t>kWh/Liter</t>
  </si>
  <si>
    <t>Abschätzung des Wärmebedarfs</t>
  </si>
  <si>
    <t>Heizenergiebedarf Planer (fakultativ)</t>
  </si>
  <si>
    <t>(Total Kälte / Elektrizitätsverbrauch Kälte)</t>
  </si>
  <si>
    <t>((genutzte Wärme + Kälte) / Gesamter Elektrizitätsverbrauch)</t>
  </si>
  <si>
    <t>Berechnung für einfache Komfort-Klimakälteanlagen</t>
  </si>
  <si>
    <t>nicht natürlich</t>
  </si>
  <si>
    <t xml:space="preserve"> natürlich aber riechbar</t>
  </si>
  <si>
    <t>natürlich aber brennbar</t>
  </si>
  <si>
    <t>natürlich und nicht riech- und brennbar</t>
  </si>
  <si>
    <t>Check</t>
  </si>
  <si>
    <t>.</t>
  </si>
  <si>
    <t>(Bestimmung kältemitttelbezogene Leckagerate und Recycling-Faktor)</t>
  </si>
  <si>
    <t>Beschriftung Variante A und B</t>
  </si>
  <si>
    <t>2A: reguläre Abschätzung</t>
  </si>
  <si>
    <t>Berechnungsweg Elektrizitätsbedarf</t>
  </si>
  <si>
    <t>Klima-Anwendung</t>
  </si>
  <si>
    <t>(1 = ja)</t>
  </si>
  <si>
    <t>Berechnung 2A oder 2B</t>
  </si>
  <si>
    <t>Manuelle Eingabe in TEWI-Tool, falls E-Verbauch nicht berechnet werden soll</t>
  </si>
  <si>
    <t>Quelle Kältemittel</t>
  </si>
  <si>
    <t>manuelle Eingabe im TEWI-Tool</t>
  </si>
  <si>
    <t>Kältemittel Eingabe notwendig</t>
  </si>
  <si>
    <t>Berechnung 2A: regular</t>
  </si>
  <si>
    <t>Soll der Energieverbrauch berechnet werden</t>
  </si>
  <si>
    <t>Eingabe zur vereinfachten Berechnung einblenden?</t>
  </si>
  <si>
    <t>zur Berechnung des Elektrizitätsbedarfs (2A)</t>
  </si>
  <si>
    <t>Kältemittel im TEWI-Tool eingeben?</t>
  </si>
  <si>
    <t>0 = Ausblenden</t>
  </si>
  <si>
    <t>0  = Ausblenden</t>
  </si>
  <si>
    <t>manuelle Eingabe Elektrizitätsbedarf</t>
  </si>
  <si>
    <t>(keine)</t>
  </si>
  <si>
    <t>Berechnung mit dem Kälte-Tool</t>
  </si>
  <si>
    <t>Lebenszykluskosten (CO2-neutraler Betrieb)</t>
  </si>
  <si>
    <t>Costi annui (funzionamento con CO2 neutro)</t>
  </si>
  <si>
    <t>Costi del ciclo vitale (funzionamento con CO2 neutro)</t>
  </si>
  <si>
    <t>Coûts sur le cycle de vie (CCV)</t>
  </si>
  <si>
    <t>Coûts sur le cycle de vie (économiques)</t>
  </si>
  <si>
    <t>Coûts sur le cycle de vie (point de vue économique)</t>
  </si>
  <si>
    <t>CO2-Emissionen Kälteanlage</t>
  </si>
  <si>
    <t>gerundet</t>
  </si>
  <si>
    <t>Nutzungsdauer</t>
  </si>
  <si>
    <t>Nutzungsdauer der Anlage</t>
  </si>
  <si>
    <t>Faktor Kälte</t>
  </si>
  <si>
    <t>Faktor Wärme</t>
  </si>
  <si>
    <t>Faktor Kälte+Wärme</t>
  </si>
  <si>
    <t>Energieeffizienz</t>
  </si>
  <si>
    <t>Einblenden (1 = ja)</t>
  </si>
  <si>
    <t>Infos zur (Ab-)Wärmenutzung einblenden</t>
  </si>
  <si>
    <t>generell</t>
  </si>
  <si>
    <t>Infos zum Free-Cooling einblenden</t>
  </si>
  <si>
    <t>Elektrizitätsbedarf manuell eingegeben?</t>
  </si>
  <si>
    <t>Kältemaschine</t>
  </si>
  <si>
    <t>Variante 2 einblenden (1 = ja)</t>
  </si>
  <si>
    <t>Formel löschen?</t>
  </si>
  <si>
    <t>Variante B einblenden (1 = ja)</t>
  </si>
  <si>
    <t>Variante B Energiepreis einblenden = 1</t>
  </si>
  <si>
    <t>Keine Zusatzfunktion</t>
  </si>
  <si>
    <t>Vereinfachte Berechnung Klima gewählt</t>
  </si>
  <si>
    <t>Manuelle Eingabe des Energieverbrauchs gewählt</t>
  </si>
  <si>
    <t>Infos zur Heizung notwendig 1 = ja</t>
  </si>
  <si>
    <t>(nicht vereinfachte Berechnung, nicht manuell und mind. 1 Wärmenutzung)</t>
  </si>
  <si>
    <t>Im Kälte-Tool können Sie eine Anlage mit Free-Cooling-Funktion oder mit einer Wärmenutzung betrachten.</t>
  </si>
  <si>
    <t>Free-Cooling und Wärmenutzung (Zusatzfunktion)</t>
  </si>
  <si>
    <t>Welche Temperatur muss die Wärme aufweisen? (nur eine Temperatur möglich)</t>
  </si>
  <si>
    <t xml:space="preserve">Für die Wärmenutzung muss die Verflüssigungstemperatur angehoben werden. </t>
  </si>
  <si>
    <t>Verfügbare Wärme</t>
  </si>
  <si>
    <t>Anlage mit einer Wärmenutzung</t>
  </si>
  <si>
    <t>Reduktion durch Wärmenutzung</t>
  </si>
  <si>
    <t>Berechnung der Reduktion der CO2-Emissionen durch die Wärmenutzung</t>
  </si>
  <si>
    <t>Einsparungen durch die Wärmenutzung</t>
  </si>
  <si>
    <t xml:space="preserve">Hinweis: In Anlehnung an das Fachbuch «Klimakälte heute» verwenden wir im Kälte-Tool anstelle des abwertenden Begriffes «Abwärme» konsequent den Begriff «Wärme». </t>
  </si>
  <si>
    <t>Energiepreis einblenden (1 = ja)</t>
  </si>
  <si>
    <t>Zuschlag Wasser Hybrid-Kühler bei WRG</t>
  </si>
  <si>
    <t>Wärmenutzung?</t>
  </si>
  <si>
    <t>Einsparungen durch Free-Cooling</t>
  </si>
  <si>
    <t>Einsparungen Wärmenutzung</t>
  </si>
  <si>
    <t>Reduktion Stromverbrauch dank Free-Cooling</t>
  </si>
  <si>
    <t>Einsparungen dank Free-Cooling</t>
  </si>
  <si>
    <t>Free-Cooling reduziert die Energiekosten um</t>
  </si>
  <si>
    <t>med</t>
  </si>
  <si>
    <t>Der Mittelwert (Med) wird eingesetzt, falls kein Energiepreis eingegeben wird.</t>
  </si>
  <si>
    <t>Umrechnungsfaktor</t>
  </si>
  <si>
    <t>Valutazione progettisti</t>
  </si>
  <si>
    <t>korrigiert nach effektiver Kälteleistung</t>
  </si>
  <si>
    <t>braucht es nicht mehr</t>
  </si>
  <si>
    <t>(P = Pos 3.4)</t>
  </si>
  <si>
    <t>bedarfsgerechte Ansteuerung (FU/EC-modulierbar)</t>
  </si>
  <si>
    <t>Drop Down: Steuerung Verdichter/Pumpen</t>
  </si>
  <si>
    <t>Drop Down: Steuerung Ventilatoren und "unbekanntes"</t>
  </si>
  <si>
    <t>zusätzliche Hilfsbetriebe (Free-Cooling oder Wärmenutzung)</t>
  </si>
  <si>
    <t>Hilfsbetriebe Free-Cooling oder Wärmenutzung</t>
  </si>
  <si>
    <t>Rückkühler</t>
  </si>
  <si>
    <t>Arbeitsweise des Rückkühlers</t>
  </si>
  <si>
    <t>Rückkühler (Drop-Down)</t>
  </si>
  <si>
    <t>Hybrider Rückkühler?</t>
  </si>
  <si>
    <t>Arbeitsweise</t>
  </si>
  <si>
    <t>Bei hybriden Rückkühlsystemen werden die Standard-Werte der Unterhaltskosten aufgrund der zusätzlichen Aufwendungen für Wasser, Reinigung und Unterhalt um 1% erhöht.</t>
  </si>
  <si>
    <t>4-AL67</t>
  </si>
  <si>
    <t>UK bis Schwellwert</t>
  </si>
  <si>
    <t>UK über Schwellwert</t>
  </si>
  <si>
    <t>UK Grundkosten</t>
  </si>
  <si>
    <t>UK Schwellwert</t>
  </si>
  <si>
    <t>UK Kosten Präventiv-Wartung</t>
  </si>
  <si>
    <t>UK Materialanteil</t>
  </si>
  <si>
    <t>massgebliche UK</t>
  </si>
  <si>
    <t>Die Wärmenutzung ersetzt Wärme aus einer...</t>
  </si>
  <si>
    <t>Wichtig: Das Tool kann keine Anlagen berechnen, die gleichzeitig über ein Free-Cooling und eine Wärmenutzung verfügen.</t>
  </si>
  <si>
    <t>keine Wärmenutzung!</t>
  </si>
  <si>
    <t>D: installation fonctionnant 7500 heures par an</t>
  </si>
  <si>
    <t>D: Impianto con 7'500 ore di funz. a pieno regime all'anno</t>
  </si>
  <si>
    <t>C: installation fonctionnant 5000 heures par an</t>
  </si>
  <si>
    <t>C: Impianto con 5'000 ore di funz. a pieno regime all'anno</t>
  </si>
  <si>
    <t>B: installation fonctionnant 3500 heures par an</t>
  </si>
  <si>
    <t>B: Impianto con 3'500 ore di funz. a pieno regime all'anno</t>
  </si>
  <si>
    <t>Wollen Sie zwei Varianten vergleichen</t>
  </si>
  <si>
    <t>A: Froid de climatisation (2 000 h/a)</t>
  </si>
  <si>
    <t>Refrigeratore-climatizzatore (refrigeratori condensazione ad acqua)</t>
  </si>
  <si>
    <t>A: Refrigeratore-climatizzatore (2'000 h/a)</t>
  </si>
  <si>
    <t>Abweichung Planer-Wert</t>
  </si>
  <si>
    <t>Annahme des Planers für das Projekt</t>
  </si>
  <si>
    <t>Innen-Pumpen für die Besprühung</t>
  </si>
  <si>
    <t>Intern-Pumpen für die Besprühung</t>
  </si>
  <si>
    <t>Kälteproduktion Planer-Werte</t>
  </si>
  <si>
    <t>Rückkühlmediums-Temperatur</t>
  </si>
  <si>
    <t>Verdichterstufen-Abschaltung</t>
  </si>
  <si>
    <t xml:space="preserve">Hinweis: Für Hilfsbetriebe die mittlere Leistung berechnen. </t>
  </si>
  <si>
    <t xml:space="preserve">Beispiel Kälteanlage mit 5'000 Betriebsstunden: Für eine Abtauheizung mit einer Leistung von 1 kW, die täglich 2 x 40 Minuten in Betrieb ist (500 h/a resp. während 10% der Betriebsstunden) beträgt die mittlere Leistung 10% von 1 kW = 0.1 kW. </t>
  </si>
  <si>
    <t>Die Wärme der Kältemaschine ersetzt Wärme aus einer...</t>
  </si>
  <si>
    <t>Holzheizung (Pellet)</t>
  </si>
  <si>
    <t>Berechnungen mit den Betriebszeiten des Planers</t>
  </si>
  <si>
    <t>Berechnungen mit den Standard-Betriebszeiten (Werte aus dem Standard-Profil)</t>
  </si>
  <si>
    <t>(Standard-Werte)</t>
  </si>
  <si>
    <t>Free-Cooling et récupération de la chaleur (fonction supplémentaire)</t>
  </si>
  <si>
    <t>Dans l'Outil Froid, vous pouvez examiner une installation avec fonction Free-Cooling ou avec récupération de la chaleur.</t>
  </si>
  <si>
    <t>Quelle fonction supplémentaire voulez-vous calculer?</t>
  </si>
  <si>
    <t>Échangeur de chaleur</t>
  </si>
  <si>
    <t>Groupes auxiliaires supplémentaires</t>
  </si>
  <si>
    <t>Récupération de la chaleur</t>
  </si>
  <si>
    <t>Estimation des besoins de chaleur</t>
  </si>
  <si>
    <t>Quelle température la chaleur doit-elle afficher? (une seule température possible)</t>
  </si>
  <si>
    <t>Température</t>
  </si>
  <si>
    <t xml:space="preserve">La température de condensation doit être augmentée pour la récupération de la chaleur. </t>
  </si>
  <si>
    <t>Clarifiez si la température de condensation élevée est techniquement possible avec le fluide frigorigène utilisé (limite d'utilisation). Vérifiez également si vos applications de refroidissement fonctionnent avec une puissance frigorifique réduite pendant les périodes où la température de condensation est élevée.</t>
  </si>
  <si>
    <t>Froid</t>
  </si>
  <si>
    <t>Refroidissement avec la machine frigorifique</t>
  </si>
  <si>
    <t>Refroidissement avec Free-Cooling</t>
  </si>
  <si>
    <t>Froid utilisé</t>
  </si>
  <si>
    <t>Consommation d'électricité Froid</t>
  </si>
  <si>
    <t>Coefficient d'efficacité énergétique (froid)</t>
  </si>
  <si>
    <t>(total froid / consommation d'électricité Froid)</t>
  </si>
  <si>
    <t>Chaleur</t>
  </si>
  <si>
    <t>Chaleur utilisée</t>
  </si>
  <si>
    <t>Coefficient d'efficacité énergétique (chaleur)</t>
  </si>
  <si>
    <t>(chaleur utilisée / consommation d'électricité Chaleur)</t>
  </si>
  <si>
    <t>Système complet (froid + chaleur)</t>
  </si>
  <si>
    <t>Chaleur + froid utilisés</t>
  </si>
  <si>
    <t>Consommation d'électricité Chaleur et froid</t>
  </si>
  <si>
    <t>Coefficient d'efficacité énergétique (froid + chaleur)</t>
  </si>
  <si>
    <t>((chaleur + froid utilisés) / consommation d'électricité totale)</t>
  </si>
  <si>
    <t>Besoin en chaleur (estimation)</t>
  </si>
  <si>
    <t>pour l'eau chaude sanitaire</t>
  </si>
  <si>
    <t>Pour le chauffage</t>
  </si>
  <si>
    <t>pour d'autres usages (p. ex. pour processus)</t>
  </si>
  <si>
    <t>Total des besoins</t>
  </si>
  <si>
    <t>Besoin de froid</t>
  </si>
  <si>
    <t>avec Free-Cooling</t>
  </si>
  <si>
    <t>Consommation de courant du compresseur</t>
  </si>
  <si>
    <t>Réduction grâce à Free-Cooling</t>
  </si>
  <si>
    <t>Consommation supplémentaire pour la récupération de la chaleur</t>
  </si>
  <si>
    <t>Chaleur disponible</t>
  </si>
  <si>
    <t>Besoin en chaleur (chauffage, eau chaude sanitaire, processus)</t>
  </si>
  <si>
    <t>sec</t>
  </si>
  <si>
    <t>hybride</t>
  </si>
  <si>
    <t>pas de fonction supplémentaire</t>
  </si>
  <si>
    <t>Installation avec Free-Cooling</t>
  </si>
  <si>
    <t>Installation avec récupération de la chaleur</t>
  </si>
  <si>
    <t>Calcul pour les installations de climatisation de confort simples</t>
  </si>
  <si>
    <t>La chaleur de la machine frigorifique remplace la chaleur issue de...</t>
  </si>
  <si>
    <t>Réduction par récupération de la chaleur</t>
  </si>
  <si>
    <t>Calcul des émissions de CO2 dues aux pertes de fluide frigorigène (lors des travaux de réparation, de l'entretien et à cause de fuites)</t>
  </si>
  <si>
    <t>Pertes de fluide frigorigène par an</t>
  </si>
  <si>
    <t>Emissions de CO2 par pertes de fluide frigorigène</t>
  </si>
  <si>
    <t>Calcul de la réduction des émissions de CO2 par la récupération de la chaleur</t>
  </si>
  <si>
    <t>Système de chauffage</t>
  </si>
  <si>
    <t>Coefficient d'émissions de CO2</t>
  </si>
  <si>
    <t>Chauffage au mazout (EL)</t>
  </si>
  <si>
    <t>Chauffage au gaz naturel</t>
  </si>
  <si>
    <t>Chauffage au gaz naturel avec 15% de biogaz</t>
  </si>
  <si>
    <t>Chauffage au biogaz</t>
  </si>
  <si>
    <t>Chauffage au bois (pellets)</t>
  </si>
  <si>
    <t>Chauffage urbain</t>
  </si>
  <si>
    <t>Chauffage par pompe à chaleur</t>
  </si>
  <si>
    <t>Prix du mazout</t>
  </si>
  <si>
    <t>Prix du gaz naturel</t>
  </si>
  <si>
    <t>Prix du biogaz</t>
  </si>
  <si>
    <t>Prix des pellets</t>
  </si>
  <si>
    <t>Prix du chauffage urbain</t>
  </si>
  <si>
    <t>Fr./100 litres</t>
  </si>
  <si>
    <t>Fr./tonne</t>
  </si>
  <si>
    <t>Coûts énergétiques d'une installation frigorifique</t>
  </si>
  <si>
    <t>Economies par la récupération de la chaleur</t>
  </si>
  <si>
    <t>arrondi</t>
  </si>
  <si>
    <t>Efficacité énergétique</t>
  </si>
  <si>
    <t>La récupération de la chaleur remplace la chaleur issue du...</t>
  </si>
  <si>
    <t>Important: L'outil ne peut pas calculer les installations qui disposent en même temps d'un Free-Cooling et d'une récupération de la chaleur.</t>
  </si>
  <si>
    <t xml:space="preserve">Remarque: Sur le modèle du livre spécialisé «La climatisation aujourd'hui», nous utilisons dans l'outil Froid systématiquement le terme de «chaleur» à la place du terme péjoratif de «chaleur perdue». </t>
  </si>
  <si>
    <t>Pas de récupération de la chaleur!</t>
  </si>
  <si>
    <t>(augmentation de la température de condensation)</t>
  </si>
  <si>
    <t>Emissions de CO2 de l'installation frigorifique</t>
  </si>
  <si>
    <t>Free-Cooling réduit les coûts énergétiques de</t>
  </si>
  <si>
    <t>Mode de fonctionnement de l'échangeur de chaleur</t>
  </si>
  <si>
    <t>Pour les systèmes d'échangeur de chaleur hybrides, les valeurs par défaut des frais d'entretien sont augmentées de 1% en raison des dépenses supplémentaires pour l'eau, le nettoyage et l'entretien.</t>
  </si>
  <si>
    <t>Pelletpreis</t>
  </si>
  <si>
    <t>Quale funzione aggiuntiva vuole calcolare?</t>
  </si>
  <si>
    <t>Temperatura di entrata acqua fredda</t>
  </si>
  <si>
    <t>Scambiatore di calore</t>
  </si>
  <si>
    <t>Altri strumenti ausiliari</t>
  </si>
  <si>
    <t>Recupero del calore</t>
  </si>
  <si>
    <t>Stima del fabbisogno di calore</t>
  </si>
  <si>
    <t>A che temperatura dev'essere il calore? (si può indicare solo una temperatura)</t>
  </si>
  <si>
    <t>Temperatura</t>
  </si>
  <si>
    <t xml:space="preserve">Per utilizzare il calore bisogna aumentare la temperatura di condensazione. </t>
  </si>
  <si>
    <t>Chiarisca se con i mezzi tecnici in uso è possibile avere una temperatura di condensazione alta (limiti d'impiego). Verifichi inoltre se, nei periodi in cui ha impostato una temperatura di condensazione più alta, le tecnologie per il freddo che usa hanno funzionato con potenza refrigerante ridotta.</t>
  </si>
  <si>
    <t>Freddo</t>
  </si>
  <si>
    <t>Raffreddamento con la macchina refrigerante</t>
  </si>
  <si>
    <t>Freddo utilizzato</t>
  </si>
  <si>
    <t>Consumo di energia elettrica per il freddo</t>
  </si>
  <si>
    <t>Indice di efficienza energetica (freddo)</t>
  </si>
  <si>
    <t>(Totale freddo / consumo di energia elettrica per il freddo)</t>
  </si>
  <si>
    <t>Calore</t>
  </si>
  <si>
    <t>Calore utilizzato</t>
  </si>
  <si>
    <t>Indice di efficienza energetica (calore)</t>
  </si>
  <si>
    <t>(calore utilizzato / consumo di energia elettrica per il caldo)</t>
  </si>
  <si>
    <t>Sistema complessivo (freddo + calore)</t>
  </si>
  <si>
    <t>Calore + freddo utilizzati</t>
  </si>
  <si>
    <t>Consumo di energia elettrica calore e freddo</t>
  </si>
  <si>
    <t>Indice di efficienza energetica (calore + freddo)</t>
  </si>
  <si>
    <t>((calore + freddo utilizzati) / consumo totale di energia elettrica)</t>
  </si>
  <si>
    <t>Fabbisogno di calore (stimato)</t>
  </si>
  <si>
    <t>Per acqua potabile calda</t>
  </si>
  <si>
    <t>Per il riscaldamento</t>
  </si>
  <si>
    <t>Per altri scopi (p.es. processi)</t>
  </si>
  <si>
    <t>Fabbisogno totale</t>
  </si>
  <si>
    <t>Fabbisogno di freddo</t>
  </si>
  <si>
    <t>Consumo di corrente del compressore</t>
  </si>
  <si>
    <t>Maggior consumo recupero del calore</t>
  </si>
  <si>
    <t>Calore disponibile</t>
  </si>
  <si>
    <t>Fabbisogno di calore (riscaldamento, acqua potabile calda, processi)</t>
  </si>
  <si>
    <t>Secco</t>
  </si>
  <si>
    <t>Ibrido</t>
  </si>
  <si>
    <t>Nessuna funzione aggiuntiva</t>
  </si>
  <si>
    <t>Impianto con recupero del calore</t>
  </si>
  <si>
    <t>Calcolo per semplici impianti di climatizzazione comfort</t>
  </si>
  <si>
    <t>Il calore della macchina refrigerante sostituisce il calore di...</t>
  </si>
  <si>
    <t>Riduzione grazie al recupero del calore</t>
  </si>
  <si>
    <t>Calcolo delle emissioni di CO2 causate da perdite di prodotti refrigeranti (in caso di lavori di riparazione, manutenzione e dovute a dispersione)</t>
  </si>
  <si>
    <t>Perdite di prodotti refrigeranti all'anno</t>
  </si>
  <si>
    <t>Emissioni di CO2 causate da perdite di prodotti refrigeranti</t>
  </si>
  <si>
    <t>Calcolo della riduzione delle emissioni di CO2 grazie al recupero del calore</t>
  </si>
  <si>
    <t>Sistema di riscaldamento</t>
  </si>
  <si>
    <t>Indice di emissioni CO2</t>
  </si>
  <si>
    <t>Riscaldamento ad olio (olio da riscaldamento extra leggero)</t>
  </si>
  <si>
    <t>Riscaldamento a gas naturale</t>
  </si>
  <si>
    <t>Riscaldamento a gas naturale con 15% di biogas</t>
  </si>
  <si>
    <t>Riscaldamento a biogas</t>
  </si>
  <si>
    <t>Riscaldamento a legna (pellet)</t>
  </si>
  <si>
    <t>Teleriscaldamento</t>
  </si>
  <si>
    <t>Riscaldamento con impianto geotermico</t>
  </si>
  <si>
    <t>Prezzo dell'olio da riscaldamento</t>
  </si>
  <si>
    <t>Prezzo del gas naturale</t>
  </si>
  <si>
    <t>Prezzo del biogas</t>
  </si>
  <si>
    <t>Prezzo dei pellet</t>
  </si>
  <si>
    <t>Prezzo del teleriscaldamento</t>
  </si>
  <si>
    <t>Prezzo dell'elettricità</t>
  </si>
  <si>
    <t>CHF/100 litri</t>
  </si>
  <si>
    <t>CHF/tonnellata</t>
  </si>
  <si>
    <t>Costi energetici impianto di refrigerazione</t>
  </si>
  <si>
    <t>Risparmio grazie al recupero del calore</t>
  </si>
  <si>
    <t>arrotondati</t>
  </si>
  <si>
    <t>Efficienza energetica</t>
  </si>
  <si>
    <t>Il recupero del calore sostituisce il calore di...</t>
  </si>
  <si>
    <t xml:space="preserve">Nota bene: prendendo spunto dal libro «Klimakälte heute» (Climatizzazione oggi), nel tool del freddo utilizziamo il termine «calore» al posto del termine «calore di scarico» che ha una connotazione negativa. </t>
  </si>
  <si>
    <t>Nessun recupero del calore!</t>
  </si>
  <si>
    <t>(Aumento della temperatura di condensazione)</t>
  </si>
  <si>
    <t>Emissioni di CO2 impianto di refrigerazione</t>
  </si>
  <si>
    <t>Funzionamento dello scambiatore di calore</t>
  </si>
  <si>
    <t>Per i sistemi ibridi con scambiatore di calore, i valori standard dei costi di manutenzione vengono aumentati dell'1% a causa delle spese aggiuntive per acqua, pulizia e manutenzione.</t>
  </si>
  <si>
    <t>2A: Calcolo del fabbisogno di elettricità</t>
  </si>
  <si>
    <t>2B: Calcolo del fabbisogno di elettricità per semplici impianti di climatizzazione comfort</t>
  </si>
  <si>
    <t>Calcolo con il tool del freddo</t>
  </si>
  <si>
    <t>con la macchina del freddo</t>
  </si>
  <si>
    <t>Vai al calcolo del fabbisogno di elettricità (2A)</t>
  </si>
  <si>
    <t>2A: Calcul des besoins en électricité</t>
  </si>
  <si>
    <t>2B: Calcul des besoins en électricité pour les installations de climatisation de confort simples</t>
  </si>
  <si>
    <t>Calcul avec l'Outil Froid</t>
  </si>
  <si>
    <t>avec machine frigorifique</t>
  </si>
  <si>
    <t>pour le calcul des besoins en électricité (2A)</t>
  </si>
  <si>
    <t>litro/giorno</t>
  </si>
  <si>
    <t>litres/jour</t>
  </si>
  <si>
    <t>Volume d'eau chaude sanitaire</t>
  </si>
  <si>
    <t>Acqua potabile calda</t>
  </si>
  <si>
    <t>Autres usages (processus)</t>
  </si>
  <si>
    <t>Altro (per processi)</t>
  </si>
  <si>
    <t>Pour le chauffage: surface du bâtiment</t>
  </si>
  <si>
    <t>Per il riscaldamento: Superficie dello stabile</t>
  </si>
  <si>
    <t>Besoin en énergie (suggestion)</t>
  </si>
  <si>
    <t>Besoin en énergie (facultatif)</t>
  </si>
  <si>
    <t>Fabbisogno di energia (facoltativa)</t>
  </si>
  <si>
    <t>Fabbisogno di energia (proposta)</t>
  </si>
  <si>
    <t>Consommation d'électricité Chaleur</t>
  </si>
  <si>
    <t>Consumo di energia elettrica per Calore</t>
  </si>
  <si>
    <t>Effiziente Kälte</t>
  </si>
  <si>
    <t>Froid efficace</t>
  </si>
  <si>
    <t>Efficienza per il freddo</t>
  </si>
  <si>
    <t xml:space="preserve">Die Eingabedaten für Verdichter und Hilfsantriebe (Ventilatoren, Pumpen) müssen bei Anlagenersatz den «Ist-Werten» vor Ort entsprechen. Bei neuen Projekten sind die Planungs- bzw. die Ausführungswerte zu berücksichtigen (keine Schätzwerte). </t>
  </si>
  <si>
    <t>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t>
  </si>
  <si>
    <t>In caso di sostituzione dell’impianto, i dati immessi per compressori e azionamenti ausiliari (ventilatori, pompe) devono corrispondere ai «valori reali» in loco. Per i nuovi progetti devono essere presi in considerazione i valori di progettazione e/o di esecuzione (niente valori stimati)</t>
  </si>
  <si>
    <t>Température de l'eau glacée</t>
  </si>
  <si>
    <t>Energiepreis Wärme</t>
  </si>
  <si>
    <t>Prix de l'énergie thermique</t>
  </si>
  <si>
    <t>Prezzo dell'energia del calore</t>
  </si>
  <si>
    <t>Régulation fonction des besoins (modulable VF/EC)</t>
  </si>
  <si>
    <t>Kälte-Tool für die Abschätzung des Stromverbrauchs, der Umweltauswirkungen und der Lebenszykluskosten von Kälte- und Klimakälteanlagen</t>
  </si>
  <si>
    <t>comando in base al fabbisogno (FU)</t>
  </si>
  <si>
    <t>comando in base al fabbisogno (modulabile CF/CE)</t>
  </si>
  <si>
    <t>Coûts d'investissement totaux (y compris le free cooling ou WRG). Pour comparer une installation existante avec une nouvelle installation, il faut saisir la valeur 1 CHF pour l'installation existante.</t>
  </si>
  <si>
    <t>Gesamte Investitionskosten (inkl. Free-Cooling oder WRG). Für Vergleiche einer bestehenden Anlage mit einer neuen Anlage, muss für die bestehende Anlage der Werte 1 CHF eingeben werden.</t>
  </si>
  <si>
    <t>Totale dei costi di investimento (compreso il free cooling o WRG). Per confrontare un impianto esistente con un nuovo impianto, è necessario inserire il valore 1 CHF per l'impianto esistente.</t>
  </si>
  <si>
    <t>zusätzlicher Hilfsbetrieb für Freecooling oder Abwärmenutzung</t>
  </si>
  <si>
    <t>Normalbetrieb</t>
  </si>
  <si>
    <t>Betriebszeit</t>
  </si>
  <si>
    <t>Qe</t>
  </si>
  <si>
    <t>während Free-Cooling Betrieb</t>
  </si>
  <si>
    <t>während WRG Betrieb</t>
  </si>
  <si>
    <t>Laufzeit Total</t>
  </si>
  <si>
    <t>eiinge Hilfsbetrieb reduziert betrieben werden.</t>
  </si>
  <si>
    <t>Prozentangabe: Läuft nur 40% während Free-Cooling Betrieb</t>
  </si>
  <si>
    <t>Laufzeiten der Hilfsbetriebe während dem WRG-Betrieb</t>
  </si>
  <si>
    <t>Laufzeiten der Hilfsbetriebe während dem Free-Cooling Betrieb</t>
  </si>
  <si>
    <t xml:space="preserve">Während dem Free-Cooling -Betrieb können </t>
  </si>
  <si>
    <t xml:space="preserve">Während dem WRG-Betrieb können </t>
  </si>
  <si>
    <t>einige Hilfsbetrieb reduziert betrieben werden.</t>
  </si>
  <si>
    <t>Prozentangabe: Läuft nur 40% während WRG-Betrieb</t>
  </si>
  <si>
    <t>% WT-Pumpe im Free-Cooling Betrieb ist von der VL-Temp abhängig</t>
  </si>
  <si>
    <t>zusätzlicher Hilfsbetrieb dder für Free-Cooling oder  die Abwärmenutzung notwendig ist</t>
  </si>
  <si>
    <t>100% = vorhanden,  2. Prozentzahl: % der Betriebsstunden</t>
  </si>
  <si>
    <t>Laufzeit Hilfsbetriebe «warme Seite»</t>
  </si>
  <si>
    <t>Durée de marche unités auxiliaires «côté chaud»</t>
  </si>
  <si>
    <t>In presenza di aggregati ausiliari supplementari nella «parte calda» è possibile inserirli qui.</t>
  </si>
  <si>
    <t>Funzionamento normale</t>
  </si>
  <si>
    <t>Utilisation normale</t>
  </si>
  <si>
    <t>Durée de marche total</t>
  </si>
  <si>
    <t>Durata totale</t>
  </si>
  <si>
    <t>zusätzlicher Hilfsbetrieb für Free-Cooling oder Wärmenutzung</t>
  </si>
  <si>
    <t>fonctionnement auxiliaire supplémentaire pour le freecooling ou l'utilisation de la chaleur</t>
  </si>
  <si>
    <t>funzionamento ausiliario supplementare per il freecooling o l'utilizzo del calore</t>
  </si>
  <si>
    <t>grün= sichtbar</t>
  </si>
  <si>
    <t>1= Wert anzeigen, 0= Wert = "-"</t>
  </si>
  <si>
    <t>Anzeigen</t>
  </si>
  <si>
    <t>1 = Einblenden Wärmenutzung Variante B</t>
  </si>
  <si>
    <t>1 = Einblenden Wärmenutzung Variante A</t>
  </si>
  <si>
    <t>1 = Einblenden Text Wärmenutzung</t>
  </si>
  <si>
    <t>Für Berechnung massgebende Eingabe</t>
  </si>
  <si>
    <t>CO2-Total (nicht gerundet)</t>
  </si>
  <si>
    <r>
      <rPr>
        <sz val="11"/>
        <color theme="1"/>
        <rFont val="Calibri"/>
        <family val="2"/>
      </rPr>
      <t>(tutti i valori di kg CO2 sono valori equivalenti di kg CO2)</t>
    </r>
  </si>
  <si>
    <r>
      <rPr>
        <sz val="11"/>
        <color theme="1"/>
        <rFont val="Calibri"/>
        <family val="2"/>
      </rPr>
      <t>(freddo prodotto / Consumo totale di elettricità)</t>
    </r>
  </si>
  <si>
    <r>
      <rPr>
        <sz val="11"/>
        <color theme="1"/>
        <rFont val="Calibri"/>
        <family val="2"/>
      </rPr>
      <t>(Sovra)dimensionamento</t>
    </r>
  </si>
  <si>
    <r>
      <rPr>
        <sz val="11"/>
        <color theme="1"/>
        <rFont val="Calibri"/>
        <family val="2"/>
      </rPr>
      <t>Discrepanza rispetto al valore previsto</t>
    </r>
  </si>
  <si>
    <r>
      <rPr>
        <sz val="11"/>
        <color theme="1"/>
        <rFont val="Calibri"/>
        <family val="2"/>
      </rPr>
      <t>Carica di riemplemento dell'impianto</t>
    </r>
  </si>
  <si>
    <r>
      <rPr>
        <sz val="11"/>
        <color theme="1"/>
        <rFont val="Calibri"/>
        <family val="2"/>
      </rPr>
      <t>Progetto dell'impianto</t>
    </r>
  </si>
  <si>
    <r>
      <rPr>
        <sz val="11"/>
        <color theme="1"/>
        <rFont val="Calibri"/>
        <family val="2"/>
      </rPr>
      <t>Tipo di impianto</t>
    </r>
  </si>
  <si>
    <r>
      <rPr>
        <sz val="11"/>
        <color theme="1"/>
        <rFont val="Calibri"/>
        <family val="2"/>
      </rPr>
      <t>Approvazione del progettista per il progetto</t>
    </r>
  </si>
  <si>
    <r>
      <rPr>
        <sz val="11"/>
        <color theme="1"/>
        <rFont val="Calibri"/>
        <family val="2"/>
      </rPr>
      <t>Numero camion</t>
    </r>
  </si>
  <si>
    <r>
      <rPr>
        <sz val="11"/>
        <color theme="1"/>
        <rFont val="Calibri"/>
        <family val="2"/>
      </rPr>
      <t xml:space="preserve">Numero varianti </t>
    </r>
  </si>
  <si>
    <r>
      <rPr>
        <sz val="11"/>
        <color theme="1"/>
        <rFont val="Calibri"/>
        <family val="2"/>
      </rPr>
      <t>Numero compressori</t>
    </r>
  </si>
  <si>
    <r>
      <rPr>
        <sz val="11"/>
        <color theme="1"/>
        <rFont val="Calibri"/>
        <family val="2"/>
      </rPr>
      <t>Riempito da</t>
    </r>
  </si>
  <si>
    <r>
      <rPr>
        <sz val="11"/>
        <color theme="1"/>
        <rFont val="Calibri"/>
        <family val="2"/>
      </rPr>
      <t>Scelta dell'impianto di refrigerazione</t>
    </r>
  </si>
  <si>
    <r>
      <rPr>
        <sz val="11"/>
        <color theme="1"/>
        <rFont val="Calibri"/>
        <family val="2"/>
      </rPr>
      <t xml:space="preserve">Temperatura esterna </t>
    </r>
  </si>
  <si>
    <r>
      <rPr>
        <sz val="11"/>
        <color theme="1"/>
        <rFont val="Calibri"/>
        <family val="2"/>
      </rPr>
      <t>Basilea</t>
    </r>
  </si>
  <si>
    <r>
      <rPr>
        <sz val="11"/>
        <color theme="1"/>
        <rFont val="Calibri"/>
        <family val="2"/>
      </rPr>
      <t>Modello</t>
    </r>
  </si>
  <si>
    <r>
      <rPr>
        <sz val="11"/>
        <color theme="1"/>
        <rFont val="Calibri"/>
        <family val="2"/>
      </rPr>
      <t>Impatto</t>
    </r>
  </si>
  <si>
    <r>
      <rPr>
        <sz val="11"/>
        <color theme="1"/>
        <rFont val="Calibri"/>
        <family val="2"/>
      </rPr>
      <t>Impatto comando</t>
    </r>
  </si>
  <si>
    <r>
      <rPr>
        <sz val="11"/>
        <color theme="1"/>
        <rFont val="Calibri"/>
        <family val="2"/>
      </rPr>
      <t>Calcolo</t>
    </r>
  </si>
  <si>
    <r>
      <rPr>
        <sz val="11"/>
        <color theme="1"/>
        <rFont val="Calibri"/>
        <family val="2"/>
      </rPr>
      <t>Calcolo delle emissioni di CO2 in base al consumo di elettricità dell'impianto di refrigerazione</t>
    </r>
  </si>
  <si>
    <r>
      <rPr>
        <sz val="11"/>
        <color theme="1"/>
        <rFont val="Calibri"/>
        <family val="2"/>
      </rPr>
      <t>Calcolo delle emissioni di CO2 dovuto alle perdite</t>
    </r>
  </si>
  <si>
    <r>
      <rPr>
        <sz val="11"/>
        <color theme="1"/>
        <rFont val="Calibri"/>
        <family val="2"/>
      </rPr>
      <t>Calcolo delle emissioni di CO2 dovuto a perdite nel recupero del refrigerante</t>
    </r>
  </si>
  <si>
    <r>
      <rPr>
        <sz val="11"/>
        <color theme="1"/>
        <rFont val="Calibri"/>
        <family val="2"/>
      </rPr>
      <t>Base di calcolo</t>
    </r>
  </si>
  <si>
    <r>
      <rPr>
        <sz val="11"/>
        <color theme="1"/>
        <rFont val="Calibri"/>
        <family val="2"/>
      </rPr>
      <t>Calcoli (A: profilo standard)</t>
    </r>
  </si>
  <si>
    <r>
      <rPr>
        <sz val="11"/>
        <color theme="1"/>
        <rFont val="Calibri"/>
        <family val="2"/>
      </rPr>
      <t>Calcoli (B: valori progettista)</t>
    </r>
  </si>
  <si>
    <r>
      <rPr>
        <sz val="11"/>
        <color theme="1"/>
        <rFont val="Calibri"/>
        <family val="2"/>
      </rPr>
      <t>Calcoli (dati del profilo)</t>
    </r>
  </si>
  <si>
    <r>
      <rPr>
        <sz val="11"/>
        <color theme="1"/>
        <rFont val="Calibri"/>
        <family val="2"/>
      </rPr>
      <t>Calcoli con i dati del progettista</t>
    </r>
  </si>
  <si>
    <r>
      <rPr>
        <sz val="11"/>
        <color theme="1"/>
        <rFont val="Calibri"/>
        <family val="2"/>
      </rPr>
      <t>Tipo di calcolo</t>
    </r>
  </si>
  <si>
    <r>
      <rPr>
        <sz val="11"/>
        <color theme="1"/>
        <rFont val="Calibri"/>
        <family val="2"/>
      </rPr>
      <t>Berna</t>
    </r>
  </si>
  <si>
    <r>
      <rPr>
        <sz val="11"/>
        <color theme="1"/>
        <rFont val="Calibri"/>
        <family val="2"/>
      </rPr>
      <t>Profilo d'esercizio</t>
    </r>
  </si>
  <si>
    <r>
      <rPr>
        <sz val="11"/>
        <color theme="1"/>
        <rFont val="Calibri"/>
        <family val="2"/>
      </rPr>
      <t>Ore d'esercizio macchina all'anno</t>
    </r>
  </si>
  <si>
    <r>
      <rPr>
        <sz val="11"/>
        <color theme="1"/>
        <rFont val="Calibri"/>
        <family val="2"/>
      </rPr>
      <t>Profilo ore d'esercizio (ridotto)</t>
    </r>
  </si>
  <si>
    <r>
      <rPr>
        <sz val="11"/>
        <color theme="1"/>
        <rFont val="Calibri"/>
        <family val="2"/>
      </rPr>
      <t>Ore d'esercizio (al giorno)</t>
    </r>
  </si>
  <si>
    <r>
      <rPr>
        <sz val="11"/>
        <color theme="1"/>
        <rFont val="Calibri"/>
        <family val="2"/>
      </rPr>
      <t>Ore di esercizio</t>
    </r>
  </si>
  <si>
    <r>
      <rPr>
        <sz val="11"/>
        <color theme="1"/>
        <rFont val="Calibri"/>
        <family val="2"/>
      </rPr>
      <t>Denominazione</t>
    </r>
  </si>
  <si>
    <r>
      <rPr>
        <sz val="11"/>
        <color theme="1"/>
        <rFont val="Calibri"/>
        <family val="2"/>
      </rPr>
      <t>Denominazione della variante A</t>
    </r>
  </si>
  <si>
    <r>
      <rPr>
        <sz val="11"/>
        <color theme="1"/>
        <rFont val="Calibri"/>
        <family val="2"/>
      </rPr>
      <t>Denominazione della variante B</t>
    </r>
  </si>
  <si>
    <r>
      <rPr>
        <sz val="11"/>
        <color theme="1"/>
        <rFont val="Calibri"/>
        <family val="2"/>
      </rPr>
      <t>CHF/ tonnellate CO2</t>
    </r>
  </si>
  <si>
    <r>
      <rPr>
        <sz val="11"/>
        <color theme="1"/>
        <rFont val="Calibri"/>
        <family val="2"/>
      </rPr>
      <t>Emissioni di CO2 auto di media cilindrata</t>
    </r>
  </si>
  <si>
    <r>
      <rPr>
        <sz val="11"/>
        <color theme="1"/>
        <rFont val="Calibri"/>
        <family val="2"/>
      </rPr>
      <t>Emissioni di CO2 all'anno</t>
    </r>
  </si>
  <si>
    <r>
      <rPr>
        <sz val="11"/>
        <color theme="1"/>
        <rFont val="Calibri"/>
        <family val="2"/>
      </rPr>
      <t>Emissioni di CO2 per consumo di elettricità</t>
    </r>
  </si>
  <si>
    <r>
      <rPr>
        <sz val="11"/>
        <color theme="1"/>
        <rFont val="Calibri"/>
        <family val="2"/>
      </rPr>
      <t>Emissioni di CO2 per perdite</t>
    </r>
  </si>
  <si>
    <r>
      <rPr>
        <sz val="11"/>
        <color theme="1"/>
        <rFont val="Calibri"/>
        <family val="2"/>
      </rPr>
      <t>Emissioni di CO2 per  da recupero</t>
    </r>
  </si>
  <si>
    <r>
      <rPr>
        <sz val="11"/>
        <color theme="1"/>
        <rFont val="Calibri"/>
        <family val="2"/>
      </rPr>
      <t>Emissioni di CO2 duranta di vita dell'impianto</t>
    </r>
  </si>
  <si>
    <r>
      <rPr>
        <sz val="11"/>
        <color theme="1"/>
        <rFont val="Calibri"/>
        <family val="2"/>
      </rPr>
      <t>Fattore delle emissioni di CO2 elettricità</t>
    </r>
  </si>
  <si>
    <r>
      <rPr>
        <sz val="11"/>
        <color theme="1"/>
        <rFont val="Calibri"/>
        <family val="2"/>
      </rPr>
      <t>Contenuto CO2 camion</t>
    </r>
  </si>
  <si>
    <r>
      <rPr>
        <sz val="11"/>
        <color theme="1"/>
        <rFont val="Calibri"/>
        <family val="2"/>
      </rPr>
      <t>Spese di compensazione CO2</t>
    </r>
  </si>
  <si>
    <r>
      <rPr>
        <sz val="11"/>
        <color theme="1"/>
        <rFont val="Calibri"/>
        <family val="2"/>
      </rPr>
      <t>Compressore COP (solo per controllo)</t>
    </r>
  </si>
  <si>
    <r>
      <rPr>
        <sz val="11"/>
        <color theme="1"/>
        <rFont val="Calibri"/>
        <family val="2"/>
      </rPr>
      <t>Data</t>
    </r>
  </si>
  <si>
    <r>
      <rPr>
        <sz val="11"/>
        <color theme="1"/>
        <rFont val="Calibri"/>
        <family val="2"/>
      </rPr>
      <t>Mostrare i dettagli sul calcolo?</t>
    </r>
  </si>
  <si>
    <r>
      <rPr>
        <sz val="11"/>
        <color theme="1"/>
        <rFont val="Calibri"/>
        <family val="2"/>
      </rPr>
      <t>Distanza</t>
    </r>
  </si>
  <si>
    <r>
      <rPr>
        <sz val="11"/>
        <color theme="1"/>
        <rFont val="Calibri"/>
        <family val="2"/>
      </rPr>
      <t>Temperature d'esercizio effettive</t>
    </r>
  </si>
  <si>
    <r>
      <rPr>
        <sz val="11"/>
        <color theme="1"/>
        <rFont val="Calibri"/>
        <family val="2"/>
      </rPr>
      <t>acceso/spento</t>
    </r>
  </si>
  <si>
    <r>
      <rPr>
        <sz val="11"/>
        <color theme="1"/>
        <rFont val="Calibri"/>
        <family val="2"/>
      </rPr>
      <t>acceso/spento (con accumulatore grande, il compressore si accende meno di 6 volte all'ora)</t>
    </r>
  </si>
  <si>
    <r>
      <rPr>
        <sz val="11"/>
        <color theme="1"/>
        <rFont val="Calibri"/>
        <family val="2"/>
      </rPr>
      <t>acceso/spento (con accumulatore piccolo, il compressore si accende più di 6 volte all'ora)</t>
    </r>
  </si>
  <si>
    <r>
      <rPr>
        <sz val="11"/>
        <color theme="1"/>
        <rFont val="Calibri"/>
        <family val="2"/>
      </rPr>
      <t>acceso/spento (senza polmone)</t>
    </r>
  </si>
  <si>
    <r>
      <rPr>
        <sz val="11"/>
        <color theme="1"/>
        <rFont val="Calibri"/>
        <family val="2"/>
      </rPr>
      <t>Inserimento dati d'esercizio</t>
    </r>
  </si>
  <si>
    <r>
      <rPr>
        <sz val="11"/>
        <color theme="1"/>
        <rFont val="Calibri"/>
        <family val="2"/>
      </rPr>
      <t>Inserimento facoltativo</t>
    </r>
  </si>
  <si>
    <r>
      <rPr>
        <sz val="11"/>
        <color theme="1"/>
        <rFont val="Calibri"/>
        <family val="2"/>
      </rPr>
      <t>Inserimenti</t>
    </r>
  </si>
  <si>
    <r>
      <rPr>
        <sz val="11"/>
        <color theme="1"/>
        <rFont val="Calibri"/>
        <family val="2"/>
      </rPr>
      <t>Potenza elettrica assorbita</t>
    </r>
  </si>
  <si>
    <r>
      <rPr>
        <sz val="11"/>
        <color theme="1"/>
        <rFont val="Calibri"/>
        <family val="2"/>
      </rPr>
      <t>Potenza elettrica assorbita (effettiva)</t>
    </r>
  </si>
  <si>
    <r>
      <rPr>
        <sz val="11"/>
        <color theme="1"/>
        <rFont val="Calibri"/>
        <family val="2"/>
      </rPr>
      <t>Potenza elettrica assorbita compressore</t>
    </r>
  </si>
  <si>
    <r>
      <rPr>
        <sz val="11"/>
        <color theme="1"/>
        <rFont val="Calibri"/>
        <family val="2"/>
      </rPr>
      <t>Fabbisogno elettricità</t>
    </r>
  </si>
  <si>
    <r>
      <rPr>
        <sz val="11"/>
        <color theme="1"/>
        <rFont val="Calibri"/>
        <family val="2"/>
      </rPr>
      <t>Consumo elettricità</t>
    </r>
  </si>
  <si>
    <r>
      <rPr>
        <sz val="11"/>
        <color theme="1"/>
        <rFont val="Calibri"/>
        <family val="2"/>
      </rPr>
      <t>Consumo elettricità impianto di refrigerazione</t>
    </r>
  </si>
  <si>
    <r>
      <rPr>
        <sz val="11"/>
        <color theme="1"/>
        <rFont val="Calibri"/>
        <family val="2"/>
      </rPr>
      <t>Energia</t>
    </r>
  </si>
  <si>
    <r>
      <rPr>
        <sz val="11"/>
        <color theme="1"/>
        <rFont val="Calibri"/>
        <family val="2"/>
      </rPr>
      <t xml:space="preserve">Fattore di efficienza energetica </t>
    </r>
  </si>
  <si>
    <r>
      <rPr>
        <sz val="11"/>
        <color theme="1"/>
        <rFont val="Calibri"/>
        <family val="2"/>
      </rPr>
      <t>Costi energetici</t>
    </r>
  </si>
  <si>
    <r>
      <rPr>
        <sz val="11"/>
        <color theme="1"/>
        <rFont val="Calibri"/>
        <family val="2"/>
      </rPr>
      <t>Consumo elettricità aggregati ausiliari «parte fredda»</t>
    </r>
  </si>
  <si>
    <r>
      <rPr>
        <sz val="11"/>
        <color theme="1"/>
        <rFont val="Calibri"/>
        <family val="2"/>
      </rPr>
      <t>Consumo elettricità aggregati ausiliari «parte calda»</t>
    </r>
  </si>
  <si>
    <r>
      <rPr>
        <sz val="11"/>
        <color theme="1"/>
        <rFont val="Calibri"/>
        <family val="2"/>
      </rPr>
      <t>Consumo elettricità macchina</t>
    </r>
  </si>
  <si>
    <r>
      <rPr>
        <sz val="11"/>
        <color theme="1"/>
        <rFont val="Calibri"/>
        <family val="2"/>
      </rPr>
      <t>Consumo elettricità compressore</t>
    </r>
  </si>
  <si>
    <r>
      <rPr>
        <sz val="11"/>
        <color theme="1"/>
        <rFont val="Calibri"/>
        <family val="2"/>
      </rPr>
      <t>Risultato della stima in base alle ipotesi del progettista</t>
    </r>
  </si>
  <si>
    <r>
      <rPr>
        <sz val="11"/>
        <color theme="1"/>
        <rFont val="Calibri"/>
        <family val="2"/>
      </rPr>
      <t>Risultato della stima in base al profilo standard</t>
    </r>
  </si>
  <si>
    <r>
      <rPr>
        <sz val="11"/>
        <color theme="1"/>
        <rFont val="Calibri"/>
        <family val="2"/>
      </rPr>
      <t>Risultati</t>
    </r>
  </si>
  <si>
    <r>
      <rPr>
        <sz val="11"/>
        <color theme="1"/>
        <rFont val="Calibri"/>
        <family val="2"/>
      </rPr>
      <t>Risultati (valori arrotondati)</t>
    </r>
  </si>
  <si>
    <r>
      <rPr>
        <sz val="11"/>
        <color theme="1"/>
        <rFont val="Calibri"/>
        <family val="2"/>
      </rPr>
      <t xml:space="preserve">Risultati calcolo TEWI </t>
    </r>
  </si>
  <si>
    <r>
      <rPr>
        <sz val="11"/>
        <color theme="1"/>
        <rFont val="Calibri"/>
        <family val="2"/>
      </rPr>
      <t>Fattore</t>
    </r>
  </si>
  <si>
    <r>
      <rPr>
        <sz val="11"/>
        <color theme="1"/>
        <rFont val="Calibri"/>
        <family val="2"/>
      </rPr>
      <t>Ditta</t>
    </r>
  </si>
  <si>
    <r>
      <rPr>
        <sz val="11"/>
        <color theme="1"/>
        <rFont val="Calibri"/>
        <family val="2"/>
      </rPr>
      <t>Franchi</t>
    </r>
  </si>
  <si>
    <r>
      <rPr>
        <sz val="11"/>
        <color theme="1"/>
        <rFont val="Calibri"/>
        <family val="2"/>
      </rPr>
      <t>Convertitore di frequenza</t>
    </r>
  </si>
  <si>
    <r>
      <rPr>
        <sz val="11"/>
        <color theme="1"/>
        <rFont val="Calibri"/>
        <family val="2"/>
      </rPr>
      <t>Convertitore di frequenza (con polmone)</t>
    </r>
  </si>
  <si>
    <r>
      <rPr>
        <sz val="11"/>
        <color theme="1"/>
        <rFont val="Calibri"/>
        <family val="2"/>
      </rPr>
      <t>Primavera</t>
    </r>
  </si>
  <si>
    <r>
      <rPr>
        <sz val="11"/>
        <color theme="1"/>
        <rFont val="Calibri"/>
        <family val="2"/>
      </rPr>
      <t>inserire qui manualmente il fabbisogno di elettricità</t>
    </r>
  </si>
  <si>
    <r>
      <rPr>
        <sz val="11"/>
        <color theme="1"/>
        <rFont val="Calibri"/>
        <family val="2"/>
      </rPr>
      <t>Ginevra</t>
    </r>
  </si>
  <si>
    <r>
      <rPr>
        <sz val="11"/>
        <color theme="1"/>
        <rFont val="Calibri"/>
        <family val="2"/>
      </rPr>
      <t>Commercio</t>
    </r>
  </si>
  <si>
    <r>
      <rPr>
        <sz val="11"/>
        <color theme="1"/>
        <rFont val="Calibri"/>
        <family val="2"/>
      </rPr>
      <t>Dati di base</t>
    </r>
  </si>
  <si>
    <r>
      <rPr>
        <sz val="11"/>
        <color theme="1"/>
        <rFont val="Calibri"/>
        <family val="2"/>
      </rPr>
      <t>Refrigerante GWP</t>
    </r>
  </si>
  <si>
    <r>
      <rPr>
        <sz val="11"/>
        <color theme="1"/>
        <rFont val="Calibri"/>
        <family val="2"/>
      </rPr>
      <t>Autunno</t>
    </r>
  </si>
  <si>
    <r>
      <rPr>
        <sz val="11"/>
        <color theme="1"/>
        <rFont val="Calibri"/>
        <family val="2"/>
      </rPr>
      <t>Illustrazione delle emissioni annue di CO2</t>
    </r>
  </si>
  <si>
    <r>
      <rPr>
        <sz val="11"/>
        <color theme="1"/>
        <rFont val="Calibri"/>
        <family val="2"/>
      </rPr>
      <t>Industria</t>
    </r>
  </si>
  <si>
    <r>
      <rPr>
        <sz val="11"/>
        <color theme="1"/>
        <rFont val="Calibri"/>
        <family val="2"/>
      </rPr>
      <t>Pompe nebulizzazione</t>
    </r>
  </si>
  <si>
    <r>
      <rPr>
        <sz val="11"/>
        <color theme="1"/>
        <rFont val="Calibri"/>
        <family val="2"/>
      </rPr>
      <t>Spese d'investimento</t>
    </r>
  </si>
  <si>
    <r>
      <rPr>
        <sz val="11"/>
        <color theme="1"/>
        <rFont val="Calibri"/>
        <family val="2"/>
      </rPr>
      <t>Sì</t>
    </r>
  </si>
  <si>
    <r>
      <rPr>
        <sz val="11"/>
        <color theme="1"/>
        <rFont val="Calibri"/>
        <family val="2"/>
      </rPr>
      <t>Anno</t>
    </r>
  </si>
  <si>
    <r>
      <rPr>
        <sz val="11"/>
        <color theme="1"/>
        <rFont val="Calibri"/>
        <family val="2"/>
      </rPr>
      <t>Anni</t>
    </r>
  </si>
  <si>
    <r>
      <rPr>
        <sz val="11"/>
        <color theme="1"/>
        <rFont val="Calibri"/>
        <family val="2"/>
      </rPr>
      <t>Costi annui</t>
    </r>
  </si>
  <si>
    <r>
      <rPr>
        <sz val="11"/>
        <color theme="1"/>
        <rFont val="Calibri"/>
        <family val="2"/>
      </rPr>
      <t>Costi annui (liv. economico)</t>
    </r>
  </si>
  <si>
    <r>
      <rPr>
        <sz val="11"/>
        <color theme="1"/>
        <rFont val="Calibri"/>
        <family val="2"/>
      </rPr>
      <t>Costi annui per un funzionamento neutrale per il clima (liv. economico + ecologico)</t>
    </r>
  </si>
  <si>
    <r>
      <rPr>
        <sz val="11"/>
        <color theme="1"/>
        <rFont val="Calibri"/>
        <family val="2"/>
      </rPr>
      <t>Fabbisogno energia di refrigerazione</t>
    </r>
  </si>
  <si>
    <r>
      <rPr>
        <sz val="11"/>
        <color theme="1"/>
        <rFont val="Calibri"/>
        <family val="2"/>
      </rPr>
      <t>Fabbisogno energia di raffreddamento Valori progettista</t>
    </r>
  </si>
  <si>
    <r>
      <rPr>
        <sz val="11"/>
        <color theme="1"/>
        <rFont val="Calibri"/>
        <family val="2"/>
      </rPr>
      <t>Profilo del fabbisogno di energia di raffreddamento</t>
    </r>
  </si>
  <si>
    <r>
      <rPr>
        <sz val="11"/>
        <color theme="1"/>
        <rFont val="Calibri"/>
        <family val="2"/>
      </rPr>
      <t>Potenza di raffreddamento</t>
    </r>
  </si>
  <si>
    <r>
      <rPr>
        <sz val="11"/>
        <color theme="1"/>
        <rFont val="Calibri"/>
        <family val="2"/>
      </rPr>
      <t>Fabbisogno potenza di raffreddamento</t>
    </r>
  </si>
  <si>
    <r>
      <rPr>
        <sz val="11"/>
        <color theme="1"/>
        <rFont val="Calibri"/>
        <family val="2"/>
      </rPr>
      <t>Potenza di raffreddamento delle macchine</t>
    </r>
  </si>
  <si>
    <r>
      <rPr>
        <sz val="11"/>
        <color theme="1"/>
        <rFont val="Calibri"/>
        <family val="2"/>
      </rPr>
      <t>Potenza di raffreddamento installata</t>
    </r>
  </si>
  <si>
    <r>
      <rPr>
        <sz val="11"/>
        <color theme="1"/>
        <rFont val="Calibri"/>
        <family val="2"/>
      </rPr>
      <t>Potenza di raffreddamento compressore</t>
    </r>
  </si>
  <si>
    <r>
      <rPr>
        <sz val="11"/>
        <color theme="1"/>
        <rFont val="Calibri"/>
        <family val="2"/>
      </rPr>
      <t>Refrigerante</t>
    </r>
  </si>
  <si>
    <r>
      <rPr>
        <sz val="11"/>
        <color theme="1"/>
        <rFont val="Calibri"/>
        <family val="2"/>
      </rPr>
      <t>Temperatura acqua fredda</t>
    </r>
  </si>
  <si>
    <r>
      <rPr>
        <sz val="11"/>
        <color theme="1"/>
        <rFont val="Calibri"/>
        <family val="2"/>
      </rPr>
      <t>Refrigeratore-climatizzatore (refrigeratori condensazione ad aria)</t>
    </r>
  </si>
  <si>
    <r>
      <rPr>
        <sz val="11"/>
        <color theme="1"/>
        <rFont val="Calibri"/>
        <family val="2"/>
      </rPr>
      <t>Refrigeratore-climatizzatore vaporizzazione diretta (sistemi VRV, VRF)</t>
    </r>
  </si>
  <si>
    <r>
      <rPr>
        <sz val="11"/>
        <color theme="1"/>
        <rFont val="Calibri"/>
        <family val="2"/>
      </rPr>
      <t>Carico rilevante per il clima (TEWI)</t>
    </r>
  </si>
  <si>
    <r>
      <rPr>
        <sz val="11"/>
        <color theme="1"/>
        <rFont val="Calibri"/>
        <family val="2"/>
      </rPr>
      <t>Spese di compensazione</t>
    </r>
  </si>
  <si>
    <r>
      <rPr>
        <sz val="11"/>
        <color theme="1"/>
        <rFont val="Calibri"/>
        <family val="2"/>
      </rPr>
      <t>Concetto produzione freddo</t>
    </r>
  </si>
  <si>
    <r>
      <rPr>
        <sz val="11"/>
        <color theme="1"/>
        <rFont val="Calibri"/>
        <family val="2"/>
      </rPr>
      <t xml:space="preserve">Costi </t>
    </r>
  </si>
  <si>
    <r>
      <rPr>
        <sz val="11"/>
        <color theme="1"/>
        <rFont val="Calibri"/>
        <family val="2"/>
      </rPr>
      <t>Costi compensazione CO2</t>
    </r>
  </si>
  <si>
    <r>
      <rPr>
        <sz val="11"/>
        <color theme="1"/>
        <rFont val="Calibri"/>
        <family val="2"/>
      </rPr>
      <t>Costi preventivo-manutenzione senza materiali</t>
    </r>
  </si>
  <si>
    <r>
      <rPr>
        <sz val="11"/>
        <color theme="1"/>
        <rFont val="Calibri"/>
        <family val="2"/>
      </rPr>
      <t>Fabbisogno potenza di refrigerazione</t>
    </r>
  </si>
  <si>
    <r>
      <rPr>
        <sz val="11"/>
        <color theme="1"/>
        <rFont val="Calibri"/>
        <family val="2"/>
      </rPr>
      <t>Fabbisogno potenza di refrigerazione (edificio)</t>
    </r>
  </si>
  <si>
    <r>
      <rPr>
        <sz val="11"/>
        <color theme="1"/>
        <rFont val="Calibri"/>
        <family val="2"/>
      </rPr>
      <t>Profilo di carico</t>
    </r>
  </si>
  <si>
    <r>
      <rPr>
        <sz val="11"/>
        <color theme="1"/>
        <rFont val="Calibri"/>
        <family val="2"/>
      </rPr>
      <t>Durata</t>
    </r>
  </si>
  <si>
    <r>
      <rPr>
        <sz val="11"/>
        <color theme="1"/>
        <rFont val="Calibri"/>
        <family val="2"/>
      </rPr>
      <t>Durata (dimensioni effettive)</t>
    </r>
  </si>
  <si>
    <r>
      <rPr>
        <sz val="11"/>
        <color theme="1"/>
        <rFont val="Calibri"/>
        <family val="2"/>
      </rPr>
      <t>Durata funzionamento macchina (al giorno)</t>
    </r>
  </si>
  <si>
    <r>
      <rPr>
        <sz val="11"/>
        <color theme="1"/>
        <rFont val="Calibri"/>
        <family val="2"/>
      </rPr>
      <t>Vita</t>
    </r>
  </si>
  <si>
    <r>
      <rPr>
        <sz val="11"/>
        <color theme="1"/>
        <rFont val="Calibri"/>
        <family val="2"/>
      </rPr>
      <t>Costi ciclo vitale con funzionamento con CO2 neutro</t>
    </r>
  </si>
  <si>
    <r>
      <rPr>
        <sz val="11"/>
        <color theme="1"/>
        <rFont val="Calibri"/>
        <family val="2"/>
      </rPr>
      <t>Costi del ciclo vitale</t>
    </r>
  </si>
  <si>
    <r>
      <rPr>
        <sz val="11"/>
        <color theme="1"/>
        <rFont val="Calibri"/>
        <family val="2"/>
      </rPr>
      <t>Costi del ciclo vitale (Life Cycle Cost LCC)</t>
    </r>
  </si>
  <si>
    <r>
      <rPr>
        <sz val="11"/>
        <color theme="1"/>
        <rFont val="Calibri"/>
        <family val="2"/>
      </rPr>
      <t>Costi del ciclo vitale (liv. economico)</t>
    </r>
  </si>
  <si>
    <r>
      <rPr>
        <sz val="11"/>
        <color theme="1"/>
        <rFont val="Calibri"/>
        <family val="2"/>
      </rPr>
      <t>Tasso di perdita all'anno</t>
    </r>
  </si>
  <si>
    <r>
      <rPr>
        <sz val="11"/>
        <color theme="1"/>
        <rFont val="Calibri"/>
        <family val="2"/>
      </rPr>
      <t>Lugano</t>
    </r>
  </si>
  <si>
    <r>
      <rPr>
        <sz val="11"/>
        <color theme="1"/>
        <rFont val="Calibri"/>
        <family val="2"/>
      </rPr>
      <t>Inserimento manuale</t>
    </r>
  </si>
  <si>
    <r>
      <rPr>
        <sz val="11"/>
        <color theme="1"/>
        <rFont val="Calibri"/>
        <family val="2"/>
      </rPr>
      <t>Macchina</t>
    </r>
  </si>
  <si>
    <r>
      <rPr>
        <sz val="11"/>
        <color theme="1"/>
        <rFont val="Calibri"/>
        <family val="2"/>
      </rPr>
      <t>Materiale (arrotondato)</t>
    </r>
  </si>
  <si>
    <r>
      <rPr>
        <sz val="11"/>
        <color theme="1"/>
        <rFont val="Calibri"/>
        <family val="2"/>
      </rPr>
      <t>Temperatura esterna media (0-24h)</t>
    </r>
  </si>
  <si>
    <r>
      <rPr>
        <sz val="11"/>
        <color theme="1"/>
        <rFont val="Calibri"/>
        <family val="2"/>
      </rPr>
      <t>Temperature medie</t>
    </r>
  </si>
  <si>
    <r>
      <rPr>
        <sz val="11"/>
        <color theme="1"/>
        <rFont val="Calibri"/>
        <family val="2"/>
      </rPr>
      <t>Montaggio sul posto</t>
    </r>
  </si>
  <si>
    <r>
      <rPr>
        <sz val="11"/>
        <color theme="1"/>
        <rFont val="Calibri"/>
        <family val="2"/>
      </rPr>
      <t>Nome</t>
    </r>
  </si>
  <si>
    <r>
      <rPr>
        <sz val="11"/>
        <color theme="1"/>
        <rFont val="Calibri"/>
        <family val="2"/>
      </rPr>
      <t>Nome del prodotto elettrico</t>
    </r>
  </si>
  <si>
    <r>
      <rPr>
        <sz val="11"/>
        <color theme="1"/>
        <rFont val="Calibri"/>
        <family val="2"/>
      </rPr>
      <t>No</t>
    </r>
  </si>
  <si>
    <r>
      <rPr>
        <sz val="11"/>
        <color theme="1"/>
        <rFont val="Calibri"/>
        <family val="2"/>
      </rPr>
      <t>Temperatura di utilizzo</t>
    </r>
  </si>
  <si>
    <r>
      <rPr>
        <sz val="11"/>
        <color theme="1"/>
        <rFont val="Calibri"/>
        <family val="2"/>
      </rPr>
      <t>Oggetto</t>
    </r>
  </si>
  <si>
    <r>
      <rPr>
        <sz val="11"/>
        <color theme="1"/>
        <rFont val="Calibri"/>
        <family val="2"/>
      </rPr>
      <t>P elettrica</t>
    </r>
  </si>
  <si>
    <r>
      <rPr>
        <sz val="11"/>
        <color theme="1"/>
        <rFont val="Calibri"/>
        <family val="2"/>
      </rPr>
      <t>Pe (corr.)</t>
    </r>
  </si>
  <si>
    <r>
      <rPr>
        <sz val="11"/>
        <color theme="1"/>
        <rFont val="Calibri"/>
        <family val="2"/>
      </rPr>
      <t>Preventivo-manutenzione e materiale</t>
    </r>
  </si>
  <si>
    <r>
      <rPr>
        <sz val="11"/>
        <color theme="1"/>
        <rFont val="Calibri"/>
        <family val="2"/>
      </rPr>
      <t>Preventivo-manutenzione senza materiale</t>
    </r>
  </si>
  <si>
    <r>
      <rPr>
        <sz val="11"/>
        <color theme="1"/>
        <rFont val="Calibri"/>
        <family val="2"/>
      </rPr>
      <t>Prezzo compensazione CO2</t>
    </r>
  </si>
  <si>
    <r>
      <rPr>
        <sz val="11"/>
        <color theme="1"/>
        <rFont val="Calibri"/>
        <family val="2"/>
      </rPr>
      <t>Trimestre</t>
    </r>
  </si>
  <si>
    <r>
      <rPr>
        <sz val="11"/>
        <color theme="1"/>
        <rFont val="Calibri"/>
        <family val="2"/>
      </rPr>
      <t>Verifica fonte</t>
    </r>
  </si>
  <si>
    <r>
      <rPr>
        <sz val="11"/>
        <color theme="1"/>
        <rFont val="Calibri"/>
        <family val="2"/>
      </rPr>
      <t>R1270 (propilene)</t>
    </r>
  </si>
  <si>
    <r>
      <rPr>
        <sz val="11"/>
        <color theme="1"/>
        <rFont val="Calibri"/>
        <family val="2"/>
      </rPr>
      <t>R290 (propano)</t>
    </r>
  </si>
  <si>
    <r>
      <rPr>
        <sz val="11"/>
        <color theme="1"/>
        <rFont val="Calibri"/>
        <family val="2"/>
      </rPr>
      <t>R717 (ammoniaca - NH3)</t>
    </r>
  </si>
  <si>
    <r>
      <rPr>
        <sz val="11"/>
        <color theme="1"/>
        <rFont val="Calibri"/>
        <family val="2"/>
      </rPr>
      <t>R744  (CO2)</t>
    </r>
  </si>
  <si>
    <r>
      <rPr>
        <sz val="11"/>
        <color theme="1"/>
        <rFont val="Calibri"/>
        <family val="2"/>
      </rPr>
      <t>Temperatura aria ambiente</t>
    </r>
  </si>
  <si>
    <r>
      <rPr>
        <sz val="11"/>
        <color theme="1"/>
        <rFont val="Calibri"/>
        <family val="2"/>
      </rPr>
      <t>Fattore di riciclo</t>
    </r>
  </si>
  <si>
    <r>
      <rPr>
        <sz val="11"/>
        <color theme="1"/>
        <rFont val="Calibri"/>
        <family val="2"/>
      </rPr>
      <t>Regolazione</t>
    </r>
  </si>
  <si>
    <r>
      <rPr>
        <sz val="11"/>
        <color theme="1"/>
        <rFont val="Calibri"/>
        <family val="2"/>
      </rPr>
      <t>Tipo di regolazione</t>
    </r>
  </si>
  <si>
    <r>
      <rPr>
        <sz val="11"/>
        <color theme="1"/>
        <rFont val="Calibri"/>
        <family val="2"/>
      </rPr>
      <t>Consumo misto svizzero</t>
    </r>
  </si>
  <si>
    <r>
      <rPr>
        <sz val="11"/>
        <color theme="1"/>
        <rFont val="Calibri"/>
        <family val="2"/>
      </rPr>
      <t>Chilometri che si possono percorrere con una vettura di cilindrata media (7.5litri/100 km) all'anno</t>
    </r>
  </si>
  <si>
    <r>
      <rPr>
        <sz val="11"/>
        <color theme="1"/>
        <rFont val="Calibri"/>
        <family val="2"/>
      </rPr>
      <t>Spese per la compensazione della CO2 all'anno</t>
    </r>
  </si>
  <si>
    <r>
      <rPr>
        <sz val="11"/>
        <color theme="1"/>
        <rFont val="Calibri"/>
        <family val="2"/>
      </rPr>
      <t>Numero di camion con ...</t>
    </r>
  </si>
  <si>
    <r>
      <rPr>
        <sz val="11"/>
        <color theme="1"/>
        <rFont val="Calibri"/>
        <family val="2"/>
      </rPr>
      <t>Estate</t>
    </r>
  </si>
  <si>
    <r>
      <rPr>
        <sz val="11"/>
        <color theme="1"/>
        <rFont val="Calibri"/>
        <family val="2"/>
      </rPr>
      <t>San Gallo</t>
    </r>
  </si>
  <si>
    <r>
      <rPr>
        <sz val="11"/>
        <color theme="1"/>
        <rFont val="Calibri"/>
        <family val="2"/>
      </rPr>
      <t>Profilo standard</t>
    </r>
  </si>
  <si>
    <r>
      <rPr>
        <sz val="11"/>
        <color theme="1"/>
        <rFont val="Calibri"/>
        <family val="2"/>
      </rPr>
      <t>Valori standard</t>
    </r>
  </si>
  <si>
    <r>
      <rPr>
        <sz val="11"/>
        <color theme="1"/>
        <rFont val="Calibri"/>
        <family val="2"/>
      </rPr>
      <t>Valori standard per il calcolo</t>
    </r>
  </si>
  <si>
    <r>
      <rPr>
        <sz val="11"/>
        <color theme="1"/>
        <rFont val="Calibri"/>
        <family val="2"/>
      </rPr>
      <t>Sede (il clima corrisponde circa a...)</t>
    </r>
  </si>
  <si>
    <r>
      <rPr>
        <sz val="11"/>
        <color theme="1"/>
        <rFont val="Calibri"/>
        <family val="2"/>
      </rPr>
      <t>Mix energetico</t>
    </r>
  </si>
  <si>
    <r>
      <rPr>
        <sz val="11"/>
        <color theme="1"/>
        <rFont val="Calibri"/>
        <family val="2"/>
      </rPr>
      <t>Prezzo elettricità</t>
    </r>
  </si>
  <si>
    <r>
      <rPr>
        <sz val="11"/>
        <color theme="1"/>
        <rFont val="Calibri"/>
        <family val="2"/>
      </rPr>
      <t>Prodotti elettrici</t>
    </r>
  </si>
  <si>
    <r>
      <rPr>
        <sz val="11"/>
        <color theme="1"/>
        <rFont val="Calibri"/>
        <family val="2"/>
      </rPr>
      <t>Consumo elettrico macchina</t>
    </r>
  </si>
  <si>
    <r>
      <rPr>
        <sz val="11"/>
        <color theme="1"/>
        <rFont val="Calibri"/>
        <family val="2"/>
      </rPr>
      <t>Consumo elettrico compressore</t>
    </r>
  </si>
  <si>
    <r>
      <rPr>
        <sz val="11"/>
        <color theme="1"/>
        <rFont val="Calibri"/>
        <family val="2"/>
      </rPr>
      <t>Ore per trimestre</t>
    </r>
  </si>
  <si>
    <r>
      <rPr>
        <sz val="11"/>
        <color theme="1"/>
        <rFont val="Calibri"/>
        <family val="2"/>
      </rPr>
      <t>Supermercato</t>
    </r>
  </si>
  <si>
    <r>
      <rPr>
        <sz val="11"/>
        <color theme="1"/>
        <rFont val="Calibri"/>
        <family val="2"/>
      </rPr>
      <t>Giorni per trimestre</t>
    </r>
  </si>
  <si>
    <r>
      <rPr>
        <sz val="11"/>
        <color theme="1"/>
        <rFont val="Calibri"/>
        <family val="2"/>
      </rPr>
      <t>Temperature medie diurne (dalle 5:40 alle17:40)</t>
    </r>
  </si>
  <si>
    <r>
      <rPr>
        <sz val="11"/>
        <color theme="1"/>
        <rFont val="Calibri"/>
        <family val="2"/>
      </rPr>
      <t>Autocisterna</t>
    </r>
  </si>
  <si>
    <r>
      <rPr>
        <sz val="11"/>
        <color theme="1"/>
        <rFont val="Calibri"/>
        <family val="2"/>
      </rPr>
      <t>«Bonus carico parziale»</t>
    </r>
  </si>
  <si>
    <r>
      <rPr>
        <sz val="11"/>
        <color theme="1"/>
        <rFont val="Calibri"/>
        <family val="2"/>
      </rPr>
      <t>Temperature</t>
    </r>
  </si>
  <si>
    <r>
      <rPr>
        <sz val="11"/>
        <color theme="1"/>
        <rFont val="Calibri"/>
        <family val="2"/>
      </rPr>
      <t>TEWI (Total Equivalent Warming Impact = effetto serra)</t>
    </r>
  </si>
  <si>
    <r>
      <rPr>
        <sz val="11"/>
        <color theme="1"/>
        <rFont val="Calibri"/>
        <family val="2"/>
      </rPr>
      <t>Strumento TEWI</t>
    </r>
  </si>
  <si>
    <r>
      <rPr>
        <sz val="11"/>
        <color theme="1"/>
        <rFont val="Calibri"/>
        <family val="2"/>
      </rPr>
      <t>Totale</t>
    </r>
  </si>
  <si>
    <r>
      <rPr>
        <sz val="11"/>
        <color theme="1"/>
        <rFont val="Calibri"/>
        <family val="2"/>
      </rPr>
      <t>Emissioni CO2 totali</t>
    </r>
  </si>
  <si>
    <r>
      <rPr>
        <sz val="11"/>
        <color theme="1"/>
        <rFont val="Calibri"/>
        <family val="2"/>
      </rPr>
      <t>Consumo totale di elettricità</t>
    </r>
  </si>
  <si>
    <r>
      <rPr>
        <sz val="11"/>
        <color theme="1"/>
        <rFont val="Calibri"/>
        <family val="2"/>
      </rPr>
      <t>Panoramica degli strumenti</t>
    </r>
  </si>
  <si>
    <r>
      <rPr>
        <sz val="11"/>
        <color theme="1"/>
        <rFont val="Calibri"/>
        <family val="2"/>
      </rPr>
      <t>inserire i valori sotto</t>
    </r>
  </si>
  <si>
    <r>
      <rPr>
        <sz val="11"/>
        <color theme="1"/>
        <rFont val="Calibri"/>
        <family val="2"/>
      </rPr>
      <t>Spese di manutenzione</t>
    </r>
  </si>
  <si>
    <r>
      <rPr>
        <sz val="11"/>
        <color theme="1"/>
        <rFont val="Calibri"/>
        <family val="2"/>
      </rPr>
      <t>Variante A</t>
    </r>
  </si>
  <si>
    <r>
      <rPr>
        <sz val="11"/>
        <color theme="1"/>
        <rFont val="Calibri"/>
        <family val="2"/>
      </rPr>
      <t>Variante B</t>
    </r>
  </si>
  <si>
    <r>
      <rPr>
        <sz val="11"/>
        <color theme="1"/>
        <rFont val="Calibri"/>
        <family val="2"/>
      </rPr>
      <t>Ventilatori gruppo freddo</t>
    </r>
  </si>
  <si>
    <r>
      <rPr>
        <sz val="11"/>
        <color theme="1"/>
        <rFont val="Calibri"/>
        <family val="2"/>
      </rPr>
      <t>Ventilatori raffreddato /condensatore</t>
    </r>
  </si>
  <si>
    <r>
      <rPr>
        <sz val="11"/>
        <color theme="1"/>
        <rFont val="Calibri"/>
        <family val="2"/>
      </rPr>
      <t>Miglioramenti COP complessivo</t>
    </r>
  </si>
  <si>
    <r>
      <rPr>
        <sz val="11"/>
        <color theme="1"/>
        <rFont val="Calibri"/>
        <family val="2"/>
      </rPr>
      <t>Temperatura d'evaporazione</t>
    </r>
  </si>
  <si>
    <r>
      <rPr>
        <sz val="11"/>
        <color theme="1"/>
        <rFont val="Calibri"/>
        <family val="2"/>
      </rPr>
      <t>Compressore</t>
    </r>
  </si>
  <si>
    <r>
      <rPr>
        <sz val="11"/>
        <color theme="1"/>
        <rFont val="Calibri"/>
        <family val="2"/>
      </rPr>
      <t>Compressore 1</t>
    </r>
  </si>
  <si>
    <r>
      <rPr>
        <sz val="11"/>
        <color theme="1"/>
        <rFont val="Calibri"/>
        <family val="2"/>
      </rPr>
      <t>Compressore 2</t>
    </r>
  </si>
  <si>
    <r>
      <rPr>
        <sz val="11"/>
        <color theme="1"/>
        <rFont val="Calibri"/>
        <family val="2"/>
      </rPr>
      <t>Compressore 3</t>
    </r>
  </si>
  <si>
    <r>
      <rPr>
        <sz val="11"/>
        <color theme="1"/>
        <rFont val="Calibri"/>
        <family val="2"/>
      </rPr>
      <t>Compressore 4</t>
    </r>
  </si>
  <si>
    <r>
      <rPr>
        <sz val="11"/>
        <color theme="1"/>
        <rFont val="Calibri"/>
        <family val="2"/>
      </rPr>
      <t>Compressore con potenza massima</t>
    </r>
  </si>
  <si>
    <r>
      <rPr>
        <sz val="11"/>
        <color theme="1"/>
        <rFont val="Calibri"/>
        <family val="2"/>
      </rPr>
      <t>Spegnimento livello compressore</t>
    </r>
  </si>
  <si>
    <r>
      <rPr>
        <sz val="11"/>
        <color theme="1"/>
        <rFont val="Calibri"/>
        <family val="2"/>
      </rPr>
      <t>Ore d'esercizio a pieno regime</t>
    </r>
  </si>
  <si>
    <r>
      <rPr>
        <sz val="11"/>
        <color theme="1"/>
        <rFont val="Calibri"/>
        <family val="2"/>
      </rPr>
      <t>Ore d'esercizio a pieno regime (effettive)</t>
    </r>
  </si>
  <si>
    <r>
      <rPr>
        <sz val="11"/>
        <color theme="1"/>
        <rFont val="Calibri"/>
        <family val="2"/>
      </rPr>
      <t>Ore d'esercizio a pieno regime della macchina</t>
    </r>
  </si>
  <si>
    <r>
      <rPr>
        <sz val="11"/>
        <color theme="1"/>
        <rFont val="Calibri"/>
        <family val="2"/>
      </rPr>
      <t>Ore d'esercizio a pieno regime per trimestre</t>
    </r>
  </si>
  <si>
    <r>
      <rPr>
        <sz val="11"/>
        <color theme="1"/>
        <rFont val="Calibri"/>
        <family val="2"/>
      </rPr>
      <t>Ore d'esercizio a pieno regime al giorno</t>
    </r>
  </si>
  <si>
    <r>
      <rPr>
        <sz val="11"/>
        <color theme="1"/>
        <rFont val="Calibri"/>
        <family val="2"/>
      </rPr>
      <t>Servizio completo</t>
    </r>
  </si>
  <si>
    <r>
      <rPr>
        <sz val="11"/>
        <color theme="1"/>
        <rFont val="Calibri"/>
        <family val="2"/>
      </rPr>
      <t>Servizio completo (materiali inclusi)</t>
    </r>
  </si>
  <si>
    <r>
      <rPr>
        <sz val="11"/>
        <color theme="1"/>
        <rFont val="Calibri"/>
        <family val="2"/>
      </rPr>
      <t>Pompe circolazione caldo</t>
    </r>
  </si>
  <si>
    <r>
      <rPr>
        <sz val="11"/>
        <color theme="1"/>
        <rFont val="Calibri"/>
        <family val="2"/>
      </rPr>
      <t>Cosa si vuole calcolare?</t>
    </r>
  </si>
  <si>
    <r>
      <rPr>
        <sz val="11"/>
        <color theme="1"/>
        <rFont val="Calibri"/>
        <family val="2"/>
      </rPr>
      <t>Pronto di fabbrica</t>
    </r>
  </si>
  <si>
    <r>
      <rPr>
        <sz val="11"/>
        <color theme="1"/>
        <rFont val="Calibri"/>
        <family val="2"/>
      </rPr>
      <t>Pronto di fabbrica, ermetico</t>
    </r>
  </si>
  <si>
    <r>
      <rPr>
        <sz val="11"/>
        <color theme="1"/>
        <rFont val="Calibri"/>
        <family val="2"/>
      </rPr>
      <t>Inserire valore</t>
    </r>
  </si>
  <si>
    <r>
      <rPr>
        <sz val="11"/>
        <color theme="1"/>
        <rFont val="Calibri"/>
        <family val="2"/>
      </rPr>
      <t>Inverno</t>
    </r>
  </si>
  <si>
    <r>
      <rPr>
        <sz val="11"/>
        <color theme="1"/>
        <rFont val="Calibri"/>
        <family val="2"/>
      </rPr>
      <t>Economicità</t>
    </r>
  </si>
  <si>
    <r>
      <rPr>
        <sz val="11"/>
        <color theme="1"/>
        <rFont val="Calibri"/>
        <family val="2"/>
      </rPr>
      <t>Volete stimare il fabbisogno di elettricità?</t>
    </r>
  </si>
  <si>
    <r>
      <rPr>
        <sz val="11"/>
        <color theme="1"/>
        <rFont val="Calibri"/>
        <family val="2"/>
      </rPr>
      <t>Volete confrontare due varianti?</t>
    </r>
  </si>
  <si>
    <r>
      <rPr>
        <sz val="11"/>
        <color theme="1"/>
        <rFont val="Calibri"/>
        <family val="2"/>
      </rPr>
      <t>Assegnazione della perdita al modello</t>
    </r>
  </si>
  <si>
    <r>
      <rPr>
        <sz val="11"/>
        <color theme="1"/>
        <rFont val="Calibri"/>
        <family val="2"/>
      </rPr>
      <t>Zurigo</t>
    </r>
  </si>
  <si>
    <r>
      <rPr>
        <sz val="11"/>
        <color theme="1"/>
        <rFont val="Calibri"/>
        <family val="2"/>
      </rPr>
      <t>Riepilogo</t>
    </r>
  </si>
  <si>
    <r>
      <rPr>
        <sz val="11"/>
        <color theme="1"/>
        <rFont val="Calibri"/>
        <family val="2"/>
      </rPr>
      <t>Composizione dei risultati</t>
    </r>
  </si>
  <si>
    <r>
      <rPr>
        <sz val="11"/>
        <color theme="1"/>
        <rFont val="Calibri"/>
        <family val="2"/>
      </rPr>
      <t>Camion</t>
    </r>
  </si>
  <si>
    <r>
      <rPr>
        <sz val="11"/>
        <color theme="1"/>
        <rFont val="Calibri"/>
        <family val="2"/>
      </rPr>
      <t xml:space="preserve">Il progettista ha calcolato meno ore di esercizio a pieno regime rispetto ai valori standard previsti per questo uso. Quindi il consumo energetico stimato è inferiore. </t>
    </r>
  </si>
  <si>
    <r>
      <rPr>
        <sz val="11"/>
        <color theme="1"/>
        <rFont val="Calibri"/>
        <family val="2"/>
      </rPr>
      <t>Il progettista ha calcolato molte meno ore di esercizio a pieno regime rispetto ai valori standard previsti per questo uso. Quindi il consumo energetico stimato è inferiore.</t>
    </r>
  </si>
  <si>
    <r>
      <rPr>
        <sz val="11"/>
        <color theme="1"/>
        <rFont val="Calibri"/>
        <family val="2"/>
      </rPr>
      <t>Chiarire con il progettista perché ha scelto queste ore a pieno regime.</t>
    </r>
  </si>
  <si>
    <r>
      <rPr>
        <sz val="11"/>
        <color theme="1"/>
        <rFont val="Calibri"/>
        <family val="2"/>
      </rPr>
      <t>al calcolo TEWI (3)</t>
    </r>
  </si>
  <si>
    <r>
      <rPr>
        <sz val="11"/>
        <color theme="1"/>
        <rFont val="Calibri"/>
        <family val="2"/>
      </rPr>
      <t>al calcolo dell'economicità (4)</t>
    </r>
  </si>
  <si>
    <r>
      <rPr>
        <sz val="11"/>
        <color theme="1"/>
        <rFont val="Calibri"/>
        <family val="2"/>
      </rPr>
      <t>ai risultati (5)</t>
    </r>
  </si>
  <si>
    <r>
      <rPr>
        <sz val="11"/>
        <color theme="1"/>
        <rFont val="Calibri"/>
        <family val="2"/>
      </rPr>
      <t>indietro alle specifiche dell'impianto (1)</t>
    </r>
  </si>
  <si>
    <r>
      <rPr>
        <sz val="11"/>
        <color theme="1"/>
        <rFont val="Calibri"/>
        <family val="2"/>
      </rPr>
      <t xml:space="preserve">Numero </t>
    </r>
  </si>
  <si>
    <r>
      <rPr>
        <sz val="11"/>
        <color theme="1"/>
        <rFont val="Calibri"/>
        <family val="2"/>
      </rPr>
      <t>Durata</t>
    </r>
    <r>
      <rPr>
        <sz val="10"/>
        <color theme="1"/>
        <rFont val="Arial"/>
        <family val="2"/>
        <charset val="129"/>
      </rPr>
      <t xml:space="preserve"> aggregati ausiliari «parte calda»</t>
    </r>
  </si>
  <si>
    <r>
      <rPr>
        <sz val="11"/>
        <color theme="1"/>
        <rFont val="Calibri"/>
        <family val="2"/>
      </rPr>
      <t>Inserimento potenza per la refrigerazione dell'impianto di refrigerazione. (installazione)</t>
    </r>
  </si>
  <si>
    <r>
      <rPr>
        <sz val="11"/>
        <color theme="1"/>
        <rFont val="Calibri"/>
        <family val="2"/>
      </rPr>
      <t>La temperatura ambiente corrisponde alla temperatura dell'aria nel centro della stanza e a 1 m dal pavimento.</t>
    </r>
  </si>
  <si>
    <r>
      <rPr>
        <sz val="11"/>
        <color theme="1"/>
        <rFont val="Calibri"/>
        <family val="2"/>
      </rPr>
      <t>Selezionare dalla lista un luogo dove c'è un clima simile. (L'oggetto si trova a Bienne: la migliore località da scegliere è Berna)</t>
    </r>
  </si>
  <si>
    <r>
      <rPr>
        <sz val="11"/>
        <color theme="1"/>
        <rFont val="Calibri"/>
        <family val="2"/>
      </rPr>
      <t>Il profilo di funzionamento determina la modalità di funzionamento dell'impianto di refrigerazione. Scegliere il profilo che corrisponde meglio alla modalità di funzionamento prevista dell'impianto di refrigerazione.</t>
    </r>
  </si>
  <si>
    <r>
      <rPr>
        <sz val="11"/>
        <color theme="1"/>
        <rFont val="Calibri"/>
        <family val="2"/>
      </rPr>
      <t>La temperatura dell'acqua fredda è la temperatura di mandata (temperatura di uscita dell'acqua fredda dalla macchina frigorifera) sulla parte fredda.</t>
    </r>
  </si>
  <si>
    <r>
      <rPr>
        <sz val="11"/>
        <color theme="1"/>
        <rFont val="Calibri"/>
        <family val="2"/>
      </rPr>
      <t>La temperatura media di raffreddamento di ritorno è la temperatura d'ingresso del refrigerante di ritorno nella parte calda della macchina frigorifera.</t>
    </r>
  </si>
  <si>
    <r>
      <rPr>
        <sz val="11"/>
        <color theme="1"/>
        <rFont val="Calibri"/>
        <family val="2"/>
      </rPr>
      <t>Vengono inseriti soli i compressori effettivamente necessari. Qui non sono calcolati eventuali compressori (di riserva) per una maggiore sicurezza d'esercizio.</t>
    </r>
  </si>
  <si>
    <r>
      <rPr>
        <sz val="11"/>
        <color theme="1"/>
        <rFont val="Calibri"/>
        <family val="2"/>
      </rPr>
      <t>In presenza di aggregati ausiliari supplementari nella «parte fredda» è possibile inserirli qui.</t>
    </r>
  </si>
  <si>
    <r>
      <rPr>
        <sz val="11"/>
        <color theme="1"/>
        <rFont val="Calibri"/>
        <family val="2"/>
      </rPr>
      <t>La temperatura esterna media della stagione è un indicatore per la determinazione dell'effettiva modalità di esercizio dell'impianto di refrigerazione (temperatura di condensazione).</t>
    </r>
  </si>
  <si>
    <r>
      <rPr>
        <sz val="11"/>
        <color theme="1"/>
        <rFont val="Calibri"/>
        <family val="2"/>
      </rPr>
      <t>Qui il progettista può inserire la temperatura media.</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</si>
  <si>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</si>
  <si>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 xml:space="preserve">Qui viene indicata la differenza percentuale tra i «tempi del progettista» e i «tempi standard». </t>
    </r>
  </si>
  <si>
    <r>
      <rPr>
        <sz val="11"/>
        <color theme="1"/>
        <rFont val="Calibri"/>
        <family val="2"/>
      </rPr>
      <t>Inserimento della potenza (installazione) per la refrigerazione dell'edificio.</t>
    </r>
  </si>
  <si>
    <r>
      <rPr>
        <sz val="11"/>
        <color theme="1"/>
        <rFont val="Calibri"/>
        <family val="2"/>
      </rPr>
      <t>La sede contribuisce alla determinazione dei dati d'esercizio (temperatura esterna).</t>
    </r>
  </si>
  <si>
    <r>
      <rPr>
        <sz val="11"/>
        <color theme="1"/>
        <rFont val="Calibri"/>
        <family val="2"/>
      </rPr>
      <t>La temperatura media dell'acqua di raffreddamento di ritorno è la temperatura d'ingresso del refrigerante di ritorno nella parte calda della macchina frigorifera.</t>
    </r>
  </si>
  <si>
    <r>
      <rPr>
        <sz val="11"/>
        <color theme="1"/>
        <rFont val="Calibri"/>
        <family val="2"/>
      </rPr>
      <t>In presenza di aggregati ausiliari supplementari nella «parte caldo» è possibile inserirli qui.</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</si>
  <si>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</si>
  <si>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Ecco come trovare il prezzo aggiornato: Cliccare sul campo «Donazione» sul sito www.myclimate.ch. Nel campo «Riduzione in tonnellate» inserire il valore 1 e premere «Donazione». Saranno visualizzati i costi per 1 t CO2 in CHF.</t>
    </r>
  </si>
  <si>
    <r>
      <rPr>
        <sz val="11"/>
        <color theme="1"/>
        <rFont val="Calibri"/>
        <family val="2"/>
      </rPr>
      <t>Se non si conosce il prezzo dell'elettricità è possibile consultarlo sul sito web dell'ELCOM (www.strompreis.elcom.admin.ch). Attenzione: Il prezzo dell'elettricità qui e il misto energetico selezionato nel calcolo TEWI devono corrispondere.</t>
    </r>
  </si>
  <si>
    <r>
      <rPr>
        <sz val="11"/>
        <color theme="1"/>
        <rFont val="Calibri"/>
        <family val="2"/>
      </rPr>
      <t xml:space="preserve">In pieno servizio sono inclusi tutti gli interventi e tutto il materiale. </t>
    </r>
  </si>
  <si>
    <r>
      <rPr>
        <sz val="11"/>
        <color theme="1"/>
        <rFont val="Calibri"/>
        <family val="2"/>
      </rPr>
      <t>Si tiene conto della variante più cara delle tre (manutenzione standard o preventivata o pieno servizio).</t>
    </r>
  </si>
  <si>
    <t>La-Chaux-de-Fonds</t>
  </si>
  <si>
    <t>Augearbeitet im Dokument 210614 Werte-Free-Cooling</t>
  </si>
  <si>
    <t>Daten aus zhaw Studie Free-Cooling</t>
  </si>
  <si>
    <t>Klimadaten aus 210615 Daten BFE_Tagesmittel</t>
  </si>
  <si>
    <t>HGT 29/12</t>
  </si>
  <si>
    <t>Daten aus 210615 HGT Kälte-Tool</t>
  </si>
  <si>
    <t>Schweizer Verbrauchermix</t>
  </si>
  <si>
    <r>
      <rPr>
        <sz val="11"/>
        <color rgb="FFFF0000"/>
        <rFont val="Calibri"/>
        <family val="2"/>
      </rPr>
      <t>Naturmade Star Energia eolica</t>
    </r>
  </si>
  <si>
    <t>Fournisseurs Mix électrique Garantie d'origine</t>
  </si>
  <si>
    <t>Fornitori Mix di elettricità Garanzia di origine</t>
  </si>
  <si>
    <t>Schweizer Stromprodukt aus erneuerbarer Energie</t>
  </si>
  <si>
    <t>Prodotto elettrico svizzero da energia rinnovabile</t>
  </si>
  <si>
    <t>Produit électrique suisse issu des énergies renouvelables</t>
  </si>
  <si>
    <t>Schweizer Lieferanten Strommix nach Herkunftsnachweis</t>
  </si>
  <si>
    <t>EU-Strommix (DE)</t>
  </si>
  <si>
    <t>Bouquet électrique UE (DE)</t>
  </si>
  <si>
    <r>
      <rPr>
        <sz val="11"/>
        <color theme="1"/>
        <rFont val="Calibri"/>
        <family val="2"/>
      </rPr>
      <t>Misto elettricità UE</t>
    </r>
    <r>
      <rPr>
        <sz val="10"/>
        <color theme="1"/>
        <rFont val="Arial"/>
        <family val="2"/>
        <charset val="129"/>
      </rPr>
      <t xml:space="preserve"> (DE)</t>
    </r>
  </si>
  <si>
    <t>R-32</t>
  </si>
  <si>
    <t>R-23</t>
  </si>
  <si>
    <t>R-134a</t>
  </si>
  <si>
    <t>R-290 (Propan)</t>
  </si>
  <si>
    <t>R-404A</t>
  </si>
  <si>
    <t>R-407C</t>
  </si>
  <si>
    <t>R-407F</t>
  </si>
  <si>
    <t>R-410A</t>
  </si>
  <si>
    <t>R-417A</t>
  </si>
  <si>
    <t>R-422A</t>
  </si>
  <si>
    <t>R-422D</t>
  </si>
  <si>
    <t>R-437A</t>
  </si>
  <si>
    <t>R-448A</t>
  </si>
  <si>
    <t>R-449A</t>
  </si>
  <si>
    <t>R-450A</t>
  </si>
  <si>
    <t>R-452A</t>
  </si>
  <si>
    <t>R-454C</t>
  </si>
  <si>
    <t>R-507 A</t>
  </si>
  <si>
    <t>R-513 A</t>
  </si>
  <si>
    <t>R-515B</t>
  </si>
  <si>
    <t>R-717 (Ammoniak - NH3)</t>
  </si>
  <si>
    <t>R-723</t>
  </si>
  <si>
    <t>R-744  (CO2)</t>
  </si>
  <si>
    <t>R-1270 (Propen)</t>
  </si>
  <si>
    <t>R-1234yf</t>
  </si>
  <si>
    <t>R-1336mzz(Z)</t>
  </si>
  <si>
    <t>ChemRRV</t>
  </si>
  <si>
    <t>R-1233zd(E)</t>
  </si>
  <si>
    <t>R-1234ze</t>
  </si>
  <si>
    <t>Flüssigkeitskühler für:</t>
  </si>
  <si>
    <t>Luftgekühlte Flüssigkeitskühler</t>
  </si>
  <si>
    <t>Wassergekühlte Flüssigkeitskühler</t>
  </si>
  <si>
    <t>2B: Berechnung Elektrizitätsbedarf mittels Effizienzkennwert</t>
  </si>
  <si>
    <t>Planen Sie ein Anlage mit einem Flüssigkeitskühler für Prozesswärme?</t>
  </si>
  <si>
    <t>Flüssigkeitskühler für Prozesswärme</t>
  </si>
  <si>
    <t>2B: Abschätzung über SEER</t>
  </si>
  <si>
    <t>2B: Abschätzung über SEPR</t>
  </si>
  <si>
    <t>Abschätzung über SEER oder SEPR</t>
  </si>
  <si>
    <t>SEPR</t>
  </si>
  <si>
    <t>gewünscht</t>
  </si>
  <si>
    <t>möglich</t>
  </si>
  <si>
    <t>SEER (12 / 7 °C)</t>
  </si>
  <si>
    <t>SEER (23 / 18 °C)</t>
  </si>
  <si>
    <t>SEPR (12 / 7 °C)</t>
  </si>
  <si>
    <t>Berechnung:</t>
  </si>
  <si>
    <t>Anhand der Betriebsdaten und Betriebszeiten wird die Kälteanlage quartalsweise abgebildet und so der Energiebedarf berechnet (80% Genauigkeit mit 20% Aufwand). Zudem kann die nutzbare Wärme oder der Beitrag durch Free-Cooling berechnet werden.</t>
  </si>
  <si>
    <t>Berechnung über Kennwerte (nur Flüssigkeitskühler)</t>
  </si>
  <si>
    <t>Bei Anlagen für Klima- oder Prozesskälte, die mit einem Flüssigkeitskühler betrieben werden, kann der Energiebedarf mit dem Effizienzkennwert (SEER resp. SEPR) berechnet werden. Zudem kann der Beitrag durch Free-Cooling berechnet werden.</t>
  </si>
  <si>
    <t>Manuelle Eingabe (für Ausnahmefälle)</t>
  </si>
  <si>
    <t>2A Electricity regular</t>
  </si>
  <si>
    <t>2B Electricity SEER-SEPR</t>
  </si>
  <si>
    <t>1 System specification</t>
  </si>
  <si>
    <t>A</t>
  </si>
  <si>
    <t>B</t>
  </si>
  <si>
    <t>C</t>
  </si>
  <si>
    <t>TEWI-Berechnung</t>
  </si>
  <si>
    <t>Mit der TEWI-Berechnung (Total Equivalent Warming Impact) kann die Umweltauswirkungen von Kältesystemen berechnet und verglichen werden.</t>
  </si>
  <si>
    <t>Bei der Wirtschaftlichkeitsberechnung werden die Kosten für Betrieb und Unterhalt der Kälteanlage über ihre Laufzeit berechnet. Zudem werden die CO2-Kompensationskosten berechnet und ausgewiesen.</t>
  </si>
  <si>
    <t>3 TEWI</t>
  </si>
  <si>
    <t>4 Economics</t>
  </si>
  <si>
    <t>Resultate</t>
  </si>
  <si>
    <t>5 Result</t>
  </si>
  <si>
    <t>Die Ergebnisse der Berechnung werden hier zusammengestellt und können direkt in die Leistungsgarantie «Kälteanlagen» übernommen werden. Das Kälte-Tool kann zudem bei Fördergesuchen oder Gesuchen für eine Ausnahmebewilligungen (ChemRRV) eine Hilfestellung sein.</t>
  </si>
  <si>
    <t>↓</t>
  </si>
  <si>
    <t>Definieren Sie hier Ihr Projekt und was Sie berechnen wollen.</t>
  </si>
  <si>
    <t>Starten Sie nun und spezifizieren Sie im ersten Schritt Ihre Kälteanlage. Viel Erfolg.</t>
  </si>
  <si>
    <t>Einführung ins Kälte-Tool</t>
  </si>
  <si>
    <t>Bei der Anlagespezifikation (1 - Punkt 3.2) kann der Energieverbrauch auch manuell eingegeben werden. In diesem Fall wird das Kälte-Tool nur für die Berechnung des TEWI und der Wirtschaftlichkeit genutzt. Die manuelle Eingabe ist sinnvoll, wenn der Energiebedarf mit einem qualitativ hochwertigen Simulationsprogramm gerechnet wurde oder der Strombedarf bekannt ist (bestehende Anlage).</t>
  </si>
  <si>
    <t xml:space="preserve">Diese vereinfachte Berechnung mit dem SEER-Wert eignet sich nur für Kälteanlagen mit Flüssigkeitskühler für Komfortanwendungen </t>
  </si>
  <si>
    <t>Diese vereinfachte Berechnung mit dem SEPR-Wert eignet sich nur für Kälteanlagen mit Flüssigkeitskühler für Prozesskälte.</t>
  </si>
  <si>
    <t>Drei Möglichkeiten, wie der Elektrizitätsbedarf der Kälteanlage eingegeben werden kann:</t>
  </si>
  <si>
    <t>Abschätzung anhand von Betriebsdaten (empfohlen)</t>
  </si>
  <si>
    <t>Das Kälte-Tool ermöglicht es, mit wenigen Eingaben den Stromverbrauch, die gesamten Treibhausgasemissionen (TEWI) sowie die Wirtschaftlichkeit einer Kälteanlage abzuschätzen. Es können die Daten für zwei verschiedene Anlagenvarianten erfasst und die Resultate miteinander verglichen werden.</t>
  </si>
  <si>
    <t>SEPR (-8 / -2 °C)</t>
  </si>
  <si>
    <t>Kaltwassertemperatur liegt ausserhalb des Kennwertes</t>
  </si>
  <si>
    <t>Wollen Sie den Beitrag durch Free-Coolings abschätzen?</t>
  </si>
  <si>
    <t>Lastprofil Klima</t>
  </si>
  <si>
    <t>Lastprofil Prozess</t>
  </si>
  <si>
    <t>(siehe 2A: Zeile 618)</t>
  </si>
  <si>
    <t>Profil</t>
  </si>
  <si>
    <t>Klima</t>
  </si>
  <si>
    <t>Prozess</t>
  </si>
  <si>
    <t>Kennwerte</t>
  </si>
  <si>
    <t>Massgebendes Profil</t>
  </si>
  <si>
    <t>Kaltwassertemperatur für Free-Cooling Pozential</t>
  </si>
  <si>
    <t>Die Kaltwassertemperaturen werden nicht interpoliert</t>
  </si>
  <si>
    <t>Vorgegebene Werte sind 6, 10, 14, 18 und 22 °C (gemässt Studie zhaw)</t>
  </si>
  <si>
    <t>Bei Werten dazwischen wird der die tiefere Temperatur ausgewählt.</t>
  </si>
  <si>
    <t>Unter 6 °C KW-Temperatur wird dea Free-Cooling-Potenzal auf Null gesetzt (obwohl bei den Prozessen bis ca. 2 °C (Lugan9 und -4°C Davos noch ein Potenzial bestehen würde.</t>
  </si>
  <si>
    <t>Drop-Down</t>
  </si>
  <si>
    <t>Daten aus 2A: Zeile 517ff</t>
  </si>
  <si>
    <t>(12 / 7 °C)</t>
  </si>
  <si>
    <t>(23 / 18 °C)</t>
  </si>
  <si>
    <t>(-8 / -2 °C)</t>
  </si>
  <si>
    <t>Klima oder Prozess (SEER oder SEPR)?</t>
  </si>
  <si>
    <t>Kühlbedarf</t>
  </si>
  <si>
    <t>deutsch geändert von genutzter Kälte zu Kühbedarf</t>
  </si>
  <si>
    <t>Anteil Kältemaschine am Kühlen</t>
  </si>
  <si>
    <t>Stromverbrauch Kältemaschine</t>
  </si>
  <si>
    <t>Laufzeit Free-Cooling</t>
  </si>
  <si>
    <t>Hilfsbetriebe warme Seite: Laufzeiten während dem Free-Cooling Betrieb</t>
  </si>
  <si>
    <t>Hilfsbetriebe warme Seite: Laufzeiten total</t>
  </si>
  <si>
    <t>Q el.</t>
  </si>
  <si>
    <t>(Free-Cooling)</t>
  </si>
  <si>
    <t>(freie Eingabe)</t>
  </si>
  <si>
    <t>In Betrieb währen KM läuft und Free-Cooling Betrieb</t>
  </si>
  <si>
    <t>nur währen Free-Cooling-Betrieb</t>
  </si>
  <si>
    <t>(frei wählbar)</t>
  </si>
  <si>
    <t>2B: Abschätzung SEER-SEPR</t>
  </si>
  <si>
    <t>Beachten Sie: Bei der Abschätzung mit dem SEER-Wert ist keine Berechnung der Wärmenutzung möglich.</t>
  </si>
  <si>
    <t>Beachten Sie: Bei der Abschätzung mit dem SEPR-Wert ist keine Berechnung der Wärmenutzung möglich.</t>
  </si>
  <si>
    <t>Note : Lors de l'estimation avec la valeur SEER, il n'est pas possible de calculer l'utilisation de la chaleur.</t>
  </si>
  <si>
    <t>Nota: quando si stima con il valore SEER, non è possibile calcolare l'utilizzo del calore.</t>
  </si>
  <si>
    <t>Nota: quando si stima con il valore SEPR, non è possibile calcolare l'utilizzo del calore.</t>
  </si>
  <si>
    <t>B: Berechung über Kennwerte</t>
  </si>
  <si>
    <t>A: Berechnung anhand von Betriebsdaten</t>
  </si>
  <si>
    <t>zur Berechnung des Elektrizitätsbedarfs (2B)</t>
  </si>
  <si>
    <t>pour le calcul des besoins en électricité (2B)</t>
  </si>
  <si>
    <t>Vai al calcolo del fabbisogno di elettricità (2B)</t>
  </si>
  <si>
    <t>Berechnungsschritte</t>
  </si>
  <si>
    <t>Hinweis SEER/SEPR: Abwärmenutzung einblenden</t>
  </si>
  <si>
    <t>Manuell</t>
  </si>
  <si>
    <t>X!$C$19</t>
  </si>
  <si>
    <t>Hinweise zur Berechung</t>
  </si>
  <si>
    <t>*</t>
  </si>
  <si>
    <t>(0 = Blatt ausblenden, 1= Blatt einblenden)</t>
  </si>
  <si>
    <t>Elektrizitätsbedarf im Blatt 1 unter Punkt 3.2 eingeben</t>
  </si>
  <si>
    <t>C: Manuelle Eingabe (zur TEWI-Berechnung)</t>
  </si>
  <si>
    <t>2B: Berechnung des Elektrizitätsbedarfs mit dem SEER-Wert</t>
  </si>
  <si>
    <t>2B: Berechnung des Elektrizitätsbedarfs  mit dem SEPR-Wert</t>
  </si>
  <si>
    <t>A: Berechnung anhand der Betriebswerte</t>
  </si>
  <si>
    <t>2A: Berechnung des Elektrizitätsbedarfs anhand der Betriebwerte</t>
  </si>
  <si>
    <t>Introduction à l'outil à froid</t>
  </si>
  <si>
    <t>Specifiche di investimento</t>
  </si>
  <si>
    <t>Définissez votre projet et ce que vous voulez calculer ici.</t>
  </si>
  <si>
    <t>Stima basata su dati operativi (raccomandata)</t>
  </si>
  <si>
    <t>Estimation basée sur des données opérationnelles (recommandé)</t>
  </si>
  <si>
    <t>Calcolo tramite valori caratteristici (solo raffreddatori a liquido)</t>
  </si>
  <si>
    <t>Inserimento manuale (per casi eccezionali)</t>
  </si>
  <si>
    <t>Saisie manuelle (pour les cas exceptionnels)</t>
  </si>
  <si>
    <t>Calcolo TEWI</t>
  </si>
  <si>
    <t>Calcul du TEWI</t>
  </si>
  <si>
    <t>Il calcolo TEWI (Total Equivalent Warming Impact) può essere usato per calcolare e confrontare l'impatto ambientale dei sistemi di refrigerazione.</t>
  </si>
  <si>
    <t>Risultati</t>
  </si>
  <si>
    <t>indietro alla panoramica (1)</t>
  </si>
  <si>
    <t>2A: Sie haben gemäss der Spezifikation einen anderen Berechnungsweg gewählt.</t>
  </si>
  <si>
    <t>Elektrizitätsbedarf im Blatt 2A berechnen (zurück zu 1 Anlagespezifikation)</t>
  </si>
  <si>
    <t>Elektrizitätsbedarf im Blatt 2B berechnen (zurück zu 1 Anlagespezifikation)</t>
  </si>
  <si>
    <t>Specifiche dell'impianto</t>
  </si>
  <si>
    <t>Check Übersetzung</t>
  </si>
  <si>
    <t>A: Calcolo basato sui valori operativi</t>
  </si>
  <si>
    <t>A : Calcul basé sur les valeurs d'exploitation</t>
  </si>
  <si>
    <t>B : Calcul via les valeurs caractéristiques</t>
  </si>
  <si>
    <t>B: Calcolo tramite valori caratteristici</t>
  </si>
  <si>
    <t>C : Entrée manuelle (pour le calcul du TEWI)</t>
  </si>
  <si>
    <t>Immissione sul mercato del refrigerante:</t>
  </si>
  <si>
    <t>2B: Sie haben gemäss der Spezifikation einen anderen Berechnungsweg gewählt.</t>
  </si>
  <si>
    <t>Voulez-vous estimer la contribution du Free-Cooling?</t>
  </si>
  <si>
    <t>Vermerk ChemRRV</t>
  </si>
  <si>
    <t xml:space="preserve">Verboten mit Ausnahmen </t>
  </si>
  <si>
    <t>(siehe ChemRRV)</t>
  </si>
  <si>
    <t>Eingeschränkt zulässig</t>
  </si>
  <si>
    <t>(voir ORRChim)</t>
  </si>
  <si>
    <t>Autorisé de façon limitée</t>
  </si>
  <si>
    <t>Interdit sauf exceptions</t>
  </si>
  <si>
    <t>Proibito con eccezioni</t>
  </si>
  <si>
    <t>(vedi ORRPChim)</t>
  </si>
  <si>
    <t>Nullwert bei Vermerk CHemRRV notwendig!</t>
  </si>
  <si>
    <t>zulässig</t>
  </si>
  <si>
    <t>autorisé</t>
  </si>
  <si>
    <t>ammissibile</t>
  </si>
  <si>
    <t>Elektrizitätsbedarf unter Punkt 3.2 eingeben.</t>
  </si>
  <si>
    <t>Der Elektrizitätsbedarf wurde manuelle eingegeben.</t>
  </si>
  <si>
    <t>Falls es zusätzliche Hilfsbetriebe auf der «kalten Seite» gibt, die im SEER resp. SEPR noch nicht eingerechnet sind, können diese hier eingetragen werden.</t>
  </si>
  <si>
    <t>S'il y a des unités auxiliaires supplémentaires du «côté froid» non intégrés dans le SEER resp. SEPR , elles peuvent être saisies ici.</t>
  </si>
  <si>
    <t>S'il y a des unités auxiliaires supplémentaires du «côté froid» non intégrés dans le SEER resp. SEPR, elles peuvent être saisies ici.</t>
  </si>
  <si>
    <t>In presenza di aggregati ausiliari supplementari nella «parte freddo» non ancora calcolati nell SEER resp. SEPR, è possibile inserirli qui.</t>
  </si>
  <si>
    <t>Der SEER (Seasonal Energy Efficiency Ratio) beschreibt die Effizienz von Flüssigkeitskühlern für Komfortanwendungen. Der SEPR (Seasonal Energy Performance Ratio) die Effizienz von Flüssigkeitskühlern für Prozesswärme.</t>
  </si>
  <si>
    <t>Il SEER (Seasonal Energy Efficiency Ratio) descrive l'efficienza dei refrigeratori di liquidi per applicazioni di comfort. Il SEPR (Seasonal Energy Performance Ratio) descrive l'efficienza dei refrigeratori di liquidi per il calore di processo.</t>
  </si>
  <si>
    <t>Le SEER (Seasonal Energy Efficiency Ratio) décrit l'efficacité des refroidisseurs de liquide pour les applications de confort, le SEPR (Seasonal Energy Performance Ratio) l'efficacité des refroidisseurs de liquide pour la chaleur industrielle.</t>
  </si>
  <si>
    <t>Fondamenti dei dati sulla domanda di elettricità</t>
  </si>
  <si>
    <t>Grundlagen der Daten zum Elektrizitätsbedarf</t>
  </si>
  <si>
    <t>Les bases des données sur la demande d'électricité</t>
  </si>
  <si>
    <t>Formatierung</t>
  </si>
  <si>
    <t>zu viele Eingaben - braucht es nicht, Daten in der Regel auch nicht vorhanden</t>
  </si>
  <si>
    <t>Welche Angaben werden unter welchem Punkt erfasst?</t>
  </si>
  <si>
    <t>Quelles informations sont enregistrées sous quelle rubrique ?</t>
  </si>
  <si>
    <t>Quali informazioni sono registrate sotto quale voce?</t>
  </si>
  <si>
    <t>Refrigeratori di liquidi raffreddati ad acqua</t>
  </si>
  <si>
    <t>Refrigeratori di liquidi raffreddati ad aria</t>
  </si>
  <si>
    <t>Bestimmung Berechnung 2A, 2B oder manuell</t>
  </si>
  <si>
    <t>gewählte Anwendung</t>
  </si>
  <si>
    <t>Regular</t>
  </si>
  <si>
    <t>manuell</t>
  </si>
  <si>
    <t>SEER-SEPR</t>
  </si>
  <si>
    <t>Zeile anzeigen (0=ausblenden)</t>
  </si>
  <si>
    <t>Daten aus 2A</t>
  </si>
  <si>
    <t>Der TEWI und die Wirtschaftlichkeit werden auf Basis der vom Planer definierten Betriebszeiten (siehe 3.6) und dem daraus resultierenden Energiebedarf berechnet. Werden unter 3.6 keine Werte eingegeben übernimmt das Programm die Betriebszeiten aus dem Standard-Profil. Die Ergebnisse (Punkte 4.1 und 4.2) sind in diesem Fall identisch.</t>
  </si>
  <si>
    <t xml:space="preserve">Das Kälte-Tool rechnet den Strombedarf eher konservativ, da es bei höheren Kaltwassertemperaturen die Kennwerte (SEER/SEPR) nicht anpasst. </t>
  </si>
  <si>
    <t xml:space="preserve">Lo strumento di raffreddamento calcola la domanda di elettricità in modo piuttosto conservativo, poiché non regola i valori caratteristici (SEER/SEPR) a temperature più alte dell'acqua fredda. </t>
  </si>
  <si>
    <t xml:space="preserve">L'outil de refroidissement calcule la demande d'électricité de manière plutôt conservatrice, car il n'ajuste pas les valeurs caractéristiques (SEER/SEPR) à des températures d'eau glacée plus élevées. </t>
  </si>
  <si>
    <t>SEER: Flüssigkeitskühler für Komfort-Klima</t>
  </si>
  <si>
    <t>Effektiv genutzte Wärme (1)</t>
  </si>
  <si>
    <t>Chaleur effectivement utilisée (1)</t>
  </si>
  <si>
    <t>Calore utilizzato effettivo (1)</t>
  </si>
  <si>
    <t>(1)</t>
  </si>
  <si>
    <t>zusätzlicher Elektrizitätsverbrauch</t>
  </si>
  <si>
    <t>consumo aggiuntivo di elettricità</t>
  </si>
  <si>
    <t>Eingabe vollständig</t>
  </si>
  <si>
    <t>Eingabe Spezifikationen vollständig? (1 = Ja)</t>
  </si>
  <si>
    <t>Aussentemperatur (5:40 - 17:40 h)</t>
  </si>
  <si>
    <t>Température extérieure (5h40 - 17h40)</t>
  </si>
  <si>
    <t>Temperatura esterna (5:40 - 17:40 h)</t>
  </si>
  <si>
    <t>B: Berechnung über Kennwerte</t>
  </si>
  <si>
    <t xml:space="preserve">Le SEPR est un paramètre annuel d'efficacité énergétique pour les refroidisseurs de liquide destinés au refroidissement des processus. En fonction des températures de l'eau glacée, il faut tenir compte du SEPR 12/7 °C ou du SEPR -2/-8 °C. </t>
  </si>
  <si>
    <t xml:space="preserve">Il SEPR è un parametro di efficienza energetica annuale per i refrigeratori di liquidi per il raffreddamento dei processi . A seconda delle temperature dell'acqua fredda, si deve tenere conto del SEPR 12/7 °C  o del SEPR -2/-8 °C. </t>
  </si>
  <si>
    <t xml:space="preserve">Le SEER est un indice d'efficacité énergétique annuel pour les refroidisseurs de liquide destinés au refroidissement de confort (climatisation). En fonction des températures de l'eau froide, il faut calculer le SEER 12/7 °C  ou le SEER 23/18 °C. </t>
  </si>
  <si>
    <t xml:space="preserve">Il SEER è un indice di efficienza energetica annuale per i refrigeratori di liquidi per il raffreddamento del comfort. A seconda delle temperature dell'acqua refrigerata (ingresso/uscita), è necessario calcolare il SEER 12/7 °C  o SEER 23/18 °C . </t>
  </si>
  <si>
    <t xml:space="preserve">Die SEER ist ein Jahres-Energieeffizienz-Kennwert für Flüssigkeitskühler zur Komfortkühlung (Klima-Kälte). Je nach Kaltwassertemperaturen (Ein-/Austritt) muss mit dem SEER 12/7 °C (z.B. Klimazentralen) oder SEER 23/18 °C (z.B. Kühldecken) gerechnet werden. </t>
  </si>
  <si>
    <t>Bauweise nach Analgetyp</t>
  </si>
  <si>
    <t xml:space="preserve">Industrie (Flüssigkeitskühler für Prozesskälte) </t>
  </si>
  <si>
    <t xml:space="preserve">Die SEPR ist ein Jahres-Energieeffizienz-Kennwert für Flüssigkeitskühler für Prozesskälte (Industriekälte). Je nach Kaltwassertemperaturen muss mit dem SEPR 12/7 °C (Eintritt/Austritt) oder SEPR -2/-8 °C gerechnet werden. </t>
  </si>
  <si>
    <t>SEPR: Flüssigkeitskühler für Prozesskälte</t>
  </si>
  <si>
    <t xml:space="preserve">Mise sur le marché d’installations contenant des fluides frigorigènes, </t>
  </si>
  <si>
    <t>Note : Lors de l'estimation avec la valeur SEPR, il n'est pas possible de calculer l'utilisation des rejets thermiques..</t>
  </si>
  <si>
    <t>Calculer les besoins  d'électricité dans la feuille 2A (revenir à spécifications de l'installation)</t>
  </si>
  <si>
    <t>Calculer les besoins d'électricité dans la feuille 2B (revenir à spécifications de l'installation)</t>
  </si>
  <si>
    <t>Saisie des besoins  d'électricité dans la feuille 1 au point 3.2</t>
  </si>
  <si>
    <t>L'outil du froid  permet d'estimer la consommation d'électricité, les émissions totales de gaz à effet de serre (TEWI) et l'efficacité économique d’une installation  de réfrigération en quelques saisies seulement. Les données de deux variantes différentes   d’installations   peuvent être enregistrées et les résultats comparés entre eux.</t>
  </si>
  <si>
    <t xml:space="preserve">Spécification de l’installation </t>
  </si>
  <si>
    <t>Besoin  d'électricité</t>
  </si>
  <si>
    <t>Trois possibilités  d'entrer les besoins  d'électricité de l’installation de réfrigération :</t>
  </si>
  <si>
    <t>Sur la base des données de fonctionnement et de la durée d’exploitation de  l’installation de réfrigération, est représenté,  sur une base trimestrielle le calcul des besoins d’énergie électrique. (80 % de précision avec 20 % d'effort). En outre, la chaleur rejeté  ou la contribution du refroidissement libre(freecooling) peuvent être calculées.</t>
  </si>
  <si>
    <t>Calcul via les valeurs caractéristiques (uniquement pour les refroidisseurs de liquide) )</t>
  </si>
  <si>
    <t>Pour les installations  de climatisation(confort) ou de refroidissement de processus qui fonctionnent avec un refroidisseur de liquide, la demande d'énergie peut être calculée en utilisant le taux d'efficacité (SEER ou SEPR). En outre, la contribution du refroidissement libre(freecooling) peut être calculée.</t>
  </si>
  <si>
    <t>Dans la spécification de l’installation  (1 - point 3.2), la consommation d'énergie peut également être saisie manuellement. Dans ce cas, l'outil du froid est uniquement utilisé pour le calcul du  TEWI et de l'efficacité économique. L'entrée manuelle est utile si la demande d'énergie a été calculée avec un programme de simulation de haute qualité ou si la demande d'électricité est connue (installation  existante).</t>
  </si>
  <si>
    <t>Le calcul TEWI (Total Equivalent Warming Impact) peut être utilisé pour calculer et comparer l'impact environnemental des installations de réfrigération.</t>
  </si>
  <si>
    <t>Dans le calcul de l'efficacité économique, les coûts d'exploitation et de maintenance de l’installation  de réfrigération sont calculés sur toute sa durée de vie. En outre, les coûts de compensation du CO2 sont calculés et communiqués.</t>
  </si>
  <si>
    <t>Les résultats du calcul sont compilés ici et peuvent être transférés directement dans la garantie de performance "Installation  de réfrigération". L'outil du froid  peut également être utile pour les demandes de subvention  ou les demandes de dérogations (ORRChim )</t>
  </si>
  <si>
    <t>Commencez dès maintenant avec la  première étape, spécifiez votre installation  de réfrigération . Bonne chance.</t>
  </si>
  <si>
    <t>2A : Selon la  spécification, vous avez choisi une méthode de calcul différente.</t>
  </si>
  <si>
    <t>2B : Selon la  spécification, vous avez choisi une méthode de calcul différente.</t>
  </si>
  <si>
    <t>L’évaluation du besoin  d'électricité a été saisie manuellement.</t>
  </si>
  <si>
    <t>Intégrer  le besoin  d'électricité au point 3.2.</t>
  </si>
  <si>
    <t>2B : Calcul du besoin  d'électricité avec la valeur SEER</t>
  </si>
  <si>
    <t>2B : Calcul du besoin  d'électricité avec la valeur SEPR</t>
  </si>
  <si>
    <t xml:space="preserve">Ce calcul simplifié avec la valeur SEER convient uniquement aux installations  de réfrigération avec refroidisseur de liquide   pour les applications de confort. </t>
  </si>
  <si>
    <t>Ce calcul simplifié avec la valeur SEPR ne convient que pour les installations  de réfrigération avec refroidisseur de liquide    pour les applications de processus.</t>
  </si>
  <si>
    <t xml:space="preserve">Refroidisseur de liquide refroidi par eau </t>
  </si>
  <si>
    <t xml:space="preserve">Refroidisseur de liquide refroidi par air. </t>
  </si>
  <si>
    <t>Le TEWI et l'efficacité économique sont calculées sur la base des temps de fonctionnement définis par le planificateur (voir 3.6) et de la demande énergétique qui en résulte. Si aucune valeur n'est saisie sous 3.6, le programme prend les temps de fonctionnement du profil standard. Les résultats (points 4.1 et 4.2) sont identiques dans ce cas.</t>
  </si>
  <si>
    <t>SEER : Refroidisseur de liquide  pour les applications  de confort</t>
  </si>
  <si>
    <t xml:space="preserve">SEPR :refroidisseur de liquide pour les applications de processus </t>
  </si>
  <si>
    <t>consommation  d'électricité supplémentaire.</t>
  </si>
  <si>
    <t>Ammissibile con limitazioni</t>
  </si>
  <si>
    <t>C: Immissione manuale (per il calcolo TEWI)</t>
  </si>
  <si>
    <t>Calcolare il fabbisogno di elettricità nel foglio 2A (ritorno a 1 specifiche dell'impianto)</t>
  </si>
  <si>
    <t>Calcolare il fabbisogno di elettricità nel foglio 2B (ritorno a 1 specifiche dell'impianto)</t>
  </si>
  <si>
    <t>Inserire il fabbisogno di elettricità nel foglio 1 al punto 3.2</t>
  </si>
  <si>
    <t xml:space="preserve">Industria (raffreddatori di liquidi per freddo di processo) </t>
  </si>
  <si>
    <t>Introduzione allo strumento del freddo</t>
  </si>
  <si>
    <t>Lo strumento del freddo permette di stimare il consumo di elettricità, le emissioni totali di gas serra (TEWI) e l’economicità di un sistema di refrigerazione con poche voci. I dati per due diverse varianti di sistema possono essere registrati e i risultati confrontati tra loro.</t>
  </si>
  <si>
    <t>Definisca il suo progetto e ciò che vuole calcolare qui.</t>
  </si>
  <si>
    <t>Fabbisogno di energia elettrica</t>
  </si>
  <si>
    <t>Tre modi per inserire il fabbisogno di elettricità del sistema di refrigerazione:</t>
  </si>
  <si>
    <t>Sulla base dei dati di funzionamento e dei tempi di funzionamento, il sistema di refrigerazione viene mappato trimestralmente e quindi viene calcolato il fabbisogno di energia (80% di precisione con il 20% di sforzo). Inoltre, si può calcolare il calore utilizzabile o il contributo del free-cooling.</t>
  </si>
  <si>
    <t>Per i sistemi di condizionamento dell'aria o di raffreddamento di processo che funzionano con un refrigeratore di liquidi, il fabbisogno di energia può essere calcolato usando il coefficiente di efficienza (SEER o SEPR). Inoltre, il contributo del free-cooling può essere calcolato.</t>
  </si>
  <si>
    <t>Nella specifica del sistema (1 - punto 3.2), il consumo di energia può essere inserito anche manualmente. In questo caso, lo strumento del freddo viene utilizzato solo per il calcolo del TEWI e dell’economicità. L'inserimento manuale è utile se il fabbisogno di energia è stato calcolato con un programma di simulazione di alta qualità o il fabbisogno di elettricità è noto (impianto esistente).</t>
  </si>
  <si>
    <t>Economicità</t>
  </si>
  <si>
    <t>Nel calcolo dell’economicità, i costi per il funzionamento e la manutenzione del sistema di refrigerazione sono calcolati per tutta la sua durata. Inoltre, i costi di compensazione del CO2 sono calcolati e riportati.</t>
  </si>
  <si>
    <t>I risultati del calcolo sono riassunti qui e possono essere trasferiti direttamente nella garanzia di prestazione "Sistemi di refrigerazione". Lo strumento del freddo può anche essere d'aiuto per le domande di finanziamento o per le richieste di un permesso di esenzione (ChemRRV).</t>
  </si>
  <si>
    <t>Inizi ora e specifichi il suo sistema di refrigerazione nel primo passo. Buona fortuna.</t>
  </si>
  <si>
    <t>2A: Secondo le specifiche, lei ha scelto un metodo di calcolo diverso.</t>
  </si>
  <si>
    <t>2B: Secondo le specifiche, lei ha scelto un metodo di calcolo diverso.</t>
  </si>
  <si>
    <t>Free-cooling</t>
  </si>
  <si>
    <t>Vuole stimare il contributo del free-cooling?</t>
  </si>
  <si>
    <t>Il fabbisogno di elettricità è stato inserito manualmente.</t>
  </si>
  <si>
    <t>Inserire il fabbisogno di elettricità al punto 3.2.</t>
  </si>
  <si>
    <t>2B: Calcolo del fabbisogno di elettricità con il valore SEER</t>
  </si>
  <si>
    <t>2B: Calcolo del fabbisogno di elettricità con il valore SEPR</t>
  </si>
  <si>
    <t>Questo calcolo semplificato con il valore SEER è adatto solo per i sistemi di refrigerazione con refrigeratore di liquido per applicazioni di freddo di climatizzazione</t>
  </si>
  <si>
    <t>Questo calcolo semplificato con il valore SEPR è adatto solo per i sistemi di refrigerazione con refrigeratori di liquido per freddo di processo.</t>
  </si>
  <si>
    <t>Il TEWI e l'efficienza economica sono calcolati sulla base dei tempi di funzionamento definiti dal progettista (vedi 3.6) e del fabbisogno di energia risultante. Se non vengono inseriti valori al punto 3.6, il programma prende i tempi di funzionamento dal profilo standard. In questo caso i risultati (punti 4.1 e 4.2) sono identici.</t>
  </si>
  <si>
    <t>SEER: Raffreddatore di liquidi per freddo di climatizzazione</t>
  </si>
  <si>
    <t>SEPR: refrigeratore di liquidi per il freddo di processo</t>
  </si>
  <si>
    <t>Inverkehrbringen von Analge mit dem Kältemittel:</t>
  </si>
  <si>
    <t>Français</t>
  </si>
  <si>
    <t>Temperatura condensazione</t>
  </si>
  <si>
    <t>Aggregati ausiliari «parte freddo»</t>
  </si>
  <si>
    <t>Pompe circolazione freddo</t>
  </si>
  <si>
    <t>Free-Cooling e recupero del calore (funzione aggiuntiva)</t>
  </si>
  <si>
    <t>Nel tool del freddo può scegliere se analizzare un impianto con funzione di free-cooling o con un recupero del calore.</t>
  </si>
  <si>
    <t>Raffreddamento con il free-cooling</t>
  </si>
  <si>
    <t>Con free-cooling</t>
  </si>
  <si>
    <t>Riduzione grazie al free-cooling</t>
  </si>
  <si>
    <t>Impianto con free-cooling</t>
  </si>
  <si>
    <t>Importante: il tool non può effettuare il calcolo di impianti che dispongono sia di free-cooling che di recupero del calore.</t>
  </si>
  <si>
    <t>Il free-cooling riduce i costi energetici di</t>
  </si>
  <si>
    <t>Bauweiser</t>
  </si>
  <si>
    <t>Damit die Drop-Down Auswahl eindeutig ist, werden bei den Anwendungen die nicht werksgefretigt sind, automatisch die Monatge auf Platz hineingeschrieben</t>
  </si>
  <si>
    <t>Bauweisen aufgrund des Analgetyps</t>
  </si>
  <si>
    <t>Impressum</t>
  </si>
  <si>
    <t>Herausgeber: EnergieSchweiz, 3003 Bern</t>
  </si>
  <si>
    <t>Editeur: SuisseEnergie, 3003 Berne</t>
  </si>
  <si>
    <t>Editore: SvizzeraEnergia, 3003 Berna</t>
  </si>
  <si>
    <t>✓</t>
  </si>
  <si>
    <t>✗</t>
  </si>
  <si>
    <t>Wichtig:</t>
  </si>
  <si>
    <t>Die (Ab-)Wärmenutzung kann einzig über die Abschätzung anhand der Betriebsdaten (A) berechnet werden.</t>
  </si>
  <si>
    <t>Bei der vereinfachten Abschätzung anhand der SEER- resp. SEPR-Kennwerte (B) kann die (Ab-)Wärmenutzung nicht berechnet werden.</t>
  </si>
  <si>
    <t>Important :</t>
  </si>
  <si>
    <t>L'utilisation de la chaleur résiduelle ne peut être calculée qu'à l'aide de l'estimation basée sur les données d'exploitation (A).</t>
  </si>
  <si>
    <t>L'utilisation de la chaleur perdue ne peut pas être calculée avec l'estimation simplifiée basée sur les valeurs caractéristiques SEER ou SEPR (B).</t>
  </si>
  <si>
    <t>Importante:</t>
  </si>
  <si>
    <t>L'utilizzo del calore residuo può essere calcolato solo con la stima basata sui dati di funzionamento (A).</t>
  </si>
  <si>
    <t>L'utilizzo del calore residuo non può essere calcolato con la stima semplificata basata sui valori caratteristici SEER o SEPR (B).</t>
  </si>
  <si>
    <t>Im Schritt 3.2 definieren Sie die Methode, wie der Elektrizitätsbedarf der Kälteanlage berechnet wird.</t>
  </si>
  <si>
    <t>Nel passo 3.2 si definisce il metodo di calcolo della domanda di elettricità del sistema di refrigerazione.</t>
  </si>
  <si>
    <t>À l'étape 3.2, vous définissez la méthode de calcul de la demande d'électricité du système de réfrigération.</t>
  </si>
  <si>
    <t>Die Aussagen zu den CO2-Emissionen eignen sich für die Beurteilung von Neuanlagen.</t>
  </si>
  <si>
    <t xml:space="preserve">Die Werte der CO2-Emissionen durch Kältemittel-Verluste eignen sich jedoch nicht für die Bestimmung der CO2-Einsparungen bei Kompensationsprojekten (Berechnung der Einsparung die durch den Ersatz einer bestehenden Kälteanlage erzielt wird). </t>
  </si>
  <si>
    <t>Les déclarations relatives aux émissions de CO2 sont adaptées à l'évaluation des nouvelles installations.</t>
  </si>
  <si>
    <t xml:space="preserve">Cependant, les valeurs des émissions de CO2 dues aux pertes de réfrigérant ne sont pas adaptées à la détermination des économies de CO2 dans les projets de compensation (calcul des économies réalisées par le remplacement d'un système de réfrigération existant). </t>
  </si>
  <si>
    <t>Le dichiarazioni sulle emissioni di CO2 sono adatte alla valutazione dei nuovi impianti.</t>
  </si>
  <si>
    <t xml:space="preserve">Tuttavia, i valori delle emissioni di CO2 dovute alle perdite di refrigerante non sono adatti per determinare il risparmio di CO2 nei progetti di compensazione (calcolo del risparmio ottenuto sostituendo un sistema di refrigerazione esistente). </t>
  </si>
  <si>
    <t>energieschweiz.ch</t>
  </si>
  <si>
    <t>Wollen Sie die vereinfachte Abschätzung (B) über den SEER-Wert durchführen?</t>
  </si>
  <si>
    <t>Voulez-vous effectuer l'estimation simplifiée (B) via la valeur SEER?</t>
  </si>
  <si>
    <t>Desidera eseguire anche una stima semplificata (B) con il valore SEER?</t>
  </si>
  <si>
    <t>Wollen Sie die vereinfachte Abschätzung (B) über den SEPR-Wert durchführen?</t>
  </si>
  <si>
    <t>Voulez-vous effectuer l'estimation simplifiée (B) en utilisant la valeur SEPR ?</t>
  </si>
  <si>
    <t>Vuole eseguire la stima semplificata (B) usando il valore SEPR?</t>
  </si>
  <si>
    <t>Konzeption und Programmierung: zweiweg gmbh, Zürich</t>
  </si>
  <si>
    <t>Conception et programmation: zweiweg gmbh, Zurich</t>
  </si>
  <si>
    <t>Concezione e programmazione: zweiweg gmbh, Zurigo</t>
  </si>
  <si>
    <t>Fehler! Heizungstyp im Blatt 3 TEWI eingeben.</t>
  </si>
  <si>
    <t>Erreur ! Entrez le type d'appareil de chauffage dans la feuille 3 TEWI.</t>
  </si>
  <si>
    <t>Errore! Inserire il tipo di riscaldatore nel foglio 3 TEWI.</t>
  </si>
  <si>
    <t>La temperatura dell'acqua fredda (2.1) è troppo bassa per un free cooling.</t>
  </si>
  <si>
    <t>La température de l'eau froide (2.1) est trop basse pour un free cooling.</t>
  </si>
  <si>
    <t>Die gewählte Kaltwassertemperatur (2.1) ist zu tief für ein Free-Cooling.</t>
  </si>
  <si>
    <t xml:space="preserve">Industrie (refroidisseurs de liquide pour les processus) </t>
  </si>
  <si>
    <t>Version: 2023/V6.2</t>
  </si>
  <si>
    <t>Versione: 2023/V6.2</t>
  </si>
  <si>
    <t>Version 6.4 (2026): gültig bis 31. Januar 2027</t>
  </si>
  <si>
    <t>Version 6.4 (2026): valable jusqu'au 31 janvier 2027</t>
  </si>
  <si>
    <t>Versione 6.4 (2026): valida fino al 30 gennaio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</si>
</sst>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 #,##0_ ;_ * \-#,##0_ ;_ * &quot;-&quot;??_ ;_ @_ "/>
    <numFmt numFmtId="165" formatCode="#,##0.0"/>
    <numFmt numFmtId="166" formatCode="#,##0.000"/>
    <numFmt numFmtId="167" formatCode="0.0"/>
    <numFmt numFmtId="168" formatCode="#,##0.\-"/>
    <numFmt numFmtId="169" formatCode="0.0%"/>
    <numFmt numFmtId="170" formatCode="d/mm/yy;@"/>
    <numFmt numFmtId="171" formatCode="0.\-"/>
    <numFmt numFmtId="172" formatCode="0.00_ ;\-0.00\ "/>
    <numFmt numFmtId="173" formatCode="#,##0_ ;\-#,##0\ "/>
    <numFmt numFmtId="174" formatCode="0_ ;\-0\ "/>
    <numFmt numFmtId="175" formatCode="0.000"/>
    <numFmt numFmtId="176" formatCode="#\'##0"/>
    <numFmt numFmtId="177" formatCode="0.0000"/>
  </numFmts>
  <fonts count="133" x14ac:knownFonts="1">
    <font>
      <sz val="10"/>
      <color theme="1"/>
      <name val="Arial"/>
      <family val="2"/>
    </font>
    <font>
      <sz val="10"/>
      <color theme="1"/>
      <name val="Arial"/>
      <family val="2"/>
      <charset val="129"/>
    </font>
    <font>
      <sz val="10"/>
      <color theme="1"/>
      <name val="Arial"/>
      <family val="2"/>
      <charset val="129"/>
    </font>
    <font>
      <b/>
      <sz val="10"/>
      <color theme="1"/>
      <name val="Arial"/>
      <family val="2"/>
      <charset val="129"/>
    </font>
    <font>
      <sz val="10"/>
      <color rgb="FFFF0000"/>
      <name val="Wingdings 3"/>
      <charset val="2"/>
    </font>
    <font>
      <u/>
      <sz val="12"/>
      <color theme="10"/>
      <name val="Calibri"/>
      <family val="2"/>
      <charset val="129"/>
      <scheme val="minor"/>
    </font>
    <font>
      <sz val="10"/>
      <name val="Arial"/>
      <family val="2"/>
    </font>
    <font>
      <sz val="16"/>
      <color theme="0" tint="-0.499984740745262"/>
      <name val="Arial"/>
      <family val="2"/>
    </font>
    <font>
      <b/>
      <sz val="12"/>
      <color theme="0" tint="-0.499984740745262"/>
      <name val="Arial"/>
      <family val="2"/>
    </font>
    <font>
      <sz val="8"/>
      <name val="Arial"/>
      <family val="2"/>
      <charset val="129"/>
    </font>
    <font>
      <sz val="10"/>
      <color rgb="FF000000"/>
      <name val="Arial"/>
      <family val="2"/>
      <charset val="129"/>
    </font>
    <font>
      <sz val="10"/>
      <color rgb="FF3366FF"/>
      <name val="Arial"/>
      <family val="2"/>
    </font>
    <font>
      <sz val="10"/>
      <color theme="0"/>
      <name val="Arial"/>
      <family val="2"/>
      <charset val="129"/>
    </font>
    <font>
      <u/>
      <sz val="10"/>
      <color theme="11"/>
      <name val="Arial"/>
      <family val="2"/>
      <charset val="129"/>
    </font>
    <font>
      <sz val="10"/>
      <color theme="3" tint="0.39997558519241921"/>
      <name val="Arial"/>
      <family val="2"/>
    </font>
    <font>
      <b/>
      <sz val="10"/>
      <color theme="3" tint="0.39997558519241921"/>
      <name val="Arial"/>
      <family val="2"/>
    </font>
    <font>
      <sz val="10"/>
      <color theme="0" tint="-0.499984740745262"/>
      <name val="Arial"/>
      <family val="2"/>
    </font>
    <font>
      <b/>
      <sz val="10"/>
      <color theme="0" tint="-0.499984740745262"/>
      <name val="Arial"/>
      <family val="2"/>
    </font>
    <font>
      <b/>
      <sz val="10"/>
      <color rgb="FF000000"/>
      <name val="Arial"/>
      <family val="2"/>
    </font>
    <font>
      <sz val="12"/>
      <color rgb="FF000000"/>
      <name val="Arial"/>
      <family val="2"/>
    </font>
    <font>
      <sz val="10"/>
      <color rgb="FF808080"/>
      <name val="Arial"/>
      <family val="2"/>
    </font>
    <font>
      <b/>
      <sz val="10"/>
      <color rgb="FF808080"/>
      <name val="Arial"/>
      <family val="2"/>
    </font>
    <font>
      <sz val="11"/>
      <name val="Arial Narrow"/>
      <family val="2"/>
    </font>
    <font>
      <sz val="12"/>
      <name val="Arial"/>
      <family val="2"/>
    </font>
    <font>
      <b/>
      <sz val="10"/>
      <name val="Arial"/>
      <family val="2"/>
    </font>
    <font>
      <b/>
      <sz val="12"/>
      <color theme="0"/>
      <name val="Arial"/>
      <family val="2"/>
    </font>
    <font>
      <b/>
      <sz val="12"/>
      <color rgb="FF000090"/>
      <name val="Arial"/>
      <family val="2"/>
    </font>
    <font>
      <b/>
      <sz val="10"/>
      <color rgb="FF000090"/>
      <name val="Arial"/>
      <family val="2"/>
    </font>
    <font>
      <sz val="16"/>
      <color rgb="FF808080"/>
      <name val="Arial"/>
      <family val="2"/>
    </font>
    <font>
      <sz val="10"/>
      <color rgb="FFFF0000"/>
      <name val="Arial"/>
      <family val="2"/>
      <charset val="129"/>
    </font>
    <font>
      <sz val="10"/>
      <color theme="0" tint="-0.14999847407452621"/>
      <name val="Arial"/>
      <family val="2"/>
    </font>
    <font>
      <b/>
      <sz val="10"/>
      <color theme="0" tint="-0.14999847407452621"/>
      <name val="Arial"/>
      <family val="2"/>
    </font>
    <font>
      <sz val="10"/>
      <color rgb="FF000090"/>
      <name val="Arial"/>
      <family val="2"/>
    </font>
    <font>
      <b/>
      <sz val="14"/>
      <color theme="0"/>
      <name val="Arial Narrow"/>
      <family val="2"/>
    </font>
    <font>
      <sz val="12"/>
      <color rgb="FF000090"/>
      <name val="Arial"/>
      <family val="2"/>
    </font>
    <font>
      <sz val="16"/>
      <color theme="1"/>
      <name val="Arial"/>
      <family val="2"/>
    </font>
    <font>
      <b/>
      <sz val="16"/>
      <color rgb="FF000090"/>
      <name val="Arial"/>
      <family val="2"/>
    </font>
    <font>
      <b/>
      <sz val="16"/>
      <color rgb="FF808080"/>
      <name val="Arial"/>
      <family val="2"/>
    </font>
    <font>
      <sz val="20"/>
      <color theme="0" tint="-0.499984740745262"/>
      <name val="Arial"/>
      <family val="2"/>
    </font>
    <font>
      <sz val="20"/>
      <color rgb="FF808080"/>
      <name val="Arial"/>
      <family val="2"/>
    </font>
    <font>
      <sz val="10"/>
      <color theme="0" tint="-0.34998626667073579"/>
      <name val="Arial"/>
      <family val="2"/>
    </font>
    <font>
      <sz val="8"/>
      <color theme="1"/>
      <name val="Arial"/>
      <family val="2"/>
    </font>
    <font>
      <sz val="8"/>
      <color theme="0" tint="-0.34998626667073579"/>
      <name val="Arial"/>
      <family val="2"/>
    </font>
    <font>
      <u/>
      <sz val="10"/>
      <color rgb="FFFF0000"/>
      <name val="Arial"/>
      <family val="2"/>
    </font>
    <font>
      <sz val="16"/>
      <color theme="0"/>
      <name val="Arial"/>
      <family val="2"/>
    </font>
    <font>
      <b/>
      <sz val="16"/>
      <color theme="0"/>
      <name val="Arial"/>
      <family val="2"/>
    </font>
    <font>
      <b/>
      <sz val="10"/>
      <color theme="0" tint="-0.34998626667073579"/>
      <name val="Arial"/>
      <family val="2"/>
    </font>
    <font>
      <sz val="12"/>
      <color theme="0" tint="-0.34998626667073579"/>
      <name val="Wingdings 3"/>
      <charset val="2"/>
    </font>
    <font>
      <sz val="12"/>
      <color theme="0" tint="-0.499984740745262"/>
      <name val="Arial"/>
      <family val="2"/>
    </font>
    <font>
      <sz val="12"/>
      <color theme="1"/>
      <name val="Arial"/>
      <family val="2"/>
      <charset val="129"/>
    </font>
    <font>
      <sz val="10"/>
      <color rgb="FFECC0B4"/>
      <name val="Arial"/>
      <family val="2"/>
    </font>
    <font>
      <sz val="12"/>
      <color rgb="FFA6A6A6"/>
      <name val="Wingdings 3"/>
      <charset val="2"/>
    </font>
    <font>
      <sz val="12"/>
      <color rgb="FF808080"/>
      <name val="Arial"/>
      <family val="2"/>
    </font>
    <font>
      <b/>
      <sz val="10"/>
      <color rgb="FF0000FF"/>
      <name val="Arial"/>
      <family val="2"/>
    </font>
    <font>
      <b/>
      <sz val="12"/>
      <color rgb="FF0000FF"/>
      <name val="Arial"/>
      <family val="2"/>
    </font>
    <font>
      <sz val="8"/>
      <color rgb="FF000000"/>
      <name val="Arial"/>
      <family val="2"/>
    </font>
    <font>
      <sz val="8"/>
      <color theme="0"/>
      <name val="Arial"/>
      <family val="2"/>
    </font>
    <font>
      <b/>
      <sz val="10"/>
      <color theme="0"/>
      <name val="Arial"/>
      <family val="2"/>
      <charset val="129"/>
    </font>
    <font>
      <sz val="8"/>
      <color rgb="FFFF0000"/>
      <name val="Arial"/>
      <family val="2"/>
    </font>
    <font>
      <b/>
      <sz val="10"/>
      <color rgb="FFFF0000"/>
      <name val="Arial"/>
      <family val="2"/>
    </font>
    <font>
      <sz val="8"/>
      <color rgb="FF008000"/>
      <name val="Arial"/>
      <family val="2"/>
    </font>
    <font>
      <sz val="8"/>
      <color theme="0" tint="-0.499984740745262"/>
      <name val="Arial"/>
      <family val="2"/>
    </font>
    <font>
      <b/>
      <sz val="12"/>
      <color theme="1"/>
      <name val="Arial"/>
      <family val="2"/>
    </font>
    <font>
      <sz val="10"/>
      <color rgb="FFC00000"/>
      <name val="Arial"/>
      <family val="2"/>
    </font>
    <font>
      <sz val="10"/>
      <color theme="0" tint="-0.249977111117893"/>
      <name val="Arial"/>
      <family val="2"/>
    </font>
    <font>
      <sz val="9"/>
      <color theme="1"/>
      <name val="Arial"/>
      <family val="2"/>
    </font>
    <font>
      <sz val="10"/>
      <color theme="9" tint="-0.249977111117893"/>
      <name val="Arial"/>
      <family val="2"/>
    </font>
    <font>
      <sz val="10"/>
      <color rgb="FF0070C0"/>
      <name val="Arial"/>
      <family val="2"/>
    </font>
    <font>
      <sz val="9"/>
      <color rgb="FF0070C0"/>
      <name val="Arial"/>
      <family val="2"/>
    </font>
    <font>
      <sz val="10"/>
      <color rgb="FF000000"/>
      <name val="Arial"/>
      <family val="2"/>
    </font>
    <font>
      <sz val="10"/>
      <color rgb="FF002060"/>
      <name val="Arial"/>
      <family val="2"/>
    </font>
    <font>
      <sz val="10"/>
      <color theme="0"/>
      <name val="Arial"/>
      <family val="2"/>
    </font>
    <font>
      <sz val="10"/>
      <color rgb="FFFF0000"/>
      <name val="Arial"/>
      <family val="2"/>
    </font>
    <font>
      <b/>
      <sz val="10"/>
      <color theme="1"/>
      <name val="Arial"/>
      <family val="2"/>
    </font>
    <font>
      <b/>
      <sz val="10"/>
      <color rgb="FFC00000"/>
      <name val="Arial"/>
      <family val="2"/>
    </font>
    <font>
      <b/>
      <sz val="10"/>
      <color rgb="FF0070C0"/>
      <name val="Arial"/>
      <family val="2"/>
    </font>
    <font>
      <i/>
      <sz val="8"/>
      <color theme="1"/>
      <name val="Arial"/>
      <family val="2"/>
    </font>
    <font>
      <sz val="10"/>
      <color rgb="FF00B050"/>
      <name val="Arial"/>
      <family val="2"/>
      <charset val="129"/>
    </font>
    <font>
      <sz val="10"/>
      <color theme="1"/>
      <name val="Arial"/>
      <family val="2"/>
    </font>
    <font>
      <sz val="10"/>
      <color theme="6" tint="-0.249977111117893"/>
      <name val="Arial"/>
      <family val="2"/>
    </font>
    <font>
      <sz val="8"/>
      <color theme="1"/>
      <name val="Arial"/>
      <family val="2"/>
      <charset val="129"/>
    </font>
    <font>
      <b/>
      <sz val="12"/>
      <color theme="0" tint="-0.249977111117893"/>
      <name val="Arial"/>
      <family val="2"/>
    </font>
    <font>
      <b/>
      <sz val="16"/>
      <color theme="8" tint="-0.249977111117893"/>
      <name val="Arial"/>
      <family val="2"/>
    </font>
    <font>
      <sz val="16"/>
      <color theme="8" tint="-0.249977111117893"/>
      <name val="Arial"/>
      <family val="2"/>
    </font>
    <font>
      <b/>
      <sz val="12"/>
      <color theme="8" tint="-0.249977111117893"/>
      <name val="Arial"/>
      <family val="2"/>
    </font>
    <font>
      <sz val="12"/>
      <color theme="8" tint="-0.249977111117893"/>
      <name val="Arial"/>
      <family val="2"/>
    </font>
    <font>
      <b/>
      <sz val="10"/>
      <color theme="8" tint="-0.249977111117893"/>
      <name val="Arial"/>
      <family val="2"/>
    </font>
    <font>
      <sz val="10"/>
      <color theme="8" tint="-0.249977111117893"/>
      <name val="Arial"/>
      <family val="2"/>
    </font>
    <font>
      <sz val="6"/>
      <color theme="1"/>
      <name val="Arial"/>
      <family val="2"/>
    </font>
    <font>
      <sz val="6"/>
      <color theme="1"/>
      <name val="Calibri"/>
      <family val="2"/>
      <scheme val="minor"/>
    </font>
    <font>
      <b/>
      <sz val="10"/>
      <color theme="0"/>
      <name val="Arial"/>
      <family val="2"/>
    </font>
    <font>
      <sz val="10"/>
      <color rgb="FF00B050"/>
      <name val="Arial"/>
      <family val="2"/>
    </font>
    <font>
      <sz val="10"/>
      <color rgb="FFC00000"/>
      <name val="Wingdings 3"/>
      <charset val="2"/>
    </font>
    <font>
      <u/>
      <sz val="10"/>
      <color rgb="FFC00000"/>
      <name val="Arial"/>
      <family val="2"/>
    </font>
    <font>
      <sz val="10"/>
      <color rgb="FFC00000"/>
      <name val="Arial"/>
      <family val="2"/>
      <charset val="129"/>
    </font>
    <font>
      <sz val="24"/>
      <color rgb="FFC00000"/>
      <name val="Arial"/>
      <family val="2"/>
    </font>
    <font>
      <u/>
      <sz val="12"/>
      <color rgb="FFC00000"/>
      <name val="Calibri"/>
      <family val="2"/>
      <charset val="129"/>
      <scheme val="minor"/>
    </font>
    <font>
      <sz val="6"/>
      <color rgb="FFFF0000"/>
      <name val="Arial"/>
      <family val="2"/>
    </font>
    <font>
      <strike/>
      <sz val="10"/>
      <color theme="1"/>
      <name val="Arial"/>
      <family val="2"/>
    </font>
    <font>
      <strike/>
      <sz val="10"/>
      <color rgb="FF000000"/>
      <name val="Arial"/>
      <family val="2"/>
    </font>
    <font>
      <b/>
      <strike/>
      <sz val="10"/>
      <color rgb="FF000000"/>
      <name val="Arial"/>
      <family val="2"/>
    </font>
    <font>
      <sz val="8"/>
      <color rgb="FF000000"/>
      <name val="Arial"/>
      <family val="2"/>
      <charset val="129"/>
    </font>
    <font>
      <sz val="10"/>
      <color theme="0" tint="-0.249977111117893"/>
      <name val="Arial"/>
      <family val="2"/>
      <charset val="129"/>
    </font>
    <font>
      <sz val="9"/>
      <color rgb="FFC00000"/>
      <name val="Arial"/>
      <family val="2"/>
    </font>
    <font>
      <sz val="8"/>
      <name val="Arial"/>
      <family val="2"/>
    </font>
    <font>
      <b/>
      <sz val="10"/>
      <color theme="0" tint="-0.249977111117893"/>
      <name val="Arial"/>
      <family val="2"/>
    </font>
    <font>
      <sz val="10"/>
      <color theme="1"/>
      <name val="Wingdings 3"/>
      <charset val="2"/>
    </font>
    <font>
      <sz val="20"/>
      <color theme="1"/>
      <name val="Arial"/>
      <family val="2"/>
    </font>
    <font>
      <sz val="12"/>
      <color theme="1"/>
      <name val="Arial"/>
      <family val="2"/>
    </font>
    <font>
      <sz val="18"/>
      <color theme="1"/>
      <name val="Arial"/>
      <family val="2"/>
    </font>
    <font>
      <sz val="11"/>
      <color theme="1"/>
      <name val="Calibri"/>
      <family val="2"/>
    </font>
    <font>
      <b/>
      <sz val="12"/>
      <color rgb="FF0070C0"/>
      <name val="Arial"/>
      <family val="2"/>
    </font>
    <font>
      <b/>
      <sz val="14"/>
      <color rgb="FF0070C0"/>
      <name val="Arial Narrow"/>
      <family val="2"/>
    </font>
    <font>
      <sz val="11"/>
      <color rgb="FFFF0000"/>
      <name val="Calibri"/>
      <family val="2"/>
    </font>
    <font>
      <sz val="12"/>
      <color rgb="FFC00000"/>
      <name val="Arial"/>
      <family val="2"/>
    </font>
    <font>
      <sz val="14"/>
      <color rgb="FFC00000"/>
      <name val="Arial"/>
      <family val="2"/>
    </font>
    <font>
      <b/>
      <sz val="10"/>
      <color rgb="FFC00000"/>
      <name val="Arial"/>
      <family val="2"/>
      <charset val="129"/>
    </font>
    <font>
      <b/>
      <sz val="10"/>
      <color rgb="FF05396A"/>
      <name val="Arial"/>
      <family val="2"/>
    </font>
    <font>
      <sz val="10"/>
      <color theme="5" tint="-0.249977111117893"/>
      <name val="Arial"/>
      <family val="2"/>
    </font>
    <font>
      <u/>
      <sz val="10"/>
      <color theme="10"/>
      <name val="Arial"/>
      <family val="2"/>
    </font>
    <font>
      <b/>
      <sz val="10"/>
      <color rgb="FF00B050"/>
      <name val="Arial"/>
      <family val="2"/>
    </font>
    <font>
      <b/>
      <sz val="12"/>
      <color rgb="FFC00000"/>
      <name val="Arial"/>
      <family val="2"/>
    </font>
    <font>
      <sz val="6"/>
      <color rgb="FFC00000"/>
      <name val="Arial"/>
      <family val="2"/>
    </font>
    <font>
      <sz val="6"/>
      <color rgb="FFC00000"/>
      <name val="Calibri"/>
      <family val="2"/>
      <scheme val="minor"/>
    </font>
    <font>
      <sz val="9"/>
      <color theme="0" tint="-0.499984740745262"/>
      <name val="Arial"/>
      <family val="2"/>
    </font>
    <font>
      <b/>
      <sz val="8"/>
      <color rgb="FF05396A"/>
      <name val="Arial"/>
      <family val="2"/>
    </font>
    <font>
      <sz val="11"/>
      <color rgb="FF00B0F0"/>
      <name val="Arial"/>
      <family val="2"/>
    </font>
    <font>
      <sz val="10"/>
      <color theme="10"/>
      <name val="Arial"/>
      <family val="2"/>
    </font>
    <font>
      <u/>
      <sz val="10"/>
      <color rgb="FF00B050"/>
      <name val="Arial"/>
      <family val="2"/>
    </font>
    <font>
      <u/>
      <sz val="10"/>
      <color rgb="FF0000FF"/>
      <name val="Arial"/>
      <family val="2"/>
    </font>
    <font>
      <sz val="10"/>
      <color rgb="FF0000FF"/>
      <name val="Arial"/>
      <family val="2"/>
    </font>
    <font>
      <b/>
      <sz val="6"/>
      <color theme="0" tint="-0.499984740745262"/>
      <name val="Arial"/>
      <family val="2"/>
    </font>
    <font>
      <sz val="6"/>
      <color theme="0" tint="-0.499984740745262"/>
      <name val="Arial"/>
      <family val="2"/>
    </font>
  </fonts>
  <fills count="2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249977111117893"/>
        <bgColor indexed="64"/>
      </patternFill>
    </fill>
    <fill>
      <patternFill patternType="solid">
        <fgColor rgb="FFFF6600"/>
        <bgColor indexed="64"/>
      </patternFill>
    </fill>
    <fill>
      <patternFill patternType="solid">
        <fgColor theme="3" tint="0.79998168889431442"/>
        <bgColor indexed="64"/>
      </patternFill>
    </fill>
    <fill>
      <patternFill patternType="solid">
        <fgColor rgb="FFC5D9F1"/>
        <bgColor indexed="64"/>
      </patternFill>
    </fill>
    <fill>
      <patternFill patternType="solid">
        <fgColor theme="0"/>
        <bgColor indexed="64"/>
      </patternFill>
    </fill>
    <fill>
      <patternFill patternType="solid">
        <fgColor theme="3" tint="-0.249977111117893"/>
        <bgColor indexed="64"/>
      </patternFill>
    </fill>
    <fill>
      <patternFill patternType="solid">
        <fgColor rgb="FFFFC00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14996795556505021"/>
        <bgColor indexed="64"/>
      </patternFill>
    </fill>
    <fill>
      <patternFill patternType="solid">
        <fgColor theme="5"/>
        <bgColor indexed="64"/>
      </patternFill>
    </fill>
    <fill>
      <patternFill patternType="solid">
        <fgColor rgb="FFC00000"/>
        <bgColor indexed="64"/>
      </patternFill>
    </fill>
    <fill>
      <patternFill patternType="solid">
        <fgColor rgb="FFDC6934"/>
        <bgColor indexed="64"/>
      </patternFill>
    </fill>
  </fills>
  <borders count="72">
    <border>
      <left/>
      <right/>
      <top/>
      <bottom/>
      <diagonal/>
    </border>
    <border>
      <left/>
      <right/>
      <top/>
      <bottom style="thin">
        <color theme="0" tint="-0.499984740745262"/>
      </bottom>
      <diagonal/>
    </border>
    <border>
      <left/>
      <right/>
      <top/>
      <bottom style="thin">
        <color rgb="FFFF6600"/>
      </bottom>
      <diagonal/>
    </border>
    <border>
      <left/>
      <right style="thin">
        <color rgb="FFFF6600"/>
      </right>
      <top/>
      <bottom style="thin">
        <color rgb="FFFF6600"/>
      </bottom>
      <diagonal/>
    </border>
    <border>
      <left/>
      <right/>
      <top style="thin">
        <color theme="0" tint="-0.499984740745262"/>
      </top>
      <bottom/>
      <diagonal/>
    </border>
    <border>
      <left/>
      <right/>
      <top style="thin">
        <color theme="0" tint="-0.499984740745262"/>
      </top>
      <bottom style="thin">
        <color theme="0" tint="-0.499984740745262"/>
      </bottom>
      <diagonal/>
    </border>
    <border>
      <left/>
      <right/>
      <top/>
      <bottom style="thin">
        <color rgb="FF808080"/>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4" tint="-0.249977111117893"/>
      </left>
      <right/>
      <top style="thin">
        <color theme="4" tint="-0.249977111117893"/>
      </top>
      <bottom/>
      <diagonal/>
    </border>
    <border>
      <left/>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bottom/>
      <diagonal/>
    </border>
    <border>
      <left/>
      <right style="thin">
        <color theme="4" tint="-0.249977111117893"/>
      </right>
      <top/>
      <bottom/>
      <diagonal/>
    </border>
    <border>
      <left style="thin">
        <color theme="4" tint="-0.249977111117893"/>
      </left>
      <right/>
      <top/>
      <bottom style="thin">
        <color theme="4" tint="-0.249977111117893"/>
      </bottom>
      <diagonal/>
    </border>
    <border>
      <left/>
      <right/>
      <top/>
      <bottom style="thin">
        <color theme="4" tint="-0.249977111117893"/>
      </bottom>
      <diagonal/>
    </border>
    <border>
      <left/>
      <right style="thin">
        <color theme="4" tint="-0.249977111117893"/>
      </right>
      <top/>
      <bottom style="thin">
        <color theme="4" tint="-0.249977111117893"/>
      </bottom>
      <diagonal/>
    </border>
    <border>
      <left/>
      <right/>
      <top style="thin">
        <color rgb="FFFF6600"/>
      </top>
      <bottom/>
      <diagonal/>
    </border>
    <border>
      <left style="thin">
        <color rgb="FF000090"/>
      </left>
      <right/>
      <top style="thin">
        <color rgb="FF000090"/>
      </top>
      <bottom/>
      <diagonal/>
    </border>
    <border>
      <left/>
      <right/>
      <top style="thin">
        <color rgb="FF000090"/>
      </top>
      <bottom/>
      <diagonal/>
    </border>
    <border>
      <left/>
      <right style="thin">
        <color rgb="FF000090"/>
      </right>
      <top style="thin">
        <color rgb="FF000090"/>
      </top>
      <bottom/>
      <diagonal/>
    </border>
    <border>
      <left style="thin">
        <color rgb="FF000090"/>
      </left>
      <right/>
      <top/>
      <bottom/>
      <diagonal/>
    </border>
    <border>
      <left/>
      <right style="thin">
        <color rgb="FF000090"/>
      </right>
      <top/>
      <bottom/>
      <diagonal/>
    </border>
    <border>
      <left style="thin">
        <color rgb="FF000090"/>
      </left>
      <right/>
      <top/>
      <bottom style="thin">
        <color rgb="FF000090"/>
      </bottom>
      <diagonal/>
    </border>
    <border>
      <left/>
      <right/>
      <top/>
      <bottom style="thin">
        <color rgb="FF000090"/>
      </bottom>
      <diagonal/>
    </border>
    <border>
      <left/>
      <right style="thin">
        <color rgb="FF000090"/>
      </right>
      <top/>
      <bottom style="thin">
        <color rgb="FF000090"/>
      </bottom>
      <diagonal/>
    </border>
    <border>
      <left/>
      <right/>
      <top style="thin">
        <color theme="0" tint="-0.499984740745262"/>
      </top>
      <bottom style="thin">
        <color rgb="FF808080"/>
      </bottom>
      <diagonal/>
    </border>
    <border>
      <left/>
      <right/>
      <top style="thin">
        <color theme="0" tint="-0.34998626667073579"/>
      </top>
      <bottom style="thin">
        <color theme="0" tint="-0.34998626667073579"/>
      </bottom>
      <diagonal/>
    </border>
    <border>
      <left/>
      <right style="thin">
        <color auto="1"/>
      </right>
      <top style="thin">
        <color auto="1"/>
      </top>
      <bottom style="thin">
        <color auto="1"/>
      </bottom>
      <diagonal/>
    </border>
    <border>
      <left/>
      <right/>
      <top style="thin">
        <color rgb="FF000090"/>
      </top>
      <bottom style="thin">
        <color rgb="FF000090"/>
      </bottom>
      <diagonal/>
    </border>
    <border>
      <left style="thin">
        <color rgb="FF000090"/>
      </left>
      <right/>
      <top style="thin">
        <color rgb="FF000090"/>
      </top>
      <bottom style="thin">
        <color rgb="FF000090"/>
      </bottom>
      <diagonal/>
    </border>
    <border>
      <left/>
      <right style="thin">
        <color rgb="FF000090"/>
      </right>
      <top style="thin">
        <color rgb="FF000090"/>
      </top>
      <bottom style="thin">
        <color rgb="FF000090"/>
      </bottom>
      <diagonal/>
    </border>
    <border>
      <left/>
      <right/>
      <top/>
      <bottom style="thin">
        <color theme="4" tint="-0.499984740745262"/>
      </bottom>
      <diagonal/>
    </border>
    <border>
      <left style="thin">
        <color rgb="FFFF6600"/>
      </left>
      <right/>
      <top style="thin">
        <color rgb="FFFF6600"/>
      </top>
      <bottom/>
      <diagonal/>
    </border>
    <border>
      <left/>
      <right style="thin">
        <color rgb="FFFF6600"/>
      </right>
      <top style="thin">
        <color rgb="FFFF6600"/>
      </top>
      <bottom/>
      <diagonal/>
    </border>
    <border>
      <left style="thin">
        <color rgb="FFFF6600"/>
      </left>
      <right/>
      <top/>
      <bottom style="thin">
        <color rgb="FFFF6600"/>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style="thin">
        <color theme="4" tint="-0.499984740745262"/>
      </right>
      <top/>
      <bottom style="thin">
        <color theme="4" tint="-0.499984740745262"/>
      </bottom>
      <diagonal/>
    </border>
    <border>
      <left/>
      <right/>
      <top style="thin">
        <color theme="0" tint="-0.14999847407452621"/>
      </top>
      <bottom style="thin">
        <color theme="0" tint="-0.14999847407452621"/>
      </bottom>
      <diagonal/>
    </border>
    <border>
      <left/>
      <right/>
      <top/>
      <bottom style="thin">
        <color theme="1"/>
      </bottom>
      <diagonal/>
    </border>
    <border>
      <left/>
      <right/>
      <top style="hair">
        <color auto="1"/>
      </top>
      <bottom style="hair">
        <color auto="1"/>
      </bottom>
      <diagonal/>
    </border>
    <border>
      <left/>
      <right/>
      <top style="hair">
        <color theme="0" tint="-0.499984740745262"/>
      </top>
      <bottom style="hair">
        <color theme="0" tint="-0.499984740745262"/>
      </bottom>
      <diagonal/>
    </border>
    <border>
      <left/>
      <right/>
      <top style="hair">
        <color theme="1" tint="0.499984740745262"/>
      </top>
      <bottom style="hair">
        <color theme="1" tint="0.499984740745262"/>
      </bottom>
      <diagonal/>
    </border>
    <border>
      <left/>
      <right/>
      <top style="hair">
        <color theme="0" tint="-0.34998626667073579"/>
      </top>
      <bottom style="hair">
        <color theme="0" tint="-0.34998626667073579"/>
      </bottom>
      <diagonal/>
    </border>
    <border>
      <left/>
      <right style="thin">
        <color theme="3" tint="0.39997558519241921"/>
      </right>
      <top/>
      <bottom style="thin">
        <color theme="3" tint="0.39997558519241921"/>
      </bottom>
      <diagonal/>
    </border>
    <border>
      <left/>
      <right/>
      <top/>
      <bottom style="thin">
        <color theme="3" tint="0.3999755851924192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rgb="FFDC6934"/>
      </right>
      <top/>
      <bottom style="thin">
        <color rgb="FFDC6934"/>
      </bottom>
      <diagonal/>
    </border>
    <border>
      <left/>
      <right/>
      <top/>
      <bottom style="thin">
        <color rgb="FFDC6934"/>
      </bottom>
      <diagonal/>
    </border>
    <border>
      <left/>
      <right/>
      <top style="thin">
        <color theme="0"/>
      </top>
      <bottom style="thin">
        <color theme="0"/>
      </bottom>
      <diagonal/>
    </border>
    <border>
      <left/>
      <right/>
      <top style="thin">
        <color rgb="FF0070C0"/>
      </top>
      <bottom style="thin">
        <color rgb="FF0070C0"/>
      </bottom>
      <diagonal/>
    </border>
    <border>
      <left/>
      <right/>
      <top style="thin">
        <color auto="1"/>
      </top>
      <bottom style="thin">
        <color theme="0" tint="-0.499984740745262"/>
      </bottom>
      <diagonal/>
    </border>
    <border>
      <left style="thin">
        <color rgb="FFFF6600"/>
      </left>
      <right/>
      <top/>
      <bottom/>
      <diagonal/>
    </border>
    <border>
      <left/>
      <right/>
      <top/>
      <bottom style="thin">
        <color rgb="FFC00000"/>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rgb="FF002060"/>
      </top>
      <bottom/>
      <diagonal/>
    </border>
    <border>
      <left style="thin">
        <color auto="1"/>
      </left>
      <right/>
      <top/>
      <bottom/>
      <diagonal/>
    </border>
    <border>
      <left/>
      <right/>
      <top style="hair">
        <color theme="0" tint="-0.499984740745262"/>
      </top>
      <bottom/>
      <diagonal/>
    </border>
  </borders>
  <cellStyleXfs count="1438">
    <xf numFmtId="0" fontId="0" fillId="0" borderId="0"/>
    <xf numFmtId="9" fontId="2"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719">
    <xf numFmtId="0" fontId="0" fillId="0" borderId="0" xfId="0"/>
    <xf numFmtId="0" fontId="22" fillId="0" borderId="0" xfId="0" applyFont="1" applyAlignment="1">
      <alignment vertical="top" wrapText="1"/>
    </xf>
    <xf numFmtId="0" fontId="22" fillId="0" borderId="0" xfId="0" applyFont="1" applyAlignment="1">
      <alignment horizontal="center" vertical="top" wrapText="1"/>
    </xf>
    <xf numFmtId="0" fontId="22" fillId="0" borderId="0" xfId="0" applyFont="1" applyAlignment="1">
      <alignment horizontal="right" vertical="top" wrapText="1"/>
    </xf>
    <xf numFmtId="0" fontId="22" fillId="0" borderId="0" xfId="0" applyFont="1" applyAlignment="1">
      <alignment horizontal="left" vertical="top" wrapText="1"/>
    </xf>
    <xf numFmtId="0" fontId="6" fillId="0" borderId="0" xfId="0" applyFont="1" applyAlignment="1">
      <alignment horizontal="right" vertical="top"/>
    </xf>
    <xf numFmtId="0" fontId="6" fillId="0" borderId="0" xfId="0" applyFont="1" applyAlignment="1">
      <alignment vertical="top"/>
    </xf>
    <xf numFmtId="0" fontId="23" fillId="0" borderId="0" xfId="0" applyFont="1" applyAlignment="1">
      <alignment vertical="top"/>
    </xf>
    <xf numFmtId="0" fontId="23" fillId="0" borderId="0" xfId="0" applyFont="1" applyAlignment="1">
      <alignment vertical="top" wrapText="1"/>
    </xf>
    <xf numFmtId="0" fontId="6" fillId="0" borderId="0" xfId="0" applyFont="1" applyAlignment="1">
      <alignment horizontal="left" vertical="top"/>
    </xf>
    <xf numFmtId="0" fontId="6" fillId="3" borderId="0" xfId="0" applyFont="1" applyFill="1" applyAlignment="1">
      <alignment vertical="top"/>
    </xf>
    <xf numFmtId="0" fontId="6" fillId="0" borderId="0" xfId="0" applyFont="1" applyAlignment="1">
      <alignment horizontal="center" vertical="top"/>
    </xf>
    <xf numFmtId="167" fontId="22" fillId="0" borderId="0" xfId="0" applyNumberFormat="1" applyFont="1" applyAlignment="1">
      <alignment horizontal="right" vertical="top" wrapText="1"/>
    </xf>
    <xf numFmtId="167" fontId="6" fillId="0" borderId="0" xfId="0" applyNumberFormat="1" applyFont="1" applyAlignment="1">
      <alignment horizontal="right" vertical="top"/>
    </xf>
    <xf numFmtId="0" fontId="6" fillId="3" borderId="0" xfId="0" applyFont="1" applyFill="1" applyAlignment="1">
      <alignment vertical="center"/>
    </xf>
    <xf numFmtId="0" fontId="6" fillId="0" borderId="7" xfId="0" applyFont="1" applyBorder="1" applyAlignment="1">
      <alignment vertical="center"/>
    </xf>
    <xf numFmtId="0" fontId="23" fillId="0" borderId="0" xfId="0" applyFont="1" applyAlignment="1">
      <alignment vertical="center"/>
    </xf>
    <xf numFmtId="0" fontId="6" fillId="0" borderId="0" xfId="0" applyFont="1" applyAlignment="1">
      <alignment vertical="center"/>
    </xf>
    <xf numFmtId="0" fontId="33" fillId="8" borderId="0" xfId="0" applyFont="1" applyFill="1" applyAlignment="1">
      <alignment horizontal="left" vertical="top"/>
    </xf>
    <xf numFmtId="0" fontId="6" fillId="0" borderId="5" xfId="0" applyFont="1" applyBorder="1" applyAlignment="1">
      <alignment vertical="top"/>
    </xf>
    <xf numFmtId="0" fontId="6" fillId="0" borderId="5" xfId="0" applyFont="1" applyBorder="1" applyAlignment="1">
      <alignment horizontal="left" vertical="top"/>
    </xf>
    <xf numFmtId="0" fontId="6" fillId="0" borderId="30" xfId="0" applyFont="1" applyBorder="1" applyAlignment="1">
      <alignment vertical="top"/>
    </xf>
    <xf numFmtId="0" fontId="6" fillId="0" borderId="30" xfId="0" applyFont="1" applyBorder="1" applyAlignment="1">
      <alignment horizontal="left" vertical="top"/>
    </xf>
    <xf numFmtId="0" fontId="6" fillId="0" borderId="30" xfId="0" applyFont="1" applyBorder="1" applyAlignment="1">
      <alignment horizontal="center" vertical="top"/>
    </xf>
    <xf numFmtId="0" fontId="6" fillId="0" borderId="0" xfId="0" applyFont="1" applyAlignment="1">
      <alignment horizontal="right" vertical="center"/>
    </xf>
    <xf numFmtId="0" fontId="6" fillId="0" borderId="31" xfId="0" applyFont="1" applyBorder="1" applyAlignment="1">
      <alignment vertical="center"/>
    </xf>
    <xf numFmtId="0" fontId="6" fillId="3" borderId="0" xfId="0" applyFont="1" applyFill="1" applyAlignment="1">
      <alignment horizontal="right" vertical="center"/>
    </xf>
    <xf numFmtId="0" fontId="0" fillId="0" borderId="0" xfId="0" applyAlignment="1">
      <alignment vertical="center"/>
    </xf>
    <xf numFmtId="0" fontId="4" fillId="0" borderId="0" xfId="0" applyFont="1" applyAlignment="1">
      <alignment horizontal="right" vertical="center"/>
    </xf>
    <xf numFmtId="0" fontId="2" fillId="0" borderId="0" xfId="0" applyFont="1"/>
    <xf numFmtId="0" fontId="38" fillId="0" borderId="0" xfId="0" applyFont="1"/>
    <xf numFmtId="0" fontId="38" fillId="0" borderId="0" xfId="0" applyFont="1" applyAlignment="1">
      <alignment vertical="center"/>
    </xf>
    <xf numFmtId="0" fontId="16" fillId="0" borderId="0" xfId="0" applyFont="1"/>
    <xf numFmtId="0" fontId="2" fillId="0" borderId="1" xfId="0" applyFont="1" applyBorder="1"/>
    <xf numFmtId="0" fontId="0" fillId="0" borderId="1" xfId="0" applyBorder="1"/>
    <xf numFmtId="0" fontId="41" fillId="0" borderId="0" xfId="0" applyFont="1"/>
    <xf numFmtId="0" fontId="42" fillId="0" borderId="0" xfId="0" applyFont="1"/>
    <xf numFmtId="0" fontId="41" fillId="0" borderId="1" xfId="0" applyFont="1" applyBorder="1"/>
    <xf numFmtId="0" fontId="41" fillId="0" borderId="1" xfId="0" applyFont="1" applyBorder="1" applyAlignment="1">
      <alignment horizontal="left"/>
    </xf>
    <xf numFmtId="14" fontId="41" fillId="0" borderId="1" xfId="0" applyNumberFormat="1" applyFont="1" applyBorder="1" applyAlignment="1">
      <alignment horizontal="left"/>
    </xf>
    <xf numFmtId="0" fontId="0" fillId="0" borderId="39" xfId="0" applyBorder="1"/>
    <xf numFmtId="0" fontId="2" fillId="0" borderId="40" xfId="0" applyFont="1" applyBorder="1"/>
    <xf numFmtId="0" fontId="0" fillId="0" borderId="40" xfId="0" applyBorder="1"/>
    <xf numFmtId="0" fontId="0" fillId="0" borderId="41" xfId="0" applyBorder="1"/>
    <xf numFmtId="0" fontId="0" fillId="0" borderId="42" xfId="0" applyBorder="1"/>
    <xf numFmtId="0" fontId="36" fillId="0" borderId="35" xfId="0" applyFont="1" applyBorder="1" applyAlignment="1">
      <alignment vertical="center"/>
    </xf>
    <xf numFmtId="0" fontId="8" fillId="0" borderId="35" xfId="0" applyFont="1" applyBorder="1" applyAlignment="1">
      <alignment vertical="center"/>
    </xf>
    <xf numFmtId="0" fontId="0" fillId="0" borderId="43" xfId="0" applyBorder="1"/>
    <xf numFmtId="0" fontId="0" fillId="0" borderId="42" xfId="0" applyBorder="1" applyAlignment="1">
      <alignment vertical="center"/>
    </xf>
    <xf numFmtId="0" fontId="2" fillId="0" borderId="0" xfId="0" applyFont="1" applyAlignment="1">
      <alignment vertical="center"/>
    </xf>
    <xf numFmtId="0" fontId="0" fillId="0" borderId="43" xfId="0" applyBorder="1" applyAlignment="1">
      <alignment vertical="center"/>
    </xf>
    <xf numFmtId="0" fontId="0" fillId="0" borderId="44" xfId="0" applyBorder="1"/>
    <xf numFmtId="0" fontId="2" fillId="0" borderId="35" xfId="0" applyFont="1" applyBorder="1"/>
    <xf numFmtId="0" fontId="0" fillId="0" borderId="35" xfId="0" applyBorder="1"/>
    <xf numFmtId="0" fontId="0" fillId="0" borderId="45" xfId="0" applyBorder="1"/>
    <xf numFmtId="0" fontId="0" fillId="0" borderId="0" xfId="0" applyAlignment="1">
      <alignment horizontal="left" vertical="center"/>
    </xf>
    <xf numFmtId="0" fontId="2" fillId="0" borderId="0" xfId="0" applyFont="1" applyAlignment="1">
      <alignment horizontal="left" vertical="center"/>
    </xf>
    <xf numFmtId="0" fontId="0" fillId="0" borderId="42" xfId="0" applyBorder="1" applyAlignment="1">
      <alignment horizontal="right" vertical="center"/>
    </xf>
    <xf numFmtId="0" fontId="0" fillId="0" borderId="0" xfId="0" applyAlignment="1">
      <alignment horizontal="right" vertical="center"/>
    </xf>
    <xf numFmtId="0" fontId="43" fillId="0" borderId="0" xfId="0" applyFont="1" applyAlignment="1">
      <alignment vertical="center"/>
    </xf>
    <xf numFmtId="0" fontId="29" fillId="0" borderId="0" xfId="0" applyFont="1"/>
    <xf numFmtId="0" fontId="11" fillId="0" borderId="0" xfId="0" applyFont="1"/>
    <xf numFmtId="0" fontId="3" fillId="2" borderId="0" xfId="0" applyFont="1" applyFill="1"/>
    <xf numFmtId="0" fontId="0" fillId="2" borderId="0" xfId="0" applyFill="1"/>
    <xf numFmtId="0" fontId="14" fillId="2" borderId="0" xfId="0" applyFont="1" applyFill="1"/>
    <xf numFmtId="0" fontId="14" fillId="0" borderId="1" xfId="0" applyFont="1" applyBorder="1"/>
    <xf numFmtId="0" fontId="0" fillId="0" borderId="5" xfId="0" applyBorder="1"/>
    <xf numFmtId="0" fontId="14" fillId="0" borderId="5" xfId="0" applyFont="1" applyBorder="1"/>
    <xf numFmtId="0" fontId="0" fillId="4" borderId="1" xfId="0" applyFill="1" applyBorder="1"/>
    <xf numFmtId="0" fontId="0" fillId="4" borderId="5" xfId="0" applyFill="1" applyBorder="1"/>
    <xf numFmtId="0" fontId="0" fillId="0" borderId="0" xfId="0" applyAlignment="1">
      <alignment horizontal="right"/>
    </xf>
    <xf numFmtId="0" fontId="14" fillId="0" borderId="0" xfId="0" applyFont="1"/>
    <xf numFmtId="0" fontId="0" fillId="4" borderId="0" xfId="0" applyFill="1" applyAlignment="1">
      <alignment horizontal="right"/>
    </xf>
    <xf numFmtId="0" fontId="0" fillId="0" borderId="1" xfId="0" applyBorder="1" applyAlignment="1">
      <alignment horizontal="left"/>
    </xf>
    <xf numFmtId="0" fontId="10" fillId="0" borderId="0" xfId="0" applyFont="1"/>
    <xf numFmtId="0" fontId="4" fillId="0" borderId="0" xfId="0" applyFont="1" applyAlignment="1">
      <alignment horizontal="right"/>
    </xf>
    <xf numFmtId="0" fontId="39" fillId="0" borderId="0" xfId="0" applyFont="1"/>
    <xf numFmtId="0" fontId="0" fillId="0" borderId="12" xfId="0" applyBorder="1"/>
    <xf numFmtId="0" fontId="0" fillId="0" borderId="13" xfId="0" applyBorder="1"/>
    <xf numFmtId="0" fontId="0" fillId="0" borderId="13" xfId="0" applyBorder="1" applyAlignment="1">
      <alignment vertical="center"/>
    </xf>
    <xf numFmtId="0" fontId="0" fillId="0" borderId="14" xfId="0" applyBorder="1"/>
    <xf numFmtId="0" fontId="35" fillId="0" borderId="15" xfId="0" applyFont="1" applyBorder="1" applyAlignment="1">
      <alignment vertical="center"/>
    </xf>
    <xf numFmtId="0" fontId="36" fillId="0" borderId="27" xfId="0" applyFont="1" applyBorder="1" applyAlignment="1">
      <alignment vertical="center"/>
    </xf>
    <xf numFmtId="0" fontId="37" fillId="0" borderId="27" xfId="0" applyFont="1" applyBorder="1" applyAlignment="1">
      <alignment vertical="center"/>
    </xf>
    <xf numFmtId="0" fontId="28" fillId="0" borderId="27" xfId="0" applyFont="1" applyBorder="1" applyAlignment="1">
      <alignment vertical="center"/>
    </xf>
    <xf numFmtId="0" fontId="35" fillId="0" borderId="27" xfId="0" applyFont="1" applyBorder="1" applyAlignment="1">
      <alignment vertical="center"/>
    </xf>
    <xf numFmtId="0" fontId="35" fillId="0" borderId="0" xfId="0" applyFont="1" applyAlignment="1">
      <alignment vertical="center"/>
    </xf>
    <xf numFmtId="0" fontId="37" fillId="0" borderId="0" xfId="0" applyFont="1" applyAlignment="1">
      <alignment vertical="center"/>
    </xf>
    <xf numFmtId="0" fontId="28" fillId="0" borderId="0" xfId="0" applyFont="1" applyAlignment="1">
      <alignment vertical="center"/>
    </xf>
    <xf numFmtId="0" fontId="35" fillId="0" borderId="16" xfId="0" applyFont="1" applyBorder="1" applyAlignment="1">
      <alignment vertical="center"/>
    </xf>
    <xf numFmtId="0" fontId="0" fillId="0" borderId="15" xfId="0" applyBorder="1" applyAlignment="1">
      <alignment vertical="center"/>
    </xf>
    <xf numFmtId="0" fontId="19" fillId="0" borderId="0" xfId="0" applyFont="1"/>
    <xf numFmtId="0" fontId="19" fillId="0" borderId="0" xfId="0" applyFont="1" applyAlignment="1">
      <alignment vertical="center"/>
    </xf>
    <xf numFmtId="0" fontId="14" fillId="0" borderId="0" xfId="0" applyFont="1" applyAlignment="1">
      <alignment vertical="center"/>
    </xf>
    <xf numFmtId="0" fontId="0" fillId="0" borderId="16" xfId="0" applyBorder="1" applyAlignment="1">
      <alignment vertical="center"/>
    </xf>
    <xf numFmtId="0" fontId="10" fillId="0" borderId="0" xfId="0" applyFont="1" applyAlignment="1">
      <alignment vertical="center"/>
    </xf>
    <xf numFmtId="0" fontId="0" fillId="0" borderId="17" xfId="0" applyBorder="1" applyAlignment="1">
      <alignment vertical="center"/>
    </xf>
    <xf numFmtId="0" fontId="10" fillId="0" borderId="18" xfId="0" applyFont="1" applyBorder="1"/>
    <xf numFmtId="0" fontId="10" fillId="0" borderId="18" xfId="0" applyFont="1" applyBorder="1" applyAlignment="1">
      <alignment vertical="center"/>
    </xf>
    <xf numFmtId="0" fontId="0" fillId="0" borderId="18" xfId="0" applyBorder="1" applyAlignment="1">
      <alignment vertical="center"/>
    </xf>
    <xf numFmtId="0" fontId="0" fillId="0" borderId="18" xfId="0" applyBorder="1"/>
    <xf numFmtId="0" fontId="0" fillId="0" borderId="19" xfId="0" applyBorder="1" applyAlignment="1">
      <alignment vertical="center"/>
    </xf>
    <xf numFmtId="0" fontId="0" fillId="0" borderId="12" xfId="0" applyBorder="1" applyAlignment="1">
      <alignment vertical="center"/>
    </xf>
    <xf numFmtId="0" fontId="10" fillId="0" borderId="13" xfId="0" applyFont="1" applyBorder="1"/>
    <xf numFmtId="0" fontId="10" fillId="0" borderId="13" xfId="0" applyFont="1" applyBorder="1" applyAlignment="1">
      <alignment vertical="center"/>
    </xf>
    <xf numFmtId="0" fontId="0" fillId="0" borderId="14" xfId="0" applyBorder="1" applyAlignment="1">
      <alignment vertical="center"/>
    </xf>
    <xf numFmtId="0" fontId="10" fillId="0" borderId="0" xfId="0" applyFont="1" applyAlignment="1">
      <alignment horizontal="right"/>
    </xf>
    <xf numFmtId="3" fontId="2" fillId="0" borderId="0" xfId="0" applyNumberFormat="1" applyFont="1" applyAlignment="1">
      <alignment vertical="center"/>
    </xf>
    <xf numFmtId="0" fontId="34" fillId="0" borderId="15" xfId="0" applyFont="1" applyBorder="1" applyAlignment="1">
      <alignment vertical="center"/>
    </xf>
    <xf numFmtId="0" fontId="26" fillId="0" borderId="0" xfId="0" applyFont="1" applyAlignment="1">
      <alignment vertical="center"/>
    </xf>
    <xf numFmtId="0" fontId="34" fillId="0" borderId="0" xfId="0" applyFont="1" applyAlignment="1">
      <alignment vertical="center"/>
    </xf>
    <xf numFmtId="0" fontId="26" fillId="0" borderId="27" xfId="0" applyFont="1" applyBorder="1" applyAlignment="1">
      <alignment vertical="center"/>
    </xf>
    <xf numFmtId="0" fontId="34" fillId="0" borderId="27" xfId="0" applyFont="1" applyBorder="1" applyAlignment="1">
      <alignment vertical="center"/>
    </xf>
    <xf numFmtId="0" fontId="34" fillId="0" borderId="16" xfId="0" applyFont="1" applyBorder="1" applyAlignment="1">
      <alignment vertical="center"/>
    </xf>
    <xf numFmtId="0" fontId="27" fillId="0" borderId="0" xfId="0" applyFont="1"/>
    <xf numFmtId="0" fontId="18" fillId="0" borderId="0" xfId="0" applyFont="1"/>
    <xf numFmtId="3" fontId="16" fillId="0" borderId="0" xfId="0" applyNumberFormat="1" applyFont="1" applyAlignment="1">
      <alignment vertical="center"/>
    </xf>
    <xf numFmtId="3" fontId="29" fillId="0" borderId="0" xfId="0" applyNumberFormat="1" applyFont="1" applyAlignment="1">
      <alignment horizontal="left" vertical="center"/>
    </xf>
    <xf numFmtId="0" fontId="0" fillId="0" borderId="15" xfId="0" applyBorder="1"/>
    <xf numFmtId="0" fontId="16" fillId="0" borderId="0" xfId="0" applyFont="1" applyAlignment="1">
      <alignment horizontal="right"/>
    </xf>
    <xf numFmtId="0" fontId="16" fillId="0" borderId="0" xfId="0" applyFont="1" applyAlignment="1">
      <alignment vertical="center"/>
    </xf>
    <xf numFmtId="0" fontId="0" fillId="0" borderId="16" xfId="0" applyBorder="1"/>
    <xf numFmtId="3" fontId="0" fillId="0" borderId="0" xfId="0" applyNumberFormat="1" applyAlignment="1">
      <alignment vertical="center"/>
    </xf>
    <xf numFmtId="0" fontId="3" fillId="0" borderId="15" xfId="0" applyFont="1" applyBorder="1" applyAlignment="1">
      <alignment vertical="center"/>
    </xf>
    <xf numFmtId="0" fontId="3" fillId="0" borderId="0" xfId="0" applyFont="1" applyAlignment="1">
      <alignment vertical="center"/>
    </xf>
    <xf numFmtId="0" fontId="3" fillId="0" borderId="16" xfId="0" applyFont="1" applyBorder="1" applyAlignment="1">
      <alignment vertical="center"/>
    </xf>
    <xf numFmtId="167" fontId="10" fillId="0" borderId="0" xfId="0" applyNumberFormat="1" applyFont="1" applyAlignment="1">
      <alignment horizontal="right"/>
    </xf>
    <xf numFmtId="167" fontId="10" fillId="0" borderId="0" xfId="0" applyNumberFormat="1" applyFont="1"/>
    <xf numFmtId="0" fontId="0" fillId="0" borderId="17" xfId="0" applyBorder="1"/>
    <xf numFmtId="0" fontId="0" fillId="0" borderId="19" xfId="0" applyBorder="1"/>
    <xf numFmtId="3" fontId="10" fillId="0" borderId="0" xfId="0" applyNumberFormat="1" applyFont="1" applyAlignment="1">
      <alignment vertical="center"/>
    </xf>
    <xf numFmtId="165" fontId="10" fillId="0" borderId="0" xfId="0" applyNumberFormat="1" applyFont="1"/>
    <xf numFmtId="165" fontId="10" fillId="0" borderId="0" xfId="0" applyNumberFormat="1" applyFont="1" applyAlignment="1">
      <alignment horizontal="right"/>
    </xf>
    <xf numFmtId="165" fontId="2" fillId="0" borderId="0" xfId="0" applyNumberFormat="1" applyFont="1" applyAlignment="1">
      <alignment horizontal="right" vertical="center"/>
    </xf>
    <xf numFmtId="165" fontId="18" fillId="0" borderId="0" xfId="0" applyNumberFormat="1" applyFont="1"/>
    <xf numFmtId="3" fontId="2" fillId="0" borderId="0" xfId="0" applyNumberFormat="1" applyFont="1" applyAlignment="1">
      <alignment horizontal="right" vertical="center"/>
    </xf>
    <xf numFmtId="165" fontId="18" fillId="0" borderId="0" xfId="0" applyNumberFormat="1" applyFont="1" applyAlignment="1">
      <alignment horizontal="right"/>
    </xf>
    <xf numFmtId="0" fontId="18" fillId="0" borderId="0" xfId="0" applyFont="1" applyAlignment="1">
      <alignment horizontal="right"/>
    </xf>
    <xf numFmtId="167" fontId="0" fillId="0" borderId="0" xfId="0" applyNumberFormat="1" applyAlignment="1">
      <alignment horizontal="right"/>
    </xf>
    <xf numFmtId="167" fontId="0" fillId="0" borderId="0" xfId="0" applyNumberFormat="1" applyAlignment="1">
      <alignment horizontal="right" vertical="center"/>
    </xf>
    <xf numFmtId="0" fontId="30" fillId="0" borderId="15" xfId="0" applyFont="1" applyBorder="1" applyAlignment="1">
      <alignment vertical="center"/>
    </xf>
    <xf numFmtId="0" fontId="30" fillId="0" borderId="0" xfId="0" applyFont="1"/>
    <xf numFmtId="0" fontId="30" fillId="0" borderId="0" xfId="0" applyFont="1" applyAlignment="1">
      <alignment vertical="center"/>
    </xf>
    <xf numFmtId="167" fontId="30" fillId="0" borderId="0" xfId="0" applyNumberFormat="1" applyFont="1" applyAlignment="1">
      <alignment horizontal="right"/>
    </xf>
    <xf numFmtId="0" fontId="30" fillId="0" borderId="0" xfId="0" applyFont="1" applyAlignment="1">
      <alignment horizontal="right"/>
    </xf>
    <xf numFmtId="0" fontId="30" fillId="0" borderId="16" xfId="0" applyFont="1" applyBorder="1" applyAlignment="1">
      <alignment vertical="center"/>
    </xf>
    <xf numFmtId="0" fontId="6" fillId="0" borderId="15" xfId="0" applyFont="1" applyBorder="1" applyAlignment="1">
      <alignment vertical="center"/>
    </xf>
    <xf numFmtId="0" fontId="6" fillId="0" borderId="0" xfId="0" applyFont="1"/>
    <xf numFmtId="167" fontId="6" fillId="0" borderId="0" xfId="0" applyNumberFormat="1" applyFont="1" applyAlignment="1">
      <alignment horizontal="right"/>
    </xf>
    <xf numFmtId="0" fontId="6" fillId="0" borderId="0" xfId="0" applyFont="1" applyAlignment="1">
      <alignment horizontal="right"/>
    </xf>
    <xf numFmtId="0" fontId="6" fillId="0" borderId="16" xfId="0" applyFont="1" applyBorder="1" applyAlignment="1">
      <alignment vertical="center"/>
    </xf>
    <xf numFmtId="0" fontId="18" fillId="0" borderId="0" xfId="0" applyFont="1" applyAlignment="1">
      <alignment vertical="center"/>
    </xf>
    <xf numFmtId="167" fontId="18" fillId="0" borderId="0" xfId="0" applyNumberFormat="1" applyFont="1" applyAlignment="1">
      <alignment horizontal="right"/>
    </xf>
    <xf numFmtId="167" fontId="3" fillId="0" borderId="0" xfId="0" applyNumberFormat="1" applyFont="1" applyAlignment="1">
      <alignment horizontal="right" vertical="center"/>
    </xf>
    <xf numFmtId="167" fontId="2" fillId="0" borderId="0" xfId="0" applyNumberFormat="1" applyFont="1" applyAlignment="1">
      <alignment horizontal="right" vertical="center"/>
    </xf>
    <xf numFmtId="0" fontId="18" fillId="0" borderId="1" xfId="0" applyFont="1" applyBorder="1"/>
    <xf numFmtId="0" fontId="18" fillId="0" borderId="1" xfId="0" applyFont="1" applyBorder="1" applyAlignment="1">
      <alignment vertical="center"/>
    </xf>
    <xf numFmtId="0" fontId="3" fillId="0" borderId="1" xfId="0" applyFont="1" applyBorder="1" applyAlignment="1">
      <alignment vertical="center"/>
    </xf>
    <xf numFmtId="165" fontId="18" fillId="0" borderId="1" xfId="0" applyNumberFormat="1" applyFont="1" applyBorder="1" applyAlignment="1">
      <alignment horizontal="right"/>
    </xf>
    <xf numFmtId="165" fontId="3" fillId="0" borderId="1" xfId="0" applyNumberFormat="1" applyFont="1" applyBorder="1" applyAlignment="1">
      <alignment horizontal="right" vertical="center"/>
    </xf>
    <xf numFmtId="0" fontId="18" fillId="0" borderId="1" xfId="0" applyFont="1" applyBorder="1" applyAlignment="1">
      <alignment horizontal="right"/>
    </xf>
    <xf numFmtId="0" fontId="0" fillId="0" borderId="0" xfId="0" applyAlignment="1">
      <alignment horizontal="left"/>
    </xf>
    <xf numFmtId="10" fontId="16" fillId="0" borderId="0" xfId="0" applyNumberFormat="1" applyFont="1" applyAlignment="1">
      <alignment horizontal="right"/>
    </xf>
    <xf numFmtId="10" fontId="16" fillId="0" borderId="0" xfId="0" applyNumberFormat="1" applyFont="1" applyAlignment="1">
      <alignment horizontal="right" vertical="center"/>
    </xf>
    <xf numFmtId="0" fontId="0" fillId="0" borderId="15" xfId="0" applyBorder="1" applyAlignment="1">
      <alignment vertical="top"/>
    </xf>
    <xf numFmtId="0" fontId="10" fillId="0" borderId="0" xfId="0" applyFont="1" applyAlignment="1">
      <alignment vertical="top"/>
    </xf>
    <xf numFmtId="0" fontId="16" fillId="0" borderId="0" xfId="0" applyFont="1" applyAlignment="1">
      <alignment horizontal="right" vertical="top"/>
    </xf>
    <xf numFmtId="0" fontId="0" fillId="0" borderId="16" xfId="0" applyBorder="1" applyAlignment="1">
      <alignment vertical="top"/>
    </xf>
    <xf numFmtId="0" fontId="0" fillId="0" borderId="0" xfId="0" applyAlignment="1">
      <alignment vertical="top"/>
    </xf>
    <xf numFmtId="3" fontId="10" fillId="0" borderId="0" xfId="0" applyNumberFormat="1" applyFont="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left" vertical="center"/>
    </xf>
    <xf numFmtId="0" fontId="7" fillId="0" borderId="0" xfId="0" applyFont="1"/>
    <xf numFmtId="0" fontId="32" fillId="0" borderId="0" xfId="0" applyFont="1"/>
    <xf numFmtId="0" fontId="32" fillId="0" borderId="0" xfId="0" applyFont="1" applyAlignment="1">
      <alignment vertical="center"/>
    </xf>
    <xf numFmtId="3" fontId="0" fillId="0" borderId="0" xfId="0" applyNumberFormat="1" applyAlignment="1">
      <alignment horizontal="right"/>
    </xf>
    <xf numFmtId="3" fontId="0" fillId="0" borderId="0" xfId="0" applyNumberFormat="1" applyAlignment="1">
      <alignment horizontal="right" vertical="center"/>
    </xf>
    <xf numFmtId="3" fontId="10" fillId="0" borderId="0" xfId="0" applyNumberFormat="1" applyFont="1" applyAlignment="1">
      <alignment horizontal="right"/>
    </xf>
    <xf numFmtId="0" fontId="3" fillId="0" borderId="0" xfId="0" applyFont="1" applyAlignment="1">
      <alignment horizontal="right"/>
    </xf>
    <xf numFmtId="0" fontId="3" fillId="0" borderId="0" xfId="0" applyFont="1"/>
    <xf numFmtId="0" fontId="3" fillId="0" borderId="16" xfId="0" applyFont="1" applyBorder="1"/>
    <xf numFmtId="0" fontId="10" fillId="0" borderId="1" xfId="0" applyFont="1" applyBorder="1"/>
    <xf numFmtId="0" fontId="0" fillId="0" borderId="1" xfId="0" applyBorder="1" applyAlignment="1">
      <alignment vertical="center"/>
    </xf>
    <xf numFmtId="0" fontId="10" fillId="0" borderId="1" xfId="0" applyFont="1" applyBorder="1" applyAlignment="1">
      <alignment vertical="center"/>
    </xf>
    <xf numFmtId="0" fontId="10" fillId="0" borderId="1" xfId="0" applyFont="1" applyBorder="1" applyAlignment="1">
      <alignment horizontal="right"/>
    </xf>
    <xf numFmtId="0" fontId="0" fillId="0" borderId="1" xfId="0" applyBorder="1" applyAlignment="1">
      <alignment horizontal="right"/>
    </xf>
    <xf numFmtId="0" fontId="3" fillId="0" borderId="1" xfId="0" applyFont="1" applyBorder="1" applyAlignment="1">
      <alignment horizontal="right"/>
    </xf>
    <xf numFmtId="0" fontId="0" fillId="9" borderId="0" xfId="0" applyFill="1"/>
    <xf numFmtId="0" fontId="0" fillId="9" borderId="0" xfId="0" applyFill="1" applyAlignment="1">
      <alignment vertical="center"/>
    </xf>
    <xf numFmtId="0" fontId="12" fillId="6" borderId="0" xfId="0" applyFont="1" applyFill="1" applyAlignment="1">
      <alignment vertical="center"/>
    </xf>
    <xf numFmtId="0" fontId="3" fillId="0" borderId="5" xfId="0" applyFont="1" applyBorder="1" applyAlignment="1">
      <alignment vertical="center"/>
    </xf>
    <xf numFmtId="0" fontId="0" fillId="0" borderId="5" xfId="0" applyBorder="1" applyAlignment="1">
      <alignment vertical="center"/>
    </xf>
    <xf numFmtId="9" fontId="0" fillId="0" borderId="0" xfId="1" applyFont="1" applyBorder="1" applyAlignment="1" applyProtection="1">
      <alignment horizontal="right" vertical="center"/>
    </xf>
    <xf numFmtId="9" fontId="0" fillId="0" borderId="4" xfId="1" applyFont="1" applyBorder="1" applyAlignment="1" applyProtection="1">
      <alignment horizontal="right" vertical="center"/>
    </xf>
    <xf numFmtId="167" fontId="0" fillId="0" borderId="0" xfId="0" applyNumberFormat="1" applyAlignment="1">
      <alignment vertical="center"/>
    </xf>
    <xf numFmtId="167" fontId="3" fillId="0" borderId="0" xfId="0" applyNumberFormat="1" applyFont="1" applyAlignment="1">
      <alignment vertical="center"/>
    </xf>
    <xf numFmtId="0" fontId="3" fillId="0" borderId="0" xfId="0" applyFont="1" applyAlignment="1">
      <alignment horizontal="right" vertical="center"/>
    </xf>
    <xf numFmtId="9" fontId="3" fillId="0" borderId="0" xfId="1" applyFont="1" applyBorder="1" applyAlignment="1" applyProtection="1">
      <alignment horizontal="right" vertical="center"/>
    </xf>
    <xf numFmtId="0" fontId="0" fillId="5" borderId="0" xfId="0" applyFill="1" applyAlignment="1">
      <alignment vertical="center"/>
    </xf>
    <xf numFmtId="9" fontId="0" fillId="0" borderId="4" xfId="1" applyFont="1" applyBorder="1" applyAlignment="1" applyProtection="1">
      <alignment horizontal="right"/>
    </xf>
    <xf numFmtId="9" fontId="0" fillId="0" borderId="0" xfId="1" applyFont="1" applyBorder="1" applyAlignment="1" applyProtection="1">
      <alignment horizontal="right"/>
    </xf>
    <xf numFmtId="0" fontId="0" fillId="2" borderId="0" xfId="0" applyFill="1" applyAlignment="1">
      <alignment vertical="center"/>
    </xf>
    <xf numFmtId="165" fontId="10" fillId="0" borderId="0" xfId="0" applyNumberFormat="1" applyFont="1" applyAlignment="1">
      <alignment horizontal="right" vertical="center"/>
    </xf>
    <xf numFmtId="0" fontId="0" fillId="0" borderId="5" xfId="0" applyBorder="1" applyAlignment="1">
      <alignment horizontal="left"/>
    </xf>
    <xf numFmtId="3" fontId="0" fillId="0" borderId="0" xfId="3" applyNumberFormat="1" applyFont="1" applyBorder="1" applyAlignment="1" applyProtection="1"/>
    <xf numFmtId="0" fontId="3" fillId="0" borderId="5" xfId="0" applyFont="1" applyBorder="1"/>
    <xf numFmtId="3" fontId="0" fillId="0" borderId="5" xfId="0" applyNumberFormat="1" applyBorder="1"/>
    <xf numFmtId="0" fontId="0" fillId="0" borderId="4" xfId="0" applyBorder="1"/>
    <xf numFmtId="3" fontId="0" fillId="0" borderId="4" xfId="3" applyNumberFormat="1" applyFont="1" applyBorder="1" applyAlignment="1" applyProtection="1"/>
    <xf numFmtId="0" fontId="0" fillId="3" borderId="0" xfId="0" applyFill="1" applyAlignment="1">
      <alignment horizontal="left"/>
    </xf>
    <xf numFmtId="0" fontId="0" fillId="3" borderId="0" xfId="0" applyFill="1"/>
    <xf numFmtId="0" fontId="10" fillId="0" borderId="0" xfId="0" applyFont="1" applyAlignment="1">
      <alignment horizontal="left" vertical="center"/>
    </xf>
    <xf numFmtId="0" fontId="3" fillId="0" borderId="0" xfId="0" applyFont="1" applyAlignment="1">
      <alignment horizontal="left"/>
    </xf>
    <xf numFmtId="9" fontId="0" fillId="0" borderId="5" xfId="1" applyFont="1" applyBorder="1" applyProtection="1"/>
    <xf numFmtId="0" fontId="0" fillId="0" borderId="4" xfId="0" applyBorder="1" applyAlignment="1">
      <alignment vertical="center"/>
    </xf>
    <xf numFmtId="9" fontId="0" fillId="0" borderId="4" xfId="1" applyFont="1" applyBorder="1" applyProtection="1"/>
    <xf numFmtId="0" fontId="3" fillId="2" borderId="0" xfId="0" applyFont="1" applyFill="1" applyAlignment="1">
      <alignment vertical="center"/>
    </xf>
    <xf numFmtId="9" fontId="3" fillId="2" borderId="0" xfId="1" applyFont="1" applyFill="1" applyBorder="1" applyProtection="1"/>
    <xf numFmtId="1" fontId="0" fillId="0" borderId="5" xfId="1" applyNumberFormat="1" applyFont="1" applyBorder="1" applyAlignment="1" applyProtection="1">
      <alignment horizontal="right"/>
    </xf>
    <xf numFmtId="1" fontId="0" fillId="0" borderId="5" xfId="0" applyNumberFormat="1" applyBorder="1" applyAlignment="1">
      <alignment horizontal="right"/>
    </xf>
    <xf numFmtId="1" fontId="0" fillId="0" borderId="5" xfId="1" applyNumberFormat="1" applyFont="1" applyBorder="1" applyProtection="1"/>
    <xf numFmtId="1" fontId="0" fillId="0" borderId="5" xfId="0" applyNumberFormat="1" applyBorder="1"/>
    <xf numFmtId="0" fontId="3" fillId="0" borderId="5" xfId="0" applyFont="1" applyBorder="1" applyAlignment="1">
      <alignment horizontal="right" vertical="center"/>
    </xf>
    <xf numFmtId="0" fontId="3" fillId="0" borderId="5" xfId="0" applyFont="1" applyBorder="1" applyAlignment="1">
      <alignment horizontal="left" vertical="center"/>
    </xf>
    <xf numFmtId="1" fontId="3" fillId="0" borderId="5" xfId="1" applyNumberFormat="1" applyFont="1" applyFill="1" applyBorder="1" applyAlignment="1" applyProtection="1">
      <alignment horizontal="right"/>
    </xf>
    <xf numFmtId="1" fontId="3" fillId="0" borderId="5" xfId="0" applyNumberFormat="1" applyFont="1" applyBorder="1" applyAlignment="1">
      <alignment horizontal="right"/>
    </xf>
    <xf numFmtId="9" fontId="6" fillId="0" borderId="0" xfId="1" applyFont="1" applyBorder="1" applyAlignment="1" applyProtection="1">
      <alignment horizontal="right" vertical="center"/>
    </xf>
    <xf numFmtId="1" fontId="24" fillId="0" borderId="5" xfId="1" applyNumberFormat="1" applyFont="1" applyFill="1" applyBorder="1" applyProtection="1"/>
    <xf numFmtId="1" fontId="24" fillId="0" borderId="5" xfId="0" applyNumberFormat="1" applyFont="1" applyBorder="1"/>
    <xf numFmtId="0" fontId="0" fillId="0" borderId="5" xfId="0" applyBorder="1" applyAlignment="1">
      <alignment horizontal="right" vertical="center"/>
    </xf>
    <xf numFmtId="0" fontId="0" fillId="0" borderId="5" xfId="0" applyBorder="1" applyAlignment="1">
      <alignment horizontal="left" vertical="center"/>
    </xf>
    <xf numFmtId="1" fontId="1" fillId="0" borderId="5" xfId="1" applyNumberFormat="1" applyFont="1" applyFill="1" applyBorder="1" applyAlignment="1" applyProtection="1">
      <alignment horizontal="right"/>
    </xf>
    <xf numFmtId="1" fontId="6" fillId="0" borderId="5" xfId="1" applyNumberFormat="1" applyFont="1" applyFill="1" applyBorder="1" applyProtection="1"/>
    <xf numFmtId="1" fontId="6" fillId="0" borderId="5" xfId="0" applyNumberFormat="1" applyFont="1" applyBorder="1"/>
    <xf numFmtId="9" fontId="1" fillId="0" borderId="5" xfId="1" applyFont="1" applyFill="1" applyBorder="1" applyAlignment="1" applyProtection="1">
      <alignment vertical="center"/>
    </xf>
    <xf numFmtId="9" fontId="1" fillId="0" borderId="5" xfId="1" applyFont="1" applyFill="1" applyBorder="1" applyAlignment="1" applyProtection="1">
      <alignment horizontal="right"/>
    </xf>
    <xf numFmtId="0" fontId="0" fillId="0" borderId="5" xfId="0" applyBorder="1" applyAlignment="1">
      <alignment horizontal="right"/>
    </xf>
    <xf numFmtId="9" fontId="6" fillId="0" borderId="5" xfId="1" applyFont="1" applyFill="1" applyBorder="1" applyProtection="1"/>
    <xf numFmtId="0" fontId="6" fillId="0" borderId="5" xfId="0" applyFont="1" applyBorder="1"/>
    <xf numFmtId="9" fontId="10" fillId="0" borderId="5" xfId="1" applyFont="1" applyFill="1" applyBorder="1" applyAlignment="1" applyProtection="1">
      <alignment horizontal="right" vertical="center"/>
    </xf>
    <xf numFmtId="9" fontId="6" fillId="0" borderId="5" xfId="1" applyFont="1" applyFill="1" applyBorder="1" applyAlignment="1" applyProtection="1">
      <alignment horizontal="right" vertical="center"/>
    </xf>
    <xf numFmtId="9" fontId="6" fillId="0" borderId="5" xfId="1" applyFont="1" applyFill="1" applyBorder="1" applyAlignment="1" applyProtection="1">
      <alignment horizontal="left" vertical="center"/>
    </xf>
    <xf numFmtId="9" fontId="0" fillId="0" borderId="5" xfId="0" applyNumberFormat="1" applyBorder="1" applyAlignment="1">
      <alignment horizontal="left" vertical="top"/>
    </xf>
    <xf numFmtId="0" fontId="0" fillId="0" borderId="5" xfId="0" applyBorder="1" applyAlignment="1">
      <alignment vertical="top"/>
    </xf>
    <xf numFmtId="9" fontId="10" fillId="0" borderId="0" xfId="1" applyFont="1" applyBorder="1" applyAlignment="1" applyProtection="1">
      <alignment vertical="top" wrapText="1"/>
    </xf>
    <xf numFmtId="0" fontId="0" fillId="0" borderId="21" xfId="0" applyBorder="1"/>
    <xf numFmtId="0" fontId="0" fillId="0" borderId="22" xfId="0" applyBorder="1"/>
    <xf numFmtId="0" fontId="14" fillId="0" borderId="22" xfId="0" applyFont="1" applyBorder="1"/>
    <xf numFmtId="0" fontId="0" fillId="0" borderId="23" xfId="0" applyBorder="1"/>
    <xf numFmtId="0" fontId="0" fillId="0" borderId="24" xfId="0" applyBorder="1"/>
    <xf numFmtId="0" fontId="0" fillId="0" borderId="25" xfId="0" applyBorder="1"/>
    <xf numFmtId="0" fontId="8" fillId="0" borderId="0" xfId="0" applyFont="1" applyAlignment="1">
      <alignment vertical="center"/>
    </xf>
    <xf numFmtId="0" fontId="26" fillId="0" borderId="35" xfId="0" applyFont="1" applyBorder="1" applyAlignment="1">
      <alignment vertical="center"/>
    </xf>
    <xf numFmtId="0" fontId="14" fillId="0" borderId="35" xfId="0" applyFont="1" applyBorder="1"/>
    <xf numFmtId="0" fontId="0" fillId="0" borderId="24" xfId="0" applyBorder="1" applyAlignment="1">
      <alignment vertical="center"/>
    </xf>
    <xf numFmtId="0" fontId="0" fillId="0" borderId="25" xfId="0" applyBorder="1" applyAlignment="1">
      <alignment vertical="center"/>
    </xf>
    <xf numFmtId="0" fontId="0" fillId="0" borderId="24" xfId="0" applyBorder="1" applyAlignment="1">
      <alignment vertical="top"/>
    </xf>
    <xf numFmtId="0" fontId="8" fillId="0" borderId="0" xfId="0" applyFont="1" applyAlignment="1">
      <alignment vertical="top"/>
    </xf>
    <xf numFmtId="0" fontId="0" fillId="0" borderId="25" xfId="0" applyBorder="1" applyAlignment="1">
      <alignment vertical="top"/>
    </xf>
    <xf numFmtId="0" fontId="2" fillId="0" borderId="0" xfId="0" applyFont="1" applyAlignment="1">
      <alignment horizontal="right" vertical="center"/>
    </xf>
    <xf numFmtId="0" fontId="0" fillId="0" borderId="26" xfId="0" applyBorder="1"/>
    <xf numFmtId="0" fontId="0" fillId="0" borderId="27" xfId="0" applyBorder="1"/>
    <xf numFmtId="0" fontId="14" fillId="0" borderId="27" xfId="0" applyFont="1" applyBorder="1"/>
    <xf numFmtId="0" fontId="0" fillId="0" borderId="28" xfId="0" applyBorder="1"/>
    <xf numFmtId="0" fontId="3" fillId="0" borderId="24" xfId="0" applyFont="1" applyBorder="1" applyAlignment="1">
      <alignment vertical="center"/>
    </xf>
    <xf numFmtId="0" fontId="21" fillId="0" borderId="0" xfId="0" applyFont="1" applyAlignment="1">
      <alignment vertical="center"/>
    </xf>
    <xf numFmtId="0" fontId="3" fillId="0" borderId="25" xfId="0" applyFont="1" applyBorder="1" applyAlignment="1">
      <alignment vertical="center"/>
    </xf>
    <xf numFmtId="9" fontId="16" fillId="0" borderId="0" xfId="1" applyFont="1" applyBorder="1" applyAlignment="1" applyProtection="1">
      <alignment horizontal="right" vertical="center"/>
    </xf>
    <xf numFmtId="0" fontId="10" fillId="0" borderId="6" xfId="0" applyFont="1" applyBorder="1" applyAlignment="1">
      <alignment vertical="center"/>
    </xf>
    <xf numFmtId="9" fontId="17" fillId="0" borderId="0" xfId="1" applyFont="1" applyBorder="1" applyAlignment="1" applyProtection="1">
      <alignment horizontal="right" vertical="center"/>
    </xf>
    <xf numFmtId="0" fontId="15" fillId="0" borderId="0" xfId="0" applyFont="1" applyAlignment="1">
      <alignment vertical="center"/>
    </xf>
    <xf numFmtId="0" fontId="0" fillId="0" borderId="26" xfId="0" applyBorder="1" applyAlignment="1">
      <alignment vertical="center"/>
    </xf>
    <xf numFmtId="0" fontId="3" fillId="0" borderId="27" xfId="0" applyFont="1" applyBorder="1" applyAlignment="1">
      <alignment vertical="center"/>
    </xf>
    <xf numFmtId="3" fontId="3" fillId="0" borderId="27" xfId="0" applyNumberFormat="1" applyFont="1" applyBorder="1" applyAlignment="1">
      <alignment horizontal="right" vertical="center"/>
    </xf>
    <xf numFmtId="9" fontId="17" fillId="0" borderId="27" xfId="1" applyFont="1" applyFill="1" applyBorder="1" applyAlignment="1" applyProtection="1">
      <alignment horizontal="right" vertical="center"/>
    </xf>
    <xf numFmtId="0" fontId="0" fillId="0" borderId="27" xfId="0" applyBorder="1" applyAlignment="1">
      <alignment vertical="center"/>
    </xf>
    <xf numFmtId="0" fontId="14" fillId="0" borderId="27" xfId="0" applyFont="1" applyBorder="1" applyAlignment="1">
      <alignment vertical="center"/>
    </xf>
    <xf numFmtId="0" fontId="0" fillId="0" borderId="28" xfId="0" applyBorder="1" applyAlignment="1">
      <alignment vertical="center"/>
    </xf>
    <xf numFmtId="9" fontId="17" fillId="0" borderId="0" xfId="1" applyFont="1" applyFill="1" applyBorder="1" applyAlignment="1" applyProtection="1">
      <alignment horizontal="right" vertical="center"/>
    </xf>
    <xf numFmtId="0" fontId="14" fillId="0" borderId="5" xfId="0" applyFont="1" applyBorder="1" applyAlignment="1">
      <alignment vertical="center"/>
    </xf>
    <xf numFmtId="0" fontId="3" fillId="0" borderId="22" xfId="0" applyFont="1" applyBorder="1" applyAlignment="1">
      <alignment vertical="center"/>
    </xf>
    <xf numFmtId="0" fontId="17" fillId="0" borderId="0" xfId="0" applyFont="1"/>
    <xf numFmtId="165" fontId="0" fillId="0" borderId="0" xfId="0" applyNumberFormat="1"/>
    <xf numFmtId="0" fontId="0" fillId="0" borderId="8" xfId="0" applyBorder="1"/>
    <xf numFmtId="0" fontId="12" fillId="0" borderId="0" xfId="0" applyFont="1"/>
    <xf numFmtId="0" fontId="12" fillId="0" borderId="0" xfId="0" applyFont="1" applyAlignment="1">
      <alignment vertical="center"/>
    </xf>
    <xf numFmtId="3" fontId="12" fillId="0" borderId="0" xfId="0" applyNumberFormat="1" applyFont="1" applyAlignment="1">
      <alignment vertical="center"/>
    </xf>
    <xf numFmtId="9" fontId="12" fillId="0" borderId="0" xfId="1" applyFont="1" applyFill="1" applyBorder="1" applyAlignment="1" applyProtection="1">
      <alignment vertical="center"/>
    </xf>
    <xf numFmtId="0" fontId="0" fillId="2" borderId="0" xfId="0" applyFill="1" applyAlignment="1">
      <alignment horizontal="right"/>
    </xf>
    <xf numFmtId="0" fontId="3" fillId="2" borderId="0" xfId="0" applyFont="1" applyFill="1" applyAlignment="1">
      <alignment horizontal="right"/>
    </xf>
    <xf numFmtId="0" fontId="3" fillId="0" borderId="5" xfId="0" applyFont="1" applyBorder="1" applyAlignment="1">
      <alignment horizontal="right"/>
    </xf>
    <xf numFmtId="0" fontId="10" fillId="0" borderId="0" xfId="0" applyFont="1" applyAlignment="1">
      <alignment horizontal="right" vertical="center"/>
    </xf>
    <xf numFmtId="3" fontId="18" fillId="0" borderId="0" xfId="3" applyNumberFormat="1" applyFont="1" applyBorder="1" applyAlignment="1" applyProtection="1">
      <alignment horizontal="right"/>
    </xf>
    <xf numFmtId="0" fontId="8" fillId="0" borderId="27" xfId="0" applyFont="1" applyBorder="1" applyAlignment="1">
      <alignment vertical="center"/>
    </xf>
    <xf numFmtId="0" fontId="0" fillId="0" borderId="22" xfId="0" applyBorder="1" applyAlignment="1">
      <alignment vertical="center"/>
    </xf>
    <xf numFmtId="0" fontId="2" fillId="0" borderId="22" xfId="0" applyFont="1" applyBorder="1" applyAlignment="1">
      <alignment vertical="center"/>
    </xf>
    <xf numFmtId="0" fontId="14" fillId="0" borderId="22" xfId="0" applyFont="1" applyBorder="1" applyAlignment="1">
      <alignment vertical="center"/>
    </xf>
    <xf numFmtId="0" fontId="20" fillId="0" borderId="27" xfId="0" applyFont="1" applyBorder="1" applyAlignment="1">
      <alignment vertical="center"/>
    </xf>
    <xf numFmtId="0" fontId="15" fillId="0" borderId="0" xfId="0" applyFont="1"/>
    <xf numFmtId="0" fontId="0" fillId="0" borderId="39" xfId="0" applyBorder="1" applyAlignment="1">
      <alignment vertical="center"/>
    </xf>
    <xf numFmtId="0" fontId="0" fillId="0" borderId="40" xfId="0" applyBorder="1" applyAlignment="1">
      <alignment vertical="center"/>
    </xf>
    <xf numFmtId="0" fontId="2" fillId="0" borderId="40" xfId="0" applyFont="1" applyBorder="1" applyAlignment="1">
      <alignment vertical="center"/>
    </xf>
    <xf numFmtId="0" fontId="14" fillId="0" borderId="40" xfId="0" applyFont="1" applyBorder="1" applyAlignment="1">
      <alignment vertical="center"/>
    </xf>
    <xf numFmtId="0" fontId="0" fillId="0" borderId="41" xfId="0" applyBorder="1" applyAlignment="1">
      <alignment vertical="center"/>
    </xf>
    <xf numFmtId="0" fontId="35" fillId="0" borderId="42" xfId="0" applyFont="1" applyBorder="1" applyAlignment="1">
      <alignment vertical="center"/>
    </xf>
    <xf numFmtId="0" fontId="28" fillId="0" borderId="43" xfId="0" applyFont="1" applyBorder="1" applyAlignment="1">
      <alignment vertical="center"/>
    </xf>
    <xf numFmtId="0" fontId="0" fillId="0" borderId="0" xfId="0" applyAlignment="1">
      <alignment horizontal="center"/>
    </xf>
    <xf numFmtId="0" fontId="0" fillId="0" borderId="42" xfId="0" applyBorder="1" applyAlignment="1">
      <alignment vertical="top"/>
    </xf>
    <xf numFmtId="0" fontId="0" fillId="0" borderId="46" xfId="0" applyBorder="1" applyAlignment="1">
      <alignment vertical="top"/>
    </xf>
    <xf numFmtId="0" fontId="2" fillId="0" borderId="0" xfId="0" applyFont="1" applyAlignment="1">
      <alignment horizontal="left" vertical="top"/>
    </xf>
    <xf numFmtId="0" fontId="0" fillId="0" borderId="43" xfId="0" applyBorder="1" applyAlignment="1">
      <alignment vertical="top"/>
    </xf>
    <xf numFmtId="0" fontId="3" fillId="0" borderId="42" xfId="0" applyFont="1" applyBorder="1"/>
    <xf numFmtId="0" fontId="3" fillId="0" borderId="43" xfId="0" applyFont="1" applyBorder="1"/>
    <xf numFmtId="168" fontId="3" fillId="0" borderId="0" xfId="0" applyNumberFormat="1" applyFont="1" applyAlignment="1">
      <alignment horizontal="right" vertical="center"/>
    </xf>
    <xf numFmtId="168" fontId="2" fillId="0" borderId="0" xfId="0" applyNumberFormat="1" applyFont="1" applyAlignment="1">
      <alignment horizontal="right" vertical="center"/>
    </xf>
    <xf numFmtId="0" fontId="47" fillId="0" borderId="0" xfId="0" applyFont="1" applyAlignment="1">
      <alignment horizontal="right" vertical="center"/>
    </xf>
    <xf numFmtId="0" fontId="49" fillId="0" borderId="0" xfId="0" applyFont="1" applyAlignment="1">
      <alignment vertical="center"/>
    </xf>
    <xf numFmtId="0" fontId="51" fillId="0" borderId="0" xfId="0" applyFont="1" applyAlignment="1">
      <alignment horizontal="right" vertical="center"/>
    </xf>
    <xf numFmtId="0" fontId="52" fillId="0" borderId="0" xfId="0" applyFont="1" applyAlignment="1">
      <alignment vertical="center"/>
    </xf>
    <xf numFmtId="0" fontId="18" fillId="3" borderId="0" xfId="0" applyFont="1" applyFill="1" applyAlignment="1">
      <alignment horizontal="left" vertical="center"/>
    </xf>
    <xf numFmtId="0" fontId="18" fillId="2" borderId="0" xfId="0" applyFont="1" applyFill="1" applyAlignment="1">
      <alignment horizontal="left" vertical="center"/>
    </xf>
    <xf numFmtId="167" fontId="31" fillId="0" borderId="0" xfId="0" applyNumberFormat="1" applyFont="1" applyAlignment="1">
      <alignment horizontal="right"/>
    </xf>
    <xf numFmtId="3" fontId="18" fillId="0" borderId="0" xfId="0" applyNumberFormat="1" applyFont="1" applyAlignment="1">
      <alignment horizontal="right"/>
    </xf>
    <xf numFmtId="1" fontId="18" fillId="0" borderId="0" xfId="0" applyNumberFormat="1" applyFont="1" applyAlignment="1">
      <alignment horizontal="right"/>
    </xf>
    <xf numFmtId="167" fontId="24" fillId="0" borderId="0" xfId="0" applyNumberFormat="1" applyFont="1" applyAlignment="1">
      <alignment horizontal="right"/>
    </xf>
    <xf numFmtId="9" fontId="40" fillId="0" borderId="0" xfId="1" applyFont="1" applyBorder="1" applyAlignment="1" applyProtection="1">
      <alignment horizontal="right"/>
    </xf>
    <xf numFmtId="3" fontId="50" fillId="0" borderId="0" xfId="0" applyNumberFormat="1" applyFont="1" applyAlignment="1">
      <alignment horizontal="left" vertical="center"/>
    </xf>
    <xf numFmtId="0" fontId="18" fillId="3" borderId="0" xfId="0" applyFont="1" applyFill="1" applyAlignment="1">
      <alignment horizontal="right" vertical="center"/>
    </xf>
    <xf numFmtId="9" fontId="10" fillId="0" borderId="0" xfId="1" applyFont="1" applyBorder="1" applyAlignment="1" applyProtection="1">
      <alignment horizontal="left" vertical="top" wrapText="1"/>
    </xf>
    <xf numFmtId="0" fontId="6" fillId="0" borderId="0" xfId="0" applyFont="1" applyAlignment="1">
      <alignment horizontal="left" vertical="top" wrapText="1"/>
    </xf>
    <xf numFmtId="0" fontId="29" fillId="0" borderId="0" xfId="0" applyFont="1" applyAlignment="1">
      <alignment horizontal="left" vertical="top" wrapText="1"/>
    </xf>
    <xf numFmtId="0" fontId="3" fillId="0" borderId="8" xfId="0" applyFont="1" applyBorder="1"/>
    <xf numFmtId="0" fontId="3" fillId="0" borderId="47" xfId="0" applyFont="1" applyBorder="1"/>
    <xf numFmtId="3" fontId="2" fillId="0" borderId="0" xfId="0" applyNumberFormat="1" applyFont="1" applyAlignment="1" applyProtection="1">
      <alignment horizontal="left" vertical="center"/>
      <protection locked="0"/>
    </xf>
    <xf numFmtId="164" fontId="0" fillId="0" borderId="0" xfId="3" applyNumberFormat="1" applyFont="1" applyBorder="1" applyAlignment="1" applyProtection="1">
      <alignment horizontal="right"/>
    </xf>
    <xf numFmtId="4" fontId="10" fillId="0" borderId="0" xfId="0" applyNumberFormat="1" applyFont="1"/>
    <xf numFmtId="165" fontId="0" fillId="0" borderId="0" xfId="3" applyNumberFormat="1" applyFont="1" applyBorder="1" applyAlignment="1" applyProtection="1"/>
    <xf numFmtId="1" fontId="10" fillId="0" borderId="0" xfId="0" applyNumberFormat="1" applyFont="1" applyAlignment="1">
      <alignment horizontal="right" vertical="center"/>
    </xf>
    <xf numFmtId="1" fontId="24" fillId="0" borderId="0" xfId="1" applyNumberFormat="1" applyFont="1" applyFill="1" applyBorder="1" applyAlignment="1" applyProtection="1">
      <alignment horizontal="right" vertical="center"/>
    </xf>
    <xf numFmtId="1" fontId="6" fillId="0" borderId="0" xfId="1" applyNumberFormat="1" applyFont="1" applyFill="1" applyBorder="1" applyAlignment="1" applyProtection="1">
      <alignment horizontal="right" vertical="center"/>
    </xf>
    <xf numFmtId="9" fontId="10" fillId="0" borderId="0" xfId="1" applyFont="1" applyFill="1" applyBorder="1" applyAlignment="1" applyProtection="1">
      <alignment horizontal="right" vertical="center"/>
    </xf>
    <xf numFmtId="9" fontId="6" fillId="0" borderId="0" xfId="1" applyFont="1" applyFill="1" applyBorder="1" applyAlignment="1" applyProtection="1">
      <alignment horizontal="right" vertical="center"/>
    </xf>
    <xf numFmtId="9" fontId="24" fillId="4" borderId="0" xfId="1" applyFont="1" applyFill="1" applyBorder="1" applyAlignment="1" applyProtection="1">
      <alignment horizontal="right" vertical="center"/>
    </xf>
    <xf numFmtId="0" fontId="34" fillId="0" borderId="0" xfId="0" applyFont="1" applyAlignment="1">
      <alignment horizontal="center" vertical="center"/>
    </xf>
    <xf numFmtId="0" fontId="53" fillId="0" borderId="0" xfId="0" applyFont="1" applyAlignment="1">
      <alignment horizontal="center"/>
    </xf>
    <xf numFmtId="9" fontId="16" fillId="0" borderId="0" xfId="0" applyNumberFormat="1" applyFont="1" applyAlignment="1">
      <alignment horizontal="right"/>
    </xf>
    <xf numFmtId="167" fontId="18" fillId="0" borderId="0" xfId="0" applyNumberFormat="1" applyFont="1" applyAlignment="1">
      <alignment horizontal="right" vertical="center"/>
    </xf>
    <xf numFmtId="0" fontId="10" fillId="0" borderId="0" xfId="0" applyFont="1" applyAlignment="1">
      <alignment horizontal="left"/>
    </xf>
    <xf numFmtId="0" fontId="18" fillId="0" borderId="0" xfId="0" applyFont="1" applyAlignment="1">
      <alignment horizontal="left"/>
    </xf>
    <xf numFmtId="9" fontId="2" fillId="0" borderId="0" xfId="1" applyFont="1" applyBorder="1" applyAlignment="1" applyProtection="1">
      <alignment vertical="center"/>
    </xf>
    <xf numFmtId="0" fontId="3" fillId="0" borderId="24" xfId="0" applyFont="1" applyBorder="1"/>
    <xf numFmtId="0" fontId="3" fillId="0" borderId="25" xfId="0" applyFont="1" applyBorder="1"/>
    <xf numFmtId="0" fontId="27" fillId="0" borderId="0" xfId="0" applyFont="1" applyAlignment="1">
      <alignment horizontal="left" vertical="center"/>
    </xf>
    <xf numFmtId="0" fontId="38" fillId="0" borderId="0" xfId="0" applyFont="1" applyAlignment="1">
      <alignment horizontal="left"/>
    </xf>
    <xf numFmtId="0" fontId="2" fillId="0" borderId="1" xfId="0" applyFont="1" applyBorder="1" applyAlignment="1">
      <alignment horizontal="left"/>
    </xf>
    <xf numFmtId="0" fontId="2" fillId="0" borderId="0" xfId="0" applyFont="1" applyAlignment="1">
      <alignment horizontal="left"/>
    </xf>
    <xf numFmtId="0" fontId="0" fillId="0" borderId="22" xfId="0" applyBorder="1" applyAlignment="1">
      <alignment horizontal="left"/>
    </xf>
    <xf numFmtId="0" fontId="36" fillId="0" borderId="27" xfId="0" applyFont="1" applyBorder="1" applyAlignment="1">
      <alignment horizontal="left" vertical="center"/>
    </xf>
    <xf numFmtId="0" fontId="36" fillId="0" borderId="0" xfId="0" applyFont="1" applyAlignment="1">
      <alignment horizontal="left" vertical="center"/>
    </xf>
    <xf numFmtId="0" fontId="26" fillId="0" borderId="0" xfId="0" applyFont="1" applyAlignment="1">
      <alignment horizontal="left" vertical="center"/>
    </xf>
    <xf numFmtId="0" fontId="0" fillId="0" borderId="27" xfId="0" applyBorder="1" applyAlignment="1">
      <alignment horizontal="left"/>
    </xf>
    <xf numFmtId="0" fontId="3" fillId="0" borderId="0" xfId="0" applyFont="1" applyAlignment="1">
      <alignment horizontal="left" vertical="center"/>
    </xf>
    <xf numFmtId="0" fontId="0" fillId="0" borderId="1" xfId="0" applyBorder="1" applyAlignment="1">
      <alignment horizontal="left" vertical="center"/>
    </xf>
    <xf numFmtId="0" fontId="3" fillId="0" borderId="27" xfId="0" applyFont="1" applyBorder="1" applyAlignment="1">
      <alignment horizontal="left" vertical="center"/>
    </xf>
    <xf numFmtId="0" fontId="27" fillId="0" borderId="0" xfId="0" applyFont="1" applyAlignment="1">
      <alignment horizontal="left"/>
    </xf>
    <xf numFmtId="0" fontId="12" fillId="0" borderId="0" xfId="0" applyFont="1" applyAlignment="1">
      <alignment horizontal="left"/>
    </xf>
    <xf numFmtId="0" fontId="12" fillId="0" borderId="0" xfId="0" applyFont="1" applyAlignment="1">
      <alignment horizontal="left" vertical="center"/>
    </xf>
    <xf numFmtId="0" fontId="3" fillId="2" borderId="0" xfId="0" applyFont="1" applyFill="1" applyAlignment="1">
      <alignment horizontal="left"/>
    </xf>
    <xf numFmtId="0" fontId="3" fillId="0" borderId="5" xfId="0" applyFont="1" applyBorder="1" applyAlignment="1">
      <alignment horizontal="left"/>
    </xf>
    <xf numFmtId="0" fontId="0" fillId="0" borderId="13" xfId="0" applyBorder="1" applyAlignment="1">
      <alignment horizontal="left"/>
    </xf>
    <xf numFmtId="0" fontId="19" fillId="0" borderId="0" xfId="0" applyFont="1" applyAlignment="1">
      <alignment horizontal="left"/>
    </xf>
    <xf numFmtId="0" fontId="10" fillId="0" borderId="18" xfId="0" applyFont="1" applyBorder="1" applyAlignment="1">
      <alignment horizontal="left"/>
    </xf>
    <xf numFmtId="0" fontId="10" fillId="0" borderId="13" xfId="0" applyFont="1" applyBorder="1" applyAlignment="1">
      <alignment horizontal="left"/>
    </xf>
    <xf numFmtId="0" fontId="0" fillId="0" borderId="18" xfId="0" applyBorder="1" applyAlignment="1">
      <alignment horizontal="left"/>
    </xf>
    <xf numFmtId="0" fontId="30" fillId="0" borderId="0" xfId="0" applyFont="1" applyAlignment="1">
      <alignment horizontal="left"/>
    </xf>
    <xf numFmtId="0" fontId="6" fillId="0" borderId="0" xfId="0" applyFont="1" applyAlignment="1">
      <alignment horizontal="left"/>
    </xf>
    <xf numFmtId="0" fontId="10" fillId="0" borderId="0" xfId="0" applyFont="1" applyAlignment="1">
      <alignment horizontal="left" vertical="top"/>
    </xf>
    <xf numFmtId="0" fontId="0" fillId="9" borderId="0" xfId="0" applyFill="1" applyAlignment="1">
      <alignment horizontal="left"/>
    </xf>
    <xf numFmtId="0" fontId="25" fillId="6" borderId="0" xfId="0" applyFont="1" applyFill="1" applyAlignment="1">
      <alignment horizontal="left" vertical="center"/>
    </xf>
    <xf numFmtId="0" fontId="6" fillId="3" borderId="0" xfId="0" applyFont="1" applyFill="1" applyAlignment="1">
      <alignment horizontal="left" vertical="center"/>
    </xf>
    <xf numFmtId="0" fontId="6" fillId="0" borderId="9" xfId="0" applyFont="1" applyBorder="1" applyAlignment="1">
      <alignment horizontal="left" vertical="center"/>
    </xf>
    <xf numFmtId="0" fontId="3" fillId="2" borderId="0" xfId="0" applyFont="1" applyFill="1" applyAlignment="1">
      <alignment horizontal="left" vertical="center"/>
    </xf>
    <xf numFmtId="0" fontId="6" fillId="0" borderId="0" xfId="0" applyFont="1" applyAlignment="1">
      <alignment horizontal="left" vertical="center"/>
    </xf>
    <xf numFmtId="0" fontId="0" fillId="0" borderId="0" xfId="0" applyAlignment="1">
      <alignment horizontal="left" vertical="top"/>
    </xf>
    <xf numFmtId="0" fontId="7" fillId="0" borderId="0" xfId="0" applyFont="1" applyAlignment="1">
      <alignment horizontal="left"/>
    </xf>
    <xf numFmtId="0" fontId="27" fillId="0" borderId="1" xfId="0" applyFont="1" applyBorder="1" applyAlignment="1">
      <alignment horizontal="left"/>
    </xf>
    <xf numFmtId="0" fontId="0" fillId="0" borderId="22" xfId="0" applyBorder="1" applyAlignment="1">
      <alignment horizontal="left" vertical="center"/>
    </xf>
    <xf numFmtId="0" fontId="55" fillId="0" borderId="0" xfId="0" applyFont="1" applyAlignment="1">
      <alignment horizontal="right"/>
    </xf>
    <xf numFmtId="0" fontId="16" fillId="0" borderId="0" xfId="0" quotePrefix="1" applyFont="1" applyAlignment="1">
      <alignment horizontal="right"/>
    </xf>
    <xf numFmtId="0" fontId="16" fillId="0" borderId="0" xfId="0" quotePrefix="1" applyFont="1"/>
    <xf numFmtId="0" fontId="20" fillId="0" borderId="0" xfId="0" quotePrefix="1" applyFont="1" applyAlignment="1">
      <alignment horizontal="right"/>
    </xf>
    <xf numFmtId="0" fontId="10" fillId="0" borderId="0" xfId="0" quotePrefix="1" applyFont="1"/>
    <xf numFmtId="0" fontId="27" fillId="0" borderId="0" xfId="0" quotePrefix="1" applyFont="1" applyAlignment="1">
      <alignment horizontal="left"/>
    </xf>
    <xf numFmtId="0" fontId="10" fillId="0" borderId="0" xfId="0" quotePrefix="1" applyFont="1" applyAlignment="1">
      <alignment vertical="center"/>
    </xf>
    <xf numFmtId="0" fontId="36" fillId="0" borderId="27" xfId="0" quotePrefix="1" applyFont="1" applyBorder="1" applyAlignment="1">
      <alignment horizontal="left" vertical="center"/>
    </xf>
    <xf numFmtId="0" fontId="18" fillId="0" borderId="0" xfId="0" quotePrefix="1" applyFont="1"/>
    <xf numFmtId="0" fontId="0" fillId="0" borderId="0" xfId="0" quotePrefix="1" applyAlignment="1">
      <alignment horizontal="left"/>
    </xf>
    <xf numFmtId="0" fontId="10" fillId="0" borderId="0" xfId="0" quotePrefix="1" applyFont="1" applyAlignment="1">
      <alignment horizontal="left"/>
    </xf>
    <xf numFmtId="0" fontId="16" fillId="0" borderId="0" xfId="0" quotePrefix="1" applyFont="1" applyAlignment="1">
      <alignment horizontal="left"/>
    </xf>
    <xf numFmtId="0" fontId="27" fillId="0" borderId="0" xfId="0" quotePrefix="1" applyFont="1"/>
    <xf numFmtId="0" fontId="48" fillId="0" borderId="0" xfId="0" quotePrefix="1" applyFont="1" applyAlignment="1">
      <alignment horizontal="left" vertical="center"/>
    </xf>
    <xf numFmtId="0" fontId="36" fillId="0" borderId="27" xfId="0" quotePrefix="1" applyFont="1" applyBorder="1" applyAlignment="1">
      <alignment vertical="center"/>
    </xf>
    <xf numFmtId="0" fontId="6" fillId="0" borderId="9" xfId="0" quotePrefix="1" applyFont="1" applyBorder="1" applyAlignment="1">
      <alignment horizontal="left" vertical="center"/>
    </xf>
    <xf numFmtId="0" fontId="0" fillId="0" borderId="5" xfId="0" quotePrefix="1" applyBorder="1" applyAlignment="1">
      <alignment vertical="center"/>
    </xf>
    <xf numFmtId="0" fontId="6" fillId="3" borderId="0" xfId="0" quotePrefix="1" applyFont="1" applyFill="1" applyAlignment="1">
      <alignment horizontal="left" vertical="center"/>
    </xf>
    <xf numFmtId="0" fontId="6" fillId="3" borderId="0" xfId="0" quotePrefix="1" applyFont="1" applyFill="1" applyAlignment="1">
      <alignment horizontal="left" vertical="top"/>
    </xf>
    <xf numFmtId="0" fontId="6" fillId="0" borderId="5" xfId="0" quotePrefix="1" applyFont="1" applyBorder="1" applyAlignment="1">
      <alignment horizontal="left" vertical="top"/>
    </xf>
    <xf numFmtId="0" fontId="0" fillId="0" borderId="4" xfId="0" quotePrefix="1" applyBorder="1" applyAlignment="1">
      <alignment vertical="center"/>
    </xf>
    <xf numFmtId="0" fontId="3" fillId="2" borderId="0" xfId="0" quotePrefix="1" applyFont="1" applyFill="1" applyAlignment="1">
      <alignment vertical="center"/>
    </xf>
    <xf numFmtId="0" fontId="0" fillId="0" borderId="0" xfId="0" quotePrefix="1"/>
    <xf numFmtId="0" fontId="39" fillId="0" borderId="0" xfId="0" quotePrefix="1" applyFont="1"/>
    <xf numFmtId="0" fontId="0" fillId="0" borderId="0" xfId="0" quotePrefix="1" applyAlignment="1">
      <alignment horizontal="left" vertical="center"/>
    </xf>
    <xf numFmtId="0" fontId="10" fillId="0" borderId="0" xfId="0" quotePrefix="1" applyFont="1" applyAlignment="1">
      <alignment horizontal="left" vertical="center"/>
    </xf>
    <xf numFmtId="0" fontId="10" fillId="0" borderId="0" xfId="0" quotePrefix="1" applyFont="1" applyAlignment="1">
      <alignment vertical="top"/>
    </xf>
    <xf numFmtId="0" fontId="52" fillId="0" borderId="0" xfId="0" quotePrefix="1" applyFont="1" applyAlignment="1">
      <alignment horizontal="left" vertical="center"/>
    </xf>
    <xf numFmtId="0" fontId="27" fillId="0" borderId="1" xfId="0" quotePrefix="1" applyFont="1" applyBorder="1" applyAlignment="1">
      <alignment horizontal="left"/>
    </xf>
    <xf numFmtId="0" fontId="0" fillId="0" borderId="0" xfId="0" quotePrefix="1" applyAlignment="1">
      <alignment vertical="center"/>
    </xf>
    <xf numFmtId="0" fontId="27" fillId="0" borderId="0" xfId="0" quotePrefix="1" applyFont="1" applyAlignment="1">
      <alignment horizontal="left" vertical="center"/>
    </xf>
    <xf numFmtId="0" fontId="3" fillId="0" borderId="1" xfId="0" quotePrefix="1" applyFont="1" applyBorder="1" applyAlignment="1">
      <alignment vertical="center"/>
    </xf>
    <xf numFmtId="0" fontId="0" fillId="0" borderId="1" xfId="0" quotePrefix="1" applyBorder="1" applyAlignment="1">
      <alignment vertical="center"/>
    </xf>
    <xf numFmtId="0" fontId="27" fillId="0" borderId="0" xfId="0" quotePrefix="1" applyFont="1" applyAlignment="1">
      <alignment vertical="center"/>
    </xf>
    <xf numFmtId="0" fontId="0" fillId="0" borderId="5" xfId="0" quotePrefix="1" applyBorder="1" applyAlignment="1">
      <alignment horizontal="left" vertical="center"/>
    </xf>
    <xf numFmtId="0" fontId="0" fillId="0" borderId="1" xfId="0" quotePrefix="1" applyBorder="1" applyAlignment="1">
      <alignment horizontal="left" vertical="center"/>
    </xf>
    <xf numFmtId="0" fontId="0" fillId="0" borderId="1" xfId="0" quotePrefix="1" applyBorder="1"/>
    <xf numFmtId="0" fontId="0" fillId="0" borderId="5" xfId="0" quotePrefix="1" applyBorder="1"/>
    <xf numFmtId="0" fontId="0" fillId="0" borderId="7" xfId="0" quotePrefix="1" applyBorder="1"/>
    <xf numFmtId="0" fontId="0" fillId="0" borderId="8" xfId="0" quotePrefix="1" applyBorder="1"/>
    <xf numFmtId="0" fontId="0" fillId="0" borderId="5" xfId="0" quotePrefix="1" applyBorder="1" applyAlignment="1">
      <alignment horizontal="left"/>
    </xf>
    <xf numFmtId="0" fontId="0" fillId="0" borderId="1" xfId="0" quotePrefix="1" applyBorder="1" applyAlignment="1">
      <alignment horizontal="left"/>
    </xf>
    <xf numFmtId="0" fontId="26" fillId="0" borderId="0" xfId="0" quotePrefix="1" applyFont="1" applyAlignment="1">
      <alignment horizontal="left" vertical="center"/>
    </xf>
    <xf numFmtId="0" fontId="0" fillId="0" borderId="46" xfId="0" quotePrefix="1" applyBorder="1" applyAlignment="1">
      <alignment vertical="top"/>
    </xf>
    <xf numFmtId="0" fontId="3" fillId="0" borderId="47" xfId="0" quotePrefix="1" applyFont="1" applyBorder="1"/>
    <xf numFmtId="0" fontId="3" fillId="0" borderId="0" xfId="0" quotePrefix="1" applyFont="1"/>
    <xf numFmtId="0" fontId="3" fillId="0" borderId="8" xfId="0" quotePrefix="1" applyFont="1" applyBorder="1"/>
    <xf numFmtId="3" fontId="41" fillId="0" borderId="0" xfId="0" quotePrefix="1" applyNumberFormat="1" applyFont="1" applyAlignment="1">
      <alignment horizontal="left" vertical="center"/>
    </xf>
    <xf numFmtId="3" fontId="55" fillId="0" borderId="0" xfId="0" quotePrefix="1" applyNumberFormat="1" applyFont="1" applyAlignment="1">
      <alignment horizontal="left" vertical="center"/>
    </xf>
    <xf numFmtId="0" fontId="41" fillId="0" borderId="18" xfId="0" applyFont="1" applyBorder="1"/>
    <xf numFmtId="0" fontId="54" fillId="0" borderId="0" xfId="0" applyFont="1" applyAlignment="1" applyProtection="1">
      <alignment horizontal="center" vertical="center"/>
      <protection locked="0"/>
    </xf>
    <xf numFmtId="0" fontId="2" fillId="0" borderId="0" xfId="0" applyFont="1" applyAlignment="1">
      <alignment vertical="top"/>
    </xf>
    <xf numFmtId="0" fontId="0" fillId="0" borderId="0" xfId="0" applyAlignment="1">
      <alignment horizontal="center" vertical="top"/>
    </xf>
    <xf numFmtId="0" fontId="56" fillId="12" borderId="0" xfId="0" applyFont="1" applyFill="1" applyAlignment="1">
      <alignment horizontal="center"/>
    </xf>
    <xf numFmtId="0" fontId="26" fillId="0" borderId="0" xfId="0" applyFont="1" applyAlignment="1" applyProtection="1">
      <alignment horizontal="center" vertical="center"/>
      <protection locked="0"/>
    </xf>
    <xf numFmtId="0" fontId="0" fillId="0" borderId="0" xfId="0" quotePrefix="1" applyAlignment="1">
      <alignment vertical="top"/>
    </xf>
    <xf numFmtId="0" fontId="0" fillId="0" borderId="21" xfId="0" applyBorder="1" applyAlignment="1">
      <alignment vertical="center"/>
    </xf>
    <xf numFmtId="0" fontId="0" fillId="0" borderId="23" xfId="0" applyBorder="1" applyAlignment="1">
      <alignment vertical="center"/>
    </xf>
    <xf numFmtId="0" fontId="54" fillId="0" borderId="0" xfId="0" applyFont="1" applyAlignment="1" applyProtection="1">
      <alignment horizontal="center"/>
      <protection locked="0"/>
    </xf>
    <xf numFmtId="0" fontId="42" fillId="0" borderId="0" xfId="0" applyFont="1" applyAlignment="1">
      <alignment horizontal="left"/>
    </xf>
    <xf numFmtId="0" fontId="4" fillId="0" borderId="0" xfId="0" applyFont="1"/>
    <xf numFmtId="167" fontId="18" fillId="0" borderId="8" xfId="0" applyNumberFormat="1" applyFont="1" applyBorder="1" applyAlignment="1">
      <alignment horizontal="right"/>
    </xf>
    <xf numFmtId="167" fontId="3" fillId="0" borderId="8" xfId="0" applyNumberFormat="1" applyFont="1" applyBorder="1" applyAlignment="1">
      <alignment horizontal="right" vertical="center"/>
    </xf>
    <xf numFmtId="0" fontId="10" fillId="0" borderId="8" xfId="0" applyFont="1" applyBorder="1" applyAlignment="1">
      <alignment horizontal="right"/>
    </xf>
    <xf numFmtId="3" fontId="55" fillId="0" borderId="0" xfId="0" quotePrefix="1" applyNumberFormat="1" applyFont="1" applyAlignment="1">
      <alignment horizontal="right" vertical="center"/>
    </xf>
    <xf numFmtId="3" fontId="41" fillId="0" borderId="0" xfId="0" quotePrefix="1" applyNumberFormat="1" applyFont="1" applyAlignment="1">
      <alignment horizontal="right" vertical="center"/>
    </xf>
    <xf numFmtId="167" fontId="10" fillId="0" borderId="0" xfId="0" applyNumberFormat="1" applyFont="1" applyAlignment="1">
      <alignment horizontal="left"/>
    </xf>
    <xf numFmtId="165" fontId="59" fillId="0" borderId="0" xfId="0" applyNumberFormat="1" applyFont="1" applyAlignment="1">
      <alignment horizontal="left"/>
    </xf>
    <xf numFmtId="0" fontId="44" fillId="0" borderId="27" xfId="0" applyFont="1" applyBorder="1" applyAlignment="1" applyProtection="1">
      <alignment vertical="center"/>
      <protection locked="0"/>
    </xf>
    <xf numFmtId="0" fontId="45" fillId="0" borderId="27" xfId="0" applyFont="1" applyBorder="1" applyAlignment="1" applyProtection="1">
      <alignment vertical="center"/>
      <protection locked="0"/>
    </xf>
    <xf numFmtId="0" fontId="12" fillId="0" borderId="27" xfId="0" applyFont="1" applyBorder="1" applyAlignment="1" applyProtection="1">
      <alignment vertical="center"/>
      <protection locked="0"/>
    </xf>
    <xf numFmtId="0" fontId="12" fillId="0" borderId="40" xfId="0" applyFont="1" applyBorder="1" applyAlignment="1" applyProtection="1">
      <alignment vertical="center"/>
      <protection locked="0"/>
    </xf>
    <xf numFmtId="167" fontId="59" fillId="0" borderId="0" xfId="0" applyNumberFormat="1" applyFont="1" applyAlignment="1">
      <alignment horizontal="right"/>
    </xf>
    <xf numFmtId="1" fontId="0" fillId="0" borderId="0" xfId="0" applyNumberFormat="1" applyAlignment="1">
      <alignment horizontal="right"/>
    </xf>
    <xf numFmtId="0" fontId="60" fillId="0" borderId="0" xfId="0" applyFont="1"/>
    <xf numFmtId="0" fontId="0" fillId="0" borderId="54" xfId="0" applyBorder="1"/>
    <xf numFmtId="0" fontId="0" fillId="0" borderId="0" xfId="0" applyAlignment="1">
      <alignment horizontal="left" vertical="top" wrapText="1"/>
    </xf>
    <xf numFmtId="0" fontId="43" fillId="0" borderId="0" xfId="2" applyFont="1" applyBorder="1" applyAlignment="1" applyProtection="1">
      <alignment horizontal="left" vertical="center"/>
    </xf>
    <xf numFmtId="0" fontId="26" fillId="0" borderId="0" xfId="0" applyFont="1" applyAlignment="1">
      <alignment horizontal="center" vertical="center"/>
    </xf>
    <xf numFmtId="0" fontId="29" fillId="0" borderId="0" xfId="0" applyFont="1" applyAlignment="1">
      <alignment horizontal="left"/>
    </xf>
    <xf numFmtId="0" fontId="0" fillId="0" borderId="5" xfId="0" quotePrefix="1" applyBorder="1" applyAlignment="1">
      <alignment horizontal="left" vertical="top"/>
    </xf>
    <xf numFmtId="171" fontId="3" fillId="0" borderId="5" xfId="0" applyNumberFormat="1" applyFont="1" applyBorder="1" applyAlignment="1">
      <alignment horizontal="right"/>
    </xf>
    <xf numFmtId="171" fontId="3" fillId="0" borderId="5" xfId="0" applyNumberFormat="1" applyFont="1" applyBorder="1"/>
    <xf numFmtId="171" fontId="3" fillId="0" borderId="0" xfId="0" applyNumberFormat="1" applyFont="1"/>
    <xf numFmtId="0" fontId="54" fillId="0" borderId="0" xfId="0" applyFont="1" applyAlignment="1" applyProtection="1">
      <alignment horizontal="center" vertical="top"/>
      <protection locked="0"/>
    </xf>
    <xf numFmtId="0" fontId="3" fillId="0" borderId="0" xfId="0" quotePrefix="1" applyFont="1" applyAlignment="1">
      <alignment vertical="center"/>
    </xf>
    <xf numFmtId="0" fontId="0" fillId="0" borderId="7" xfId="0" applyBorder="1" applyAlignment="1">
      <alignment vertical="center"/>
    </xf>
    <xf numFmtId="0" fontId="0" fillId="0" borderId="31" xfId="0" applyBorder="1" applyAlignment="1">
      <alignment vertical="center"/>
    </xf>
    <xf numFmtId="0" fontId="0" fillId="0" borderId="7" xfId="0" applyBorder="1"/>
    <xf numFmtId="0" fontId="0" fillId="0" borderId="31" xfId="0" applyBorder="1"/>
    <xf numFmtId="0" fontId="0" fillId="0" borderId="8" xfId="0" applyBorder="1" applyAlignment="1">
      <alignment horizontal="right"/>
    </xf>
    <xf numFmtId="0" fontId="0" fillId="0" borderId="7" xfId="0" applyBorder="1" applyAlignment="1">
      <alignment horizontal="right"/>
    </xf>
    <xf numFmtId="0" fontId="64" fillId="0" borderId="30" xfId="0" applyFont="1" applyBorder="1" applyAlignment="1">
      <alignment horizontal="left"/>
    </xf>
    <xf numFmtId="0" fontId="0" fillId="0" borderId="30" xfId="0" applyBorder="1" applyAlignment="1">
      <alignment horizontal="left"/>
    </xf>
    <xf numFmtId="165" fontId="10" fillId="0" borderId="0" xfId="0" applyNumberFormat="1" applyFont="1" applyAlignment="1">
      <alignment vertical="center"/>
    </xf>
    <xf numFmtId="0" fontId="66" fillId="0" borderId="0" xfId="0" applyFont="1"/>
    <xf numFmtId="0" fontId="67" fillId="0" borderId="0" xfId="0" applyFont="1"/>
    <xf numFmtId="0" fontId="62" fillId="7" borderId="8" xfId="0" applyFont="1" applyFill="1" applyBorder="1"/>
    <xf numFmtId="0" fontId="0" fillId="0" borderId="8" xfId="0" applyBorder="1" applyAlignment="1">
      <alignment vertical="center"/>
    </xf>
    <xf numFmtId="0" fontId="63" fillId="0" borderId="8" xfId="0" applyFont="1" applyBorder="1" applyAlignment="1">
      <alignment horizontal="right"/>
    </xf>
    <xf numFmtId="9" fontId="0" fillId="0" borderId="8" xfId="0" applyNumberFormat="1" applyBorder="1"/>
    <xf numFmtId="0" fontId="62" fillId="0" borderId="8" xfId="0" applyFont="1" applyBorder="1"/>
    <xf numFmtId="0" fontId="6" fillId="0" borderId="9" xfId="0" applyFont="1" applyBorder="1" applyAlignment="1">
      <alignment horizontal="right" vertical="center"/>
    </xf>
    <xf numFmtId="0" fontId="0" fillId="0" borderId="9" xfId="0" applyBorder="1" applyAlignment="1">
      <alignment horizontal="right" vertical="center"/>
    </xf>
    <xf numFmtId="0" fontId="0" fillId="0" borderId="9" xfId="0" applyBorder="1" applyAlignment="1">
      <alignment horizontal="right"/>
    </xf>
    <xf numFmtId="14" fontId="70" fillId="0" borderId="0" xfId="0" applyNumberFormat="1" applyFont="1" applyAlignment="1">
      <alignment horizontal="left" vertical="center"/>
    </xf>
    <xf numFmtId="0" fontId="40" fillId="0" borderId="15" xfId="0" applyFont="1" applyBorder="1"/>
    <xf numFmtId="0" fontId="40" fillId="0" borderId="0" xfId="0" applyFont="1"/>
    <xf numFmtId="0" fontId="40" fillId="7" borderId="0" xfId="0" applyFont="1" applyFill="1"/>
    <xf numFmtId="0" fontId="40" fillId="0" borderId="0" xfId="0" applyFont="1" applyAlignment="1">
      <alignment vertical="center"/>
    </xf>
    <xf numFmtId="165" fontId="74" fillId="0" borderId="0" xfId="0" applyNumberFormat="1" applyFont="1" applyAlignment="1">
      <alignment horizontal="left"/>
    </xf>
    <xf numFmtId="0" fontId="69" fillId="0" borderId="0" xfId="0" applyFont="1" applyAlignment="1">
      <alignment vertical="center"/>
    </xf>
    <xf numFmtId="0" fontId="69" fillId="0" borderId="0" xfId="0" applyFont="1"/>
    <xf numFmtId="3" fontId="1" fillId="0" borderId="0" xfId="0" applyNumberFormat="1" applyFont="1" applyAlignment="1">
      <alignment vertical="center"/>
    </xf>
    <xf numFmtId="0" fontId="0" fillId="0" borderId="0" xfId="0" applyAlignment="1">
      <alignment wrapText="1"/>
    </xf>
    <xf numFmtId="168" fontId="0" fillId="0" borderId="0" xfId="0" applyNumberFormat="1" applyAlignment="1">
      <alignment horizontal="right" vertical="center"/>
    </xf>
    <xf numFmtId="0" fontId="73" fillId="0" borderId="1" xfId="0" applyFont="1" applyBorder="1"/>
    <xf numFmtId="2" fontId="3" fillId="2" borderId="1" xfId="0" applyNumberFormat="1" applyFont="1" applyFill="1" applyBorder="1" applyAlignment="1">
      <alignment horizontal="left"/>
    </xf>
    <xf numFmtId="168" fontId="3" fillId="0" borderId="0" xfId="0" applyNumberFormat="1" applyFont="1" applyAlignment="1">
      <alignment horizontal="right"/>
    </xf>
    <xf numFmtId="0" fontId="10" fillId="0" borderId="8" xfId="0" applyFont="1" applyBorder="1" applyAlignment="1">
      <alignment vertical="center"/>
    </xf>
    <xf numFmtId="0" fontId="10" fillId="0" borderId="8" xfId="0" applyFont="1" applyBorder="1"/>
    <xf numFmtId="3" fontId="75" fillId="0" borderId="0" xfId="0" applyNumberFormat="1" applyFont="1" applyAlignment="1" applyProtection="1">
      <alignment horizontal="left" vertical="center"/>
      <protection locked="0"/>
    </xf>
    <xf numFmtId="0" fontId="73" fillId="0" borderId="15" xfId="0" applyFont="1" applyBorder="1" applyAlignment="1">
      <alignment vertical="center"/>
    </xf>
    <xf numFmtId="3" fontId="73" fillId="0" borderId="0" xfId="0" applyNumberFormat="1" applyFont="1" applyAlignment="1">
      <alignment vertical="center"/>
    </xf>
    <xf numFmtId="0" fontId="73" fillId="0" borderId="0" xfId="0" applyFont="1" applyAlignment="1">
      <alignment vertical="center"/>
    </xf>
    <xf numFmtId="3" fontId="18" fillId="0" borderId="0" xfId="0" applyNumberFormat="1" applyFont="1" applyAlignment="1">
      <alignment vertical="center"/>
    </xf>
    <xf numFmtId="0" fontId="73" fillId="0" borderId="16" xfId="0" applyFont="1" applyBorder="1" applyAlignment="1">
      <alignment vertical="center"/>
    </xf>
    <xf numFmtId="168" fontId="1" fillId="0" borderId="0" xfId="0" applyNumberFormat="1" applyFont="1" applyAlignment="1">
      <alignment horizontal="right" vertical="center"/>
    </xf>
    <xf numFmtId="168" fontId="1" fillId="0" borderId="0" xfId="0" applyNumberFormat="1" applyFont="1" applyAlignment="1">
      <alignment vertical="center"/>
    </xf>
    <xf numFmtId="168" fontId="1" fillId="0" borderId="0" xfId="0" applyNumberFormat="1" applyFont="1" applyAlignment="1">
      <alignment horizontal="left" vertical="center"/>
    </xf>
    <xf numFmtId="2" fontId="3" fillId="2" borderId="1" xfId="0" applyNumberFormat="1" applyFont="1" applyFill="1" applyBorder="1"/>
    <xf numFmtId="0" fontId="3" fillId="2" borderId="1" xfId="0" applyFont="1" applyFill="1" applyBorder="1"/>
    <xf numFmtId="0" fontId="3" fillId="2" borderId="1" xfId="0" applyFont="1" applyFill="1" applyBorder="1" applyAlignment="1">
      <alignment horizontal="left"/>
    </xf>
    <xf numFmtId="1" fontId="0" fillId="0" borderId="0" xfId="0" applyNumberFormat="1"/>
    <xf numFmtId="0" fontId="73" fillId="0" borderId="1" xfId="0" applyFont="1" applyBorder="1" applyAlignment="1">
      <alignment horizontal="center"/>
    </xf>
    <xf numFmtId="0" fontId="1" fillId="0" borderId="0" xfId="0" applyFont="1" applyAlignment="1">
      <alignment horizontal="right" vertical="center"/>
    </xf>
    <xf numFmtId="0" fontId="0" fillId="0" borderId="0" xfId="0" quotePrefix="1" applyAlignment="1">
      <alignment horizontal="left" vertical="top" wrapText="1"/>
    </xf>
    <xf numFmtId="0" fontId="0" fillId="0" borderId="26" xfId="0" applyBorder="1" applyAlignment="1">
      <alignment vertical="top"/>
    </xf>
    <xf numFmtId="0" fontId="73" fillId="0" borderId="0" xfId="0" quotePrefix="1" applyFont="1" applyAlignment="1">
      <alignment horizontal="left" vertical="center"/>
    </xf>
    <xf numFmtId="0" fontId="73" fillId="0" borderId="0" xfId="0" applyFont="1" applyAlignment="1">
      <alignment horizontal="left" vertical="center"/>
    </xf>
    <xf numFmtId="0" fontId="73" fillId="0" borderId="0" xfId="0" quotePrefix="1" applyFont="1" applyAlignment="1">
      <alignment vertical="center"/>
    </xf>
    <xf numFmtId="0" fontId="73" fillId="0" borderId="0" xfId="0" quotePrefix="1" applyFont="1" applyAlignment="1">
      <alignment horizontal="left" vertical="top"/>
    </xf>
    <xf numFmtId="0" fontId="73" fillId="0" borderId="0" xfId="0" applyFont="1" applyAlignment="1">
      <alignment horizontal="left"/>
    </xf>
    <xf numFmtId="0" fontId="73" fillId="0" borderId="0" xfId="0" quotePrefix="1" applyFont="1" applyAlignment="1">
      <alignment horizontal="left"/>
    </xf>
    <xf numFmtId="0" fontId="77" fillId="0" borderId="0" xfId="0" applyFont="1"/>
    <xf numFmtId="0" fontId="0" fillId="17" borderId="1" xfId="0" applyFill="1" applyBorder="1"/>
    <xf numFmtId="0" fontId="0" fillId="0" borderId="0" xfId="0" applyAlignment="1">
      <alignment horizontal="center" vertical="top" wrapText="1"/>
    </xf>
    <xf numFmtId="3" fontId="75" fillId="0" borderId="0" xfId="0" applyNumberFormat="1" applyFont="1" applyAlignment="1">
      <alignment horizontal="left" vertical="center"/>
    </xf>
    <xf numFmtId="3" fontId="10" fillId="0" borderId="0" xfId="0" applyNumberFormat="1" applyFont="1" applyAlignment="1" applyProtection="1">
      <alignment horizontal="right"/>
      <protection locked="0"/>
    </xf>
    <xf numFmtId="0" fontId="40" fillId="0" borderId="0" xfId="0" applyFont="1" applyAlignment="1">
      <alignment horizontal="right"/>
    </xf>
    <xf numFmtId="3" fontId="40" fillId="0" borderId="0" xfId="0" applyNumberFormat="1" applyFont="1" applyAlignment="1">
      <alignment horizontal="right"/>
    </xf>
    <xf numFmtId="9" fontId="40" fillId="0" borderId="0" xfId="1" applyFont="1" applyBorder="1" applyAlignment="1" applyProtection="1"/>
    <xf numFmtId="3" fontId="10" fillId="0" borderId="0" xfId="0" applyNumberFormat="1" applyFont="1" applyProtection="1">
      <protection locked="0"/>
    </xf>
    <xf numFmtId="3" fontId="40" fillId="0" borderId="0" xfId="0" applyNumberFormat="1" applyFont="1"/>
    <xf numFmtId="167" fontId="18" fillId="0" borderId="0" xfId="0" applyNumberFormat="1" applyFont="1"/>
    <xf numFmtId="0" fontId="10" fillId="0" borderId="0" xfId="0" applyFont="1" applyProtection="1">
      <protection locked="0"/>
    </xf>
    <xf numFmtId="0" fontId="46" fillId="0" borderId="0" xfId="0" applyFont="1"/>
    <xf numFmtId="0" fontId="73" fillId="0" borderId="0" xfId="0" applyFont="1"/>
    <xf numFmtId="0" fontId="46" fillId="0" borderId="15" xfId="0" applyFont="1" applyBorder="1"/>
    <xf numFmtId="0" fontId="46" fillId="0" borderId="0" xfId="0" applyFont="1" applyAlignment="1">
      <alignment horizontal="right"/>
    </xf>
    <xf numFmtId="9" fontId="46" fillId="0" borderId="0" xfId="1" applyFont="1" applyBorder="1" applyAlignment="1" applyProtection="1">
      <alignment horizontal="right"/>
    </xf>
    <xf numFmtId="3" fontId="46" fillId="0" borderId="0" xfId="0" applyNumberFormat="1" applyFont="1" applyAlignment="1">
      <alignment horizontal="right"/>
    </xf>
    <xf numFmtId="0" fontId="73" fillId="0" borderId="0" xfId="0" applyFont="1" applyAlignment="1">
      <alignment wrapText="1"/>
    </xf>
    <xf numFmtId="3" fontId="73" fillId="0" borderId="0" xfId="0" applyNumberFormat="1" applyFont="1" applyAlignment="1">
      <alignment horizontal="right"/>
    </xf>
    <xf numFmtId="0" fontId="73" fillId="0" borderId="0" xfId="0" applyFont="1" applyAlignment="1">
      <alignment horizontal="right"/>
    </xf>
    <xf numFmtId="0" fontId="0" fillId="16" borderId="0" xfId="0" applyFill="1"/>
    <xf numFmtId="0" fontId="0" fillId="16" borderId="0" xfId="0" applyFill="1" applyAlignment="1">
      <alignment vertical="center"/>
    </xf>
    <xf numFmtId="3" fontId="10" fillId="0" borderId="0" xfId="0" applyNumberFormat="1" applyFont="1"/>
    <xf numFmtId="0" fontId="0" fillId="0" borderId="0" xfId="0" quotePrefix="1" applyAlignment="1">
      <alignment horizontal="right" vertical="center"/>
    </xf>
    <xf numFmtId="0" fontId="10" fillId="0" borderId="0" xfId="0" quotePrefix="1" applyFont="1" applyAlignment="1">
      <alignment horizontal="right" vertical="center"/>
    </xf>
    <xf numFmtId="3" fontId="18" fillId="0" borderId="1" xfId="0" applyNumberFormat="1" applyFont="1" applyBorder="1" applyAlignment="1">
      <alignment horizontal="right" vertical="center"/>
    </xf>
    <xf numFmtId="3" fontId="18" fillId="0" borderId="0" xfId="0" applyNumberFormat="1" applyFont="1" applyAlignment="1">
      <alignment horizontal="right" vertical="center"/>
    </xf>
    <xf numFmtId="0" fontId="18" fillId="0" borderId="0" xfId="0" applyFont="1" applyAlignment="1">
      <alignment horizontal="right" vertical="center"/>
    </xf>
    <xf numFmtId="167" fontId="69" fillId="0" borderId="0" xfId="0" applyNumberFormat="1" applyFont="1" applyAlignment="1">
      <alignment horizontal="right"/>
    </xf>
    <xf numFmtId="0" fontId="69" fillId="0" borderId="0" xfId="0" applyFont="1" applyAlignment="1">
      <alignment horizontal="right"/>
    </xf>
    <xf numFmtId="3" fontId="69" fillId="0" borderId="0" xfId="0" applyNumberFormat="1" applyFont="1" applyAlignment="1">
      <alignment horizontal="right"/>
    </xf>
    <xf numFmtId="0" fontId="69" fillId="0" borderId="54" xfId="0" applyFont="1" applyBorder="1"/>
    <xf numFmtId="0" fontId="69" fillId="0" borderId="54" xfId="0" applyFont="1" applyBorder="1" applyAlignment="1">
      <alignment vertical="center"/>
    </xf>
    <xf numFmtId="0" fontId="73" fillId="0" borderId="8" xfId="0" applyFont="1" applyBorder="1" applyAlignment="1">
      <alignment vertical="center"/>
    </xf>
    <xf numFmtId="0" fontId="69" fillId="0" borderId="0" xfId="0" quotePrefix="1" applyFont="1"/>
    <xf numFmtId="0" fontId="0" fillId="4" borderId="1" xfId="0" applyFill="1" applyBorder="1" applyAlignment="1">
      <alignment horizontal="left"/>
    </xf>
    <xf numFmtId="1" fontId="0" fillId="0" borderId="1" xfId="0" applyNumberFormat="1" applyBorder="1" applyAlignment="1">
      <alignment horizontal="left"/>
    </xf>
    <xf numFmtId="0" fontId="27" fillId="3" borderId="0" xfId="0" applyFont="1" applyFill="1" applyAlignment="1">
      <alignment horizontal="left"/>
    </xf>
    <xf numFmtId="0" fontId="27" fillId="3" borderId="0" xfId="0" quotePrefix="1" applyFont="1" applyFill="1"/>
    <xf numFmtId="0" fontId="0" fillId="3" borderId="0" xfId="0" applyFill="1" applyAlignment="1">
      <alignment vertical="center"/>
    </xf>
    <xf numFmtId="0" fontId="41" fillId="0" borderId="0" xfId="0" applyFont="1" applyAlignment="1">
      <alignment vertical="center"/>
    </xf>
    <xf numFmtId="3" fontId="80" fillId="0" borderId="0" xfId="0" applyNumberFormat="1" applyFont="1" applyAlignment="1">
      <alignment vertical="center"/>
    </xf>
    <xf numFmtId="9" fontId="6" fillId="0" borderId="0" xfId="0" applyNumberFormat="1" applyFont="1"/>
    <xf numFmtId="0" fontId="16" fillId="0" borderId="15" xfId="0" applyFont="1" applyBorder="1" applyAlignment="1">
      <alignment vertical="center"/>
    </xf>
    <xf numFmtId="165" fontId="16" fillId="0" borderId="0" xfId="0" applyNumberFormat="1" applyFont="1" applyAlignment="1">
      <alignment horizontal="right"/>
    </xf>
    <xf numFmtId="165" fontId="16" fillId="0" borderId="0" xfId="0" applyNumberFormat="1" applyFont="1" applyAlignment="1">
      <alignment horizontal="right" vertical="center"/>
    </xf>
    <xf numFmtId="167" fontId="17" fillId="0" borderId="0" xfId="0" applyNumberFormat="1" applyFont="1" applyAlignment="1">
      <alignment horizontal="right"/>
    </xf>
    <xf numFmtId="0" fontId="8" fillId="0" borderId="0" xfId="0" applyFont="1" applyAlignment="1" applyProtection="1">
      <alignment horizontal="center" vertical="center"/>
      <protection locked="0"/>
    </xf>
    <xf numFmtId="0" fontId="16" fillId="0" borderId="16" xfId="0" applyFont="1" applyBorder="1" applyAlignment="1">
      <alignment vertical="center"/>
    </xf>
    <xf numFmtId="0" fontId="64" fillId="0" borderId="0" xfId="0" applyFont="1" applyAlignment="1">
      <alignment horizontal="left"/>
    </xf>
    <xf numFmtId="0" fontId="64" fillId="0" borderId="0" xfId="0" quotePrefix="1" applyFont="1" applyAlignment="1">
      <alignment horizontal="left"/>
    </xf>
    <xf numFmtId="0" fontId="64" fillId="0" borderId="0" xfId="0" applyFont="1"/>
    <xf numFmtId="0" fontId="64" fillId="0" borderId="0" xfId="0" applyFont="1" applyAlignment="1">
      <alignment vertical="center"/>
    </xf>
    <xf numFmtId="10" fontId="64" fillId="0" borderId="0" xfId="0" applyNumberFormat="1" applyFont="1" applyAlignment="1">
      <alignment horizontal="right"/>
    </xf>
    <xf numFmtId="10" fontId="64" fillId="0" borderId="0" xfId="0" applyNumberFormat="1" applyFont="1" applyAlignment="1">
      <alignment horizontal="right" vertical="center"/>
    </xf>
    <xf numFmtId="9" fontId="64" fillId="0" borderId="0" xfId="0" applyNumberFormat="1" applyFont="1" applyAlignment="1">
      <alignment horizontal="right"/>
    </xf>
    <xf numFmtId="0" fontId="81" fillId="0" borderId="0" xfId="0" applyFont="1" applyAlignment="1" applyProtection="1">
      <alignment horizontal="center"/>
      <protection locked="0"/>
    </xf>
    <xf numFmtId="0" fontId="64" fillId="0" borderId="16" xfId="0" applyFont="1" applyBorder="1"/>
    <xf numFmtId="3" fontId="0" fillId="0" borderId="1" xfId="0" applyNumberFormat="1" applyBorder="1"/>
    <xf numFmtId="0" fontId="0" fillId="0" borderId="60" xfId="0" applyBorder="1"/>
    <xf numFmtId="3" fontId="0" fillId="0" borderId="60" xfId="0" applyNumberFormat="1" applyBorder="1"/>
    <xf numFmtId="0" fontId="0" fillId="0" borderId="60" xfId="0" applyBorder="1" applyAlignment="1">
      <alignment horizontal="left"/>
    </xf>
    <xf numFmtId="0" fontId="73" fillId="2" borderId="0" xfId="0" applyFont="1" applyFill="1"/>
    <xf numFmtId="0" fontId="73" fillId="2" borderId="0" xfId="0" applyFont="1" applyFill="1" applyAlignment="1">
      <alignment vertical="center"/>
    </xf>
    <xf numFmtId="0" fontId="15" fillId="2" borderId="0" xfId="0" applyFont="1" applyFill="1"/>
    <xf numFmtId="0" fontId="0" fillId="17" borderId="0" xfId="0" applyFill="1"/>
    <xf numFmtId="2" fontId="0" fillId="2" borderId="0" xfId="0" applyNumberFormat="1" applyFill="1"/>
    <xf numFmtId="0" fontId="82" fillId="0" borderId="27" xfId="0" applyFont="1" applyBorder="1" applyAlignment="1">
      <alignment horizontal="left" vertical="center"/>
    </xf>
    <xf numFmtId="0" fontId="82" fillId="0" borderId="27" xfId="0" quotePrefix="1" applyFont="1" applyBorder="1" applyAlignment="1">
      <alignment horizontal="left" vertical="center"/>
    </xf>
    <xf numFmtId="0" fontId="82" fillId="0" borderId="27" xfId="0" applyFont="1" applyBorder="1" applyAlignment="1">
      <alignment vertical="center"/>
    </xf>
    <xf numFmtId="0" fontId="83" fillId="0" borderId="27" xfId="0" applyFont="1" applyBorder="1" applyAlignment="1">
      <alignment vertical="center"/>
    </xf>
    <xf numFmtId="0" fontId="84" fillId="0" borderId="27" xfId="0" applyFont="1" applyBorder="1" applyAlignment="1">
      <alignment vertical="center"/>
    </xf>
    <xf numFmtId="0" fontId="85" fillId="0" borderId="27" xfId="0" applyFont="1" applyBorder="1" applyAlignment="1">
      <alignment vertical="center"/>
    </xf>
    <xf numFmtId="0" fontId="85" fillId="0" borderId="0" xfId="0" applyFont="1" applyAlignment="1">
      <alignment vertical="center"/>
    </xf>
    <xf numFmtId="0" fontId="86" fillId="0" borderId="0" xfId="0" applyFont="1" applyAlignment="1">
      <alignment horizontal="left"/>
    </xf>
    <xf numFmtId="0" fontId="87" fillId="0" borderId="0" xfId="0" applyFont="1"/>
    <xf numFmtId="0" fontId="86" fillId="0" borderId="0" xfId="0" quotePrefix="1" applyFont="1"/>
    <xf numFmtId="0" fontId="6" fillId="0" borderId="9" xfId="0" applyFont="1" applyBorder="1" applyAlignment="1">
      <alignment vertical="center"/>
    </xf>
    <xf numFmtId="0" fontId="0" fillId="0" borderId="9" xfId="0" applyBorder="1" applyAlignment="1">
      <alignment vertical="center"/>
    </xf>
    <xf numFmtId="0" fontId="48" fillId="0" borderId="0" xfId="0" applyFont="1" applyAlignment="1">
      <alignment vertical="center"/>
    </xf>
    <xf numFmtId="167" fontId="0" fillId="0" borderId="1" xfId="0" applyNumberFormat="1" applyBorder="1" applyAlignment="1">
      <alignment horizontal="left"/>
    </xf>
    <xf numFmtId="3" fontId="0" fillId="0" borderId="1" xfId="0" applyNumberFormat="1" applyBorder="1" applyAlignment="1">
      <alignment horizontal="left"/>
    </xf>
    <xf numFmtId="3" fontId="0" fillId="4" borderId="1" xfId="0" applyNumberFormat="1" applyFill="1" applyBorder="1" applyAlignment="1">
      <alignment horizontal="left"/>
    </xf>
    <xf numFmtId="3" fontId="0" fillId="0" borderId="1" xfId="0" applyNumberFormat="1" applyBorder="1" applyAlignment="1">
      <alignment horizontal="right" vertical="center"/>
    </xf>
    <xf numFmtId="3"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center" textRotation="90" wrapText="1"/>
    </xf>
    <xf numFmtId="0" fontId="0" fillId="4" borderId="0" xfId="0" applyFill="1"/>
    <xf numFmtId="9" fontId="88" fillId="0" borderId="55" xfId="1" applyFont="1" applyFill="1" applyBorder="1" applyAlignment="1" applyProtection="1">
      <alignment horizontal="center" vertical="center" wrapText="1"/>
    </xf>
    <xf numFmtId="0" fontId="88" fillId="0" borderId="0" xfId="0" applyFont="1" applyAlignment="1">
      <alignment vertical="center"/>
    </xf>
    <xf numFmtId="9" fontId="88" fillId="16" borderId="55" xfId="0" applyNumberFormat="1" applyFont="1" applyFill="1" applyBorder="1" applyAlignment="1">
      <alignment horizontal="center" vertical="center" wrapText="1"/>
    </xf>
    <xf numFmtId="9" fontId="89" fillId="16" borderId="55" xfId="0" applyNumberFormat="1" applyFont="1" applyFill="1" applyBorder="1" applyAlignment="1">
      <alignment horizontal="center" vertical="center" wrapText="1"/>
    </xf>
    <xf numFmtId="9" fontId="88" fillId="17" borderId="55" xfId="0" applyNumberFormat="1" applyFont="1" applyFill="1" applyBorder="1" applyAlignment="1">
      <alignment horizontal="center" vertical="center" wrapText="1"/>
    </xf>
    <xf numFmtId="9" fontId="89" fillId="17" borderId="55" xfId="0" applyNumberFormat="1" applyFont="1" applyFill="1" applyBorder="1" applyAlignment="1">
      <alignment horizontal="center" vertical="center" wrapText="1"/>
    </xf>
    <xf numFmtId="9" fontId="88" fillId="5" borderId="55" xfId="1" applyFont="1" applyFill="1" applyBorder="1" applyAlignment="1" applyProtection="1">
      <alignment horizontal="center" vertical="center" wrapText="1"/>
    </xf>
    <xf numFmtId="9" fontId="89" fillId="5" borderId="55" xfId="1" applyFont="1" applyFill="1" applyBorder="1" applyAlignment="1" applyProtection="1">
      <alignment horizontal="center" vertical="center" wrapText="1"/>
    </xf>
    <xf numFmtId="0" fontId="0" fillId="0" borderId="0" xfId="0" applyAlignment="1">
      <alignment horizontal="center" textRotation="90"/>
    </xf>
    <xf numFmtId="0" fontId="0" fillId="0" borderId="7" xfId="0" applyBorder="1" applyAlignment="1">
      <alignment horizontal="center" textRotation="90"/>
    </xf>
    <xf numFmtId="0" fontId="0" fillId="0" borderId="7" xfId="0" applyBorder="1" applyAlignment="1">
      <alignment horizontal="left" vertical="center"/>
    </xf>
    <xf numFmtId="0" fontId="0" fillId="0" borderId="7" xfId="0" applyBorder="1" applyAlignment="1">
      <alignment horizontal="left" vertical="center" wrapText="1"/>
    </xf>
    <xf numFmtId="0" fontId="40" fillId="0" borderId="7" xfId="0" applyFont="1" applyBorder="1" applyAlignment="1">
      <alignment vertical="center"/>
    </xf>
    <xf numFmtId="0" fontId="0" fillId="16" borderId="7" xfId="0" quotePrefix="1" applyFill="1" applyBorder="1" applyAlignment="1">
      <alignment horizontal="left" vertical="center" wrapText="1"/>
    </xf>
    <xf numFmtId="0" fontId="0" fillId="17" borderId="7" xfId="0" quotePrefix="1" applyFill="1" applyBorder="1" applyAlignment="1">
      <alignment horizontal="left" vertical="center" wrapText="1"/>
    </xf>
    <xf numFmtId="0" fontId="0" fillId="17" borderId="7" xfId="0" applyFill="1" applyBorder="1" applyAlignment="1">
      <alignment horizontal="left" vertical="center" wrapText="1"/>
    </xf>
    <xf numFmtId="0" fontId="0" fillId="5" borderId="7" xfId="0" quotePrefix="1" applyFill="1" applyBorder="1" applyAlignment="1">
      <alignment horizontal="left" vertical="center" wrapText="1"/>
    </xf>
    <xf numFmtId="0" fontId="0" fillId="4" borderId="0" xfId="0" applyFill="1" applyAlignment="1">
      <alignment vertical="center"/>
    </xf>
    <xf numFmtId="0" fontId="0" fillId="4" borderId="7" xfId="0" applyFill="1" applyBorder="1" applyAlignment="1">
      <alignment horizontal="center" textRotation="90"/>
    </xf>
    <xf numFmtId="0" fontId="73" fillId="18" borderId="0" xfId="0" applyFont="1" applyFill="1" applyAlignment="1">
      <alignment vertical="top"/>
    </xf>
    <xf numFmtId="0" fontId="0" fillId="18" borderId="0" xfId="0" applyFill="1" applyAlignment="1">
      <alignment vertical="top" textRotation="90" wrapText="1"/>
    </xf>
    <xf numFmtId="0" fontId="0" fillId="17" borderId="0" xfId="0" applyFill="1" applyAlignment="1">
      <alignment horizontal="left" vertical="center"/>
    </xf>
    <xf numFmtId="0" fontId="0" fillId="5" borderId="0" xfId="0" applyFill="1" applyAlignment="1">
      <alignment horizontal="left" vertical="center"/>
    </xf>
    <xf numFmtId="0" fontId="0" fillId="4" borderId="7" xfId="0" applyFill="1" applyBorder="1" applyAlignment="1">
      <alignment horizontal="center" textRotation="90" wrapText="1"/>
    </xf>
    <xf numFmtId="0" fontId="0" fillId="2" borderId="0" xfId="0" applyFill="1" applyAlignment="1">
      <alignment horizontal="left" vertical="top"/>
    </xf>
    <xf numFmtId="0" fontId="76" fillId="2" borderId="0" xfId="0" applyFont="1" applyFill="1" applyAlignment="1">
      <alignment horizontal="left" vertical="top" wrapText="1"/>
    </xf>
    <xf numFmtId="0" fontId="0" fillId="2" borderId="0" xfId="0" applyFill="1" applyAlignment="1">
      <alignment vertical="top" wrapText="1"/>
    </xf>
    <xf numFmtId="0" fontId="0" fillId="3" borderId="7" xfId="0" applyFill="1" applyBorder="1" applyAlignment="1">
      <alignment horizontal="left" vertical="center"/>
    </xf>
    <xf numFmtId="0" fontId="0" fillId="3" borderId="0" xfId="0" applyFill="1" applyAlignment="1">
      <alignment horizontal="left" vertical="center"/>
    </xf>
    <xf numFmtId="0" fontId="0" fillId="3" borderId="7" xfId="0" quotePrefix="1" applyFill="1" applyBorder="1" applyAlignment="1">
      <alignment horizontal="left" vertical="center" wrapText="1"/>
    </xf>
    <xf numFmtId="9" fontId="88" fillId="3" borderId="55" xfId="0" applyNumberFormat="1" applyFont="1" applyFill="1" applyBorder="1" applyAlignment="1">
      <alignment horizontal="center" vertical="center" wrapText="1"/>
    </xf>
    <xf numFmtId="9" fontId="89" fillId="3" borderId="55" xfId="0" applyNumberFormat="1" applyFont="1" applyFill="1" applyBorder="1" applyAlignment="1">
      <alignment horizontal="center" vertical="center" wrapText="1"/>
    </xf>
    <xf numFmtId="0" fontId="0" fillId="17" borderId="7" xfId="0" quotePrefix="1" applyFill="1" applyBorder="1" applyAlignment="1">
      <alignment horizontal="left" vertical="center"/>
    </xf>
    <xf numFmtId="0" fontId="0" fillId="17" borderId="7" xfId="0" applyFill="1" applyBorder="1" applyAlignment="1">
      <alignment horizontal="left" vertical="center"/>
    </xf>
    <xf numFmtId="0" fontId="0" fillId="5" borderId="7" xfId="0" quotePrefix="1" applyFill="1" applyBorder="1" applyAlignment="1">
      <alignment horizontal="left" vertical="center"/>
    </xf>
    <xf numFmtId="0" fontId="0" fillId="0" borderId="7" xfId="0" applyBorder="1" applyAlignment="1">
      <alignment horizontal="center" textRotation="90" wrapText="1"/>
    </xf>
    <xf numFmtId="2" fontId="0" fillId="0" borderId="0" xfId="0" applyNumberFormat="1"/>
    <xf numFmtId="3" fontId="34" fillId="0" borderId="0" xfId="0" applyNumberFormat="1" applyFont="1" applyAlignment="1">
      <alignment vertical="center"/>
    </xf>
    <xf numFmtId="3" fontId="32" fillId="0" borderId="0" xfId="0" applyNumberFormat="1" applyFont="1" applyAlignment="1">
      <alignment vertical="center"/>
    </xf>
    <xf numFmtId="0" fontId="73" fillId="4" borderId="1" xfId="0" applyFont="1" applyFill="1" applyBorder="1"/>
    <xf numFmtId="0" fontId="91" fillId="0" borderId="0" xfId="0" applyFont="1" applyAlignment="1">
      <alignment vertical="center"/>
    </xf>
    <xf numFmtId="0" fontId="91" fillId="0" borderId="24" xfId="0" applyFont="1" applyBorder="1"/>
    <xf numFmtId="0" fontId="91" fillId="0" borderId="0" xfId="0" applyFont="1" applyAlignment="1">
      <alignment horizontal="left" vertical="center"/>
    </xf>
    <xf numFmtId="0" fontId="91" fillId="0" borderId="0" xfId="0" applyFont="1"/>
    <xf numFmtId="0" fontId="91" fillId="0" borderId="0" xfId="0" applyFont="1" applyAlignment="1">
      <alignment horizontal="right"/>
    </xf>
    <xf numFmtId="3" fontId="91" fillId="0" borderId="0" xfId="0" applyNumberFormat="1" applyFont="1" applyAlignment="1">
      <alignment vertical="center"/>
    </xf>
    <xf numFmtId="0" fontId="91" fillId="0" borderId="25" xfId="0" applyFont="1" applyBorder="1"/>
    <xf numFmtId="0" fontId="0" fillId="0" borderId="60" xfId="0" applyBorder="1" applyAlignment="1">
      <alignment horizontal="right"/>
    </xf>
    <xf numFmtId="0" fontId="0" fillId="0" borderId="24" xfId="0" applyBorder="1" applyAlignment="1">
      <alignment horizontal="left" vertical="top"/>
    </xf>
    <xf numFmtId="0" fontId="0" fillId="0" borderId="1" xfId="0" applyBorder="1" applyAlignment="1">
      <alignment horizontal="left" vertical="top"/>
    </xf>
    <xf numFmtId="0" fontId="0" fillId="0" borderId="25" xfId="0" applyBorder="1" applyAlignment="1">
      <alignment horizontal="left" vertical="top"/>
    </xf>
    <xf numFmtId="0" fontId="0" fillId="0" borderId="1" xfId="0" applyBorder="1" applyAlignment="1">
      <alignment vertical="top" wrapText="1"/>
    </xf>
    <xf numFmtId="0" fontId="73" fillId="0" borderId="24" xfId="0" applyFont="1" applyBorder="1" applyAlignment="1">
      <alignment vertical="center"/>
    </xf>
    <xf numFmtId="0" fontId="73" fillId="0" borderId="1" xfId="0" applyFont="1" applyBorder="1" applyAlignment="1">
      <alignment vertical="center"/>
    </xf>
    <xf numFmtId="0" fontId="18" fillId="0" borderId="6" xfId="0" applyFont="1" applyBorder="1" applyAlignment="1">
      <alignment vertical="center"/>
    </xf>
    <xf numFmtId="0" fontId="73" fillId="0" borderId="25" xfId="0" applyFont="1" applyBorder="1" applyAlignment="1">
      <alignment vertical="center"/>
    </xf>
    <xf numFmtId="9" fontId="17" fillId="0" borderId="0" xfId="1" applyFont="1" applyBorder="1" applyAlignment="1" applyProtection="1">
      <alignment vertical="center"/>
    </xf>
    <xf numFmtId="9" fontId="61" fillId="0" borderId="0" xfId="1" applyFont="1" applyBorder="1" applyAlignment="1" applyProtection="1">
      <alignment horizontal="left" vertical="center"/>
    </xf>
    <xf numFmtId="9" fontId="61" fillId="0" borderId="0" xfId="1" applyFont="1" applyBorder="1" applyAlignment="1" applyProtection="1">
      <alignment vertical="center"/>
    </xf>
    <xf numFmtId="0" fontId="36" fillId="0" borderId="0" xfId="0" quotePrefix="1" applyFont="1" applyAlignment="1">
      <alignment vertical="center"/>
    </xf>
    <xf numFmtId="0" fontId="28" fillId="0" borderId="0" xfId="0" applyFont="1" applyAlignment="1">
      <alignment horizontal="left" vertical="center"/>
    </xf>
    <xf numFmtId="0" fontId="35" fillId="0" borderId="0" xfId="0" applyFont="1" applyAlignment="1">
      <alignment horizontal="left" vertical="center"/>
    </xf>
    <xf numFmtId="0" fontId="35" fillId="0" borderId="42" xfId="0" applyFont="1" applyBorder="1" applyAlignment="1">
      <alignment horizontal="left" vertical="center"/>
    </xf>
    <xf numFmtId="0" fontId="37" fillId="0" borderId="0" xfId="0" applyFont="1" applyAlignment="1">
      <alignment horizontal="left" vertical="center"/>
    </xf>
    <xf numFmtId="0" fontId="27" fillId="0" borderId="0" xfId="0" applyFont="1" applyAlignment="1">
      <alignment vertical="center"/>
    </xf>
    <xf numFmtId="0" fontId="17" fillId="0" borderId="0" xfId="0" applyFont="1" applyAlignment="1">
      <alignment vertical="center"/>
    </xf>
    <xf numFmtId="0" fontId="63" fillId="0" borderId="0" xfId="0" applyFont="1"/>
    <xf numFmtId="0" fontId="92" fillId="0" borderId="0" xfId="0" applyFont="1" applyAlignment="1">
      <alignment horizontal="right"/>
    </xf>
    <xf numFmtId="0" fontId="73" fillId="2" borderId="0" xfId="0" applyFont="1" applyFill="1" applyAlignment="1">
      <alignment horizontal="left"/>
    </xf>
    <xf numFmtId="0" fontId="73" fillId="2" borderId="0" xfId="0" applyFont="1" applyFill="1" applyAlignment="1">
      <alignment horizontal="left" vertical="center"/>
    </xf>
    <xf numFmtId="0" fontId="18" fillId="2" borderId="0" xfId="0" applyFont="1" applyFill="1" applyAlignment="1">
      <alignment horizontal="left"/>
    </xf>
    <xf numFmtId="1" fontId="0" fillId="0" borderId="0" xfId="0" applyNumberFormat="1" applyAlignment="1">
      <alignment horizontal="left" wrapText="1"/>
    </xf>
    <xf numFmtId="0" fontId="0" fillId="0" borderId="42" xfId="0" applyBorder="1" applyAlignment="1">
      <alignment horizontal="left" vertical="top"/>
    </xf>
    <xf numFmtId="0" fontId="0" fillId="0" borderId="0" xfId="0" quotePrefix="1" applyAlignment="1">
      <alignment horizontal="left" vertical="top"/>
    </xf>
    <xf numFmtId="0" fontId="0" fillId="0" borderId="43" xfId="0" applyBorder="1" applyAlignment="1">
      <alignment horizontal="left" vertical="top"/>
    </xf>
    <xf numFmtId="0" fontId="2" fillId="0" borderId="0" xfId="0" applyFont="1" applyAlignment="1">
      <alignment vertical="top" wrapText="1"/>
    </xf>
    <xf numFmtId="3" fontId="2" fillId="0" borderId="0" xfId="0" applyNumberFormat="1" applyFont="1" applyAlignment="1">
      <alignment horizontal="left"/>
    </xf>
    <xf numFmtId="0" fontId="0" fillId="0" borderId="61" xfId="0" applyBorder="1" applyAlignment="1" applyProtection="1">
      <alignment vertical="top" wrapText="1"/>
      <protection locked="0"/>
    </xf>
    <xf numFmtId="0" fontId="92" fillId="0" borderId="0" xfId="0" applyFont="1" applyAlignment="1">
      <alignment horizontal="left"/>
    </xf>
    <xf numFmtId="0" fontId="94" fillId="0" borderId="0" xfId="0" applyFont="1" applyProtection="1">
      <protection locked="0"/>
    </xf>
    <xf numFmtId="0" fontId="95" fillId="0" borderId="0" xfId="0" applyFont="1"/>
    <xf numFmtId="0" fontId="95" fillId="0" borderId="0" xfId="0" quotePrefix="1" applyFont="1"/>
    <xf numFmtId="0" fontId="95" fillId="0" borderId="0" xfId="0" applyFont="1" applyAlignment="1">
      <alignment horizontal="left"/>
    </xf>
    <xf numFmtId="0" fontId="95" fillId="0" borderId="0" xfId="0" applyFont="1" applyAlignment="1">
      <alignment vertical="center"/>
    </xf>
    <xf numFmtId="0" fontId="94" fillId="0" borderId="0" xfId="0" applyFont="1"/>
    <xf numFmtId="0" fontId="63" fillId="0" borderId="0" xfId="0" applyFont="1" applyAlignment="1">
      <alignment horizontal="left" vertical="top" wrapText="1"/>
    </xf>
    <xf numFmtId="0" fontId="63" fillId="0" borderId="0" xfId="0" applyFont="1" applyAlignment="1">
      <alignment vertical="top" wrapText="1"/>
    </xf>
    <xf numFmtId="0" fontId="63" fillId="0" borderId="0" xfId="0" applyFont="1" applyAlignment="1">
      <alignment vertical="center"/>
    </xf>
    <xf numFmtId="0" fontId="93" fillId="0" borderId="0" xfId="0" applyFont="1" applyAlignment="1">
      <alignment vertical="center"/>
    </xf>
    <xf numFmtId="0" fontId="93" fillId="0" borderId="0" xfId="2" applyFont="1" applyBorder="1" applyAlignment="1" applyProtection="1">
      <alignment vertical="center"/>
    </xf>
    <xf numFmtId="168" fontId="2" fillId="0" borderId="0" xfId="0" applyNumberFormat="1" applyFont="1" applyAlignment="1">
      <alignment vertical="center"/>
    </xf>
    <xf numFmtId="0" fontId="77" fillId="0" borderId="0" xfId="0" applyFont="1" applyAlignment="1">
      <alignment horizontal="left"/>
    </xf>
    <xf numFmtId="0" fontId="97" fillId="0" borderId="1" xfId="0" applyFont="1" applyBorder="1" applyAlignment="1">
      <alignment horizontal="center"/>
    </xf>
    <xf numFmtId="0" fontId="72" fillId="0" borderId="0" xfId="0" applyFont="1"/>
    <xf numFmtId="0" fontId="97" fillId="2" borderId="0" xfId="0" applyFont="1" applyFill="1" applyAlignment="1">
      <alignment horizontal="center"/>
    </xf>
    <xf numFmtId="168" fontId="0" fillId="0" borderId="0" xfId="0" applyNumberFormat="1"/>
    <xf numFmtId="0" fontId="71" fillId="0" borderId="0" xfId="0" applyFont="1"/>
    <xf numFmtId="0" fontId="98" fillId="0" borderId="15" xfId="0" applyFont="1" applyBorder="1" applyAlignment="1">
      <alignment vertical="center"/>
    </xf>
    <xf numFmtId="0" fontId="98" fillId="0" borderId="0" xfId="0" applyFont="1" applyAlignment="1">
      <alignment horizontal="left" vertical="center"/>
    </xf>
    <xf numFmtId="0" fontId="99" fillId="0" borderId="0" xfId="0" quotePrefix="1" applyFont="1"/>
    <xf numFmtId="0" fontId="99" fillId="0" borderId="0" xfId="0" applyFont="1"/>
    <xf numFmtId="0" fontId="99" fillId="0" borderId="0" xfId="0" applyFont="1" applyAlignment="1">
      <alignment vertical="center"/>
    </xf>
    <xf numFmtId="167" fontId="98" fillId="0" borderId="0" xfId="0" applyNumberFormat="1" applyFont="1" applyAlignment="1">
      <alignment horizontal="right"/>
    </xf>
    <xf numFmtId="167" fontId="98" fillId="0" borderId="0" xfId="0" applyNumberFormat="1" applyFont="1" applyAlignment="1">
      <alignment horizontal="right" vertical="center"/>
    </xf>
    <xf numFmtId="167" fontId="99" fillId="0" borderId="0" xfId="0" applyNumberFormat="1" applyFont="1" applyAlignment="1">
      <alignment horizontal="right"/>
    </xf>
    <xf numFmtId="1" fontId="100" fillId="0" borderId="0" xfId="0" applyNumberFormat="1" applyFont="1" applyAlignment="1">
      <alignment horizontal="right"/>
    </xf>
    <xf numFmtId="0" fontId="99" fillId="0" borderId="0" xfId="0" applyFont="1" applyAlignment="1">
      <alignment horizontal="right"/>
    </xf>
    <xf numFmtId="0" fontId="98" fillId="0" borderId="16" xfId="0" applyFont="1" applyBorder="1" applyAlignment="1">
      <alignment vertical="center"/>
    </xf>
    <xf numFmtId="0" fontId="98" fillId="0" borderId="0" xfId="0" applyFont="1" applyAlignment="1">
      <alignment vertical="center"/>
    </xf>
    <xf numFmtId="0" fontId="101" fillId="0" borderId="0" xfId="0" applyFont="1"/>
    <xf numFmtId="0" fontId="63" fillId="0" borderId="0" xfId="0" quotePrefix="1" applyFont="1" applyAlignment="1">
      <alignment horizontal="left" vertical="center"/>
    </xf>
    <xf numFmtId="0" fontId="10" fillId="0" borderId="0" xfId="0" applyFont="1" applyAlignment="1">
      <alignment horizontal="center"/>
    </xf>
    <xf numFmtId="9" fontId="2" fillId="0" borderId="0" xfId="1" applyFont="1" applyBorder="1" applyAlignment="1" applyProtection="1">
      <alignment horizontal="right" vertical="center"/>
    </xf>
    <xf numFmtId="9" fontId="14" fillId="0" borderId="0" xfId="1" applyFont="1" applyBorder="1" applyAlignment="1" applyProtection="1">
      <alignment horizontal="right"/>
    </xf>
    <xf numFmtId="2" fontId="0" fillId="0" borderId="0" xfId="0" applyNumberFormat="1" applyAlignment="1">
      <alignment vertical="center"/>
    </xf>
    <xf numFmtId="0" fontId="0" fillId="7" borderId="5" xfId="0" applyFill="1" applyBorder="1" applyAlignment="1">
      <alignment horizontal="right"/>
    </xf>
    <xf numFmtId="0" fontId="74" fillId="0" borderId="0" xfId="0" applyFont="1" applyAlignment="1">
      <alignment horizontal="left"/>
    </xf>
    <xf numFmtId="0" fontId="63" fillId="0" borderId="0" xfId="0" applyFont="1" applyAlignment="1">
      <alignment horizontal="left"/>
    </xf>
    <xf numFmtId="0" fontId="18" fillId="0" borderId="54" xfId="0" applyFont="1" applyBorder="1" applyAlignment="1">
      <alignment vertical="center"/>
    </xf>
    <xf numFmtId="0" fontId="18" fillId="0" borderId="54" xfId="0" applyFont="1" applyBorder="1"/>
    <xf numFmtId="9" fontId="6" fillId="0" borderId="0" xfId="0" applyNumberFormat="1" applyFont="1" applyAlignment="1">
      <alignment horizontal="right"/>
    </xf>
    <xf numFmtId="9" fontId="18" fillId="0" borderId="0" xfId="1" applyFont="1" applyBorder="1" applyAlignment="1" applyProtection="1">
      <alignment horizontal="right"/>
    </xf>
    <xf numFmtId="0" fontId="0" fillId="0" borderId="62" xfId="0" applyBorder="1"/>
    <xf numFmtId="0" fontId="63" fillId="0" borderId="62" xfId="0" applyFont="1" applyBorder="1" applyAlignment="1">
      <alignment horizontal="left" vertical="top" wrapText="1"/>
    </xf>
    <xf numFmtId="0" fontId="0" fillId="0" borderId="62" xfId="0" applyBorder="1" applyAlignment="1">
      <alignment vertical="center"/>
    </xf>
    <xf numFmtId="9" fontId="65" fillId="0" borderId="0" xfId="1" applyFont="1" applyBorder="1" applyAlignment="1">
      <alignment horizontal="center"/>
    </xf>
    <xf numFmtId="9" fontId="65" fillId="0" borderId="0" xfId="0" applyNumberFormat="1" applyFont="1" applyAlignment="1">
      <alignment horizontal="center"/>
    </xf>
    <xf numFmtId="0" fontId="0" fillId="0" borderId="8" xfId="0" applyBorder="1" applyAlignment="1">
      <alignment horizontal="left"/>
    </xf>
    <xf numFmtId="0" fontId="0" fillId="0" borderId="7" xfId="0" applyBorder="1" applyAlignment="1">
      <alignment horizontal="left"/>
    </xf>
    <xf numFmtId="0" fontId="0" fillId="22" borderId="0" xfId="0" applyFill="1"/>
    <xf numFmtId="0" fontId="0" fillId="22" borderId="0" xfId="0" applyFill="1" applyAlignment="1">
      <alignment vertical="center"/>
    </xf>
    <xf numFmtId="0" fontId="71" fillId="22" borderId="0" xfId="0" applyFont="1" applyFill="1" applyAlignment="1">
      <alignment horizontal="left"/>
    </xf>
    <xf numFmtId="0" fontId="71" fillId="22" borderId="0" xfId="0" applyFont="1" applyFill="1"/>
    <xf numFmtId="0" fontId="71" fillId="22" borderId="0" xfId="0" applyFont="1" applyFill="1" applyAlignment="1">
      <alignment vertical="center"/>
    </xf>
    <xf numFmtId="9" fontId="65" fillId="0" borderId="0" xfId="1" applyFont="1" applyBorder="1" applyAlignment="1"/>
    <xf numFmtId="9" fontId="104" fillId="0" borderId="8" xfId="0" applyNumberFormat="1" applyFont="1" applyBorder="1"/>
    <xf numFmtId="0" fontId="104" fillId="0" borderId="8" xfId="0" applyFont="1" applyBorder="1"/>
    <xf numFmtId="9" fontId="104" fillId="0" borderId="8" xfId="0" applyNumberFormat="1" applyFont="1" applyBorder="1" applyAlignment="1">
      <alignment horizontal="right"/>
    </xf>
    <xf numFmtId="9" fontId="104" fillId="0" borderId="8" xfId="0" applyNumberFormat="1" applyFont="1" applyBorder="1" applyAlignment="1">
      <alignment horizontal="left"/>
    </xf>
    <xf numFmtId="0" fontId="104" fillId="0" borderId="8" xfId="0" applyFont="1" applyBorder="1" applyAlignment="1">
      <alignment horizontal="left"/>
    </xf>
    <xf numFmtId="0" fontId="0" fillId="0" borderId="8" xfId="0" applyBorder="1" applyAlignment="1">
      <alignment horizontal="center"/>
    </xf>
    <xf numFmtId="176" fontId="10" fillId="0" borderId="0" xfId="0" applyNumberFormat="1" applyFont="1" applyAlignment="1">
      <alignment horizontal="right"/>
    </xf>
    <xf numFmtId="0" fontId="10" fillId="2" borderId="0" xfId="0" applyFont="1" applyFill="1" applyAlignment="1">
      <alignment horizontal="left"/>
    </xf>
    <xf numFmtId="0" fontId="0" fillId="18" borderId="15" xfId="0" applyFill="1" applyBorder="1" applyAlignment="1">
      <alignment vertical="center"/>
    </xf>
    <xf numFmtId="0" fontId="3" fillId="18" borderId="15" xfId="0" applyFont="1" applyFill="1" applyBorder="1" applyAlignment="1">
      <alignment vertical="center"/>
    </xf>
    <xf numFmtId="0" fontId="0" fillId="18" borderId="0" xfId="0" applyFill="1" applyAlignment="1">
      <alignment vertical="center"/>
    </xf>
    <xf numFmtId="0" fontId="3" fillId="18" borderId="0" xfId="0" applyFont="1" applyFill="1" applyAlignment="1">
      <alignment vertical="center"/>
    </xf>
    <xf numFmtId="0" fontId="64" fillId="0" borderId="0" xfId="0" applyFont="1" applyAlignment="1">
      <alignment horizontal="right"/>
    </xf>
    <xf numFmtId="9" fontId="64" fillId="0" borderId="0" xfId="0" applyNumberFormat="1" applyFont="1"/>
    <xf numFmtId="0" fontId="0" fillId="7" borderId="0" xfId="0" applyFill="1" applyAlignment="1">
      <alignment vertical="center"/>
    </xf>
    <xf numFmtId="0" fontId="0" fillId="7" borderId="1" xfId="0" applyFill="1" applyBorder="1" applyAlignment="1">
      <alignment horizontal="right"/>
    </xf>
    <xf numFmtId="3" fontId="0" fillId="7" borderId="1" xfId="0" applyNumberFormat="1" applyFill="1" applyBorder="1" applyAlignment="1">
      <alignment horizontal="right"/>
    </xf>
    <xf numFmtId="0" fontId="0" fillId="0" borderId="0" xfId="0" applyAlignment="1" applyProtection="1">
      <alignment horizontal="right" vertical="center"/>
      <protection locked="0"/>
    </xf>
    <xf numFmtId="3" fontId="71" fillId="0" borderId="0" xfId="0" applyNumberFormat="1" applyFont="1" applyAlignment="1">
      <alignment vertical="top"/>
    </xf>
    <xf numFmtId="3" fontId="0" fillId="0" borderId="0" xfId="0" applyNumberFormat="1" applyAlignment="1">
      <alignment vertical="top"/>
    </xf>
    <xf numFmtId="0" fontId="63" fillId="2" borderId="0" xfId="0" applyFont="1" applyFill="1"/>
    <xf numFmtId="0" fontId="41" fillId="2" borderId="0" xfId="0" applyFont="1" applyFill="1"/>
    <xf numFmtId="0" fontId="35" fillId="2" borderId="0" xfId="0" applyFont="1" applyFill="1" applyAlignment="1">
      <alignment vertical="center"/>
    </xf>
    <xf numFmtId="0" fontId="35" fillId="2" borderId="0" xfId="0" applyFont="1" applyFill="1" applyAlignment="1">
      <alignment horizontal="left" vertical="center"/>
    </xf>
    <xf numFmtId="0" fontId="0" fillId="2" borderId="55" xfId="0" applyFill="1" applyBorder="1" applyAlignment="1">
      <alignment horizontal="center" vertical="center"/>
    </xf>
    <xf numFmtId="0" fontId="0" fillId="2" borderId="0" xfId="0" applyFill="1" applyAlignment="1">
      <alignment vertical="top"/>
    </xf>
    <xf numFmtId="0" fontId="0" fillId="2" borderId="55" xfId="0" applyFill="1" applyBorder="1" applyAlignment="1">
      <alignment horizontal="center" vertical="top"/>
    </xf>
    <xf numFmtId="0" fontId="10" fillId="2" borderId="0" xfId="0" applyFont="1" applyFill="1"/>
    <xf numFmtId="0" fontId="38" fillId="2" borderId="0" xfId="0" applyFont="1" applyFill="1"/>
    <xf numFmtId="0" fontId="95" fillId="2" borderId="0" xfId="0" applyFont="1" applyFill="1"/>
    <xf numFmtId="0" fontId="39" fillId="2" borderId="0" xfId="0" applyFont="1" applyFill="1"/>
    <xf numFmtId="0" fontId="0" fillId="2" borderId="0" xfId="0" applyFill="1" applyAlignment="1">
      <alignment horizontal="right" vertical="center"/>
    </xf>
    <xf numFmtId="0" fontId="0" fillId="2" borderId="0" xfId="0" applyFill="1" applyAlignment="1">
      <alignment horizontal="left" vertical="center"/>
    </xf>
    <xf numFmtId="0" fontId="10" fillId="2" borderId="0" xfId="0" applyFont="1" applyFill="1" applyAlignment="1">
      <alignment horizontal="right" vertical="center"/>
    </xf>
    <xf numFmtId="0" fontId="10" fillId="2" borderId="0" xfId="0" applyFont="1" applyFill="1" applyAlignment="1">
      <alignment vertical="center"/>
    </xf>
    <xf numFmtId="0" fontId="10" fillId="2" borderId="0" xfId="0" applyFont="1" applyFill="1" applyAlignment="1">
      <alignment horizontal="left" vertical="center"/>
    </xf>
    <xf numFmtId="0" fontId="72" fillId="2" borderId="55" xfId="0" applyFont="1" applyFill="1" applyBorder="1" applyAlignment="1">
      <alignment horizontal="center" vertical="center"/>
    </xf>
    <xf numFmtId="3" fontId="0" fillId="2" borderId="0" xfId="0" applyNumberFormat="1" applyFill="1" applyAlignment="1">
      <alignment vertical="center"/>
    </xf>
    <xf numFmtId="0" fontId="40" fillId="2" borderId="0" xfId="0" applyFont="1" applyFill="1" applyAlignment="1">
      <alignment horizontal="left" vertical="center"/>
    </xf>
    <xf numFmtId="0" fontId="34" fillId="2" borderId="0" xfId="0" applyFont="1" applyFill="1" applyAlignment="1">
      <alignment vertical="center"/>
    </xf>
    <xf numFmtId="0" fontId="0" fillId="2" borderId="0" xfId="0" applyFill="1" applyAlignment="1">
      <alignment horizontal="left"/>
    </xf>
    <xf numFmtId="0" fontId="91" fillId="2" borderId="0" xfId="0" applyFont="1" applyFill="1" applyAlignment="1">
      <alignment vertical="center"/>
    </xf>
    <xf numFmtId="0" fontId="12" fillId="2" borderId="0" xfId="0" applyFont="1" applyFill="1"/>
    <xf numFmtId="0" fontId="12" fillId="2" borderId="0" xfId="0" applyFont="1" applyFill="1" applyAlignment="1">
      <alignment vertical="center"/>
    </xf>
    <xf numFmtId="0" fontId="16" fillId="2" borderId="0" xfId="0" applyFont="1" applyFill="1" applyAlignment="1">
      <alignment vertical="center"/>
    </xf>
    <xf numFmtId="0" fontId="69" fillId="2" borderId="0" xfId="0" applyFont="1" applyFill="1" applyAlignment="1">
      <alignment vertical="center"/>
    </xf>
    <xf numFmtId="0" fontId="69" fillId="2" borderId="0" xfId="0" applyFont="1" applyFill="1"/>
    <xf numFmtId="0" fontId="64" fillId="2" borderId="0" xfId="0" applyFont="1" applyFill="1"/>
    <xf numFmtId="0" fontId="64" fillId="2" borderId="0" xfId="0" applyFont="1" applyFill="1" applyAlignment="1">
      <alignment vertical="center"/>
    </xf>
    <xf numFmtId="0" fontId="64" fillId="2" borderId="0" xfId="0" applyFont="1" applyFill="1" applyAlignment="1">
      <alignment horizontal="right" vertical="center"/>
    </xf>
    <xf numFmtId="0" fontId="22" fillId="2" borderId="0" xfId="0" applyFont="1" applyFill="1" applyAlignment="1">
      <alignment horizontal="left" vertical="top" wrapText="1"/>
    </xf>
    <xf numFmtId="0" fontId="22" fillId="2" borderId="0" xfId="0" applyFont="1" applyFill="1" applyAlignment="1">
      <alignment vertical="top" wrapText="1"/>
    </xf>
    <xf numFmtId="0" fontId="22" fillId="2" borderId="0" xfId="0" applyFont="1" applyFill="1" applyAlignment="1">
      <alignment horizontal="center" vertical="top" wrapText="1"/>
    </xf>
    <xf numFmtId="0" fontId="22" fillId="2" borderId="0" xfId="0" applyFont="1" applyFill="1" applyAlignment="1">
      <alignment horizontal="right" vertical="top" wrapText="1"/>
    </xf>
    <xf numFmtId="0" fontId="6" fillId="2" borderId="0" xfId="0" applyFont="1" applyFill="1" applyAlignment="1">
      <alignment horizontal="left" vertical="center"/>
    </xf>
    <xf numFmtId="0" fontId="6" fillId="2" borderId="0" xfId="0" applyFont="1" applyFill="1" applyAlignment="1">
      <alignment vertical="center"/>
    </xf>
    <xf numFmtId="0" fontId="6" fillId="2" borderId="9" xfId="0" quotePrefix="1" applyFont="1" applyFill="1" applyBorder="1" applyAlignment="1">
      <alignment horizontal="left" vertical="center"/>
    </xf>
    <xf numFmtId="0" fontId="6" fillId="2" borderId="7" xfId="0" applyFont="1" applyFill="1" applyBorder="1" applyAlignment="1">
      <alignment vertical="center"/>
    </xf>
    <xf numFmtId="0" fontId="6" fillId="2" borderId="31" xfId="0" applyFont="1" applyFill="1" applyBorder="1" applyAlignment="1">
      <alignment vertical="center"/>
    </xf>
    <xf numFmtId="0" fontId="33" fillId="2" borderId="0" xfId="0" applyFont="1" applyFill="1" applyAlignment="1">
      <alignment horizontal="left" vertical="top"/>
    </xf>
    <xf numFmtId="9" fontId="0" fillId="2" borderId="0" xfId="1" applyFont="1" applyFill="1" applyBorder="1" applyAlignment="1" applyProtection="1">
      <alignment horizontal="right" vertical="center"/>
    </xf>
    <xf numFmtId="9" fontId="0" fillId="2" borderId="5" xfId="0" applyNumberFormat="1" applyFill="1" applyBorder="1" applyAlignment="1">
      <alignment horizontal="left" vertical="top"/>
    </xf>
    <xf numFmtId="0" fontId="0" fillId="2" borderId="5" xfId="0" applyFill="1" applyBorder="1" applyAlignment="1">
      <alignment vertical="top"/>
    </xf>
    <xf numFmtId="9" fontId="10" fillId="2" borderId="0" xfId="1" applyFont="1" applyFill="1" applyBorder="1" applyAlignment="1" applyProtection="1">
      <alignment horizontal="left" vertical="top" wrapText="1"/>
    </xf>
    <xf numFmtId="9" fontId="10" fillId="2" borderId="0" xfId="1" applyFont="1" applyFill="1" applyBorder="1" applyAlignment="1" applyProtection="1">
      <alignment vertical="top" wrapText="1"/>
    </xf>
    <xf numFmtId="0" fontId="3" fillId="2" borderId="5" xfId="0" applyFont="1" applyFill="1" applyBorder="1" applyAlignment="1">
      <alignment horizontal="left" vertical="center"/>
    </xf>
    <xf numFmtId="0" fontId="0" fillId="2" borderId="5" xfId="0" applyFill="1" applyBorder="1" applyAlignment="1">
      <alignment vertical="center"/>
    </xf>
    <xf numFmtId="0" fontId="0" fillId="2" borderId="5" xfId="0" quotePrefix="1" applyFill="1" applyBorder="1" applyAlignment="1">
      <alignment vertical="center"/>
    </xf>
    <xf numFmtId="9" fontId="0" fillId="2" borderId="4" xfId="1" applyFont="1" applyFill="1" applyBorder="1" applyAlignment="1" applyProtection="1">
      <alignment horizontal="right" vertical="center"/>
    </xf>
    <xf numFmtId="0" fontId="3" fillId="2" borderId="5" xfId="0" applyFont="1" applyFill="1" applyBorder="1" applyAlignment="1">
      <alignment vertical="center"/>
    </xf>
    <xf numFmtId="9" fontId="3" fillId="2" borderId="0" xfId="1" applyFont="1" applyFill="1" applyBorder="1" applyAlignment="1" applyProtection="1">
      <alignment horizontal="right" vertical="center"/>
    </xf>
    <xf numFmtId="165" fontId="10" fillId="2" borderId="0" xfId="0" applyNumberFormat="1" applyFont="1" applyFill="1" applyAlignment="1">
      <alignment horizontal="right" vertical="center"/>
    </xf>
    <xf numFmtId="167" fontId="0" fillId="2" borderId="0" xfId="0" applyNumberFormat="1" applyFill="1" applyAlignment="1">
      <alignment vertical="center"/>
    </xf>
    <xf numFmtId="167" fontId="0" fillId="2" borderId="0" xfId="0" applyNumberFormat="1" applyFill="1" applyAlignment="1">
      <alignment horizontal="right" vertical="center"/>
    </xf>
    <xf numFmtId="167" fontId="3" fillId="2" borderId="0" xfId="0" applyNumberFormat="1" applyFont="1" applyFill="1" applyAlignment="1">
      <alignment vertical="center"/>
    </xf>
    <xf numFmtId="0" fontId="3" fillId="2" borderId="0" xfId="0" applyFont="1" applyFill="1" applyAlignment="1">
      <alignment horizontal="right" vertical="center"/>
    </xf>
    <xf numFmtId="0" fontId="0" fillId="2" borderId="5" xfId="0" applyFill="1" applyBorder="1"/>
    <xf numFmtId="9" fontId="0" fillId="2" borderId="4" xfId="1" applyFont="1" applyFill="1" applyBorder="1" applyAlignment="1" applyProtection="1">
      <alignment horizontal="right"/>
    </xf>
    <xf numFmtId="9" fontId="0" fillId="2" borderId="0" xfId="1" applyFont="1" applyFill="1" applyBorder="1" applyAlignment="1" applyProtection="1">
      <alignment horizontal="right"/>
    </xf>
    <xf numFmtId="0" fontId="6" fillId="2" borderId="0" xfId="0" applyFont="1" applyFill="1" applyAlignment="1">
      <alignment horizontal="lef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horizontal="right" vertical="top"/>
    </xf>
    <xf numFmtId="0" fontId="23" fillId="2" borderId="0" xfId="0" applyFont="1" applyFill="1" applyAlignment="1">
      <alignment vertical="top"/>
    </xf>
    <xf numFmtId="0" fontId="23" fillId="2" borderId="0" xfId="0" applyFont="1" applyFill="1" applyAlignment="1">
      <alignment vertical="top" wrapText="1"/>
    </xf>
    <xf numFmtId="3" fontId="2" fillId="2" borderId="0" xfId="0" applyNumberFormat="1" applyFont="1" applyFill="1" applyAlignment="1">
      <alignment horizontal="left" vertical="center"/>
    </xf>
    <xf numFmtId="0" fontId="6" fillId="2" borderId="0" xfId="0" applyFont="1" applyFill="1" applyAlignment="1">
      <alignment horizontal="right" vertical="center"/>
    </xf>
    <xf numFmtId="167" fontId="6" fillId="2" borderId="7" xfId="0" applyNumberFormat="1" applyFont="1" applyFill="1" applyBorder="1" applyAlignment="1">
      <alignment vertical="center"/>
    </xf>
    <xf numFmtId="0" fontId="23" fillId="2" borderId="0" xfId="0" applyFont="1" applyFill="1" applyAlignment="1">
      <alignment vertical="center"/>
    </xf>
    <xf numFmtId="167" fontId="6" fillId="2" borderId="0" xfId="0" applyNumberFormat="1" applyFont="1" applyFill="1" applyAlignment="1">
      <alignment vertical="top"/>
    </xf>
    <xf numFmtId="167" fontId="0" fillId="2" borderId="0" xfId="0" applyNumberFormat="1" applyFill="1"/>
    <xf numFmtId="167" fontId="22" fillId="2" borderId="0" xfId="0" applyNumberFormat="1" applyFont="1" applyFill="1" applyAlignment="1">
      <alignment vertical="top" wrapText="1"/>
    </xf>
    <xf numFmtId="167" fontId="22" fillId="2" borderId="0" xfId="0" applyNumberFormat="1" applyFont="1" applyFill="1" applyAlignment="1">
      <alignment horizontal="center" vertical="top" wrapText="1"/>
    </xf>
    <xf numFmtId="167" fontId="22" fillId="2" borderId="0" xfId="0" applyNumberFormat="1" applyFont="1" applyFill="1" applyAlignment="1">
      <alignment horizontal="right" vertical="top" wrapText="1"/>
    </xf>
    <xf numFmtId="167" fontId="6" fillId="2" borderId="0" xfId="0" applyNumberFormat="1" applyFont="1" applyFill="1" applyAlignment="1">
      <alignment horizontal="right" vertical="center"/>
    </xf>
    <xf numFmtId="0" fontId="6" fillId="2" borderId="9" xfId="0" applyFont="1" applyFill="1" applyBorder="1" applyAlignment="1">
      <alignment horizontal="left" vertical="center"/>
    </xf>
    <xf numFmtId="167" fontId="6" fillId="2" borderId="0" xfId="0" applyNumberFormat="1" applyFont="1" applyFill="1" applyAlignment="1">
      <alignment horizontal="left" vertical="top"/>
    </xf>
    <xf numFmtId="167" fontId="6" fillId="2" borderId="0" xfId="0" applyNumberFormat="1" applyFont="1" applyFill="1" applyAlignment="1">
      <alignment horizontal="center" vertical="top"/>
    </xf>
    <xf numFmtId="167" fontId="6" fillId="2" borderId="0" xfId="0" applyNumberFormat="1" applyFont="1" applyFill="1" applyAlignment="1">
      <alignment horizontal="right" vertical="top"/>
    </xf>
    <xf numFmtId="3" fontId="0" fillId="2" borderId="0" xfId="3" applyNumberFormat="1" applyFont="1" applyFill="1" applyBorder="1" applyAlignment="1" applyProtection="1"/>
    <xf numFmtId="0" fontId="0" fillId="2" borderId="4" xfId="0" applyFill="1" applyBorder="1"/>
    <xf numFmtId="3" fontId="0" fillId="2" borderId="4" xfId="3" applyNumberFormat="1" applyFont="1" applyFill="1" applyBorder="1" applyAlignment="1" applyProtection="1"/>
    <xf numFmtId="0" fontId="0" fillId="2" borderId="1" xfId="0" applyFill="1" applyBorder="1"/>
    <xf numFmtId="9" fontId="0" fillId="2" borderId="1" xfId="1" applyFont="1" applyFill="1" applyBorder="1" applyAlignment="1" applyProtection="1">
      <alignment horizontal="right"/>
    </xf>
    <xf numFmtId="165" fontId="0" fillId="2" borderId="0" xfId="3" applyNumberFormat="1" applyFont="1" applyFill="1" applyBorder="1" applyAlignment="1" applyProtection="1"/>
    <xf numFmtId="0" fontId="6" fillId="2" borderId="9" xfId="0" applyFont="1" applyFill="1" applyBorder="1" applyAlignment="1">
      <alignment horizontal="left" vertical="top"/>
    </xf>
    <xf numFmtId="0" fontId="6" fillId="2" borderId="7" xfId="0" applyFont="1" applyFill="1" applyBorder="1" applyAlignment="1">
      <alignment vertical="top"/>
    </xf>
    <xf numFmtId="0" fontId="6" fillId="2" borderId="31" xfId="0" applyFont="1" applyFill="1" applyBorder="1" applyAlignment="1">
      <alignment vertical="top"/>
    </xf>
    <xf numFmtId="0" fontId="0" fillId="2" borderId="7" xfId="0" applyFill="1" applyBorder="1"/>
    <xf numFmtId="0" fontId="0" fillId="2" borderId="31" xfId="0" applyFill="1" applyBorder="1"/>
    <xf numFmtId="0" fontId="63" fillId="2" borderId="0" xfId="0" applyFont="1" applyFill="1" applyAlignment="1">
      <alignment vertical="center"/>
    </xf>
    <xf numFmtId="0" fontId="10" fillId="2" borderId="0" xfId="0" quotePrefix="1" applyFont="1" applyFill="1" applyAlignment="1">
      <alignment vertical="center"/>
    </xf>
    <xf numFmtId="0" fontId="10" fillId="2" borderId="0" xfId="0" quotePrefix="1" applyFont="1" applyFill="1" applyAlignment="1">
      <alignment vertical="top"/>
    </xf>
    <xf numFmtId="0" fontId="30" fillId="2" borderId="0" xfId="0" applyFont="1" applyFill="1" applyAlignment="1">
      <alignment vertical="center"/>
    </xf>
    <xf numFmtId="0" fontId="18" fillId="2" borderId="0" xfId="0" applyFont="1" applyFill="1"/>
    <xf numFmtId="3" fontId="1" fillId="2" borderId="0" xfId="0" applyNumberFormat="1" applyFont="1" applyFill="1" applyAlignment="1">
      <alignment vertical="center"/>
    </xf>
    <xf numFmtId="0" fontId="49" fillId="2" borderId="0" xfId="0" applyFont="1" applyFill="1" applyAlignment="1">
      <alignment vertical="center"/>
    </xf>
    <xf numFmtId="0" fontId="0" fillId="2" borderId="0" xfId="0" applyFill="1" applyAlignment="1">
      <alignment wrapText="1"/>
    </xf>
    <xf numFmtId="0" fontId="98" fillId="2" borderId="0" xfId="0" applyFont="1" applyFill="1" applyAlignment="1">
      <alignment vertical="center"/>
    </xf>
    <xf numFmtId="0" fontId="35" fillId="2" borderId="0" xfId="0" applyFont="1" applyFill="1"/>
    <xf numFmtId="0" fontId="98" fillId="2" borderId="0" xfId="0" applyFont="1" applyFill="1" applyAlignment="1">
      <alignment vertical="top"/>
    </xf>
    <xf numFmtId="0" fontId="59" fillId="2" borderId="0" xfId="0" applyFont="1" applyFill="1" applyAlignment="1">
      <alignment vertical="center"/>
    </xf>
    <xf numFmtId="0" fontId="40" fillId="2" borderId="0" xfId="0" applyFont="1" applyFill="1"/>
    <xf numFmtId="0" fontId="40" fillId="2" borderId="0" xfId="0" applyFont="1" applyFill="1" applyAlignment="1">
      <alignment vertical="center"/>
    </xf>
    <xf numFmtId="0" fontId="26" fillId="2" borderId="0" xfId="0" applyFont="1" applyFill="1" applyAlignment="1">
      <alignment vertical="center"/>
    </xf>
    <xf numFmtId="0" fontId="46" fillId="2" borderId="0" xfId="0" applyFont="1" applyFill="1"/>
    <xf numFmtId="0" fontId="46" fillId="2" borderId="0" xfId="0" applyFont="1" applyFill="1" applyAlignment="1">
      <alignment vertical="center"/>
    </xf>
    <xf numFmtId="0" fontId="11" fillId="2" borderId="0" xfId="0" applyFont="1" applyFill="1"/>
    <xf numFmtId="0" fontId="71" fillId="2" borderId="0" xfId="0" applyFont="1" applyFill="1"/>
    <xf numFmtId="0" fontId="14" fillId="2" borderId="1" xfId="0" applyFont="1" applyFill="1" applyBorder="1"/>
    <xf numFmtId="0" fontId="73" fillId="2" borderId="1" xfId="0" applyFont="1" applyFill="1" applyBorder="1"/>
    <xf numFmtId="0" fontId="14" fillId="2" borderId="5" xfId="0" applyFont="1" applyFill="1" applyBorder="1"/>
    <xf numFmtId="0" fontId="0" fillId="2" borderId="60" xfId="0" applyFill="1" applyBorder="1"/>
    <xf numFmtId="0" fontId="0" fillId="2" borderId="54" xfId="0" applyFill="1" applyBorder="1"/>
    <xf numFmtId="3" fontId="0" fillId="2" borderId="60" xfId="0" applyNumberFormat="1" applyFill="1" applyBorder="1"/>
    <xf numFmtId="0" fontId="0" fillId="2" borderId="60" xfId="0" applyFill="1" applyBorder="1" applyAlignment="1">
      <alignment horizontal="left"/>
    </xf>
    <xf numFmtId="3" fontId="0" fillId="2" borderId="1" xfId="0" applyNumberFormat="1" applyFill="1" applyBorder="1"/>
    <xf numFmtId="0" fontId="0" fillId="2" borderId="1" xfId="0" applyFill="1" applyBorder="1" applyAlignment="1">
      <alignment horizontal="left"/>
    </xf>
    <xf numFmtId="3" fontId="0" fillId="2" borderId="0" xfId="0" applyNumberFormat="1" applyFill="1"/>
    <xf numFmtId="3" fontId="0" fillId="2" borderId="1" xfId="0" applyNumberFormat="1" applyFill="1" applyBorder="1" applyAlignment="1">
      <alignment horizontal="left"/>
    </xf>
    <xf numFmtId="1" fontId="0" fillId="2" borderId="1" xfId="0" applyNumberFormat="1" applyFill="1" applyBorder="1" applyAlignment="1">
      <alignment horizontal="left"/>
    </xf>
    <xf numFmtId="0" fontId="0" fillId="5" borderId="5" xfId="0" applyFill="1" applyBorder="1" applyAlignment="1">
      <alignment horizontal="left"/>
    </xf>
    <xf numFmtId="0" fontId="0" fillId="4" borderId="5" xfId="0" quotePrefix="1" applyFill="1" applyBorder="1" applyAlignment="1">
      <alignment horizontal="left"/>
    </xf>
    <xf numFmtId="0" fontId="72" fillId="0" borderId="5" xfId="0" applyFont="1" applyBorder="1" applyAlignment="1">
      <alignment horizontal="left"/>
    </xf>
    <xf numFmtId="0" fontId="0" fillId="17" borderId="5" xfId="0" applyFill="1" applyBorder="1" applyAlignment="1">
      <alignment horizontal="left"/>
    </xf>
    <xf numFmtId="0" fontId="0" fillId="7" borderId="0" xfId="0" applyFill="1"/>
    <xf numFmtId="9" fontId="0" fillId="0" borderId="0" xfId="0" applyNumberFormat="1" applyAlignment="1">
      <alignment horizontal="left"/>
    </xf>
    <xf numFmtId="0" fontId="6" fillId="7" borderId="9" xfId="0" quotePrefix="1" applyFont="1" applyFill="1" applyBorder="1" applyAlignment="1">
      <alignment horizontal="left" vertical="center"/>
    </xf>
    <xf numFmtId="0" fontId="1" fillId="0" borderId="0" xfId="0" applyFont="1"/>
    <xf numFmtId="0" fontId="106" fillId="0" borderId="0" xfId="0" applyFont="1" applyAlignment="1">
      <alignment horizontal="right"/>
    </xf>
    <xf numFmtId="0" fontId="1" fillId="0" borderId="0" xfId="2" applyFont="1" applyProtection="1"/>
    <xf numFmtId="0" fontId="107" fillId="0" borderId="0" xfId="0" applyFont="1"/>
    <xf numFmtId="0" fontId="108" fillId="0" borderId="0" xfId="0" applyFont="1"/>
    <xf numFmtId="0" fontId="35" fillId="0" borderId="0" xfId="0" applyFont="1"/>
    <xf numFmtId="0" fontId="1" fillId="0" borderId="0" xfId="0" applyFont="1" applyAlignment="1">
      <alignment horizontal="left"/>
    </xf>
    <xf numFmtId="0" fontId="1" fillId="0" borderId="20" xfId="0" applyFont="1" applyBorder="1"/>
    <xf numFmtId="0" fontId="1" fillId="5" borderId="0" xfId="0" applyFont="1" applyFill="1"/>
    <xf numFmtId="0" fontId="1" fillId="4" borderId="1" xfId="0" applyFont="1" applyFill="1" applyBorder="1"/>
    <xf numFmtId="0" fontId="1" fillId="3" borderId="1" xfId="0" applyFont="1" applyFill="1" applyBorder="1"/>
    <xf numFmtId="0" fontId="1" fillId="3" borderId="0" xfId="0" applyFont="1" applyFill="1"/>
    <xf numFmtId="0" fontId="109" fillId="0" borderId="0" xfId="0" applyFont="1" applyAlignment="1">
      <alignment vertical="center"/>
    </xf>
    <xf numFmtId="0" fontId="1" fillId="0" borderId="48" xfId="0" applyFont="1" applyBorder="1" applyAlignment="1">
      <alignment horizontal="left" vertical="center" wrapText="1"/>
    </xf>
    <xf numFmtId="0" fontId="1" fillId="0" borderId="48" xfId="0" applyFont="1" applyBorder="1" applyAlignment="1">
      <alignment vertical="center" wrapText="1"/>
    </xf>
    <xf numFmtId="0" fontId="1" fillId="5" borderId="48" xfId="0" applyFont="1" applyFill="1" applyBorder="1" applyAlignment="1">
      <alignment vertical="center" wrapText="1"/>
    </xf>
    <xf numFmtId="0" fontId="1" fillId="4" borderId="50" xfId="0" applyFont="1" applyFill="1" applyBorder="1" applyAlignment="1">
      <alignment vertical="center" wrapText="1"/>
    </xf>
    <xf numFmtId="0" fontId="1" fillId="3" borderId="51" xfId="0" applyFont="1" applyFill="1" applyBorder="1" applyAlignment="1">
      <alignment vertical="center" wrapText="1"/>
    </xf>
    <xf numFmtId="0" fontId="1" fillId="0" borderId="49" xfId="0" applyFont="1" applyBorder="1" applyAlignment="1">
      <alignment vertical="top" wrapText="1"/>
    </xf>
    <xf numFmtId="0" fontId="1" fillId="5" borderId="49" xfId="0" applyFont="1" applyFill="1" applyBorder="1" applyAlignment="1">
      <alignment vertical="top" wrapText="1"/>
    </xf>
    <xf numFmtId="0" fontId="1" fillId="4" borderId="50" xfId="0" applyFont="1" applyFill="1" applyBorder="1" applyAlignment="1">
      <alignment vertical="top" wrapText="1"/>
    </xf>
    <xf numFmtId="0" fontId="1" fillId="10" borderId="49" xfId="0" applyFont="1" applyFill="1" applyBorder="1" applyAlignment="1">
      <alignment vertical="top" wrapText="1"/>
    </xf>
    <xf numFmtId="0" fontId="1" fillId="0" borderId="0" xfId="0" applyFont="1" applyAlignment="1">
      <alignment vertical="top"/>
    </xf>
    <xf numFmtId="0" fontId="0" fillId="7" borderId="0" xfId="0" applyFill="1" applyAlignment="1">
      <alignment horizontal="center" vertical="center"/>
    </xf>
    <xf numFmtId="0" fontId="1" fillId="7" borderId="49" xfId="0" applyFont="1" applyFill="1" applyBorder="1" applyAlignment="1">
      <alignment vertical="top" wrapText="1"/>
    </xf>
    <xf numFmtId="0" fontId="110" fillId="10" borderId="49" xfId="0" applyFont="1" applyFill="1" applyBorder="1" applyAlignment="1">
      <alignment vertical="top" wrapText="1"/>
    </xf>
    <xf numFmtId="0" fontId="1" fillId="10" borderId="51" xfId="0" applyFont="1" applyFill="1" applyBorder="1" applyAlignment="1">
      <alignment vertical="top" wrapText="1"/>
    </xf>
    <xf numFmtId="0" fontId="1" fillId="7" borderId="48" xfId="0" applyFont="1" applyFill="1" applyBorder="1" applyAlignment="1">
      <alignment horizontal="left" vertical="center" wrapText="1"/>
    </xf>
    <xf numFmtId="0" fontId="1" fillId="0" borderId="0" xfId="0" applyFont="1" applyAlignment="1">
      <alignment vertical="top" wrapText="1"/>
    </xf>
    <xf numFmtId="0" fontId="1" fillId="5" borderId="0" xfId="0" applyFont="1" applyFill="1" applyAlignment="1">
      <alignment vertical="top" wrapText="1"/>
    </xf>
    <xf numFmtId="0" fontId="1" fillId="10" borderId="0" xfId="0" applyFont="1" applyFill="1" applyAlignment="1">
      <alignment vertical="top" wrapText="1"/>
    </xf>
    <xf numFmtId="0" fontId="1" fillId="5" borderId="0" xfId="0" applyFont="1" applyFill="1" applyAlignment="1">
      <alignment vertical="center"/>
    </xf>
    <xf numFmtId="0" fontId="1" fillId="10" borderId="0" xfId="0" applyFont="1" applyFill="1" applyAlignment="1">
      <alignment vertical="center"/>
    </xf>
    <xf numFmtId="0" fontId="1" fillId="0" borderId="0" xfId="0" applyFont="1" applyAlignment="1">
      <alignment vertical="center"/>
    </xf>
    <xf numFmtId="0" fontId="1" fillId="5" borderId="0" xfId="0" applyFont="1" applyFill="1" applyAlignment="1">
      <alignment vertical="center" wrapText="1"/>
    </xf>
    <xf numFmtId="0" fontId="1" fillId="10" borderId="0" xfId="0" applyFont="1" applyFill="1" applyAlignment="1">
      <alignment vertical="center" wrapText="1"/>
    </xf>
    <xf numFmtId="0" fontId="1" fillId="0" borderId="0" xfId="0" applyFont="1" applyAlignment="1">
      <alignment vertical="center" wrapText="1"/>
    </xf>
    <xf numFmtId="0" fontId="1" fillId="11" borderId="0" xfId="0" applyFont="1" applyFill="1" applyAlignment="1">
      <alignment vertical="top" wrapText="1"/>
    </xf>
    <xf numFmtId="0" fontId="1" fillId="15" borderId="48" xfId="0" applyFont="1" applyFill="1" applyBorder="1" applyAlignment="1">
      <alignment horizontal="left" vertical="center" wrapText="1"/>
    </xf>
    <xf numFmtId="0" fontId="0" fillId="19" borderId="0" xfId="0" applyFill="1" applyAlignment="1">
      <alignment horizontal="center" vertical="center"/>
    </xf>
    <xf numFmtId="0" fontId="109" fillId="19" borderId="0" xfId="0" applyFont="1" applyFill="1" applyAlignment="1">
      <alignment vertical="center"/>
    </xf>
    <xf numFmtId="0" fontId="1" fillId="19" borderId="48" xfId="0" applyFont="1" applyFill="1" applyBorder="1" applyAlignment="1">
      <alignment horizontal="left" vertical="center" wrapText="1"/>
    </xf>
    <xf numFmtId="0" fontId="1" fillId="19" borderId="0" xfId="0" applyFont="1" applyFill="1" applyAlignment="1">
      <alignment vertical="top" wrapText="1"/>
    </xf>
    <xf numFmtId="0" fontId="1" fillId="19" borderId="49" xfId="0" applyFont="1" applyFill="1" applyBorder="1" applyAlignment="1">
      <alignment vertical="top" wrapText="1"/>
    </xf>
    <xf numFmtId="0" fontId="1" fillId="19" borderId="50" xfId="0" applyFont="1" applyFill="1" applyBorder="1" applyAlignment="1">
      <alignment vertical="top" wrapText="1"/>
    </xf>
    <xf numFmtId="0" fontId="1" fillId="19" borderId="0" xfId="0" applyFont="1" applyFill="1" applyAlignment="1">
      <alignment vertical="top"/>
    </xf>
    <xf numFmtId="0" fontId="0" fillId="7" borderId="0" xfId="0" applyFill="1" applyAlignment="1">
      <alignment horizontal="center" vertical="top"/>
    </xf>
    <xf numFmtId="0" fontId="109" fillId="0" borderId="0" xfId="0" applyFont="1" applyAlignment="1">
      <alignment horizontal="left" vertical="top"/>
    </xf>
    <xf numFmtId="0" fontId="1" fillId="0" borderId="48" xfId="0" applyFont="1" applyBorder="1" applyAlignment="1">
      <alignment horizontal="left" vertical="top" wrapText="1"/>
    </xf>
    <xf numFmtId="0" fontId="1" fillId="0" borderId="0" xfId="0" applyFont="1" applyAlignment="1">
      <alignment horizontal="left" vertical="top" wrapText="1"/>
    </xf>
    <xf numFmtId="0" fontId="1" fillId="5" borderId="49" xfId="0" applyFont="1" applyFill="1" applyBorder="1" applyAlignment="1">
      <alignment horizontal="left" vertical="top" wrapText="1"/>
    </xf>
    <xf numFmtId="0" fontId="1" fillId="4" borderId="50" xfId="0" applyFont="1" applyFill="1" applyBorder="1" applyAlignment="1">
      <alignment horizontal="left" vertical="top" wrapText="1"/>
    </xf>
    <xf numFmtId="0" fontId="1" fillId="10" borderId="49" xfId="0" applyFont="1" applyFill="1" applyBorder="1" applyAlignment="1">
      <alignment horizontal="left" vertical="top" wrapText="1"/>
    </xf>
    <xf numFmtId="0" fontId="1" fillId="0" borderId="0" xfId="0" applyFont="1" applyAlignment="1">
      <alignment horizontal="left" vertical="top"/>
    </xf>
    <xf numFmtId="0" fontId="1" fillId="5" borderId="49" xfId="0" quotePrefix="1" applyFont="1" applyFill="1" applyBorder="1" applyAlignment="1">
      <alignment vertical="top" wrapText="1"/>
    </xf>
    <xf numFmtId="0" fontId="1" fillId="0" borderId="48" xfId="0" applyFont="1" applyBorder="1" applyAlignment="1">
      <alignment vertical="top" wrapText="1"/>
    </xf>
    <xf numFmtId="0" fontId="1" fillId="0" borderId="0" xfId="0" applyFont="1" applyAlignment="1">
      <alignment horizontal="left" vertical="center" wrapText="1"/>
    </xf>
    <xf numFmtId="0" fontId="0" fillId="9" borderId="0" xfId="0" applyFill="1" applyAlignment="1">
      <alignment horizontal="center" vertical="center"/>
    </xf>
    <xf numFmtId="0" fontId="1" fillId="9" borderId="0" xfId="0" applyFont="1" applyFill="1" applyAlignment="1">
      <alignment vertical="center"/>
    </xf>
    <xf numFmtId="0" fontId="1" fillId="4" borderId="46" xfId="0" applyFont="1" applyFill="1" applyBorder="1" applyAlignment="1">
      <alignment vertical="top" wrapText="1"/>
    </xf>
    <xf numFmtId="0" fontId="110" fillId="10" borderId="0" xfId="0" applyFont="1" applyFill="1" applyAlignment="1">
      <alignment vertical="top" wrapText="1"/>
    </xf>
    <xf numFmtId="0" fontId="1" fillId="10" borderId="46" xfId="0" applyFont="1" applyFill="1" applyBorder="1" applyAlignment="1">
      <alignment vertical="top" wrapText="1"/>
    </xf>
    <xf numFmtId="0" fontId="1" fillId="7" borderId="0" xfId="0" applyFont="1" applyFill="1" applyAlignment="1">
      <alignment horizontal="left" vertical="top"/>
    </xf>
    <xf numFmtId="0" fontId="1" fillId="4" borderId="0" xfId="0" applyFont="1" applyFill="1" applyAlignment="1">
      <alignment vertical="top" wrapText="1"/>
    </xf>
    <xf numFmtId="0" fontId="0" fillId="13" borderId="0" xfId="0" applyFill="1" applyAlignment="1">
      <alignment horizontal="center" vertical="center"/>
    </xf>
    <xf numFmtId="0" fontId="1" fillId="13" borderId="0" xfId="0" applyFont="1" applyFill="1" applyAlignment="1">
      <alignment vertical="center"/>
    </xf>
    <xf numFmtId="0" fontId="1" fillId="13" borderId="0" xfId="0" applyFont="1" applyFill="1" applyAlignment="1">
      <alignment horizontal="left" vertical="center"/>
    </xf>
    <xf numFmtId="14" fontId="1" fillId="0" borderId="0" xfId="0" applyNumberFormat="1" applyFont="1" applyAlignment="1">
      <alignment horizontal="left"/>
    </xf>
    <xf numFmtId="14" fontId="1" fillId="14" borderId="0" xfId="0" applyNumberFormat="1" applyFont="1" applyFill="1" applyAlignment="1">
      <alignment horizontal="left"/>
    </xf>
    <xf numFmtId="0" fontId="6" fillId="7" borderId="7" xfId="0" applyFont="1" applyFill="1" applyBorder="1" applyAlignment="1">
      <alignment vertical="center"/>
    </xf>
    <xf numFmtId="0" fontId="111" fillId="2" borderId="0" xfId="0" applyFont="1" applyFill="1" applyAlignment="1">
      <alignment horizontal="left" vertical="center"/>
    </xf>
    <xf numFmtId="0" fontId="67" fillId="2" borderId="0" xfId="0" applyFont="1" applyFill="1" applyAlignment="1">
      <alignment vertical="center"/>
    </xf>
    <xf numFmtId="0" fontId="112" fillId="2" borderId="0" xfId="0" applyFont="1" applyFill="1" applyAlignment="1">
      <alignment horizontal="left" vertical="top"/>
    </xf>
    <xf numFmtId="167" fontId="73" fillId="0" borderId="0" xfId="0" applyNumberFormat="1" applyFont="1" applyAlignment="1">
      <alignment vertical="center"/>
    </xf>
    <xf numFmtId="0" fontId="64" fillId="7" borderId="15" xfId="0" applyFont="1" applyFill="1" applyBorder="1"/>
    <xf numFmtId="0" fontId="0" fillId="7" borderId="15" xfId="0" applyFill="1" applyBorder="1" applyAlignment="1">
      <alignment vertical="center"/>
    </xf>
    <xf numFmtId="1" fontId="78" fillId="0" borderId="0" xfId="1" applyNumberFormat="1" applyFont="1" applyBorder="1" applyAlignment="1" applyProtection="1">
      <alignment horizontal="right"/>
    </xf>
    <xf numFmtId="3" fontId="10" fillId="0" borderId="0" xfId="0" applyNumberFormat="1" applyFont="1" applyAlignment="1" applyProtection="1">
      <alignment horizontal="center"/>
      <protection locked="0"/>
    </xf>
    <xf numFmtId="167" fontId="6" fillId="0" borderId="7" xfId="0" applyNumberFormat="1" applyFont="1" applyBorder="1" applyAlignment="1">
      <alignment vertical="center"/>
    </xf>
    <xf numFmtId="167" fontId="6" fillId="0" borderId="0" xfId="0" applyNumberFormat="1" applyFont="1" applyAlignment="1">
      <alignment vertical="top"/>
    </xf>
    <xf numFmtId="167" fontId="0" fillId="0" borderId="0" xfId="0" applyNumberFormat="1"/>
    <xf numFmtId="167" fontId="22" fillId="0" borderId="0" xfId="0" applyNumberFormat="1" applyFont="1" applyAlignment="1">
      <alignment vertical="top" wrapText="1"/>
    </xf>
    <xf numFmtId="167" fontId="22" fillId="0" borderId="0" xfId="0" applyNumberFormat="1" applyFont="1" applyAlignment="1">
      <alignment horizontal="center" vertical="top" wrapText="1"/>
    </xf>
    <xf numFmtId="167" fontId="6" fillId="3" borderId="0" xfId="0" applyNumberFormat="1" applyFont="1" applyFill="1" applyAlignment="1">
      <alignment horizontal="right" vertical="center"/>
    </xf>
    <xf numFmtId="167" fontId="6" fillId="0" borderId="0" xfId="0" applyNumberFormat="1" applyFont="1" applyAlignment="1">
      <alignment horizontal="left" vertical="top"/>
    </xf>
    <xf numFmtId="167" fontId="6" fillId="0" borderId="0" xfId="0" applyNumberFormat="1" applyFont="1" applyAlignment="1">
      <alignment horizontal="center" vertical="top"/>
    </xf>
    <xf numFmtId="0" fontId="6" fillId="0" borderId="7" xfId="0" quotePrefix="1" applyFont="1" applyBorder="1" applyAlignment="1">
      <alignment horizontal="left" vertical="center"/>
    </xf>
    <xf numFmtId="0" fontId="40" fillId="0" borderId="7" xfId="0" applyFont="1" applyBorder="1"/>
    <xf numFmtId="9" fontId="40" fillId="0" borderId="7" xfId="1" applyFont="1" applyBorder="1" applyAlignment="1" applyProtection="1"/>
    <xf numFmtId="9" fontId="40" fillId="0" borderId="7" xfId="1" applyFont="1" applyFill="1" applyBorder="1" applyAlignment="1" applyProtection="1"/>
    <xf numFmtId="3" fontId="73" fillId="2" borderId="7" xfId="0" applyNumberFormat="1" applyFont="1" applyFill="1" applyBorder="1"/>
    <xf numFmtId="0" fontId="40" fillId="2" borderId="7" xfId="0" applyFont="1" applyFill="1" applyBorder="1"/>
    <xf numFmtId="0" fontId="0" fillId="2" borderId="7" xfId="0" applyFill="1" applyBorder="1" applyAlignment="1">
      <alignment vertical="center"/>
    </xf>
    <xf numFmtId="0" fontId="29" fillId="5" borderId="49" xfId="0" applyFont="1" applyFill="1" applyBorder="1" applyAlignment="1">
      <alignment vertical="top" wrapText="1"/>
    </xf>
    <xf numFmtId="0" fontId="29" fillId="4" borderId="50" xfId="0" applyFont="1" applyFill="1" applyBorder="1" applyAlignment="1">
      <alignment vertical="top" wrapText="1"/>
    </xf>
    <xf numFmtId="0" fontId="29" fillId="10" borderId="49" xfId="0" applyFont="1" applyFill="1" applyBorder="1" applyAlignment="1">
      <alignment vertical="top" wrapText="1"/>
    </xf>
    <xf numFmtId="0" fontId="113" fillId="10" borderId="49" xfId="0" applyFont="1" applyFill="1" applyBorder="1" applyAlignment="1">
      <alignment vertical="top" wrapText="1"/>
    </xf>
    <xf numFmtId="0" fontId="14" fillId="0" borderId="0" xfId="0" applyFont="1" applyAlignment="1">
      <alignment horizontal="right"/>
    </xf>
    <xf numFmtId="0" fontId="0" fillId="0" borderId="59" xfId="0" applyBorder="1" applyAlignment="1">
      <alignment horizontal="left"/>
    </xf>
    <xf numFmtId="0" fontId="10" fillId="7" borderId="0" xfId="0" applyFont="1" applyFill="1" applyAlignment="1">
      <alignment horizontal="left"/>
    </xf>
    <xf numFmtId="0" fontId="38" fillId="2" borderId="0" xfId="0" applyFont="1" applyFill="1" applyAlignment="1">
      <alignment vertical="center"/>
    </xf>
    <xf numFmtId="0" fontId="38" fillId="0" borderId="4" xfId="0" applyFont="1" applyBorder="1"/>
    <xf numFmtId="0" fontId="38" fillId="0" borderId="4" xfId="0" applyFont="1" applyBorder="1" applyAlignment="1">
      <alignment vertical="center"/>
    </xf>
    <xf numFmtId="0" fontId="38" fillId="0" borderId="64" xfId="0" applyFont="1" applyBorder="1"/>
    <xf numFmtId="0" fontId="38" fillId="0" borderId="65" xfId="0" applyFont="1" applyBorder="1"/>
    <xf numFmtId="0" fontId="38" fillId="0" borderId="66" xfId="0" applyFont="1" applyBorder="1"/>
    <xf numFmtId="0" fontId="0" fillId="0" borderId="66" xfId="0" applyBorder="1" applyAlignment="1">
      <alignment vertical="top" wrapText="1"/>
    </xf>
    <xf numFmtId="0" fontId="16" fillId="0" borderId="66" xfId="0" applyFont="1" applyBorder="1"/>
    <xf numFmtId="0" fontId="115" fillId="0" borderId="0" xfId="0" applyFont="1" applyAlignment="1">
      <alignment horizontal="center"/>
    </xf>
    <xf numFmtId="0" fontId="16" fillId="0" borderId="0" xfId="0" applyFont="1" applyAlignment="1">
      <alignment horizontal="left" vertical="center"/>
    </xf>
    <xf numFmtId="0" fontId="74" fillId="0" borderId="0" xfId="0" applyFont="1" applyAlignment="1">
      <alignment horizontal="left" vertical="center"/>
    </xf>
    <xf numFmtId="0" fontId="38" fillId="0" borderId="1" xfId="0" applyFont="1" applyBorder="1"/>
    <xf numFmtId="0" fontId="38" fillId="0" borderId="1" xfId="0" applyFont="1" applyBorder="1" applyAlignment="1">
      <alignment vertical="center"/>
    </xf>
    <xf numFmtId="0" fontId="38" fillId="0" borderId="68" xfId="0" applyFont="1" applyBorder="1"/>
    <xf numFmtId="0" fontId="74" fillId="23" borderId="0" xfId="0" applyFont="1" applyFill="1" applyAlignment="1">
      <alignment horizontal="center" vertical="center"/>
    </xf>
    <xf numFmtId="0" fontId="74" fillId="23" borderId="0" xfId="0" applyFont="1" applyFill="1" applyAlignment="1">
      <alignment horizontal="left" vertical="center"/>
    </xf>
    <xf numFmtId="0" fontId="38" fillId="23" borderId="0" xfId="0" applyFont="1" applyFill="1"/>
    <xf numFmtId="0" fontId="16" fillId="23" borderId="0" xfId="0" applyFont="1" applyFill="1" applyAlignment="1">
      <alignment horizontal="center" vertical="center"/>
    </xf>
    <xf numFmtId="0" fontId="16" fillId="23" borderId="0" xfId="0" applyFont="1" applyFill="1"/>
    <xf numFmtId="0" fontId="16" fillId="23" borderId="0" xfId="0" applyFont="1" applyFill="1" applyAlignment="1">
      <alignment vertical="center"/>
    </xf>
    <xf numFmtId="0" fontId="38" fillId="23" borderId="0" xfId="0" applyFont="1" applyFill="1" applyAlignment="1">
      <alignment horizontal="center" vertical="center"/>
    </xf>
    <xf numFmtId="0" fontId="63" fillId="23" borderId="0" xfId="0" applyFont="1" applyFill="1" applyAlignment="1">
      <alignment horizontal="center" vertical="center"/>
    </xf>
    <xf numFmtId="0" fontId="63" fillId="23" borderId="0" xfId="0" applyFont="1" applyFill="1" applyAlignment="1">
      <alignment vertical="center"/>
    </xf>
    <xf numFmtId="0" fontId="74" fillId="23" borderId="0" xfId="0" applyFont="1" applyFill="1"/>
    <xf numFmtId="0" fontId="38" fillId="0" borderId="0" xfId="0" applyFont="1" applyAlignment="1">
      <alignment horizontal="left" vertical="center"/>
    </xf>
    <xf numFmtId="0" fontId="0" fillId="14" borderId="0" xfId="0" applyFill="1"/>
    <xf numFmtId="0" fontId="0" fillId="14" borderId="0" xfId="0" applyFill="1" applyAlignment="1">
      <alignment vertical="center"/>
    </xf>
    <xf numFmtId="0" fontId="63" fillId="0" borderId="0" xfId="0" applyFont="1" applyAlignment="1">
      <alignment horizontal="center"/>
    </xf>
    <xf numFmtId="0" fontId="41" fillId="0" borderId="0" xfId="0" applyFont="1" applyAlignment="1">
      <alignment horizontal="right"/>
    </xf>
    <xf numFmtId="0" fontId="41" fillId="0" borderId="0" xfId="0" quotePrefix="1" applyFont="1" applyAlignment="1">
      <alignment horizontal="right"/>
    </xf>
    <xf numFmtId="3" fontId="10" fillId="0" borderId="0" xfId="3" applyNumberFormat="1" applyFont="1" applyBorder="1" applyAlignment="1" applyProtection="1">
      <alignment horizontal="right"/>
    </xf>
    <xf numFmtId="0" fontId="10" fillId="0" borderId="0" xfId="3" applyNumberFormat="1" applyFont="1" applyBorder="1" applyAlignment="1" applyProtection="1">
      <alignment horizontal="right"/>
    </xf>
    <xf numFmtId="0" fontId="18" fillId="0" borderId="0" xfId="3" applyNumberFormat="1" applyFont="1" applyBorder="1" applyAlignment="1" applyProtection="1">
      <alignment horizontal="right"/>
    </xf>
    <xf numFmtId="0" fontId="99" fillId="0" borderId="0" xfId="0" applyFont="1" applyAlignment="1">
      <alignment horizontal="left"/>
    </xf>
    <xf numFmtId="0" fontId="116" fillId="2" borderId="5" xfId="0" applyFont="1" applyFill="1" applyBorder="1" applyAlignment="1">
      <alignment horizontal="left"/>
    </xf>
    <xf numFmtId="0" fontId="74" fillId="2" borderId="5" xfId="0" applyFont="1" applyFill="1" applyBorder="1"/>
    <xf numFmtId="3" fontId="1" fillId="0" borderId="7" xfId="0" applyNumberFormat="1" applyFont="1" applyBorder="1" applyAlignment="1">
      <alignment vertical="center"/>
    </xf>
    <xf numFmtId="0" fontId="63" fillId="0" borderId="7" xfId="0" applyFont="1" applyBorder="1" applyAlignment="1">
      <alignment horizontal="center"/>
    </xf>
    <xf numFmtId="0" fontId="0" fillId="0" borderId="7" xfId="0" applyBorder="1" applyAlignment="1">
      <alignment horizontal="center"/>
    </xf>
    <xf numFmtId="0" fontId="63" fillId="0" borderId="8" xfId="0" applyFont="1" applyBorder="1" applyAlignment="1">
      <alignment horizontal="left"/>
    </xf>
    <xf numFmtId="0" fontId="63" fillId="0" borderId="8" xfId="0" applyFont="1" applyBorder="1"/>
    <xf numFmtId="0" fontId="26" fillId="14" borderId="27" xfId="0" applyFont="1" applyFill="1" applyBorder="1" applyAlignment="1">
      <alignment vertical="center"/>
    </xf>
    <xf numFmtId="167" fontId="0" fillId="4" borderId="1" xfId="0" applyNumberFormat="1" applyFill="1" applyBorder="1" applyAlignment="1">
      <alignment horizontal="left"/>
    </xf>
    <xf numFmtId="0" fontId="93" fillId="0" borderId="0" xfId="2" applyFont="1" applyBorder="1" applyAlignment="1" applyProtection="1">
      <alignment vertical="center"/>
      <protection locked="0"/>
    </xf>
    <xf numFmtId="3" fontId="73" fillId="3" borderId="7" xfId="0" applyNumberFormat="1" applyFont="1" applyFill="1" applyBorder="1" applyAlignment="1">
      <alignment vertical="center"/>
    </xf>
    <xf numFmtId="0" fontId="73" fillId="3" borderId="7" xfId="0" applyFont="1" applyFill="1" applyBorder="1"/>
    <xf numFmtId="0" fontId="73" fillId="3" borderId="7" xfId="0" applyFont="1" applyFill="1" applyBorder="1" applyAlignment="1">
      <alignment vertical="center"/>
    </xf>
    <xf numFmtId="0" fontId="73" fillId="3" borderId="7" xfId="0" applyFont="1" applyFill="1" applyBorder="1" applyAlignment="1">
      <alignment horizontal="center"/>
    </xf>
    <xf numFmtId="0" fontId="73" fillId="3" borderId="7" xfId="0" applyFont="1" applyFill="1" applyBorder="1" applyAlignment="1">
      <alignment horizontal="left"/>
    </xf>
    <xf numFmtId="0" fontId="0" fillId="3" borderId="8" xfId="0" applyFill="1" applyBorder="1" applyAlignment="1">
      <alignment horizontal="left"/>
    </xf>
    <xf numFmtId="0" fontId="0" fillId="3" borderId="8" xfId="0" applyFill="1" applyBorder="1"/>
    <xf numFmtId="0" fontId="0" fillId="3" borderId="0" xfId="0" applyFill="1" applyAlignment="1">
      <alignment horizontal="right"/>
    </xf>
    <xf numFmtId="3" fontId="0" fillId="3" borderId="0" xfId="0" applyNumberFormat="1" applyFill="1" applyAlignment="1">
      <alignment horizontal="right"/>
    </xf>
    <xf numFmtId="3" fontId="10" fillId="0" borderId="0" xfId="3" applyNumberFormat="1" applyFont="1" applyBorder="1" applyAlignment="1" applyProtection="1"/>
    <xf numFmtId="0" fontId="63" fillId="2" borderId="5" xfId="0" applyFont="1" applyFill="1" applyBorder="1" applyAlignment="1">
      <alignment vertical="center"/>
    </xf>
    <xf numFmtId="0" fontId="3" fillId="7" borderId="15" xfId="0" applyFont="1" applyFill="1" applyBorder="1" applyAlignment="1">
      <alignment vertical="center"/>
    </xf>
    <xf numFmtId="0" fontId="109" fillId="0" borderId="0" xfId="0" applyFont="1" applyAlignment="1">
      <alignment vertical="top"/>
    </xf>
    <xf numFmtId="0" fontId="0" fillId="24" borderId="0" xfId="0" applyFill="1" applyAlignment="1">
      <alignment horizontal="center" vertical="top"/>
    </xf>
    <xf numFmtId="0" fontId="0" fillId="24" borderId="0" xfId="0" applyFill="1" applyAlignment="1">
      <alignment horizontal="center" vertical="center"/>
    </xf>
    <xf numFmtId="0" fontId="96" fillId="0" borderId="0" xfId="2" applyFont="1" applyBorder="1" applyAlignment="1" applyProtection="1">
      <alignment vertical="center"/>
      <protection locked="0"/>
    </xf>
    <xf numFmtId="0" fontId="93" fillId="0" borderId="0" xfId="0" applyFont="1" applyAlignment="1">
      <alignment horizontal="left" vertical="center"/>
    </xf>
    <xf numFmtId="0" fontId="92" fillId="0" borderId="0" xfId="0" applyFont="1" applyAlignment="1">
      <alignment horizontal="left" vertical="center"/>
    </xf>
    <xf numFmtId="0" fontId="63" fillId="0" borderId="0" xfId="0" applyFont="1" applyAlignment="1">
      <alignment horizontal="left" vertical="center"/>
    </xf>
    <xf numFmtId="0" fontId="117" fillId="0" borderId="0" xfId="0" applyFont="1" applyAlignment="1">
      <alignment vertical="center"/>
    </xf>
    <xf numFmtId="0" fontId="117" fillId="0" borderId="42" xfId="0" applyFont="1" applyBorder="1" applyAlignment="1">
      <alignment vertical="center"/>
    </xf>
    <xf numFmtId="0" fontId="117" fillId="3" borderId="0" xfId="0" applyFont="1" applyFill="1" applyAlignment="1">
      <alignment vertical="center"/>
    </xf>
    <xf numFmtId="0" fontId="117" fillId="0" borderId="43" xfId="0" applyFont="1" applyBorder="1" applyAlignment="1">
      <alignment vertical="center"/>
    </xf>
    <xf numFmtId="0" fontId="117" fillId="2" borderId="0" xfId="0" applyFont="1" applyFill="1" applyAlignment="1">
      <alignment vertical="center"/>
    </xf>
    <xf numFmtId="0" fontId="0" fillId="25" borderId="0" xfId="0" applyFill="1" applyAlignment="1">
      <alignment horizontal="center" vertical="center"/>
    </xf>
    <xf numFmtId="0" fontId="36" fillId="0" borderId="0" xfId="0" applyFont="1" applyAlignment="1">
      <alignment vertical="center"/>
    </xf>
    <xf numFmtId="0" fontId="92" fillId="0" borderId="0" xfId="0" applyFont="1"/>
    <xf numFmtId="0" fontId="16" fillId="0" borderId="1" xfId="0" applyFont="1" applyBorder="1"/>
    <xf numFmtId="0" fontId="16" fillId="0" borderId="63" xfId="0" applyFont="1" applyBorder="1"/>
    <xf numFmtId="0" fontId="38" fillId="0" borderId="67" xfId="0" applyFont="1" applyBorder="1"/>
    <xf numFmtId="0" fontId="38" fillId="0" borderId="0" xfId="0" applyFont="1" applyAlignment="1">
      <alignment horizontal="center"/>
    </xf>
    <xf numFmtId="0" fontId="41" fillId="0" borderId="0" xfId="0" applyFont="1" applyAlignment="1">
      <alignment horizontal="center"/>
    </xf>
    <xf numFmtId="0" fontId="117" fillId="0" borderId="0" xfId="0" applyFont="1" applyAlignment="1">
      <alignment horizontal="center" vertical="center"/>
    </xf>
    <xf numFmtId="0" fontId="0" fillId="2" borderId="0" xfId="0" applyFill="1" applyAlignment="1">
      <alignment horizontal="center"/>
    </xf>
    <xf numFmtId="0" fontId="73" fillId="0" borderId="0" xfId="0" applyFont="1" applyAlignment="1">
      <alignment horizontal="center"/>
    </xf>
    <xf numFmtId="0" fontId="0" fillId="17" borderId="0" xfId="0" applyFill="1" applyAlignment="1">
      <alignment horizontal="center"/>
    </xf>
    <xf numFmtId="0" fontId="0" fillId="17" borderId="0" xfId="0" applyFill="1" applyAlignment="1">
      <alignment horizontal="center" vertical="top"/>
    </xf>
    <xf numFmtId="0" fontId="0" fillId="17" borderId="0" xfId="0" applyFill="1" applyAlignment="1">
      <alignment horizontal="center" vertical="center"/>
    </xf>
    <xf numFmtId="0" fontId="0" fillId="4" borderId="0" xfId="0" applyFill="1" applyAlignment="1">
      <alignment horizontal="center"/>
    </xf>
    <xf numFmtId="0" fontId="0" fillId="4" borderId="0" xfId="0" applyFill="1" applyAlignment="1">
      <alignment horizontal="center" vertical="top"/>
    </xf>
    <xf numFmtId="0" fontId="0" fillId="4" borderId="0" xfId="0" applyFill="1" applyAlignment="1">
      <alignment horizontal="center" vertical="center"/>
    </xf>
    <xf numFmtId="0" fontId="0" fillId="5" borderId="0" xfId="0" applyFill="1" applyAlignment="1">
      <alignment horizontal="center"/>
    </xf>
    <xf numFmtId="0" fontId="0" fillId="5" borderId="0" xfId="0" applyFill="1" applyAlignment="1">
      <alignment horizontal="center" vertical="top"/>
    </xf>
    <xf numFmtId="0" fontId="0" fillId="5" borderId="0" xfId="0" applyFill="1" applyAlignment="1">
      <alignment horizontal="center" vertical="center"/>
    </xf>
    <xf numFmtId="0" fontId="93" fillId="0" borderId="0" xfId="2" applyFont="1" applyFill="1" applyBorder="1" applyAlignment="1" applyProtection="1">
      <alignment horizontal="right" vertical="center"/>
      <protection locked="0"/>
    </xf>
    <xf numFmtId="0" fontId="0" fillId="0" borderId="69" xfId="0" applyBorder="1"/>
    <xf numFmtId="0" fontId="72" fillId="0" borderId="69" xfId="0" applyFont="1" applyBorder="1"/>
    <xf numFmtId="0" fontId="29" fillId="0" borderId="69" xfId="0" applyFont="1" applyBorder="1"/>
    <xf numFmtId="0" fontId="93" fillId="0" borderId="69" xfId="2" applyFont="1" applyFill="1" applyBorder="1" applyAlignment="1" applyProtection="1">
      <alignment horizontal="right" vertical="center"/>
      <protection locked="0"/>
    </xf>
    <xf numFmtId="0" fontId="0" fillId="14" borderId="0" xfId="0" applyFill="1" applyAlignment="1">
      <alignment horizontal="center"/>
    </xf>
    <xf numFmtId="0" fontId="110" fillId="10" borderId="0" xfId="0" applyFont="1" applyFill="1" applyAlignment="1">
      <alignment vertical="center"/>
    </xf>
    <xf numFmtId="0" fontId="0" fillId="19" borderId="5" xfId="0" applyFill="1" applyBorder="1"/>
    <xf numFmtId="0" fontId="0" fillId="19" borderId="0" xfId="0" applyFill="1"/>
    <xf numFmtId="0" fontId="1" fillId="26" borderId="0" xfId="0" applyFont="1" applyFill="1" applyAlignment="1">
      <alignment vertical="top"/>
    </xf>
    <xf numFmtId="0" fontId="118" fillId="2" borderId="0" xfId="0" applyFont="1" applyFill="1" applyAlignment="1">
      <alignment vertical="center"/>
    </xf>
    <xf numFmtId="0" fontId="78" fillId="0" borderId="0" xfId="0" applyFont="1"/>
    <xf numFmtId="0" fontId="78" fillId="0" borderId="0" xfId="0" applyFont="1" applyAlignment="1">
      <alignment vertical="center"/>
    </xf>
    <xf numFmtId="0" fontId="1" fillId="26" borderId="49" xfId="0" applyFont="1" applyFill="1" applyBorder="1" applyAlignment="1">
      <alignment vertical="top" wrapText="1"/>
    </xf>
    <xf numFmtId="0" fontId="0" fillId="2" borderId="0" xfId="0" applyFill="1" applyAlignment="1">
      <alignment horizontal="center" textRotation="90" wrapText="1"/>
    </xf>
    <xf numFmtId="0" fontId="5" fillId="0" borderId="0" xfId="2" quotePrefix="1" applyBorder="1" applyAlignment="1" applyProtection="1">
      <alignment horizontal="right"/>
    </xf>
    <xf numFmtId="0" fontId="0" fillId="0" borderId="70" xfId="0" applyBorder="1"/>
    <xf numFmtId="0" fontId="29" fillId="0" borderId="0" xfId="0" quotePrefix="1" applyFont="1"/>
    <xf numFmtId="0" fontId="75" fillId="2" borderId="0" xfId="0" applyFont="1" applyFill="1"/>
    <xf numFmtId="3" fontId="75" fillId="2" borderId="0" xfId="0" applyNumberFormat="1" applyFont="1" applyFill="1" applyAlignment="1">
      <alignment vertical="center"/>
    </xf>
    <xf numFmtId="0" fontId="10" fillId="2" borderId="0" xfId="0" applyFont="1" applyFill="1" applyAlignment="1">
      <alignment vertical="top"/>
    </xf>
    <xf numFmtId="0" fontId="120" fillId="2" borderId="0" xfId="0" applyFont="1" applyFill="1"/>
    <xf numFmtId="3" fontId="18" fillId="0" borderId="1" xfId="0" applyNumberFormat="1" applyFont="1" applyBorder="1" applyAlignment="1">
      <alignment horizontal="right"/>
    </xf>
    <xf numFmtId="0" fontId="0" fillId="4" borderId="33" xfId="0" applyFill="1" applyBorder="1"/>
    <xf numFmtId="0" fontId="0" fillId="4" borderId="32" xfId="0" applyFill="1" applyBorder="1"/>
    <xf numFmtId="0" fontId="0" fillId="4" borderId="34" xfId="0" applyFill="1" applyBorder="1"/>
    <xf numFmtId="0" fontId="0" fillId="0" borderId="0" xfId="0" applyAlignment="1">
      <alignment horizontal="center" textRotation="90" shrinkToFit="1"/>
    </xf>
    <xf numFmtId="0" fontId="121" fillId="0" borderId="0" xfId="0" applyFont="1" applyAlignment="1">
      <alignment vertical="center"/>
    </xf>
    <xf numFmtId="0" fontId="121" fillId="0" borderId="0" xfId="0" applyFont="1" applyAlignment="1">
      <alignment vertical="top"/>
    </xf>
    <xf numFmtId="167" fontId="73" fillId="0" borderId="0" xfId="0" applyNumberFormat="1" applyFont="1"/>
    <xf numFmtId="0" fontId="114" fillId="0" borderId="0" xfId="0" applyFont="1" applyAlignment="1">
      <alignment vertical="center"/>
    </xf>
    <xf numFmtId="0" fontId="16" fillId="7" borderId="0" xfId="0" applyFont="1" applyFill="1" applyAlignment="1">
      <alignment horizontal="left"/>
    </xf>
    <xf numFmtId="0" fontId="73" fillId="7" borderId="0" xfId="0" applyFont="1" applyFill="1" applyAlignment="1">
      <alignment vertical="center"/>
    </xf>
    <xf numFmtId="0" fontId="0" fillId="7" borderId="0" xfId="0" applyFill="1" applyAlignment="1">
      <alignment horizontal="left" vertical="center"/>
    </xf>
    <xf numFmtId="0" fontId="73" fillId="7" borderId="0" xfId="0" quotePrefix="1" applyFont="1" applyFill="1" applyAlignment="1">
      <alignment vertical="center"/>
    </xf>
    <xf numFmtId="0" fontId="0" fillId="7" borderId="0" xfId="0" quotePrefix="1" applyFill="1" applyAlignment="1">
      <alignment vertical="center"/>
    </xf>
    <xf numFmtId="0" fontId="27" fillId="7" borderId="0" xfId="0" quotePrefix="1" applyFont="1" applyFill="1" applyAlignment="1">
      <alignment horizontal="left"/>
    </xf>
    <xf numFmtId="0" fontId="0" fillId="7" borderId="24" xfId="0" applyFill="1" applyBorder="1" applyAlignment="1">
      <alignment vertical="center"/>
    </xf>
    <xf numFmtId="0" fontId="16" fillId="7" borderId="0" xfId="0" applyFont="1" applyFill="1" applyAlignment="1">
      <alignment vertical="center"/>
    </xf>
    <xf numFmtId="0" fontId="14" fillId="7" borderId="0" xfId="0" applyFont="1" applyFill="1" applyAlignment="1">
      <alignment vertical="center"/>
    </xf>
    <xf numFmtId="0" fontId="0" fillId="7" borderId="25" xfId="0" applyFill="1" applyBorder="1" applyAlignment="1">
      <alignment vertical="center"/>
    </xf>
    <xf numFmtId="168" fontId="2" fillId="0" borderId="8" xfId="0" applyNumberFormat="1" applyFont="1" applyBorder="1" applyAlignment="1">
      <alignment horizontal="right" vertical="center"/>
    </xf>
    <xf numFmtId="0" fontId="114" fillId="0" borderId="0" xfId="0" applyFont="1"/>
    <xf numFmtId="9" fontId="122" fillId="0" borderId="55" xfId="1" applyFont="1" applyFill="1" applyBorder="1" applyAlignment="1" applyProtection="1">
      <alignment horizontal="center" vertical="center" wrapText="1"/>
    </xf>
    <xf numFmtId="9" fontId="122" fillId="16" borderId="55" xfId="0" applyNumberFormat="1" applyFont="1" applyFill="1" applyBorder="1" applyAlignment="1">
      <alignment horizontal="center" vertical="center" wrapText="1"/>
    </xf>
    <xf numFmtId="9" fontId="122" fillId="17" borderId="55" xfId="0" applyNumberFormat="1" applyFont="1" applyFill="1" applyBorder="1" applyAlignment="1">
      <alignment horizontal="center" vertical="center" wrapText="1"/>
    </xf>
    <xf numFmtId="9" fontId="122" fillId="5" borderId="55" xfId="1" applyFont="1" applyFill="1" applyBorder="1" applyAlignment="1" applyProtection="1">
      <alignment horizontal="center" vertical="center" wrapText="1"/>
    </xf>
    <xf numFmtId="9" fontId="122" fillId="3" borderId="55" xfId="0" applyNumberFormat="1" applyFont="1" applyFill="1" applyBorder="1" applyAlignment="1">
      <alignment horizontal="center" vertical="center" wrapText="1"/>
    </xf>
    <xf numFmtId="0" fontId="63" fillId="4" borderId="7" xfId="0" applyFont="1" applyFill="1" applyBorder="1" applyAlignment="1">
      <alignment horizontal="center" textRotation="90" wrapText="1"/>
    </xf>
    <xf numFmtId="9" fontId="123" fillId="16" borderId="55" xfId="0" applyNumberFormat="1" applyFont="1" applyFill="1" applyBorder="1" applyAlignment="1">
      <alignment horizontal="center" vertical="center" wrapText="1"/>
    </xf>
    <xf numFmtId="9" fontId="123" fillId="17" borderId="55" xfId="0" applyNumberFormat="1" applyFont="1" applyFill="1" applyBorder="1" applyAlignment="1">
      <alignment horizontal="center" vertical="center" wrapText="1"/>
    </xf>
    <xf numFmtId="9" fontId="123" fillId="5" borderId="55" xfId="1" applyFont="1" applyFill="1" applyBorder="1" applyAlignment="1" applyProtection="1">
      <alignment horizontal="center" vertical="center" wrapText="1"/>
    </xf>
    <xf numFmtId="9" fontId="123" fillId="3" borderId="55" xfId="0" applyNumberFormat="1" applyFont="1" applyFill="1" applyBorder="1" applyAlignment="1">
      <alignment horizontal="center" vertical="center" wrapText="1"/>
    </xf>
    <xf numFmtId="0" fontId="63" fillId="0" borderId="5" xfId="0" applyFont="1" applyBorder="1" applyAlignment="1">
      <alignment horizontal="left"/>
    </xf>
    <xf numFmtId="0" fontId="63" fillId="0" borderId="5" xfId="0" applyFont="1" applyBorder="1"/>
    <xf numFmtId="0" fontId="63" fillId="0" borderId="7" xfId="0" applyFont="1" applyBorder="1" applyAlignment="1">
      <alignment horizontal="center" textRotation="90" wrapText="1"/>
    </xf>
    <xf numFmtId="0" fontId="63" fillId="0" borderId="7" xfId="0" applyFont="1" applyBorder="1"/>
    <xf numFmtId="0" fontId="63" fillId="0" borderId="7" xfId="0" applyFont="1" applyBorder="1" applyAlignment="1">
      <alignment horizontal="center" textRotation="90"/>
    </xf>
    <xf numFmtId="0" fontId="16" fillId="0" borderId="0" xfId="0" applyFont="1" applyAlignment="1">
      <alignment horizontal="right" vertical="center"/>
    </xf>
    <xf numFmtId="0" fontId="63" fillId="4" borderId="7" xfId="0" applyFont="1" applyFill="1" applyBorder="1" applyAlignment="1">
      <alignment horizontal="center" textRotation="90"/>
    </xf>
    <xf numFmtId="0" fontId="71" fillId="0" borderId="0" xfId="0" applyFont="1" applyAlignment="1">
      <alignment vertical="top"/>
    </xf>
    <xf numFmtId="0" fontId="71" fillId="0" borderId="0" xfId="0" applyFont="1" applyAlignment="1">
      <alignment vertical="top" textRotation="90" wrapText="1"/>
    </xf>
    <xf numFmtId="0" fontId="71" fillId="0" borderId="0" xfId="0" applyFont="1" applyAlignment="1">
      <alignment vertical="center"/>
    </xf>
    <xf numFmtId="0" fontId="71" fillId="0" borderId="7" xfId="0" applyFont="1" applyBorder="1" applyAlignment="1">
      <alignment vertical="center"/>
    </xf>
    <xf numFmtId="0" fontId="0" fillId="2" borderId="8" xfId="0" applyFill="1" applyBorder="1"/>
    <xf numFmtId="2" fontId="0" fillId="2" borderId="8" xfId="0" applyNumberFormat="1" applyFill="1" applyBorder="1"/>
    <xf numFmtId="2" fontId="3" fillId="2" borderId="8" xfId="0" applyNumberFormat="1" applyFont="1" applyFill="1" applyBorder="1"/>
    <xf numFmtId="0" fontId="98" fillId="7" borderId="15" xfId="0" applyFont="1" applyFill="1" applyBorder="1" applyAlignment="1">
      <alignment vertical="center"/>
    </xf>
    <xf numFmtId="0" fontId="40" fillId="7" borderId="15" xfId="0" applyFont="1" applyFill="1" applyBorder="1"/>
    <xf numFmtId="0" fontId="40" fillId="7" borderId="0" xfId="0" applyFont="1" applyFill="1" applyAlignment="1">
      <alignment vertical="center"/>
    </xf>
    <xf numFmtId="0" fontId="40" fillId="7" borderId="0" xfId="0" applyFont="1" applyFill="1" applyAlignment="1">
      <alignment horizontal="right"/>
    </xf>
    <xf numFmtId="0" fontId="0" fillId="7" borderId="0" xfId="0" applyFill="1" applyAlignment="1">
      <alignment wrapText="1"/>
    </xf>
    <xf numFmtId="0" fontId="34" fillId="7" borderId="0" xfId="0" applyFont="1" applyFill="1" applyAlignment="1">
      <alignment vertical="center"/>
    </xf>
    <xf numFmtId="3" fontId="73" fillId="0" borderId="0" xfId="0" applyNumberFormat="1" applyFont="1" applyAlignment="1">
      <alignment horizontal="right" vertical="center"/>
    </xf>
    <xf numFmtId="0" fontId="73" fillId="0" borderId="0" xfId="0" applyFont="1" applyAlignment="1">
      <alignment vertical="top"/>
    </xf>
    <xf numFmtId="0" fontId="73" fillId="2" borderId="0" xfId="0" applyFont="1" applyFill="1" applyAlignment="1">
      <alignment vertical="top"/>
    </xf>
    <xf numFmtId="0" fontId="73" fillId="0" borderId="15" xfId="0" applyFont="1" applyBorder="1" applyAlignment="1">
      <alignment vertical="top"/>
    </xf>
    <xf numFmtId="0" fontId="73" fillId="0" borderId="0" xfId="0" applyFont="1" applyAlignment="1">
      <alignment horizontal="left" vertical="top"/>
    </xf>
    <xf numFmtId="49" fontId="0" fillId="0" borderId="0" xfId="0" applyNumberFormat="1" applyAlignment="1">
      <alignment vertical="top"/>
    </xf>
    <xf numFmtId="0" fontId="18" fillId="0" borderId="0" xfId="0" applyFont="1" applyAlignment="1">
      <alignment vertical="top"/>
    </xf>
    <xf numFmtId="3" fontId="73" fillId="0" borderId="0" xfId="0" applyNumberFormat="1" applyFont="1" applyAlignment="1">
      <alignment horizontal="right" vertical="top"/>
    </xf>
    <xf numFmtId="3" fontId="18" fillId="0" borderId="0" xfId="0" applyNumberFormat="1" applyFont="1" applyAlignment="1">
      <alignment horizontal="right" vertical="top"/>
    </xf>
    <xf numFmtId="0" fontId="18" fillId="0" borderId="0" xfId="0" applyFont="1" applyAlignment="1">
      <alignment horizontal="right" vertical="top"/>
    </xf>
    <xf numFmtId="0" fontId="3" fillId="0" borderId="16" xfId="0" applyFont="1" applyBorder="1" applyAlignment="1">
      <alignment vertical="top"/>
    </xf>
    <xf numFmtId="0" fontId="3" fillId="0" borderId="0" xfId="0" applyFont="1" applyAlignment="1">
      <alignment vertical="top"/>
    </xf>
    <xf numFmtId="0" fontId="3" fillId="0" borderId="15" xfId="0" applyFont="1" applyBorder="1"/>
    <xf numFmtId="0" fontId="18" fillId="0" borderId="1" xfId="0" quotePrefix="1" applyFont="1" applyBorder="1"/>
    <xf numFmtId="0" fontId="125" fillId="0" borderId="0" xfId="0" applyFont="1" applyAlignment="1">
      <alignment horizontal="left" vertical="center"/>
    </xf>
    <xf numFmtId="0" fontId="117" fillId="7" borderId="0" xfId="0" applyFont="1" applyFill="1" applyAlignment="1">
      <alignment horizontal="center" vertical="center"/>
    </xf>
    <xf numFmtId="0" fontId="124" fillId="0" borderId="0" xfId="0" applyFont="1" applyAlignment="1">
      <alignment wrapText="1"/>
    </xf>
    <xf numFmtId="0" fontId="124" fillId="0" borderId="0" xfId="0" applyFont="1" applyAlignment="1">
      <alignment vertical="top" wrapText="1"/>
    </xf>
    <xf numFmtId="0" fontId="67" fillId="0" borderId="1" xfId="0" applyFont="1" applyBorder="1" applyAlignment="1">
      <alignment horizontal="left"/>
    </xf>
    <xf numFmtId="0" fontId="71" fillId="12" borderId="62" xfId="0" applyFont="1" applyFill="1" applyBorder="1" applyAlignment="1">
      <alignment horizontal="center"/>
    </xf>
    <xf numFmtId="0" fontId="1" fillId="10" borderId="71" xfId="0" applyFont="1" applyFill="1" applyBorder="1" applyAlignment="1">
      <alignment vertical="top" wrapText="1"/>
    </xf>
    <xf numFmtId="0" fontId="67" fillId="0" borderId="0" xfId="0" applyFont="1" applyAlignment="1">
      <alignment horizontal="left"/>
    </xf>
    <xf numFmtId="0" fontId="67" fillId="3" borderId="1" xfId="0" applyFont="1" applyFill="1" applyBorder="1" applyAlignment="1">
      <alignment horizontal="left"/>
    </xf>
    <xf numFmtId="0" fontId="0" fillId="3" borderId="1" xfId="0" applyFill="1" applyBorder="1"/>
    <xf numFmtId="0" fontId="14" fillId="3" borderId="1" xfId="0" applyFont="1" applyFill="1" applyBorder="1"/>
    <xf numFmtId="0" fontId="120" fillId="2" borderId="0" xfId="2" applyFont="1" applyFill="1" applyBorder="1" applyAlignment="1" applyProtection="1">
      <alignment horizontal="left" vertical="center"/>
    </xf>
    <xf numFmtId="0" fontId="130" fillId="2" borderId="0" xfId="2" applyFont="1" applyFill="1" applyBorder="1" applyAlignment="1" applyProtection="1">
      <alignment horizontal="left" vertical="center"/>
    </xf>
    <xf numFmtId="0" fontId="128" fillId="2" borderId="0" xfId="2" applyFont="1" applyFill="1" applyBorder="1" applyAlignment="1" applyProtection="1">
      <alignment horizontal="left" vertical="center"/>
    </xf>
    <xf numFmtId="0" fontId="119" fillId="2" borderId="0" xfId="2" applyFont="1" applyFill="1" applyBorder="1" applyAlignment="1" applyProtection="1">
      <alignment horizontal="left" vertical="center"/>
    </xf>
    <xf numFmtId="0" fontId="96" fillId="0" borderId="0" xfId="2" applyFont="1" applyBorder="1" applyAlignment="1" applyProtection="1">
      <alignment vertical="center"/>
    </xf>
    <xf numFmtId="0" fontId="127" fillId="2" borderId="0" xfId="2" applyFont="1" applyFill="1" applyBorder="1" applyAlignment="1" applyProtection="1">
      <alignment horizontal="left" vertical="center"/>
    </xf>
    <xf numFmtId="0" fontId="74" fillId="0" borderId="0" xfId="0" applyFont="1"/>
    <xf numFmtId="0" fontId="74" fillId="2" borderId="0" xfId="2" applyFont="1" applyFill="1" applyBorder="1" applyAlignment="1" applyProtection="1">
      <alignment horizontal="left" vertical="center"/>
    </xf>
    <xf numFmtId="0" fontId="0" fillId="0" borderId="0" xfId="0" applyAlignment="1">
      <alignment horizontal="center" vertical="center" textRotation="90" shrinkToFit="1"/>
    </xf>
    <xf numFmtId="0" fontId="1" fillId="0" borderId="0" xfId="0" applyFont="1" applyAlignment="1">
      <alignment horizontal="left" vertical="center"/>
    </xf>
    <xf numFmtId="0" fontId="94" fillId="0" borderId="0" xfId="0" applyFont="1" applyAlignment="1">
      <alignment horizontal="left" vertical="center"/>
    </xf>
    <xf numFmtId="0" fontId="1" fillId="0" borderId="0" xfId="0" applyFont="1" applyAlignment="1">
      <alignment wrapText="1"/>
    </xf>
    <xf numFmtId="0" fontId="0" fillId="0" borderId="0" xfId="0" applyAlignment="1" applyProtection="1">
      <alignment horizontal="left" vertical="center"/>
      <protection locked="0"/>
    </xf>
    <xf numFmtId="0" fontId="131" fillId="0" borderId="0" xfId="0" applyFont="1"/>
    <xf numFmtId="0" fontId="132" fillId="0" borderId="0" xfId="0" applyFont="1"/>
    <xf numFmtId="0" fontId="88" fillId="0" borderId="0" xfId="0" applyFont="1"/>
    <xf numFmtId="0" fontId="132" fillId="0" borderId="0" xfId="0" applyFont="1" applyAlignment="1">
      <alignment horizontal="left"/>
    </xf>
    <xf numFmtId="0" fontId="0" fillId="0" borderId="1" xfId="0" applyBorder="1" applyAlignment="1">
      <alignment horizontal="left"/>
    </xf>
    <xf numFmtId="1" fontId="0" fillId="0" borderId="5" xfId="0" applyNumberFormat="1" applyBorder="1" applyAlignment="1">
      <alignment horizontal="left"/>
    </xf>
    <xf numFmtId="0" fontId="0" fillId="0" borderId="5" xfId="0" applyBorder="1" applyAlignment="1">
      <alignment horizontal="left"/>
    </xf>
    <xf numFmtId="0" fontId="103" fillId="0" borderId="0" xfId="0" applyFont="1" applyAlignment="1">
      <alignment horizontal="left" vertical="top" wrapText="1"/>
    </xf>
    <xf numFmtId="0" fontId="5" fillId="0" borderId="0" xfId="2" applyFill="1" applyBorder="1" applyAlignment="1" applyProtection="1">
      <alignment horizontal="righ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3" fontId="10" fillId="0" borderId="2" xfId="0" applyNumberFormat="1" applyFont="1" applyBorder="1" applyAlignment="1" applyProtection="1">
      <alignment horizontal="left" vertical="center"/>
      <protection locked="0"/>
    </xf>
    <xf numFmtId="3" fontId="10" fillId="0" borderId="3" xfId="0" applyNumberFormat="1" applyFont="1" applyBorder="1" applyAlignment="1" applyProtection="1">
      <alignment horizontal="left" vertical="center"/>
      <protection locked="0"/>
    </xf>
    <xf numFmtId="0" fontId="63" fillId="0" borderId="0" xfId="0" applyFont="1" applyAlignment="1">
      <alignment horizontal="left" vertical="top" wrapText="1"/>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129" fillId="2" borderId="0" xfId="2" applyFont="1" applyFill="1" applyBorder="1" applyAlignment="1" applyProtection="1">
      <alignment horizontal="left" vertical="center"/>
      <protection locked="0"/>
    </xf>
    <xf numFmtId="0" fontId="119" fillId="2" borderId="0" xfId="2" applyFont="1" applyFill="1" applyBorder="1" applyAlignment="1" applyProtection="1">
      <alignment horizontal="left" vertical="center"/>
      <protection locked="0"/>
    </xf>
    <xf numFmtId="0" fontId="0" fillId="0" borderId="0" xfId="0" applyAlignment="1">
      <alignment horizontal="left" vertical="top" wrapText="1"/>
    </xf>
    <xf numFmtId="0" fontId="0" fillId="23" borderId="0" xfId="0" applyFill="1" applyAlignment="1">
      <alignment horizontal="left" vertical="top" wrapText="1"/>
    </xf>
    <xf numFmtId="0" fontId="0" fillId="0" borderId="57" xfId="0" applyBorder="1" applyAlignment="1" applyProtection="1">
      <alignment horizontal="right"/>
      <protection locked="0"/>
    </xf>
    <xf numFmtId="0" fontId="0" fillId="0" borderId="56" xfId="0" applyBorder="1" applyAlignment="1" applyProtection="1">
      <alignment horizontal="right"/>
      <protection locked="0"/>
    </xf>
    <xf numFmtId="3" fontId="0" fillId="4" borderId="1" xfId="0" applyNumberFormat="1" applyFill="1" applyBorder="1" applyAlignment="1">
      <alignment horizontal="left"/>
    </xf>
    <xf numFmtId="0" fontId="0" fillId="4" borderId="1" xfId="0" applyFill="1" applyBorder="1" applyAlignment="1">
      <alignment horizontal="left"/>
    </xf>
    <xf numFmtId="3" fontId="0" fillId="2" borderId="1" xfId="0" applyNumberFormat="1" applyFill="1" applyBorder="1" applyAlignment="1">
      <alignment horizontal="left"/>
    </xf>
    <xf numFmtId="0" fontId="0" fillId="2" borderId="1" xfId="0" applyFill="1" applyBorder="1" applyAlignment="1">
      <alignment horizontal="left"/>
    </xf>
    <xf numFmtId="0" fontId="0" fillId="23" borderId="0" xfId="0" applyFill="1" applyAlignment="1">
      <alignment horizontal="left" vertical="center"/>
    </xf>
    <xf numFmtId="0" fontId="124" fillId="0" borderId="0" xfId="0" applyFont="1" applyAlignment="1">
      <alignment horizontal="left" wrapText="1"/>
    </xf>
    <xf numFmtId="0" fontId="124" fillId="0" borderId="0" xfId="0" applyFont="1" applyAlignment="1">
      <alignment horizontal="left" vertical="top" wrapText="1"/>
    </xf>
    <xf numFmtId="0" fontId="126" fillId="0" borderId="0" xfId="0" applyFont="1" applyAlignment="1" applyProtection="1">
      <alignment horizontal="center" wrapText="1"/>
      <protection locked="0"/>
    </xf>
    <xf numFmtId="0" fontId="126" fillId="0" borderId="0" xfId="0" applyFont="1" applyAlignment="1" applyProtection="1">
      <alignment horizontal="center" vertical="top" wrapText="1"/>
      <protection locked="0"/>
    </xf>
    <xf numFmtId="167" fontId="0" fillId="4" borderId="1" xfId="0" applyNumberFormat="1" applyFill="1" applyBorder="1" applyAlignment="1">
      <alignment horizontal="left"/>
    </xf>
    <xf numFmtId="167" fontId="0" fillId="0" borderId="1" xfId="0" applyNumberFormat="1" applyBorder="1" applyAlignment="1">
      <alignment horizontal="left"/>
    </xf>
    <xf numFmtId="3" fontId="0" fillId="4" borderId="5" xfId="0" applyNumberFormat="1" applyFill="1" applyBorder="1" applyAlignment="1">
      <alignment horizontal="left"/>
    </xf>
    <xf numFmtId="3" fontId="0" fillId="0" borderId="1" xfId="0" applyNumberFormat="1" applyBorder="1" applyAlignment="1">
      <alignment horizontal="left"/>
    </xf>
    <xf numFmtId="3" fontId="0" fillId="0" borderId="5" xfId="0" applyNumberFormat="1" applyBorder="1" applyAlignment="1">
      <alignment horizontal="left"/>
    </xf>
    <xf numFmtId="1" fontId="0" fillId="4" borderId="5" xfId="0" applyNumberFormat="1" applyFill="1" applyBorder="1" applyAlignment="1">
      <alignment horizontal="left"/>
    </xf>
    <xf numFmtId="167" fontId="0" fillId="2" borderId="1" xfId="0" applyNumberFormat="1" applyFill="1" applyBorder="1" applyAlignment="1">
      <alignment horizontal="left"/>
    </xf>
    <xf numFmtId="3" fontId="0" fillId="0" borderId="1" xfId="0" applyNumberFormat="1" applyBorder="1" applyAlignment="1">
      <alignment horizontal="right"/>
    </xf>
    <xf numFmtId="1" fontId="0" fillId="2" borderId="1" xfId="0" applyNumberFormat="1" applyFill="1" applyBorder="1" applyAlignment="1">
      <alignment horizontal="left"/>
    </xf>
    <xf numFmtId="0" fontId="42" fillId="0" borderId="0" xfId="0" applyFont="1" applyAlignment="1">
      <alignment horizontal="left"/>
    </xf>
    <xf numFmtId="0" fontId="125" fillId="0" borderId="0" xfId="0" applyFont="1" applyAlignment="1">
      <alignment horizontal="right"/>
    </xf>
    <xf numFmtId="170" fontId="2" fillId="0" borderId="2" xfId="0" applyNumberFormat="1" applyFont="1" applyBorder="1" applyAlignment="1" applyProtection="1">
      <alignment horizontal="left" vertical="center"/>
      <protection locked="0"/>
    </xf>
    <xf numFmtId="170" fontId="2" fillId="0" borderId="3" xfId="0" applyNumberFormat="1" applyFont="1" applyBorder="1" applyAlignment="1" applyProtection="1">
      <alignment horizontal="left" vertical="center"/>
      <protection locked="0"/>
    </xf>
    <xf numFmtId="14" fontId="42" fillId="0" borderId="0" xfId="0" applyNumberFormat="1" applyFont="1" applyAlignment="1">
      <alignment horizontal="left"/>
    </xf>
    <xf numFmtId="0" fontId="0" fillId="0" borderId="36"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1" fontId="0" fillId="0" borderId="1" xfId="0" applyNumberFormat="1" applyBorder="1" applyAlignment="1">
      <alignment horizontal="left"/>
    </xf>
    <xf numFmtId="167" fontId="0" fillId="2" borderId="5" xfId="0" applyNumberFormat="1" applyFill="1" applyBorder="1" applyAlignment="1">
      <alignment horizontal="left"/>
    </xf>
    <xf numFmtId="3" fontId="0" fillId="2" borderId="1" xfId="0" applyNumberFormat="1" applyFill="1" applyBorder="1" applyAlignment="1">
      <alignment horizontal="right"/>
    </xf>
    <xf numFmtId="3" fontId="0" fillId="2" borderId="5" xfId="0" applyNumberFormat="1" applyFill="1" applyBorder="1" applyAlignment="1">
      <alignment horizontal="left"/>
    </xf>
    <xf numFmtId="3" fontId="0" fillId="4" borderId="1" xfId="0" applyNumberFormat="1" applyFill="1" applyBorder="1" applyAlignment="1">
      <alignment horizontal="right"/>
    </xf>
    <xf numFmtId="3" fontId="0" fillId="2" borderId="5" xfId="0" applyNumberFormat="1" applyFill="1" applyBorder="1" applyAlignment="1">
      <alignment horizontal="right"/>
    </xf>
    <xf numFmtId="0" fontId="0" fillId="2" borderId="5" xfId="0" applyFill="1" applyBorder="1" applyAlignment="1">
      <alignment horizontal="left"/>
    </xf>
    <xf numFmtId="0" fontId="0" fillId="0" borderId="0" xfId="0" applyAlignment="1">
      <alignment horizontal="center" textRotation="90"/>
    </xf>
    <xf numFmtId="3" fontId="0" fillId="3" borderId="5" xfId="0" applyNumberFormat="1" applyFill="1" applyBorder="1" applyAlignment="1">
      <alignment horizontal="left"/>
    </xf>
    <xf numFmtId="3" fontId="40" fillId="7" borderId="0" xfId="0" applyNumberFormat="1" applyFont="1" applyFill="1" applyAlignment="1">
      <alignment horizontal="right"/>
    </xf>
    <xf numFmtId="0" fontId="40" fillId="7" borderId="0" xfId="0" applyFont="1" applyFill="1" applyAlignment="1">
      <alignment horizontal="right"/>
    </xf>
    <xf numFmtId="3" fontId="10" fillId="0" borderId="0" xfId="0" applyNumberFormat="1" applyFont="1" applyAlignment="1">
      <alignment horizontal="right"/>
    </xf>
    <xf numFmtId="3" fontId="10" fillId="0" borderId="8" xfId="0" applyNumberFormat="1" applyFont="1" applyBorder="1" applyAlignment="1">
      <alignment horizontal="right"/>
    </xf>
    <xf numFmtId="9" fontId="65" fillId="0" borderId="7" xfId="0" applyNumberFormat="1" applyFont="1" applyBorder="1" applyAlignment="1">
      <alignment horizontal="center"/>
    </xf>
    <xf numFmtId="0" fontId="0" fillId="3" borderId="0" xfId="0" applyFill="1" applyAlignment="1">
      <alignment horizontal="center"/>
    </xf>
    <xf numFmtId="0" fontId="114" fillId="0" borderId="0" xfId="0" applyFont="1" applyAlignment="1">
      <alignment horizontal="left" vertical="center" wrapText="1"/>
    </xf>
    <xf numFmtId="1" fontId="78" fillId="2" borderId="0" xfId="1" applyNumberFormat="1" applyFont="1" applyFill="1" applyBorder="1" applyAlignment="1" applyProtection="1">
      <alignment horizontal="right"/>
    </xf>
    <xf numFmtId="3" fontId="10" fillId="0" borderId="0" xfId="0" applyNumberFormat="1" applyFont="1" applyAlignment="1" applyProtection="1">
      <alignment horizontal="center"/>
      <protection locked="0"/>
    </xf>
    <xf numFmtId="0" fontId="0" fillId="5" borderId="0" xfId="0" applyFill="1" applyAlignment="1">
      <alignment horizontal="center"/>
    </xf>
    <xf numFmtId="9" fontId="65" fillId="4" borderId="30" xfId="1" applyFont="1" applyFill="1" applyBorder="1" applyAlignment="1">
      <alignment horizontal="center"/>
    </xf>
    <xf numFmtId="9" fontId="65" fillId="4" borderId="7" xfId="1" applyFont="1" applyFill="1" applyBorder="1" applyAlignment="1">
      <alignment horizontal="center"/>
    </xf>
    <xf numFmtId="9" fontId="65" fillId="4" borderId="7" xfId="1" applyFont="1" applyFill="1" applyBorder="1" applyAlignment="1">
      <alignment horizontal="center" wrapText="1"/>
    </xf>
    <xf numFmtId="167" fontId="6" fillId="0" borderId="7" xfId="0" applyNumberFormat="1" applyFont="1" applyBorder="1" applyAlignment="1">
      <alignment horizontal="center" vertical="center"/>
    </xf>
    <xf numFmtId="165" fontId="10" fillId="0" borderId="0" xfId="0" applyNumberFormat="1" applyFont="1" applyAlignment="1">
      <alignment horizontal="right" vertical="center"/>
    </xf>
    <xf numFmtId="3" fontId="10" fillId="0" borderId="0" xfId="0" applyNumberFormat="1" applyFont="1" applyAlignment="1">
      <alignment horizontal="left"/>
    </xf>
    <xf numFmtId="1" fontId="10" fillId="0" borderId="5" xfId="1" applyNumberFormat="1" applyFont="1" applyBorder="1" applyAlignment="1" applyProtection="1">
      <alignment horizontal="right" vertical="center"/>
    </xf>
    <xf numFmtId="9" fontId="18" fillId="2" borderId="0" xfId="1" applyFont="1" applyFill="1" applyBorder="1" applyAlignment="1" applyProtection="1">
      <alignment horizontal="left" vertical="center"/>
    </xf>
    <xf numFmtId="0" fontId="10" fillId="0" borderId="0" xfId="0" applyFont="1" applyAlignment="1">
      <alignment horizontal="left" vertical="center"/>
    </xf>
    <xf numFmtId="4" fontId="0" fillId="0" borderId="5" xfId="3" applyNumberFormat="1" applyFont="1" applyBorder="1" applyAlignment="1" applyProtection="1"/>
    <xf numFmtId="164" fontId="0" fillId="0" borderId="5" xfId="3" applyNumberFormat="1" applyFont="1" applyBorder="1" applyAlignment="1" applyProtection="1">
      <alignment horizontal="right"/>
    </xf>
    <xf numFmtId="167" fontId="6" fillId="3" borderId="8" xfId="0" applyNumberFormat="1" applyFont="1" applyFill="1" applyBorder="1" applyAlignment="1">
      <alignment horizontal="right" vertical="center"/>
    </xf>
    <xf numFmtId="0" fontId="10" fillId="0" borderId="0" xfId="0" applyFont="1" applyAlignment="1">
      <alignment horizontal="left"/>
    </xf>
    <xf numFmtId="176" fontId="10" fillId="0" borderId="0" xfId="0" applyNumberFormat="1" applyFont="1" applyAlignment="1">
      <alignment horizontal="right"/>
    </xf>
    <xf numFmtId="9" fontId="10" fillId="0" borderId="0" xfId="1" applyFont="1" applyFill="1" applyBorder="1" applyAlignment="1" applyProtection="1">
      <alignment horizontal="right"/>
    </xf>
    <xf numFmtId="1" fontId="0" fillId="0" borderId="0" xfId="0" applyNumberFormat="1" applyAlignment="1">
      <alignment horizontal="right"/>
    </xf>
    <xf numFmtId="167" fontId="0" fillId="0" borderId="5" xfId="0" applyNumberFormat="1" applyBorder="1" applyAlignment="1">
      <alignment horizontal="right" vertical="center"/>
    </xf>
    <xf numFmtId="0" fontId="10" fillId="0" borderId="0" xfId="0" applyFont="1" applyAlignment="1">
      <alignment horizontal="right"/>
    </xf>
    <xf numFmtId="9" fontId="0" fillId="0" borderId="5" xfId="1" applyFont="1" applyBorder="1" applyAlignment="1" applyProtection="1">
      <alignment horizontal="right" vertical="center"/>
    </xf>
    <xf numFmtId="0" fontId="10" fillId="0" borderId="8" xfId="0" applyFont="1" applyBorder="1" applyAlignment="1">
      <alignment horizontal="left"/>
    </xf>
    <xf numFmtId="176" fontId="10" fillId="0" borderId="8" xfId="0" applyNumberFormat="1" applyFont="1" applyBorder="1" applyAlignment="1">
      <alignment horizontal="right"/>
    </xf>
    <xf numFmtId="9" fontId="10" fillId="0" borderId="8" xfId="1" applyFont="1" applyFill="1" applyBorder="1" applyAlignment="1" applyProtection="1">
      <alignment horizontal="right"/>
    </xf>
    <xf numFmtId="1" fontId="0" fillId="0" borderId="8" xfId="0" applyNumberFormat="1" applyBorder="1" applyAlignment="1">
      <alignment horizontal="right"/>
    </xf>
    <xf numFmtId="1" fontId="72" fillId="0" borderId="0" xfId="0" applyNumberFormat="1" applyFont="1" applyAlignment="1">
      <alignment horizontal="right"/>
    </xf>
    <xf numFmtId="3" fontId="0" fillId="0" borderId="0" xfId="0" applyNumberFormat="1" applyAlignment="1">
      <alignment horizontal="right"/>
    </xf>
    <xf numFmtId="0" fontId="0" fillId="0" borderId="0" xfId="0" applyAlignment="1">
      <alignment horizontal="right"/>
    </xf>
    <xf numFmtId="3" fontId="18" fillId="0" borderId="1" xfId="0" applyNumberFormat="1" applyFont="1" applyBorder="1" applyAlignment="1">
      <alignment horizontal="right"/>
    </xf>
    <xf numFmtId="167" fontId="18" fillId="0" borderId="0" xfId="0" applyNumberFormat="1" applyFont="1" applyAlignment="1">
      <alignment horizontal="right"/>
    </xf>
    <xf numFmtId="167" fontId="0" fillId="0" borderId="0" xfId="0" applyNumberFormat="1" applyAlignment="1">
      <alignment horizontal="right"/>
    </xf>
    <xf numFmtId="3" fontId="79" fillId="0" borderId="0" xfId="0" applyNumberFormat="1" applyFont="1" applyAlignment="1">
      <alignment horizontal="right"/>
    </xf>
    <xf numFmtId="3" fontId="3" fillId="0" borderId="0" xfId="0" applyNumberFormat="1" applyFont="1" applyAlignment="1">
      <alignment horizontal="right"/>
    </xf>
    <xf numFmtId="3" fontId="18" fillId="0" borderId="0" xfId="0" applyNumberFormat="1" applyFont="1" applyAlignment="1">
      <alignment horizontal="right"/>
    </xf>
    <xf numFmtId="165" fontId="10" fillId="0" borderId="0" xfId="3" applyNumberFormat="1" applyFont="1" applyBorder="1" applyAlignment="1" applyProtection="1">
      <alignment horizontal="right"/>
    </xf>
    <xf numFmtId="1" fontId="100" fillId="0" borderId="0" xfId="0" applyNumberFormat="1" applyFont="1" applyAlignment="1">
      <alignment horizontal="right"/>
    </xf>
    <xf numFmtId="3" fontId="18" fillId="0" borderId="4" xfId="0" applyNumberFormat="1" applyFont="1" applyBorder="1" applyAlignment="1">
      <alignment horizontal="right"/>
    </xf>
    <xf numFmtId="167" fontId="98" fillId="0" borderId="0" xfId="0" applyNumberFormat="1" applyFont="1" applyAlignment="1">
      <alignment horizontal="right"/>
    </xf>
    <xf numFmtId="3" fontId="3" fillId="0" borderId="1" xfId="0" applyNumberFormat="1" applyFont="1" applyBorder="1" applyAlignment="1">
      <alignment horizontal="right"/>
    </xf>
    <xf numFmtId="1" fontId="18" fillId="0" borderId="0" xfId="0" applyNumberFormat="1" applyFont="1" applyAlignment="1">
      <alignment horizontal="right"/>
    </xf>
    <xf numFmtId="9" fontId="10" fillId="0" borderId="0" xfId="1" applyFont="1" applyBorder="1" applyAlignment="1" applyProtection="1">
      <alignment horizontal="right"/>
    </xf>
    <xf numFmtId="3" fontId="73" fillId="0" borderId="0" xfId="0" applyNumberFormat="1" applyFont="1" applyAlignment="1">
      <alignment horizontal="right"/>
    </xf>
    <xf numFmtId="0" fontId="73" fillId="0" borderId="0" xfId="0" applyFont="1" applyAlignment="1">
      <alignment horizontal="right"/>
    </xf>
    <xf numFmtId="3" fontId="40" fillId="0" borderId="0" xfId="0" applyNumberFormat="1" applyFont="1" applyAlignment="1">
      <alignment horizontal="right"/>
    </xf>
    <xf numFmtId="0" fontId="40" fillId="0" borderId="0" xfId="0" applyFont="1" applyAlignment="1">
      <alignment horizontal="right"/>
    </xf>
    <xf numFmtId="3" fontId="63" fillId="0" borderId="0" xfId="0" applyNumberFormat="1" applyFont="1" applyAlignment="1">
      <alignment horizontal="right"/>
    </xf>
    <xf numFmtId="0" fontId="63" fillId="0" borderId="0" xfId="0" applyFont="1" applyAlignment="1">
      <alignment horizontal="right"/>
    </xf>
    <xf numFmtId="9" fontId="104" fillId="0" borderId="0" xfId="0" applyNumberFormat="1" applyFont="1" applyAlignment="1">
      <alignment horizontal="right"/>
    </xf>
    <xf numFmtId="0" fontId="104" fillId="0" borderId="0" xfId="0" applyFont="1" applyAlignment="1">
      <alignment horizontal="right"/>
    </xf>
    <xf numFmtId="3" fontId="10" fillId="0" borderId="0" xfId="0" applyNumberFormat="1" applyFont="1" applyAlignment="1" applyProtection="1">
      <alignment horizontal="right"/>
      <protection locked="0"/>
    </xf>
    <xf numFmtId="9" fontId="0" fillId="0" borderId="0" xfId="1" applyFont="1" applyBorder="1" applyAlignment="1" applyProtection="1">
      <alignment horizontal="right"/>
    </xf>
    <xf numFmtId="167" fontId="10" fillId="0" borderId="1" xfId="0" applyNumberFormat="1" applyFont="1" applyBorder="1" applyAlignment="1">
      <alignment horizontal="right"/>
    </xf>
    <xf numFmtId="0" fontId="0" fillId="21" borderId="0" xfId="0" applyFill="1" applyAlignment="1">
      <alignment horizontal="center"/>
    </xf>
    <xf numFmtId="9" fontId="68" fillId="0" borderId="0" xfId="0" applyNumberFormat="1" applyFont="1" applyAlignment="1">
      <alignment horizontal="center"/>
    </xf>
    <xf numFmtId="0" fontId="68" fillId="0" borderId="0" xfId="0" applyFont="1" applyAlignment="1">
      <alignment horizontal="center"/>
    </xf>
    <xf numFmtId="167" fontId="69" fillId="0" borderId="0" xfId="0" applyNumberFormat="1" applyFont="1" applyAlignment="1">
      <alignment horizontal="right"/>
    </xf>
    <xf numFmtId="9" fontId="6" fillId="0" borderId="0" xfId="0" applyNumberFormat="1" applyFont="1" applyAlignment="1">
      <alignment horizontal="right"/>
    </xf>
    <xf numFmtId="0" fontId="6" fillId="0" borderId="0" xfId="0" applyFont="1" applyAlignment="1">
      <alignment horizontal="right"/>
    </xf>
    <xf numFmtId="9" fontId="10" fillId="0" borderId="1" xfId="0" applyNumberFormat="1" applyFont="1" applyBorder="1" applyAlignment="1">
      <alignment horizontal="right"/>
    </xf>
    <xf numFmtId="0" fontId="10" fillId="0" borderId="1" xfId="0" applyFont="1" applyBorder="1" applyAlignment="1">
      <alignment horizontal="right"/>
    </xf>
    <xf numFmtId="0" fontId="10" fillId="3" borderId="0" xfId="0" applyFont="1" applyFill="1" applyAlignment="1">
      <alignment horizontal="left" vertical="center"/>
    </xf>
    <xf numFmtId="9" fontId="3" fillId="4" borderId="5" xfId="1" applyFont="1" applyFill="1" applyBorder="1" applyAlignment="1" applyProtection="1">
      <alignment horizontal="right" vertical="center"/>
    </xf>
    <xf numFmtId="9" fontId="0" fillId="0" borderId="1" xfId="1" applyFont="1" applyBorder="1" applyAlignment="1" applyProtection="1">
      <alignment horizontal="right" vertical="center"/>
    </xf>
    <xf numFmtId="165" fontId="0" fillId="0" borderId="5" xfId="3" applyNumberFormat="1" applyFont="1" applyBorder="1" applyAlignment="1" applyProtection="1"/>
    <xf numFmtId="1" fontId="24" fillId="0" borderId="5" xfId="1" applyNumberFormat="1" applyFont="1" applyFill="1" applyBorder="1" applyAlignment="1" applyProtection="1">
      <alignment horizontal="left" vertical="center"/>
    </xf>
    <xf numFmtId="3" fontId="10" fillId="0" borderId="8" xfId="0" applyNumberFormat="1" applyFont="1" applyBorder="1" applyAlignment="1" applyProtection="1">
      <alignment horizontal="right"/>
      <protection locked="0"/>
    </xf>
    <xf numFmtId="3" fontId="69" fillId="0" borderId="0" xfId="0" applyNumberFormat="1" applyFont="1" applyAlignment="1">
      <alignment horizontal="right"/>
    </xf>
    <xf numFmtId="9" fontId="65" fillId="0" borderId="8" xfId="1" applyFont="1" applyBorder="1" applyAlignment="1">
      <alignment horizontal="center"/>
    </xf>
    <xf numFmtId="0" fontId="0" fillId="0" borderId="0" xfId="0" quotePrefix="1" applyAlignment="1">
      <alignment horizontal="right"/>
    </xf>
    <xf numFmtId="3" fontId="0" fillId="0" borderId="8" xfId="0" applyNumberFormat="1" applyBorder="1" applyAlignment="1">
      <alignment horizontal="right"/>
    </xf>
    <xf numFmtId="0" fontId="0" fillId="0" borderId="8" xfId="0" applyBorder="1" applyAlignment="1">
      <alignment horizontal="right"/>
    </xf>
    <xf numFmtId="9" fontId="65" fillId="0" borderId="7" xfId="1" applyFont="1" applyFill="1" applyBorder="1" applyAlignment="1">
      <alignment horizontal="center"/>
    </xf>
    <xf numFmtId="165" fontId="10" fillId="0" borderId="0" xfId="0" applyNumberFormat="1" applyFont="1" applyAlignment="1" applyProtection="1">
      <alignment horizontal="right"/>
      <protection locked="0"/>
    </xf>
    <xf numFmtId="0" fontId="40" fillId="0" borderId="0" xfId="0" applyFont="1" applyAlignment="1">
      <alignment horizontal="center"/>
    </xf>
    <xf numFmtId="0" fontId="0" fillId="0" borderId="0" xfId="0" applyAlignment="1">
      <alignment horizontal="right" vertical="center"/>
    </xf>
    <xf numFmtId="166" fontId="10" fillId="0" borderId="0" xfId="0" applyNumberFormat="1" applyFont="1" applyAlignment="1" applyProtection="1">
      <alignment horizontal="right"/>
      <protection locked="0"/>
    </xf>
    <xf numFmtId="169" fontId="0" fillId="3" borderId="0" xfId="1" applyNumberFormat="1" applyFont="1" applyFill="1" applyBorder="1" applyAlignment="1" applyProtection="1">
      <alignment horizontal="right"/>
    </xf>
    <xf numFmtId="9" fontId="65" fillId="21" borderId="7" xfId="1" applyFont="1" applyFill="1" applyBorder="1" applyAlignment="1">
      <alignment horizontal="center"/>
    </xf>
    <xf numFmtId="169" fontId="0" fillId="0" borderId="0" xfId="1" applyNumberFormat="1" applyFont="1" applyBorder="1" applyAlignment="1" applyProtection="1">
      <alignment horizontal="right"/>
    </xf>
    <xf numFmtId="0" fontId="0" fillId="0" borderId="0" xfId="0" applyAlignment="1">
      <alignment horizontal="center"/>
    </xf>
    <xf numFmtId="9" fontId="0" fillId="0" borderId="0" xfId="0" applyNumberFormat="1" applyAlignment="1">
      <alignment horizontal="right"/>
    </xf>
    <xf numFmtId="0" fontId="10" fillId="0" borderId="57" xfId="0" applyFont="1" applyBorder="1" applyAlignment="1" applyProtection="1">
      <alignment horizontal="left"/>
      <protection locked="0"/>
    </xf>
    <xf numFmtId="0" fontId="10" fillId="0" borderId="56" xfId="0" applyFont="1" applyBorder="1" applyAlignment="1" applyProtection="1">
      <alignment horizontal="left"/>
      <protection locked="0"/>
    </xf>
    <xf numFmtId="0" fontId="18" fillId="0" borderId="0" xfId="0" applyFont="1" applyAlignment="1">
      <alignment horizontal="right"/>
    </xf>
    <xf numFmtId="167" fontId="10" fillId="0" borderId="0" xfId="0" applyNumberFormat="1" applyFont="1" applyAlignment="1">
      <alignment horizontal="right"/>
    </xf>
    <xf numFmtId="0" fontId="18" fillId="0" borderId="1" xfId="0" applyFont="1" applyBorder="1" applyAlignment="1">
      <alignment horizontal="right"/>
    </xf>
    <xf numFmtId="0" fontId="41" fillId="0" borderId="0" xfId="0" applyFont="1" applyAlignment="1">
      <alignment horizontal="right"/>
    </xf>
    <xf numFmtId="1" fontId="78" fillId="2" borderId="7" xfId="1" applyNumberFormat="1" applyFont="1" applyFill="1" applyBorder="1" applyAlignment="1" applyProtection="1">
      <alignment horizontal="right"/>
    </xf>
    <xf numFmtId="0" fontId="0" fillId="0" borderId="0" xfId="0" applyAlignment="1">
      <alignment horizontal="left"/>
    </xf>
    <xf numFmtId="1" fontId="78" fillId="3" borderId="0" xfId="1" applyNumberFormat="1" applyFont="1" applyFill="1" applyBorder="1" applyAlignment="1" applyProtection="1">
      <alignment horizontal="right"/>
    </xf>
    <xf numFmtId="1" fontId="78" fillId="0" borderId="0" xfId="1" applyNumberFormat="1" applyFont="1" applyFill="1" applyBorder="1" applyAlignment="1" applyProtection="1">
      <alignment horizontal="right"/>
    </xf>
    <xf numFmtId="9" fontId="0" fillId="0" borderId="8" xfId="0" applyNumberFormat="1" applyBorder="1" applyAlignment="1">
      <alignment horizontal="right"/>
    </xf>
    <xf numFmtId="0" fontId="5" fillId="0" borderId="0" xfId="2" applyBorder="1" applyAlignment="1" applyProtection="1">
      <alignment horizontal="right" vertical="center"/>
      <protection locked="0"/>
    </xf>
    <xf numFmtId="9" fontId="10" fillId="0" borderId="5" xfId="1" applyFont="1" applyBorder="1" applyAlignment="1" applyProtection="1">
      <alignment horizontal="left" vertical="center"/>
    </xf>
    <xf numFmtId="0" fontId="0" fillId="0" borderId="0" xfId="0" applyAlignment="1">
      <alignment horizontal="left" indent="1"/>
    </xf>
    <xf numFmtId="167" fontId="3" fillId="0" borderId="5" xfId="0" applyNumberFormat="1" applyFont="1" applyBorder="1" applyAlignment="1">
      <alignment horizontal="right" vertical="center"/>
    </xf>
    <xf numFmtId="3" fontId="10" fillId="0" borderId="53" xfId="0" applyNumberFormat="1" applyFont="1" applyBorder="1" applyAlignment="1">
      <alignment horizontal="right"/>
    </xf>
    <xf numFmtId="3" fontId="10" fillId="0" borderId="52" xfId="0" applyNumberFormat="1" applyFont="1" applyBorder="1" applyAlignment="1">
      <alignment horizontal="right"/>
    </xf>
    <xf numFmtId="0" fontId="32" fillId="0" borderId="0" xfId="0" quotePrefix="1" applyFont="1" applyAlignment="1">
      <alignment horizontal="left"/>
    </xf>
    <xf numFmtId="0" fontId="34" fillId="0" borderId="22" xfId="0" applyFont="1" applyBorder="1" applyAlignment="1">
      <alignment horizontal="left" vertical="center"/>
    </xf>
    <xf numFmtId="3" fontId="18" fillId="0" borderId="54" xfId="0" applyNumberFormat="1" applyFont="1" applyBorder="1" applyAlignment="1">
      <alignment horizontal="right"/>
    </xf>
    <xf numFmtId="0" fontId="10" fillId="0" borderId="0" xfId="0" quotePrefix="1" applyFont="1" applyAlignment="1">
      <alignment horizontal="left" vertical="top"/>
    </xf>
    <xf numFmtId="0" fontId="10" fillId="0" borderId="0" xfId="0" applyFont="1" applyAlignment="1">
      <alignment horizontal="left" vertical="top"/>
    </xf>
    <xf numFmtId="0" fontId="72" fillId="0" borderId="0" xfId="0" applyFont="1" applyAlignment="1">
      <alignment horizontal="left" vertical="top" wrapText="1"/>
    </xf>
    <xf numFmtId="165" fontId="10" fillId="0" borderId="0" xfId="0" applyNumberFormat="1" applyFont="1" applyAlignment="1">
      <alignment horizontal="right"/>
    </xf>
    <xf numFmtId="3" fontId="10" fillId="0" borderId="2" xfId="0" applyNumberFormat="1" applyFont="1" applyBorder="1" applyAlignment="1" applyProtection="1">
      <alignment horizontal="right"/>
      <protection locked="0"/>
    </xf>
    <xf numFmtId="3" fontId="10" fillId="0" borderId="3" xfId="0" applyNumberFormat="1" applyFont="1" applyBorder="1" applyAlignment="1" applyProtection="1">
      <alignment horizontal="right"/>
      <protection locked="0"/>
    </xf>
    <xf numFmtId="167" fontId="18" fillId="0" borderId="1" xfId="0" applyNumberFormat="1" applyFont="1" applyBorder="1" applyAlignment="1">
      <alignment horizontal="right"/>
    </xf>
    <xf numFmtId="167" fontId="10" fillId="0" borderId="2" xfId="0" applyNumberFormat="1" applyFont="1" applyBorder="1" applyAlignment="1" applyProtection="1">
      <alignment horizontal="right"/>
      <protection locked="0"/>
    </xf>
    <xf numFmtId="167" fontId="10" fillId="0" borderId="3" xfId="0" applyNumberFormat="1" applyFont="1" applyBorder="1" applyAlignment="1" applyProtection="1">
      <alignment horizontal="right"/>
      <protection locked="0"/>
    </xf>
    <xf numFmtId="167" fontId="0" fillId="0" borderId="2" xfId="0" applyNumberFormat="1" applyBorder="1" applyAlignment="1" applyProtection="1">
      <alignment horizontal="right"/>
      <protection locked="0"/>
    </xf>
    <xf numFmtId="167" fontId="0" fillId="0" borderId="3" xfId="0" applyNumberFormat="1" applyBorder="1" applyAlignment="1" applyProtection="1">
      <alignment horizontal="right"/>
      <protection locked="0"/>
    </xf>
    <xf numFmtId="0" fontId="0" fillId="0" borderId="0" xfId="0" quotePrefix="1" applyAlignment="1">
      <alignment horizontal="right" vertical="center"/>
    </xf>
    <xf numFmtId="9" fontId="16" fillId="0" borderId="0" xfId="0" applyNumberFormat="1" applyFont="1" applyAlignment="1">
      <alignment horizontal="right"/>
    </xf>
    <xf numFmtId="3" fontId="18" fillId="0" borderId="1" xfId="3" applyNumberFormat="1" applyFont="1" applyBorder="1" applyAlignment="1" applyProtection="1">
      <alignment horizontal="right"/>
    </xf>
    <xf numFmtId="165" fontId="55" fillId="0" borderId="0" xfId="0" applyNumberFormat="1" applyFont="1" applyAlignment="1">
      <alignment horizontal="right" vertical="center"/>
    </xf>
    <xf numFmtId="9" fontId="40" fillId="0" borderId="0" xfId="1" applyFont="1" applyBorder="1" applyAlignment="1" applyProtection="1">
      <alignment horizontal="right"/>
    </xf>
    <xf numFmtId="167" fontId="18" fillId="0" borderId="8" xfId="0" applyNumberFormat="1" applyFont="1" applyBorder="1" applyAlignment="1">
      <alignment horizontal="right"/>
    </xf>
    <xf numFmtId="9" fontId="18" fillId="2" borderId="0" xfId="0" applyNumberFormat="1" applyFont="1" applyFill="1" applyAlignment="1">
      <alignment horizontal="left" vertical="center"/>
    </xf>
    <xf numFmtId="0" fontId="18" fillId="2" borderId="0" xfId="0" applyFont="1" applyFill="1" applyAlignment="1">
      <alignment horizontal="left" vertical="center"/>
    </xf>
    <xf numFmtId="1" fontId="10" fillId="0" borderId="5" xfId="1" applyNumberFormat="1" applyFont="1" applyBorder="1" applyAlignment="1" applyProtection="1">
      <alignment horizontal="left" vertical="center"/>
    </xf>
    <xf numFmtId="169" fontId="6" fillId="0" borderId="5" xfId="1" applyNumberFormat="1" applyFont="1" applyFill="1" applyBorder="1" applyAlignment="1" applyProtection="1">
      <alignment horizontal="left" vertical="center"/>
    </xf>
    <xf numFmtId="9" fontId="6" fillId="0" borderId="5" xfId="1" applyFont="1" applyFill="1" applyBorder="1" applyAlignment="1" applyProtection="1">
      <alignment horizontal="left" vertical="center"/>
    </xf>
    <xf numFmtId="9" fontId="6" fillId="0" borderId="5" xfId="1" applyFont="1" applyFill="1" applyBorder="1" applyAlignment="1" applyProtection="1">
      <alignment horizontal="right" vertical="center"/>
    </xf>
    <xf numFmtId="1" fontId="24" fillId="0" borderId="5" xfId="1" applyNumberFormat="1" applyFont="1" applyFill="1" applyBorder="1" applyAlignment="1" applyProtection="1">
      <alignment horizontal="right" vertical="center"/>
    </xf>
    <xf numFmtId="0" fontId="10" fillId="0" borderId="5" xfId="0" applyFont="1" applyBorder="1" applyAlignment="1">
      <alignment horizontal="left" vertical="center"/>
    </xf>
    <xf numFmtId="3" fontId="0" fillId="4" borderId="5" xfId="0" applyNumberFormat="1" applyFill="1" applyBorder="1" applyAlignment="1">
      <alignment horizontal="left" vertical="center"/>
    </xf>
    <xf numFmtId="3" fontId="71" fillId="0" borderId="0" xfId="0" applyNumberFormat="1" applyFont="1" applyAlignment="1">
      <alignment horizontal="right"/>
    </xf>
    <xf numFmtId="9" fontId="0" fillId="0" borderId="0" xfId="1" applyFont="1" applyFill="1" applyBorder="1" applyAlignment="1" applyProtection="1">
      <alignment horizontal="right"/>
    </xf>
    <xf numFmtId="9" fontId="10" fillId="0" borderId="0" xfId="0" applyNumberFormat="1" applyFont="1" applyAlignment="1">
      <alignment horizontal="right"/>
    </xf>
    <xf numFmtId="9" fontId="105" fillId="0" borderId="0" xfId="1" applyFont="1" applyBorder="1" applyAlignment="1" applyProtection="1">
      <alignment horizontal="right"/>
    </xf>
    <xf numFmtId="3" fontId="73" fillId="0" borderId="1" xfId="0" applyNumberFormat="1" applyFont="1" applyBorder="1" applyAlignment="1">
      <alignment horizontal="right" vertical="center"/>
    </xf>
    <xf numFmtId="165" fontId="16" fillId="0" borderId="0" xfId="0" applyNumberFormat="1" applyFont="1" applyAlignment="1">
      <alignment horizontal="right"/>
    </xf>
    <xf numFmtId="0" fontId="10" fillId="0" borderId="0" xfId="0" quotePrefix="1" applyFont="1" applyAlignment="1">
      <alignment horizontal="right" vertical="center"/>
    </xf>
    <xf numFmtId="164" fontId="0" fillId="7" borderId="5" xfId="3" applyNumberFormat="1" applyFont="1" applyFill="1" applyBorder="1" applyAlignment="1" applyProtection="1">
      <alignment horizontal="left"/>
    </xf>
    <xf numFmtId="164" fontId="0" fillId="0" borderId="5" xfId="3" applyNumberFormat="1" applyFont="1" applyFill="1" applyBorder="1" applyAlignment="1" applyProtection="1">
      <alignment horizontal="left"/>
    </xf>
    <xf numFmtId="0" fontId="61" fillId="0" borderId="0" xfId="0" applyFont="1" applyAlignment="1">
      <alignment horizontal="right"/>
    </xf>
    <xf numFmtId="0" fontId="10" fillId="0" borderId="2" xfId="0" applyFont="1" applyBorder="1" applyAlignment="1" applyProtection="1">
      <alignment horizontal="right"/>
      <protection locked="0"/>
    </xf>
    <xf numFmtId="0" fontId="10" fillId="0" borderId="3" xfId="0" applyFont="1" applyBorder="1" applyAlignment="1" applyProtection="1">
      <alignment horizontal="right"/>
      <protection locked="0"/>
    </xf>
    <xf numFmtId="167" fontId="59" fillId="0" borderId="0" xfId="0" applyNumberFormat="1" applyFont="1" applyAlignment="1">
      <alignment horizontal="right"/>
    </xf>
    <xf numFmtId="9" fontId="0" fillId="5" borderId="5" xfId="1" applyFont="1" applyFill="1" applyBorder="1" applyAlignment="1" applyProtection="1">
      <alignment horizontal="right" vertical="center"/>
    </xf>
    <xf numFmtId="3" fontId="2" fillId="0" borderId="2" xfId="0" applyNumberFormat="1" applyFont="1" applyBorder="1" applyAlignment="1" applyProtection="1">
      <alignment horizontal="left" vertical="center"/>
      <protection locked="0"/>
    </xf>
    <xf numFmtId="3" fontId="2" fillId="0" borderId="3" xfId="0" applyNumberFormat="1" applyFont="1" applyBorder="1" applyAlignment="1" applyProtection="1">
      <alignment horizontal="left" vertical="center"/>
      <protection locked="0"/>
    </xf>
    <xf numFmtId="3" fontId="0" fillId="0" borderId="2" xfId="0" applyNumberFormat="1" applyBorder="1" applyAlignment="1" applyProtection="1">
      <alignment horizontal="left" vertical="center"/>
      <protection locked="0"/>
    </xf>
    <xf numFmtId="3" fontId="12" fillId="0" borderId="0" xfId="0" applyNumberFormat="1" applyFont="1" applyAlignment="1">
      <alignment horizontal="left" vertical="center"/>
    </xf>
    <xf numFmtId="3" fontId="0" fillId="0" borderId="3" xfId="0" applyNumberFormat="1" applyBorder="1" applyAlignment="1" applyProtection="1">
      <alignment horizontal="left" vertical="center"/>
      <protection locked="0"/>
    </xf>
    <xf numFmtId="0" fontId="45" fillId="0" borderId="27" xfId="0" applyFont="1" applyBorder="1" applyAlignment="1">
      <alignment horizontal="left" vertical="center"/>
    </xf>
    <xf numFmtId="0" fontId="10" fillId="0" borderId="0" xfId="0" applyFont="1" applyAlignment="1">
      <alignment horizontal="left" wrapText="1"/>
    </xf>
    <xf numFmtId="167" fontId="0" fillId="0" borderId="2" xfId="0" applyNumberFormat="1" applyBorder="1" applyAlignment="1" applyProtection="1">
      <alignment horizontal="right" vertical="center"/>
      <protection locked="0"/>
    </xf>
    <xf numFmtId="167" fontId="0" fillId="0" borderId="3" xfId="0" applyNumberFormat="1" applyBorder="1" applyAlignment="1" applyProtection="1">
      <alignment horizontal="right" vertical="center"/>
      <protection locked="0"/>
    </xf>
    <xf numFmtId="0" fontId="24" fillId="0" borderId="0" xfId="0" applyFont="1" applyAlignment="1">
      <alignment horizontal="right"/>
    </xf>
    <xf numFmtId="1" fontId="0" fillId="0" borderId="2" xfId="0" applyNumberFormat="1" applyBorder="1" applyAlignment="1" applyProtection="1">
      <alignment horizontal="right" vertical="center"/>
      <protection locked="0"/>
    </xf>
    <xf numFmtId="1" fontId="0" fillId="0" borderId="3" xfId="0" applyNumberFormat="1" applyBorder="1" applyAlignment="1" applyProtection="1">
      <alignment horizontal="right" vertical="center"/>
      <protection locked="0"/>
    </xf>
    <xf numFmtId="3" fontId="75" fillId="0" borderId="2" xfId="0" applyNumberFormat="1" applyFont="1" applyBorder="1" applyAlignment="1" applyProtection="1">
      <alignment horizontal="left" vertical="center"/>
      <protection locked="0"/>
    </xf>
    <xf numFmtId="3" fontId="75" fillId="0" borderId="3" xfId="0" applyNumberFormat="1" applyFont="1" applyBorder="1" applyAlignment="1" applyProtection="1">
      <alignment horizontal="left" vertical="center"/>
      <protection locked="0"/>
    </xf>
    <xf numFmtId="0" fontId="10" fillId="0" borderId="2" xfId="0" applyFont="1" applyBorder="1" applyAlignment="1" applyProtection="1">
      <alignment horizontal="left"/>
      <protection locked="0"/>
    </xf>
    <xf numFmtId="0" fontId="10" fillId="0" borderId="3" xfId="0" applyFont="1" applyBorder="1" applyAlignment="1" applyProtection="1">
      <alignment horizontal="left"/>
      <protection locked="0"/>
    </xf>
    <xf numFmtId="0" fontId="0" fillId="0" borderId="0" xfId="0" applyAlignment="1">
      <alignment horizontal="left" vertical="center" wrapText="1"/>
    </xf>
    <xf numFmtId="0" fontId="10" fillId="0" borderId="0" xfId="0" quotePrefix="1" applyFont="1" applyAlignment="1">
      <alignment horizontal="left" vertical="center" wrapText="1"/>
    </xf>
    <xf numFmtId="0" fontId="94" fillId="0" borderId="0" xfId="0" quotePrefix="1" applyFont="1" applyAlignment="1">
      <alignment horizontal="left" vertical="center" wrapText="1"/>
    </xf>
    <xf numFmtId="165" fontId="18" fillId="0" borderId="0" xfId="0" applyNumberFormat="1" applyFont="1" applyAlignment="1">
      <alignment horizontal="right"/>
    </xf>
    <xf numFmtId="0" fontId="10" fillId="0" borderId="0" xfId="0" applyFont="1" applyAlignment="1">
      <alignment horizontal="right" vertical="center"/>
    </xf>
    <xf numFmtId="9" fontId="3" fillId="3" borderId="5" xfId="1" applyFont="1" applyFill="1" applyBorder="1" applyAlignment="1" applyProtection="1">
      <alignment horizontal="right" vertical="center"/>
    </xf>
    <xf numFmtId="9" fontId="10" fillId="0" borderId="5" xfId="1" applyFont="1" applyFill="1" applyBorder="1" applyAlignment="1" applyProtection="1">
      <alignment horizontal="right" vertical="center"/>
    </xf>
    <xf numFmtId="1" fontId="18" fillId="0" borderId="5" xfId="1" applyNumberFormat="1" applyFont="1" applyFill="1" applyBorder="1" applyAlignment="1" applyProtection="1">
      <alignment horizontal="right" vertical="center"/>
    </xf>
    <xf numFmtId="1" fontId="10" fillId="0" borderId="5" xfId="1" applyNumberFormat="1" applyFont="1" applyFill="1" applyBorder="1" applyAlignment="1" applyProtection="1">
      <alignment horizontal="right" vertical="center"/>
    </xf>
    <xf numFmtId="1" fontId="6" fillId="20" borderId="5" xfId="1" applyNumberFormat="1" applyFont="1" applyFill="1" applyBorder="1" applyAlignment="1" applyProtection="1">
      <alignment horizontal="right" vertical="center"/>
    </xf>
    <xf numFmtId="1" fontId="6" fillId="0" borderId="5" xfId="1" applyNumberFormat="1" applyFont="1" applyFill="1" applyBorder="1" applyAlignment="1" applyProtection="1">
      <alignment horizontal="left" vertical="center"/>
    </xf>
    <xf numFmtId="9" fontId="10" fillId="0" borderId="4" xfId="1" applyFont="1" applyBorder="1" applyAlignment="1" applyProtection="1">
      <alignment horizontal="left" vertical="center"/>
    </xf>
    <xf numFmtId="9" fontId="24" fillId="4" borderId="5" xfId="1" applyFont="1" applyFill="1" applyBorder="1" applyAlignment="1" applyProtection="1">
      <alignment horizontal="right" vertical="center"/>
    </xf>
    <xf numFmtId="1" fontId="10" fillId="0" borderId="5" xfId="0" applyNumberFormat="1" applyFont="1" applyBorder="1" applyAlignment="1">
      <alignment horizontal="right" vertical="center"/>
    </xf>
    <xf numFmtId="1" fontId="6" fillId="0" borderId="5" xfId="1" applyNumberFormat="1" applyFont="1" applyFill="1" applyBorder="1" applyAlignment="1" applyProtection="1">
      <alignment horizontal="right" vertical="center"/>
    </xf>
    <xf numFmtId="169" fontId="10" fillId="0" borderId="5" xfId="1" applyNumberFormat="1" applyFont="1" applyFill="1" applyBorder="1" applyAlignment="1" applyProtection="1">
      <alignment horizontal="right" vertical="center"/>
    </xf>
    <xf numFmtId="9" fontId="1" fillId="7" borderId="5" xfId="1" applyFont="1" applyFill="1" applyBorder="1" applyAlignment="1" applyProtection="1">
      <alignment horizontal="center" vertical="center"/>
    </xf>
    <xf numFmtId="1" fontId="0" fillId="0" borderId="5" xfId="1" applyNumberFormat="1" applyFont="1" applyFill="1" applyBorder="1" applyAlignment="1" applyProtection="1">
      <alignment horizontal="left" vertical="center"/>
    </xf>
    <xf numFmtId="9" fontId="3" fillId="2" borderId="0" xfId="1" applyFont="1" applyFill="1" applyBorder="1" applyAlignment="1" applyProtection="1">
      <alignment horizontal="left" vertical="center"/>
    </xf>
    <xf numFmtId="0" fontId="18" fillId="3" borderId="0" xfId="0" applyFont="1" applyFill="1" applyAlignment="1">
      <alignment horizontal="right" vertical="center"/>
    </xf>
    <xf numFmtId="3" fontId="6" fillId="3" borderId="30" xfId="0" applyNumberFormat="1" applyFont="1" applyFill="1" applyBorder="1" applyAlignment="1">
      <alignment horizontal="left" vertical="center"/>
    </xf>
    <xf numFmtId="9" fontId="0" fillId="0" borderId="5" xfId="1" applyFont="1" applyBorder="1" applyAlignment="1" applyProtection="1">
      <alignment horizontal="right"/>
    </xf>
    <xf numFmtId="0" fontId="6" fillId="3" borderId="0" xfId="0" applyFont="1" applyFill="1" applyAlignment="1">
      <alignment horizontal="right" vertical="center"/>
    </xf>
    <xf numFmtId="0" fontId="18" fillId="3" borderId="0" xfId="0" applyFont="1" applyFill="1" applyAlignment="1">
      <alignment horizontal="left" vertical="center"/>
    </xf>
    <xf numFmtId="3" fontId="0" fillId="0" borderId="5" xfId="3" applyNumberFormat="1" applyFont="1" applyBorder="1" applyAlignment="1" applyProtection="1"/>
    <xf numFmtId="4" fontId="10" fillId="0" borderId="29" xfId="0" applyNumberFormat="1" applyFont="1" applyBorder="1"/>
    <xf numFmtId="0" fontId="10" fillId="0" borderId="4" xfId="0" applyFont="1" applyBorder="1" applyAlignment="1">
      <alignment horizontal="left" vertical="center"/>
    </xf>
    <xf numFmtId="3" fontId="2" fillId="7" borderId="11" xfId="0" applyNumberFormat="1" applyFont="1" applyFill="1" applyBorder="1" applyAlignment="1">
      <alignment horizontal="left" vertical="center"/>
    </xf>
    <xf numFmtId="3" fontId="2" fillId="7" borderId="10" xfId="0" applyNumberFormat="1" applyFont="1" applyFill="1" applyBorder="1" applyAlignment="1">
      <alignment horizontal="left" vertical="center"/>
    </xf>
    <xf numFmtId="0" fontId="0" fillId="0" borderId="0" xfId="0" applyAlignment="1">
      <alignment horizontal="left" vertical="center" indent="1"/>
    </xf>
    <xf numFmtId="0" fontId="10" fillId="0" borderId="8" xfId="0" applyFont="1" applyBorder="1" applyAlignment="1">
      <alignment horizontal="right"/>
    </xf>
    <xf numFmtId="167" fontId="10" fillId="0" borderId="8" xfId="0" applyNumberFormat="1" applyFont="1" applyBorder="1" applyAlignment="1">
      <alignment horizontal="right"/>
    </xf>
    <xf numFmtId="165" fontId="55" fillId="0" borderId="0" xfId="0" quotePrefix="1" applyNumberFormat="1" applyFont="1" applyAlignment="1">
      <alignment horizontal="right" vertical="center"/>
    </xf>
    <xf numFmtId="165" fontId="10" fillId="0" borderId="2" xfId="0" applyNumberFormat="1" applyFont="1" applyBorder="1" applyAlignment="1" applyProtection="1">
      <alignment horizontal="right"/>
      <protection locked="0"/>
    </xf>
    <xf numFmtId="165" fontId="10" fillId="0" borderId="3" xfId="0" applyNumberFormat="1" applyFont="1" applyBorder="1" applyAlignment="1" applyProtection="1">
      <alignment horizontal="right"/>
      <protection locked="0"/>
    </xf>
    <xf numFmtId="167" fontId="17" fillId="0" borderId="0" xfId="0" applyNumberFormat="1" applyFont="1" applyAlignment="1">
      <alignment horizontal="right"/>
    </xf>
    <xf numFmtId="1" fontId="0" fillId="0" borderId="2" xfId="0" applyNumberFormat="1" applyBorder="1" applyAlignment="1" applyProtection="1">
      <alignment horizontal="right"/>
      <protection locked="0"/>
    </xf>
    <xf numFmtId="1" fontId="0" fillId="0" borderId="3" xfId="0" applyNumberFormat="1" applyBorder="1" applyAlignment="1" applyProtection="1">
      <alignment horizontal="right"/>
      <protection locked="0"/>
    </xf>
    <xf numFmtId="167" fontId="31" fillId="0" borderId="0" xfId="0" applyNumberFormat="1" applyFont="1" applyAlignment="1">
      <alignment horizontal="right"/>
    </xf>
    <xf numFmtId="167" fontId="24" fillId="0" borderId="0" xfId="0" applyNumberFormat="1" applyFont="1" applyAlignment="1">
      <alignment horizontal="right"/>
    </xf>
    <xf numFmtId="0" fontId="31" fillId="0" borderId="0" xfId="0" applyFont="1" applyAlignment="1">
      <alignment horizontal="right"/>
    </xf>
    <xf numFmtId="0" fontId="18" fillId="0" borderId="8" xfId="0" applyFont="1" applyBorder="1" applyAlignment="1">
      <alignment horizontal="right"/>
    </xf>
    <xf numFmtId="3" fontId="10" fillId="0" borderId="0" xfId="3" applyNumberFormat="1" applyFont="1" applyBorder="1" applyAlignment="1" applyProtection="1">
      <alignment horizontal="right"/>
    </xf>
    <xf numFmtId="0" fontId="0" fillId="0" borderId="0" xfId="0" quotePrefix="1" applyAlignment="1">
      <alignment horizontal="right" wrapText="1"/>
    </xf>
    <xf numFmtId="0" fontId="0" fillId="0" borderId="0" xfId="0" applyAlignment="1">
      <alignment horizontal="right" wrapText="1"/>
    </xf>
    <xf numFmtId="0" fontId="41" fillId="0" borderId="0" xfId="0" quotePrefix="1" applyFont="1" applyAlignment="1">
      <alignment horizontal="right"/>
    </xf>
    <xf numFmtId="3" fontId="3" fillId="0" borderId="8" xfId="0" applyNumberFormat="1" applyFont="1" applyBorder="1" applyAlignment="1">
      <alignment horizontal="right"/>
    </xf>
    <xf numFmtId="167" fontId="57" fillId="0" borderId="0" xfId="0" applyNumberFormat="1" applyFont="1" applyAlignment="1">
      <alignment horizontal="right"/>
    </xf>
    <xf numFmtId="3" fontId="58" fillId="0" borderId="0" xfId="0" applyNumberFormat="1" applyFont="1" applyAlignment="1">
      <alignment horizontal="left"/>
    </xf>
    <xf numFmtId="1" fontId="69" fillId="0" borderId="0" xfId="0" applyNumberFormat="1" applyFont="1" applyAlignment="1">
      <alignment horizontal="right"/>
    </xf>
    <xf numFmtId="3" fontId="12" fillId="0" borderId="0" xfId="0" applyNumberFormat="1" applyFont="1" applyAlignment="1">
      <alignment horizontal="center" vertical="center"/>
    </xf>
    <xf numFmtId="0" fontId="10" fillId="0" borderId="0" xfId="0" applyFont="1" applyAlignment="1">
      <alignment horizontal="left" vertical="top" wrapText="1"/>
    </xf>
    <xf numFmtId="167" fontId="0" fillId="0" borderId="2" xfId="0" applyNumberFormat="1" applyBorder="1" applyAlignment="1" applyProtection="1">
      <alignment horizontal="left" vertical="center"/>
      <protection locked="0"/>
    </xf>
    <xf numFmtId="167" fontId="0" fillId="0" borderId="3" xfId="0" applyNumberFormat="1" applyBorder="1" applyAlignment="1" applyProtection="1">
      <alignment horizontal="left" vertical="center"/>
      <protection locked="0"/>
    </xf>
    <xf numFmtId="3" fontId="18" fillId="0" borderId="8" xfId="0" applyNumberFormat="1" applyFont="1" applyBorder="1" applyAlignment="1">
      <alignment horizontal="right"/>
    </xf>
    <xf numFmtId="9" fontId="105" fillId="0" borderId="0" xfId="1" applyFont="1" applyFill="1" applyBorder="1" applyAlignment="1" applyProtection="1">
      <alignment horizontal="right"/>
    </xf>
    <xf numFmtId="9" fontId="0" fillId="0" borderId="5" xfId="0" applyNumberFormat="1" applyBorder="1" applyAlignment="1">
      <alignment horizontal="left" vertical="top"/>
    </xf>
    <xf numFmtId="9" fontId="0" fillId="3" borderId="5" xfId="1" applyFont="1" applyFill="1" applyBorder="1" applyAlignment="1" applyProtection="1">
      <alignment horizontal="left" vertical="center"/>
    </xf>
    <xf numFmtId="9" fontId="10" fillId="0" borderId="0" xfId="1" quotePrefix="1" applyFont="1" applyBorder="1" applyAlignment="1" applyProtection="1">
      <alignment horizontal="left" vertical="top" wrapText="1"/>
    </xf>
    <xf numFmtId="9" fontId="10" fillId="0" borderId="0" xfId="1" applyFont="1" applyBorder="1" applyAlignment="1" applyProtection="1">
      <alignment horizontal="left" vertical="top" wrapText="1"/>
    </xf>
    <xf numFmtId="9" fontId="0" fillId="3" borderId="4" xfId="1" applyFont="1" applyFill="1" applyBorder="1" applyAlignment="1" applyProtection="1">
      <alignment horizontal="left" vertical="center"/>
    </xf>
    <xf numFmtId="167" fontId="24" fillId="3" borderId="1" xfId="0" applyNumberFormat="1" applyFont="1" applyFill="1" applyBorder="1" applyAlignment="1">
      <alignment horizontal="right" vertical="center"/>
    </xf>
    <xf numFmtId="0" fontId="24" fillId="3" borderId="1" xfId="0" applyFont="1" applyFill="1" applyBorder="1" applyAlignment="1">
      <alignment horizontal="right" vertical="center"/>
    </xf>
    <xf numFmtId="0" fontId="119" fillId="0" borderId="0" xfId="2" applyFont="1" applyAlignment="1" applyProtection="1">
      <alignment horizontal="left"/>
      <protection locked="0"/>
    </xf>
    <xf numFmtId="0" fontId="43" fillId="0" borderId="0" xfId="2" applyFont="1" applyBorder="1" applyAlignment="1" applyProtection="1">
      <alignment horizontal="right" vertical="center"/>
      <protection locked="0"/>
    </xf>
    <xf numFmtId="3" fontId="18" fillId="0" borderId="0" xfId="3" applyNumberFormat="1" applyFont="1" applyBorder="1" applyAlignment="1" applyProtection="1">
      <alignment horizontal="right"/>
    </xf>
    <xf numFmtId="0" fontId="6" fillId="0" borderId="0" xfId="0" applyFont="1" applyAlignment="1">
      <alignment horizontal="left" vertical="top" wrapText="1"/>
    </xf>
    <xf numFmtId="0" fontId="29" fillId="0" borderId="0" xfId="0" applyFont="1" applyAlignment="1">
      <alignment horizontal="left" vertical="top" wrapText="1"/>
    </xf>
    <xf numFmtId="3" fontId="67" fillId="0" borderId="0" xfId="0" applyNumberFormat="1" applyFont="1" applyAlignment="1" applyProtection="1">
      <alignment horizontal="left" vertical="center"/>
      <protection locked="0"/>
    </xf>
    <xf numFmtId="3" fontId="0" fillId="0" borderId="0" xfId="0" applyNumberFormat="1" applyAlignment="1">
      <alignment horizontal="left" vertical="center"/>
    </xf>
    <xf numFmtId="0" fontId="0" fillId="0" borderId="0" xfId="0" applyAlignment="1">
      <alignment horizontal="left" vertical="center"/>
    </xf>
    <xf numFmtId="9" fontId="6" fillId="0" borderId="8" xfId="0" applyNumberFormat="1" applyFont="1" applyBorder="1" applyAlignment="1">
      <alignment horizontal="right"/>
    </xf>
    <xf numFmtId="0" fontId="6" fillId="0" borderId="8" xfId="0" applyFont="1" applyBorder="1" applyAlignment="1">
      <alignment horizontal="right"/>
    </xf>
    <xf numFmtId="0" fontId="6" fillId="3" borderId="8" xfId="0" applyFont="1" applyFill="1" applyBorder="1" applyAlignment="1">
      <alignment horizontal="right" vertical="center"/>
    </xf>
    <xf numFmtId="3" fontId="0" fillId="0" borderId="8" xfId="0" applyNumberFormat="1" applyBorder="1" applyAlignment="1">
      <alignment horizontal="left"/>
    </xf>
    <xf numFmtId="0" fontId="0" fillId="0" borderId="8" xfId="0" applyBorder="1" applyAlignment="1">
      <alignment horizontal="left"/>
    </xf>
    <xf numFmtId="164" fontId="0" fillId="7" borderId="5" xfId="3" applyNumberFormat="1" applyFont="1" applyFill="1" applyBorder="1" applyAlignment="1" applyProtection="1">
      <alignment horizontal="left" vertical="top"/>
    </xf>
    <xf numFmtId="9" fontId="10" fillId="0" borderId="0" xfId="1" quotePrefix="1" applyFont="1" applyFill="1" applyBorder="1" applyAlignment="1" applyProtection="1">
      <alignment horizontal="left" vertical="top" wrapText="1"/>
    </xf>
    <xf numFmtId="9" fontId="10" fillId="0" borderId="0" xfId="1" applyFont="1" applyFill="1" applyBorder="1" applyAlignment="1" applyProtection="1">
      <alignment horizontal="left" vertical="top" wrapText="1"/>
    </xf>
    <xf numFmtId="9" fontId="1" fillId="0" borderId="5" xfId="1" applyFont="1" applyFill="1" applyBorder="1" applyAlignment="1" applyProtection="1">
      <alignment horizontal="center" vertical="center"/>
    </xf>
    <xf numFmtId="1" fontId="0" fillId="0" borderId="8" xfId="0" applyNumberFormat="1" applyBorder="1" applyAlignment="1">
      <alignment horizontal="left"/>
    </xf>
    <xf numFmtId="3" fontId="0" fillId="7" borderId="8" xfId="0" applyNumberFormat="1" applyFill="1" applyBorder="1" applyAlignment="1">
      <alignment horizontal="left"/>
    </xf>
    <xf numFmtId="0" fontId="0" fillId="7" borderId="8" xfId="0" applyFill="1" applyBorder="1" applyAlignment="1">
      <alignment horizontal="left"/>
    </xf>
    <xf numFmtId="9" fontId="0" fillId="0" borderId="8" xfId="1" applyFont="1" applyFill="1" applyBorder="1" applyAlignment="1" applyProtection="1">
      <alignment horizontal="right"/>
    </xf>
    <xf numFmtId="3" fontId="10" fillId="0" borderId="0" xfId="0" applyNumberFormat="1" applyFont="1" applyAlignment="1" applyProtection="1">
      <alignment horizontal="left"/>
      <protection locked="0"/>
    </xf>
    <xf numFmtId="3" fontId="10" fillId="3" borderId="58" xfId="0" applyNumberFormat="1" applyFont="1" applyFill="1" applyBorder="1" applyAlignment="1" applyProtection="1">
      <alignment horizontal="right"/>
      <protection locked="0"/>
    </xf>
    <xf numFmtId="9" fontId="63" fillId="0" borderId="0" xfId="1" applyFont="1" applyAlignment="1" applyProtection="1">
      <alignment horizontal="right"/>
    </xf>
    <xf numFmtId="1" fontId="78" fillId="0" borderId="0" xfId="1" applyNumberFormat="1" applyFont="1" applyBorder="1" applyAlignment="1" applyProtection="1">
      <alignment horizontal="right"/>
    </xf>
    <xf numFmtId="9" fontId="65" fillId="3" borderId="7" xfId="1" applyFont="1" applyFill="1" applyBorder="1" applyAlignment="1">
      <alignment horizontal="center"/>
    </xf>
    <xf numFmtId="9" fontId="0" fillId="2" borderId="5" xfId="1" applyFont="1" applyFill="1" applyBorder="1" applyAlignment="1" applyProtection="1">
      <alignment horizontal="right" vertical="center"/>
    </xf>
    <xf numFmtId="165" fontId="10" fillId="2" borderId="0" xfId="0" applyNumberFormat="1" applyFont="1" applyFill="1" applyAlignment="1">
      <alignment horizontal="right" vertical="center"/>
    </xf>
    <xf numFmtId="167" fontId="0" fillId="2" borderId="5" xfId="0" applyNumberFormat="1" applyFill="1" applyBorder="1" applyAlignment="1">
      <alignment horizontal="right" vertical="center"/>
    </xf>
    <xf numFmtId="0" fontId="94" fillId="0" borderId="20" xfId="0" applyFont="1" applyBorder="1" applyAlignment="1">
      <alignment horizontal="left" vertical="top" wrapText="1"/>
    </xf>
    <xf numFmtId="0" fontId="94" fillId="0" borderId="0" xfId="0" applyFont="1" applyAlignment="1">
      <alignment horizontal="left" vertical="top" wrapText="1"/>
    </xf>
    <xf numFmtId="0" fontId="63" fillId="0" borderId="20" xfId="0" applyFont="1" applyBorder="1" applyAlignment="1">
      <alignment horizontal="left" vertical="top" wrapText="1"/>
    </xf>
    <xf numFmtId="9" fontId="3" fillId="2" borderId="5" xfId="1" applyFont="1" applyFill="1" applyBorder="1" applyAlignment="1" applyProtection="1">
      <alignment horizontal="right" vertical="center"/>
    </xf>
    <xf numFmtId="167" fontId="3" fillId="2" borderId="5" xfId="0" applyNumberFormat="1" applyFont="1" applyFill="1" applyBorder="1" applyAlignment="1">
      <alignment horizontal="right" vertical="center"/>
    </xf>
    <xf numFmtId="3" fontId="0" fillId="2" borderId="5" xfId="0" applyNumberFormat="1" applyFill="1" applyBorder="1" applyAlignment="1">
      <alignment horizontal="left" vertical="center"/>
    </xf>
    <xf numFmtId="9" fontId="0" fillId="2" borderId="1" xfId="1" applyFont="1" applyFill="1" applyBorder="1" applyAlignment="1" applyProtection="1">
      <alignment horizontal="right" vertical="center"/>
    </xf>
    <xf numFmtId="167" fontId="6" fillId="2" borderId="7" xfId="0" applyNumberFormat="1" applyFont="1" applyFill="1" applyBorder="1" applyAlignment="1">
      <alignment horizontal="center" vertical="center"/>
    </xf>
    <xf numFmtId="9" fontId="65" fillId="0" borderId="0" xfId="1" applyFont="1" applyBorder="1" applyAlignment="1">
      <alignment horizontal="right"/>
    </xf>
    <xf numFmtId="4" fontId="0" fillId="0" borderId="0" xfId="0" applyNumberFormat="1" applyAlignment="1">
      <alignment horizontal="right"/>
    </xf>
    <xf numFmtId="0" fontId="0" fillId="2" borderId="0" xfId="0" applyFill="1" applyAlignment="1">
      <alignment horizontal="left" indent="1"/>
    </xf>
    <xf numFmtId="9" fontId="65" fillId="0" borderId="8" xfId="1" applyFont="1" applyBorder="1" applyAlignment="1">
      <alignment horizontal="right"/>
    </xf>
    <xf numFmtId="9" fontId="65" fillId="0" borderId="7" xfId="1" applyFont="1" applyFill="1" applyBorder="1" applyAlignment="1">
      <alignment horizontal="right"/>
    </xf>
    <xf numFmtId="0" fontId="0" fillId="7" borderId="0" xfId="0" applyFill="1" applyAlignment="1">
      <alignment horizontal="center"/>
    </xf>
    <xf numFmtId="0" fontId="10" fillId="2" borderId="0" xfId="0" applyFont="1" applyFill="1" applyAlignment="1">
      <alignment horizontal="right"/>
    </xf>
    <xf numFmtId="0" fontId="0" fillId="2" borderId="0" xfId="0" applyFill="1" applyAlignment="1">
      <alignment horizontal="right"/>
    </xf>
    <xf numFmtId="9" fontId="68" fillId="0" borderId="0" xfId="0" applyNumberFormat="1" applyFont="1" applyAlignment="1">
      <alignment horizontal="right"/>
    </xf>
    <xf numFmtId="0" fontId="68" fillId="0" borderId="0" xfId="0" applyFont="1" applyAlignment="1">
      <alignment horizontal="right"/>
    </xf>
    <xf numFmtId="9" fontId="0" fillId="2" borderId="5" xfId="1" applyFont="1" applyFill="1" applyBorder="1" applyAlignment="1" applyProtection="1">
      <alignment horizontal="right"/>
    </xf>
    <xf numFmtId="3" fontId="0" fillId="2" borderId="5" xfId="3" applyNumberFormat="1" applyFont="1" applyFill="1" applyBorder="1" applyAlignment="1" applyProtection="1"/>
    <xf numFmtId="0" fontId="0" fillId="2" borderId="59" xfId="0" applyFill="1" applyBorder="1" applyAlignment="1">
      <alignment horizontal="left"/>
    </xf>
    <xf numFmtId="0" fontId="41" fillId="0" borderId="1" xfId="0" applyFont="1" applyBorder="1" applyAlignment="1">
      <alignment horizontal="right"/>
    </xf>
    <xf numFmtId="0" fontId="0" fillId="0" borderId="7" xfId="0" applyBorder="1" applyAlignment="1">
      <alignment horizontal="right"/>
    </xf>
    <xf numFmtId="0" fontId="73" fillId="3" borderId="7" xfId="0" applyFont="1" applyFill="1" applyBorder="1" applyAlignment="1">
      <alignment horizontal="right"/>
    </xf>
    <xf numFmtId="165" fontId="64" fillId="0" borderId="0" xfId="0" applyNumberFormat="1" applyFont="1" applyAlignment="1">
      <alignment horizontal="right" vertical="center"/>
    </xf>
    <xf numFmtId="165" fontId="10" fillId="0" borderId="2" xfId="0" applyNumberFormat="1" applyFont="1" applyBorder="1" applyAlignment="1" applyProtection="1">
      <alignment horizontal="right" vertical="center"/>
      <protection locked="0"/>
    </xf>
    <xf numFmtId="165" fontId="10" fillId="0" borderId="3" xfId="0" applyNumberFormat="1" applyFont="1" applyBorder="1" applyAlignment="1" applyProtection="1">
      <alignment horizontal="right" vertical="center"/>
      <protection locked="0"/>
    </xf>
    <xf numFmtId="167" fontId="18" fillId="0" borderId="0" xfId="0" applyNumberFormat="1" applyFont="1" applyAlignment="1">
      <alignment horizontal="right" vertical="center"/>
    </xf>
    <xf numFmtId="0" fontId="10" fillId="0" borderId="0" xfId="0" quotePrefix="1" applyFont="1" applyAlignment="1">
      <alignment horizontal="left" wrapText="1"/>
    </xf>
    <xf numFmtId="1" fontId="10" fillId="0" borderId="2" xfId="0" applyNumberFormat="1" applyFont="1" applyBorder="1" applyAlignment="1" applyProtection="1">
      <alignment horizontal="right"/>
      <protection locked="0"/>
    </xf>
    <xf numFmtId="1" fontId="10" fillId="0" borderId="3" xfId="0" applyNumberFormat="1" applyFont="1" applyBorder="1" applyAlignment="1" applyProtection="1">
      <alignment horizontal="right"/>
      <protection locked="0"/>
    </xf>
    <xf numFmtId="0" fontId="99" fillId="7" borderId="2" xfId="0" applyFont="1" applyFill="1" applyBorder="1" applyAlignment="1" applyProtection="1">
      <alignment horizontal="right"/>
      <protection locked="0"/>
    </xf>
    <xf numFmtId="0" fontId="99" fillId="7" borderId="3" xfId="0" applyFont="1" applyFill="1" applyBorder="1" applyAlignment="1" applyProtection="1">
      <alignment horizontal="right"/>
      <protection locked="0"/>
    </xf>
    <xf numFmtId="0" fontId="10" fillId="2" borderId="0" xfId="0" applyFont="1" applyFill="1" applyAlignment="1">
      <alignment horizontal="center"/>
    </xf>
    <xf numFmtId="9" fontId="0" fillId="2" borderId="1" xfId="1" applyFont="1" applyFill="1" applyBorder="1" applyAlignment="1" applyProtection="1">
      <alignment horizontal="right"/>
    </xf>
    <xf numFmtId="0" fontId="41" fillId="0" borderId="1" xfId="0" quotePrefix="1" applyFont="1" applyBorder="1" applyAlignment="1">
      <alignment horizontal="right"/>
    </xf>
    <xf numFmtId="0" fontId="10" fillId="0" borderId="0" xfId="3" applyNumberFormat="1" applyFont="1" applyBorder="1" applyAlignment="1" applyProtection="1">
      <alignment horizontal="right"/>
    </xf>
    <xf numFmtId="0" fontId="18" fillId="0" borderId="0" xfId="0" quotePrefix="1" applyFont="1" applyAlignment="1">
      <alignment horizontal="left"/>
    </xf>
    <xf numFmtId="0" fontId="18" fillId="0" borderId="0" xfId="0" applyFont="1" applyAlignment="1">
      <alignment horizontal="left"/>
    </xf>
    <xf numFmtId="0" fontId="0" fillId="0" borderId="7" xfId="0" applyBorder="1" applyAlignment="1">
      <alignment horizontal="center"/>
    </xf>
    <xf numFmtId="167" fontId="24" fillId="2" borderId="1" xfId="0" applyNumberFormat="1" applyFont="1" applyFill="1" applyBorder="1" applyAlignment="1">
      <alignment horizontal="right" vertical="center"/>
    </xf>
    <xf numFmtId="0" fontId="24" fillId="2" borderId="1" xfId="0" applyFont="1" applyFill="1" applyBorder="1" applyAlignment="1">
      <alignment horizontal="right" vertical="center"/>
    </xf>
    <xf numFmtId="0" fontId="6" fillId="2" borderId="0" xfId="0" applyFont="1" applyFill="1" applyAlignment="1">
      <alignment horizontal="right" vertical="center"/>
    </xf>
    <xf numFmtId="0" fontId="0" fillId="2" borderId="0" xfId="0" applyFill="1" applyAlignment="1">
      <alignment horizontal="right" vertical="center"/>
    </xf>
    <xf numFmtId="0" fontId="0" fillId="0" borderId="7" xfId="0" applyBorder="1" applyAlignment="1">
      <alignment horizontal="left" indent="1"/>
    </xf>
    <xf numFmtId="165" fontId="0" fillId="2" borderId="5" xfId="3" applyNumberFormat="1" applyFont="1" applyFill="1" applyBorder="1" applyAlignment="1" applyProtection="1"/>
    <xf numFmtId="4" fontId="0" fillId="2" borderId="5" xfId="3" applyNumberFormat="1" applyFont="1" applyFill="1" applyBorder="1" applyAlignment="1" applyProtection="1"/>
    <xf numFmtId="167" fontId="6" fillId="2" borderId="8" xfId="0" applyNumberFormat="1" applyFont="1" applyFill="1" applyBorder="1" applyAlignment="1">
      <alignment horizontal="right" vertical="center"/>
    </xf>
    <xf numFmtId="0" fontId="0" fillId="2" borderId="0" xfId="0" applyFill="1" applyAlignment="1">
      <alignment horizontal="left" vertical="center" indent="1"/>
    </xf>
    <xf numFmtId="0" fontId="10" fillId="2" borderId="0" xfId="0" applyFont="1" applyFill="1" applyAlignment="1">
      <alignment horizontal="right" vertical="center"/>
    </xf>
    <xf numFmtId="0" fontId="6" fillId="2" borderId="8" xfId="0" applyFont="1" applyFill="1" applyBorder="1" applyAlignment="1">
      <alignment horizontal="right" vertical="center"/>
    </xf>
    <xf numFmtId="3" fontId="2" fillId="2" borderId="11" xfId="0" applyNumberFormat="1" applyFont="1" applyFill="1" applyBorder="1" applyAlignment="1">
      <alignment horizontal="left" vertical="center"/>
    </xf>
    <xf numFmtId="3" fontId="2" fillId="2" borderId="10" xfId="0" applyNumberFormat="1" applyFont="1" applyFill="1" applyBorder="1" applyAlignment="1">
      <alignment horizontal="left" vertical="center"/>
    </xf>
    <xf numFmtId="0" fontId="119" fillId="0" borderId="0" xfId="2" quotePrefix="1" applyFont="1" applyAlignment="1" applyProtection="1">
      <alignment horizontal="left"/>
      <protection locked="0"/>
    </xf>
    <xf numFmtId="167" fontId="10" fillId="0" borderId="2" xfId="0" applyNumberFormat="1" applyFont="1" applyBorder="1" applyAlignment="1" applyProtection="1">
      <alignment horizontal="left" vertical="center"/>
      <protection locked="0"/>
    </xf>
    <xf numFmtId="167" fontId="10" fillId="0" borderId="3" xfId="0" applyNumberFormat="1" applyFont="1" applyBorder="1" applyAlignment="1" applyProtection="1">
      <alignment horizontal="left" vertical="center"/>
      <protection locked="0"/>
    </xf>
    <xf numFmtId="9" fontId="0" fillId="2" borderId="5" xfId="0" applyNumberFormat="1" applyFill="1" applyBorder="1" applyAlignment="1">
      <alignment horizontal="left" vertical="top"/>
    </xf>
    <xf numFmtId="9" fontId="10" fillId="2" borderId="0" xfId="1" quotePrefix="1" applyFont="1" applyFill="1" applyBorder="1" applyAlignment="1" applyProtection="1">
      <alignment horizontal="left" vertical="top" wrapText="1"/>
    </xf>
    <xf numFmtId="9" fontId="10" fillId="2" borderId="0" xfId="1" applyFont="1" applyFill="1" applyBorder="1" applyAlignment="1" applyProtection="1">
      <alignment horizontal="left" vertical="top" wrapText="1"/>
    </xf>
    <xf numFmtId="3" fontId="1" fillId="0" borderId="2" xfId="0" applyNumberFormat="1" applyFont="1" applyBorder="1" applyAlignment="1" applyProtection="1">
      <alignment horizontal="left" vertical="center"/>
      <protection locked="0"/>
    </xf>
    <xf numFmtId="167" fontId="0" fillId="2" borderId="0" xfId="0" applyNumberFormat="1" applyFill="1" applyAlignment="1">
      <alignment horizontal="center" vertical="center"/>
    </xf>
    <xf numFmtId="3" fontId="18" fillId="0" borderId="54" xfId="3" applyNumberFormat="1" applyFont="1" applyBorder="1" applyAlignment="1" applyProtection="1">
      <alignment horizontal="right"/>
    </xf>
    <xf numFmtId="0" fontId="73" fillId="3" borderId="7" xfId="0" applyFont="1" applyFill="1" applyBorder="1" applyAlignment="1">
      <alignment horizontal="center"/>
    </xf>
    <xf numFmtId="0" fontId="0" fillId="3" borderId="0" xfId="0" applyFill="1" applyAlignment="1">
      <alignment horizontal="right"/>
    </xf>
    <xf numFmtId="3" fontId="3" fillId="0" borderId="1" xfId="0" applyNumberFormat="1" applyFont="1" applyBorder="1" applyAlignment="1">
      <alignment horizontal="right" vertical="center"/>
    </xf>
    <xf numFmtId="0" fontId="0" fillId="0" borderId="1" xfId="0" applyBorder="1" applyAlignment="1">
      <alignment horizontal="right" vertical="center"/>
    </xf>
    <xf numFmtId="3" fontId="0" fillId="0" borderId="1" xfId="0" applyNumberFormat="1" applyBorder="1" applyAlignment="1">
      <alignment horizontal="right" vertical="center"/>
    </xf>
    <xf numFmtId="0" fontId="0" fillId="4" borderId="5" xfId="0" applyFill="1" applyBorder="1" applyAlignment="1">
      <alignment horizontal="right"/>
    </xf>
    <xf numFmtId="0" fontId="0" fillId="5" borderId="5" xfId="0" applyFill="1" applyBorder="1" applyAlignment="1">
      <alignment horizontal="right"/>
    </xf>
    <xf numFmtId="0" fontId="0" fillId="0" borderId="5" xfId="0" applyBorder="1" applyAlignment="1">
      <alignment horizontal="right"/>
    </xf>
    <xf numFmtId="0" fontId="0" fillId="17" borderId="5" xfId="0" applyFill="1" applyBorder="1" applyAlignment="1">
      <alignment horizontal="right"/>
    </xf>
    <xf numFmtId="0" fontId="3" fillId="2" borderId="1" xfId="0" applyFont="1" applyFill="1" applyBorder="1" applyAlignment="1">
      <alignment horizontal="right"/>
    </xf>
    <xf numFmtId="9" fontId="0" fillId="0" borderId="0" xfId="0" applyNumberFormat="1" applyAlignment="1">
      <alignment horizontal="left"/>
    </xf>
    <xf numFmtId="9" fontId="0" fillId="0" borderId="0" xfId="1" applyFont="1" applyFill="1" applyAlignment="1" applyProtection="1">
      <alignment horizontal="left"/>
    </xf>
    <xf numFmtId="0" fontId="0" fillId="4" borderId="0" xfId="0" applyFill="1" applyAlignment="1">
      <alignment horizontal="left"/>
    </xf>
    <xf numFmtId="2" fontId="0" fillId="4" borderId="0" xfId="0" applyNumberFormat="1" applyFill="1" applyAlignment="1">
      <alignment horizontal="left"/>
    </xf>
    <xf numFmtId="3" fontId="0" fillId="4" borderId="0" xfId="0" applyNumberFormat="1" applyFill="1" applyAlignment="1">
      <alignment horizontal="left"/>
    </xf>
    <xf numFmtId="0" fontId="0" fillId="0" borderId="1" xfId="0" applyBorder="1" applyAlignment="1">
      <alignment horizontal="right"/>
    </xf>
    <xf numFmtId="2" fontId="3" fillId="7" borderId="1" xfId="0" applyNumberFormat="1" applyFont="1" applyFill="1" applyBorder="1" applyAlignment="1">
      <alignment horizontal="right"/>
    </xf>
    <xf numFmtId="0" fontId="3" fillId="7" borderId="1" xfId="0" applyFont="1" applyFill="1" applyBorder="1" applyAlignment="1">
      <alignment horizontal="right"/>
    </xf>
    <xf numFmtId="0" fontId="3" fillId="0" borderId="5" xfId="0" applyFont="1" applyBorder="1" applyAlignment="1">
      <alignment horizontal="right"/>
    </xf>
    <xf numFmtId="177" fontId="0" fillId="0" borderId="5" xfId="0" applyNumberFormat="1" applyBorder="1" applyAlignment="1">
      <alignment horizontal="right"/>
    </xf>
    <xf numFmtId="4" fontId="0" fillId="0" borderId="5" xfId="0" applyNumberFormat="1" applyBorder="1" applyAlignment="1">
      <alignment horizontal="right" vertical="center"/>
    </xf>
    <xf numFmtId="9" fontId="0" fillId="0" borderId="9" xfId="0" applyNumberFormat="1" applyBorder="1" applyAlignment="1">
      <alignment horizontal="center"/>
    </xf>
    <xf numFmtId="9" fontId="0" fillId="0" borderId="7" xfId="0" applyNumberFormat="1" applyBorder="1" applyAlignment="1">
      <alignment horizontal="center"/>
    </xf>
    <xf numFmtId="9" fontId="0" fillId="0" borderId="31" xfId="0" applyNumberFormat="1" applyBorder="1" applyAlignment="1">
      <alignment horizontal="center"/>
    </xf>
    <xf numFmtId="3" fontId="0" fillId="0" borderId="5" xfId="0" applyNumberFormat="1" applyBorder="1" applyAlignment="1">
      <alignment horizontal="right" vertical="center"/>
    </xf>
    <xf numFmtId="0" fontId="0" fillId="0" borderId="1" xfId="0" applyBorder="1" applyAlignment="1">
      <alignment horizontal="left" vertical="top" wrapText="1"/>
    </xf>
    <xf numFmtId="171" fontId="0" fillId="0" borderId="5" xfId="0" applyNumberFormat="1" applyBorder="1" applyAlignment="1">
      <alignment horizontal="right"/>
    </xf>
    <xf numFmtId="164" fontId="0" fillId="0" borderId="1" xfId="0" applyNumberFormat="1" applyBorder="1" applyAlignment="1">
      <alignment horizontal="right" vertical="center"/>
    </xf>
    <xf numFmtId="3" fontId="0" fillId="0" borderId="5" xfId="0" applyNumberFormat="1" applyBorder="1" applyAlignment="1">
      <alignment horizontal="right" vertical="center" wrapText="1"/>
    </xf>
    <xf numFmtId="0" fontId="2" fillId="0" borderId="2"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3" fontId="2" fillId="0" borderId="0" xfId="0" applyNumberFormat="1" applyFont="1" applyAlignment="1">
      <alignment horizontal="right" vertical="center"/>
    </xf>
    <xf numFmtId="0" fontId="2" fillId="0" borderId="0" xfId="0" applyFont="1" applyAlignment="1">
      <alignment horizontal="right" vertical="center"/>
    </xf>
    <xf numFmtId="0" fontId="91" fillId="0" borderId="0" xfId="0" applyFont="1" applyAlignment="1">
      <alignment horizontal="center"/>
    </xf>
    <xf numFmtId="0" fontId="0" fillId="0" borderId="0" xfId="0" applyAlignment="1">
      <alignment horizontal="right" vertical="top"/>
    </xf>
    <xf numFmtId="3" fontId="0" fillId="0" borderId="0" xfId="0" applyNumberFormat="1" applyAlignment="1">
      <alignment horizontal="right" vertical="top" wrapText="1" shrinkToFit="1"/>
    </xf>
    <xf numFmtId="0" fontId="2" fillId="0" borderId="2" xfId="0" applyFont="1" applyBorder="1" applyAlignment="1" applyProtection="1">
      <alignment horizontal="right" vertical="top" wrapText="1"/>
      <protection locked="0"/>
    </xf>
    <xf numFmtId="0" fontId="2" fillId="0" borderId="3" xfId="0" applyFont="1" applyBorder="1" applyAlignment="1" applyProtection="1">
      <alignment horizontal="right" vertical="top" wrapText="1"/>
      <protection locked="0"/>
    </xf>
    <xf numFmtId="2" fontId="1" fillId="0" borderId="2" xfId="0" applyNumberFormat="1" applyFont="1" applyBorder="1" applyAlignment="1" applyProtection="1">
      <alignment horizontal="right" vertical="center"/>
      <protection locked="0"/>
    </xf>
    <xf numFmtId="2" fontId="2" fillId="0" borderId="2" xfId="0" applyNumberFormat="1" applyFont="1" applyBorder="1" applyAlignment="1" applyProtection="1">
      <alignment horizontal="right" vertical="center"/>
      <protection locked="0"/>
    </xf>
    <xf numFmtId="2" fontId="2" fillId="0" borderId="3" xfId="0" applyNumberFormat="1" applyFont="1" applyBorder="1" applyAlignment="1" applyProtection="1">
      <alignment horizontal="right" vertical="center"/>
      <protection locked="0"/>
    </xf>
    <xf numFmtId="9" fontId="16" fillId="0" borderId="1" xfId="1" applyFont="1" applyBorder="1" applyAlignment="1" applyProtection="1">
      <alignment horizontal="right" vertical="center"/>
    </xf>
    <xf numFmtId="2" fontId="1" fillId="5" borderId="0" xfId="0" applyNumberFormat="1" applyFont="1" applyFill="1" applyAlignment="1">
      <alignment horizontal="left" vertical="center"/>
    </xf>
    <xf numFmtId="0" fontId="44" fillId="0" borderId="27" xfId="0" applyFont="1" applyBorder="1" applyAlignment="1">
      <alignment horizontal="left" vertical="center"/>
    </xf>
    <xf numFmtId="3" fontId="72" fillId="0" borderId="0" xfId="0" applyNumberFormat="1" applyFont="1" applyAlignment="1">
      <alignment horizontal="right" vertical="center"/>
    </xf>
    <xf numFmtId="0" fontId="0" fillId="0" borderId="0" xfId="0" applyAlignment="1">
      <alignment horizontal="right" vertical="top" wrapText="1"/>
    </xf>
    <xf numFmtId="3" fontId="2" fillId="0" borderId="0" xfId="0" applyNumberFormat="1" applyFont="1" applyAlignment="1">
      <alignment horizontal="right" vertical="top" wrapText="1" shrinkToFit="1"/>
    </xf>
    <xf numFmtId="0" fontId="0" fillId="0" borderId="5" xfId="0" applyBorder="1" applyAlignment="1">
      <alignment horizontal="right" vertical="center"/>
    </xf>
    <xf numFmtId="2" fontId="0" fillId="0" borderId="1" xfId="0" applyNumberFormat="1" applyBorder="1" applyAlignment="1">
      <alignment horizontal="right" vertical="center"/>
    </xf>
    <xf numFmtId="9" fontId="0" fillId="0" borderId="1" xfId="0" applyNumberFormat="1" applyBorder="1" applyAlignment="1">
      <alignment horizontal="right" vertical="center"/>
    </xf>
    <xf numFmtId="3" fontId="0" fillId="0" borderId="5" xfId="0" applyNumberFormat="1" applyBorder="1" applyAlignment="1">
      <alignment horizontal="right" vertical="top" wrapText="1"/>
    </xf>
    <xf numFmtId="172" fontId="0" fillId="0" borderId="5" xfId="0" applyNumberFormat="1" applyBorder="1" applyAlignment="1">
      <alignment horizontal="right" vertical="center"/>
    </xf>
    <xf numFmtId="171" fontId="3" fillId="0" borderId="5" xfId="0" applyNumberFormat="1" applyFont="1" applyBorder="1" applyAlignment="1">
      <alignment horizontal="right"/>
    </xf>
    <xf numFmtId="1" fontId="3" fillId="2" borderId="1" xfId="0" applyNumberFormat="1" applyFont="1" applyFill="1" applyBorder="1" applyAlignment="1">
      <alignment horizontal="right"/>
    </xf>
    <xf numFmtId="0" fontId="0" fillId="20" borderId="5" xfId="0" applyFill="1" applyBorder="1" applyAlignment="1">
      <alignment horizontal="right"/>
    </xf>
    <xf numFmtId="171" fontId="0" fillId="4" borderId="5" xfId="0" applyNumberFormat="1" applyFill="1" applyBorder="1" applyAlignment="1">
      <alignment horizontal="right"/>
    </xf>
    <xf numFmtId="175" fontId="0" fillId="0" borderId="5" xfId="0" applyNumberFormat="1" applyBorder="1" applyAlignment="1">
      <alignment horizontal="right"/>
    </xf>
    <xf numFmtId="0" fontId="63" fillId="0" borderId="5" xfId="0" applyFont="1" applyBorder="1" applyAlignment="1">
      <alignment horizontal="right"/>
    </xf>
    <xf numFmtId="4" fontId="0" fillId="0" borderId="1" xfId="0" applyNumberFormat="1" applyBorder="1" applyAlignment="1">
      <alignment horizontal="right" wrapText="1"/>
    </xf>
    <xf numFmtId="0" fontId="0" fillId="0" borderId="1" xfId="0" applyBorder="1" applyAlignment="1">
      <alignment horizontal="left" vertical="center"/>
    </xf>
    <xf numFmtId="165" fontId="0" fillId="0" borderId="1" xfId="0" applyNumberFormat="1" applyBorder="1" applyAlignment="1">
      <alignment horizontal="right" vertical="center"/>
    </xf>
    <xf numFmtId="166" fontId="0" fillId="0" borderId="1" xfId="0" applyNumberFormat="1" applyBorder="1" applyAlignment="1">
      <alignment horizontal="right" vertical="center"/>
    </xf>
    <xf numFmtId="4" fontId="0" fillId="0" borderId="1" xfId="0" applyNumberFormat="1" applyBorder="1" applyAlignment="1">
      <alignment horizontal="right" vertical="center"/>
    </xf>
    <xf numFmtId="168" fontId="0" fillId="0" borderId="1" xfId="0" applyNumberFormat="1" applyBorder="1" applyAlignment="1">
      <alignment horizontal="right" vertical="center"/>
    </xf>
    <xf numFmtId="2" fontId="2" fillId="0" borderId="2" xfId="0" applyNumberFormat="1" applyFont="1" applyBorder="1" applyAlignment="1" applyProtection="1">
      <alignment horizontal="right" wrapText="1"/>
      <protection locked="0"/>
    </xf>
    <xf numFmtId="2" fontId="2" fillId="0" borderId="3" xfId="0" applyNumberFormat="1" applyFont="1" applyBorder="1" applyAlignment="1" applyProtection="1">
      <alignment horizontal="right" wrapText="1"/>
      <protection locked="0"/>
    </xf>
    <xf numFmtId="3" fontId="0" fillId="0" borderId="0" xfId="0" applyNumberFormat="1" applyAlignment="1">
      <alignment horizontal="right" vertical="center"/>
    </xf>
    <xf numFmtId="2" fontId="1" fillId="0" borderId="2" xfId="0" applyNumberFormat="1" applyFont="1" applyBorder="1" applyAlignment="1" applyProtection="1">
      <alignment horizontal="right" wrapText="1"/>
      <protection locked="0"/>
    </xf>
    <xf numFmtId="9" fontId="17" fillId="0" borderId="1" xfId="1" applyFont="1" applyBorder="1" applyAlignment="1" applyProtection="1">
      <alignment horizontal="right" vertical="center"/>
    </xf>
    <xf numFmtId="0" fontId="16" fillId="0" borderId="27" xfId="0" applyFont="1" applyBorder="1" applyAlignment="1">
      <alignment horizontal="right" vertical="center"/>
    </xf>
    <xf numFmtId="1" fontId="2" fillId="0" borderId="0" xfId="0" applyNumberFormat="1" applyFont="1" applyAlignment="1">
      <alignment horizontal="right" vertical="center"/>
    </xf>
    <xf numFmtId="0" fontId="0" fillId="0" borderId="57" xfId="0" applyBorder="1" applyAlignment="1" applyProtection="1">
      <alignment horizontal="right" vertical="center"/>
      <protection locked="0"/>
    </xf>
    <xf numFmtId="0" fontId="0" fillId="0" borderId="56" xfId="0" applyBorder="1" applyAlignment="1" applyProtection="1">
      <alignment horizontal="right" vertical="center"/>
      <protection locked="0"/>
    </xf>
    <xf numFmtId="1" fontId="2" fillId="7" borderId="0" xfId="0" applyNumberFormat="1" applyFont="1" applyFill="1" applyAlignment="1">
      <alignment horizontal="right" vertical="center"/>
    </xf>
    <xf numFmtId="168" fontId="2" fillId="0" borderId="0" xfId="0" applyNumberFormat="1" applyFont="1" applyAlignment="1">
      <alignment horizontal="right" vertical="center"/>
    </xf>
    <xf numFmtId="2" fontId="3" fillId="2" borderId="1" xfId="0" applyNumberFormat="1" applyFont="1" applyFill="1" applyBorder="1"/>
    <xf numFmtId="0" fontId="3" fillId="2" borderId="1" xfId="0" applyFont="1" applyFill="1" applyBorder="1"/>
    <xf numFmtId="2" fontId="3" fillId="2" borderId="1" xfId="0" applyNumberFormat="1" applyFont="1" applyFill="1" applyBorder="1" applyAlignment="1">
      <alignment horizontal="left"/>
    </xf>
    <xf numFmtId="0" fontId="3" fillId="2" borderId="1" xfId="0" applyFont="1" applyFill="1" applyBorder="1" applyAlignment="1">
      <alignment horizontal="left"/>
    </xf>
    <xf numFmtId="172" fontId="2" fillId="0" borderId="0" xfId="0" applyNumberFormat="1" applyFont="1" applyAlignment="1">
      <alignment horizontal="right" vertical="center"/>
    </xf>
    <xf numFmtId="2" fontId="2" fillId="0" borderId="0" xfId="0" applyNumberFormat="1" applyFont="1" applyAlignment="1">
      <alignment horizontal="right" vertical="center"/>
    </xf>
    <xf numFmtId="168" fontId="3" fillId="0" borderId="0" xfId="0" applyNumberFormat="1" applyFont="1" applyAlignment="1">
      <alignment horizontal="right" vertical="center"/>
    </xf>
    <xf numFmtId="173" fontId="2" fillId="0" borderId="0" xfId="0" applyNumberFormat="1" applyFont="1" applyAlignment="1">
      <alignment horizontal="right" vertical="center"/>
    </xf>
    <xf numFmtId="9" fontId="90" fillId="0" borderId="0" xfId="1" applyFont="1" applyFill="1" applyBorder="1" applyAlignment="1" applyProtection="1">
      <alignment horizontal="right" vertical="center"/>
    </xf>
    <xf numFmtId="168" fontId="2" fillId="0" borderId="8" xfId="0" applyNumberFormat="1" applyFont="1" applyBorder="1" applyAlignment="1">
      <alignment horizontal="right" vertical="center"/>
    </xf>
    <xf numFmtId="0" fontId="0" fillId="0" borderId="0" xfId="3" applyNumberFormat="1" applyFont="1" applyBorder="1" applyAlignment="1" applyProtection="1">
      <alignment horizontal="right" vertical="center"/>
    </xf>
    <xf numFmtId="0" fontId="2" fillId="0" borderId="0" xfId="3" applyNumberFormat="1" applyFont="1" applyBorder="1" applyAlignment="1" applyProtection="1">
      <alignment horizontal="right" vertical="center"/>
    </xf>
    <xf numFmtId="0" fontId="40" fillId="2" borderId="0" xfId="0" applyFont="1" applyFill="1" applyAlignment="1">
      <alignment horizontal="left" vertical="center"/>
    </xf>
    <xf numFmtId="167" fontId="0" fillId="17" borderId="1" xfId="0" applyNumberFormat="1" applyFill="1" applyBorder="1" applyAlignment="1">
      <alignment horizontal="right"/>
    </xf>
    <xf numFmtId="1" fontId="0" fillId="0" borderId="1" xfId="0" applyNumberFormat="1" applyBorder="1" applyAlignment="1">
      <alignment horizontal="right"/>
    </xf>
    <xf numFmtId="167" fontId="0" fillId="0" borderId="1" xfId="0" applyNumberFormat="1" applyBorder="1" applyAlignment="1">
      <alignment horizontal="right"/>
    </xf>
    <xf numFmtId="0" fontId="10" fillId="0" borderId="0" xfId="0" applyFont="1" applyAlignment="1">
      <alignment horizontal="center"/>
    </xf>
    <xf numFmtId="3" fontId="2" fillId="0" borderId="0" xfId="0" applyNumberFormat="1" applyFont="1" applyAlignment="1">
      <alignment horizontal="left" vertical="center"/>
    </xf>
    <xf numFmtId="3" fontId="2" fillId="0" borderId="2" xfId="0" applyNumberFormat="1" applyFont="1" applyBorder="1" applyAlignment="1" applyProtection="1">
      <alignment horizontal="right" vertical="center"/>
      <protection locked="0"/>
    </xf>
    <xf numFmtId="3" fontId="2" fillId="0" borderId="3" xfId="0" applyNumberFormat="1" applyFont="1" applyBorder="1" applyAlignment="1" applyProtection="1">
      <alignment horizontal="right" vertical="center"/>
      <protection locked="0"/>
    </xf>
    <xf numFmtId="0" fontId="12" fillId="0" borderId="0" xfId="0" applyFont="1" applyAlignment="1">
      <alignment vertical="center"/>
    </xf>
    <xf numFmtId="3" fontId="102" fillId="0" borderId="0" xfId="0" applyNumberFormat="1" applyFont="1" applyAlignment="1">
      <alignment horizontal="left" vertical="center"/>
    </xf>
    <xf numFmtId="167" fontId="3" fillId="0" borderId="5" xfId="0" applyNumberFormat="1" applyFont="1" applyBorder="1" applyAlignment="1">
      <alignment horizontal="right"/>
    </xf>
    <xf numFmtId="1" fontId="3" fillId="0" borderId="5" xfId="0" applyNumberFormat="1" applyFont="1" applyBorder="1" applyAlignment="1">
      <alignment horizontal="right"/>
    </xf>
    <xf numFmtId="9" fontId="2" fillId="0" borderId="0" xfId="1" applyFont="1" applyBorder="1" applyAlignment="1" applyProtection="1">
      <alignment horizontal="right" vertical="center"/>
    </xf>
    <xf numFmtId="9" fontId="14" fillId="0" borderId="0" xfId="1" applyFont="1" applyBorder="1" applyAlignment="1" applyProtection="1">
      <alignment horizontal="right"/>
    </xf>
    <xf numFmtId="0" fontId="93" fillId="0" borderId="0" xfId="2" quotePrefix="1" applyFont="1" applyAlignment="1" applyProtection="1">
      <alignment horizontal="left"/>
      <protection locked="0"/>
    </xf>
    <xf numFmtId="168" fontId="2" fillId="0" borderId="2" xfId="0" applyNumberFormat="1" applyFont="1" applyBorder="1" applyAlignment="1" applyProtection="1">
      <alignment horizontal="right" vertical="center"/>
      <protection locked="0"/>
    </xf>
    <xf numFmtId="168" fontId="2" fillId="0" borderId="3" xfId="0" applyNumberFormat="1" applyFont="1" applyBorder="1" applyAlignment="1" applyProtection="1">
      <alignment horizontal="right" vertical="center"/>
      <protection locked="0"/>
    </xf>
    <xf numFmtId="168" fontId="2" fillId="0" borderId="0" xfId="0" applyNumberFormat="1" applyFont="1" applyAlignment="1">
      <alignment vertical="center"/>
    </xf>
    <xf numFmtId="0" fontId="2" fillId="0" borderId="0" xfId="0" applyFont="1" applyAlignment="1">
      <alignment vertical="center"/>
    </xf>
    <xf numFmtId="168" fontId="2" fillId="0" borderId="0" xfId="0" applyNumberFormat="1" applyFont="1" applyAlignment="1">
      <alignment horizontal="center" vertical="center"/>
    </xf>
    <xf numFmtId="174" fontId="2" fillId="0" borderId="0" xfId="0" applyNumberFormat="1" applyFont="1" applyAlignment="1">
      <alignment horizontal="right" vertical="center"/>
    </xf>
    <xf numFmtId="0" fontId="0" fillId="5" borderId="0" xfId="0" applyFill="1" applyAlignment="1">
      <alignment horizontal="right" vertical="center"/>
    </xf>
    <xf numFmtId="168" fontId="1" fillId="0" borderId="8" xfId="0" applyNumberFormat="1" applyFont="1" applyBorder="1" applyAlignment="1">
      <alignment horizontal="right" vertical="center"/>
    </xf>
    <xf numFmtId="2" fontId="3" fillId="2" borderId="8" xfId="0" applyNumberFormat="1" applyFont="1" applyFill="1" applyBorder="1"/>
    <xf numFmtId="0" fontId="3" fillId="2" borderId="8" xfId="0" applyFont="1" applyFill="1" applyBorder="1"/>
    <xf numFmtId="2" fontId="3" fillId="2" borderId="8" xfId="0" applyNumberFormat="1" applyFont="1" applyFill="1" applyBorder="1" applyAlignment="1">
      <alignment horizontal="left"/>
    </xf>
    <xf numFmtId="0" fontId="3" fillId="2" borderId="8" xfId="0" applyFont="1" applyFill="1" applyBorder="1" applyAlignment="1">
      <alignment horizontal="left"/>
    </xf>
    <xf numFmtId="0" fontId="0" fillId="0" borderId="0" xfId="0" quotePrefix="1" applyAlignment="1">
      <alignment horizontal="left" vertical="top" wrapText="1"/>
    </xf>
    <xf numFmtId="0" fontId="0" fillId="0" borderId="22" xfId="0" applyBorder="1"/>
    <xf numFmtId="3" fontId="0" fillId="0" borderId="0" xfId="0" applyNumberFormat="1" applyAlignment="1">
      <alignment horizontal="left"/>
    </xf>
    <xf numFmtId="1" fontId="0" fillId="0" borderId="0" xfId="0" applyNumberFormat="1" applyAlignment="1">
      <alignment horizontal="left" vertical="top" wrapText="1"/>
    </xf>
    <xf numFmtId="0" fontId="0" fillId="0" borderId="22" xfId="0" applyBorder="1" applyAlignment="1">
      <alignment horizontal="left"/>
    </xf>
    <xf numFmtId="168" fontId="0" fillId="0" borderId="0" xfId="0" applyNumberFormat="1" applyAlignment="1">
      <alignment horizontal="right" vertical="top"/>
    </xf>
    <xf numFmtId="168" fontId="0" fillId="0" borderId="0" xfId="0" applyNumberFormat="1" applyAlignment="1">
      <alignment horizontal="right"/>
    </xf>
    <xf numFmtId="0" fontId="26" fillId="0" borderId="27" xfId="0" applyFont="1" applyBorder="1" applyAlignment="1">
      <alignment horizontal="left" vertical="center"/>
    </xf>
    <xf numFmtId="3" fontId="32" fillId="0" borderId="22" xfId="0" applyNumberFormat="1" applyFont="1" applyBorder="1" applyAlignment="1">
      <alignment horizontal="left" vertical="center"/>
    </xf>
    <xf numFmtId="0" fontId="32" fillId="0" borderId="22" xfId="0" applyFont="1" applyBorder="1" applyAlignment="1">
      <alignment horizontal="left" vertical="center"/>
    </xf>
    <xf numFmtId="0" fontId="0" fillId="0" borderId="0" xfId="0" quotePrefix="1" applyAlignment="1">
      <alignment horizontal="left" wrapText="1"/>
    </xf>
    <xf numFmtId="168" fontId="3" fillId="0" borderId="47" xfId="0" applyNumberFormat="1" applyFont="1" applyBorder="1" applyAlignment="1">
      <alignment horizontal="right"/>
    </xf>
    <xf numFmtId="168" fontId="3" fillId="0" borderId="8" xfId="0" applyNumberFormat="1" applyFont="1" applyBorder="1" applyAlignment="1">
      <alignment horizontal="right"/>
    </xf>
    <xf numFmtId="0" fontId="63" fillId="0" borderId="46" xfId="0" applyFont="1" applyBorder="1" applyAlignment="1">
      <alignment vertical="top" wrapText="1"/>
    </xf>
    <xf numFmtId="0" fontId="93" fillId="0" borderId="0" xfId="2" applyFont="1" applyBorder="1" applyAlignment="1" applyProtection="1">
      <alignment horizontal="right" vertical="center"/>
      <protection locked="0"/>
    </xf>
    <xf numFmtId="3" fontId="0" fillId="0" borderId="0" xfId="0" applyNumberFormat="1"/>
    <xf numFmtId="0" fontId="0" fillId="0" borderId="0" xfId="0"/>
    <xf numFmtId="1" fontId="0" fillId="0" borderId="0" xfId="0" applyNumberFormat="1"/>
    <xf numFmtId="3" fontId="3" fillId="0" borderId="47" xfId="0" applyNumberFormat="1" applyFont="1" applyBorder="1" applyAlignment="1">
      <alignment horizontal="right"/>
    </xf>
    <xf numFmtId="0" fontId="61" fillId="0" borderId="42" xfId="0" applyFont="1" applyBorder="1" applyAlignment="1">
      <alignment horizontal="center" textRotation="90"/>
    </xf>
    <xf numFmtId="3" fontId="0" fillId="0" borderId="0" xfId="0" applyNumberFormat="1" applyAlignment="1">
      <alignment horizontal="left" vertical="top" wrapText="1"/>
    </xf>
    <xf numFmtId="0" fontId="94" fillId="0" borderId="46" xfId="0" applyFont="1" applyBorder="1" applyAlignment="1">
      <alignment vertical="top" wrapText="1"/>
    </xf>
  </cellXfs>
  <cellStyles count="1438">
    <cellStyle name="Besuchter Hyperlink" xfId="4" builtinId="9" hidden="1"/>
    <cellStyle name="Besuchter Hyperlink" xfId="5"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Besuchter Hyperlink" xfId="15" builtinId="9" hidden="1"/>
    <cellStyle name="Besuchter Hyperlink" xfId="16" builtinId="9" hidden="1"/>
    <cellStyle name="Besuchter Hyperlink" xfId="17"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Besuchter Hyperlink" xfId="23" builtinId="9" hidden="1"/>
    <cellStyle name="Besuchter Hyperlink" xfId="24" builtinId="9" hidden="1"/>
    <cellStyle name="Besuchter Hyperlink" xfId="25" builtinId="9" hidden="1"/>
    <cellStyle name="Besuchter Hyperlink" xfId="26" builtinId="9" hidden="1"/>
    <cellStyle name="Besuchter Hyperlink" xfId="27" builtinId="9" hidden="1"/>
    <cellStyle name="Besuchter Hyperlink" xfId="28" builtinId="9" hidden="1"/>
    <cellStyle name="Besuchter Hyperlink" xfId="29" builtinId="9" hidden="1"/>
    <cellStyle name="Besuchter Hyperlink" xfId="30" builtinId="9" hidden="1"/>
    <cellStyle name="Besuchter Hyperlink" xfId="31" builtinId="9" hidden="1"/>
    <cellStyle name="Besuchter Hyperlink" xfId="32" builtinId="9" hidden="1"/>
    <cellStyle name="Besuchter Hyperlink" xfId="33" builtinId="9" hidden="1"/>
    <cellStyle name="Besuchter Hyperlink" xfId="34" builtinId="9" hidden="1"/>
    <cellStyle name="Besuchter Hyperlink" xfId="35" builtinId="9" hidden="1"/>
    <cellStyle name="Besuchter Hyperlink" xfId="36" builtinId="9" hidden="1"/>
    <cellStyle name="Besuchter Hyperlink" xfId="37" builtinId="9" hidden="1"/>
    <cellStyle name="Besuchter Hyperlink" xfId="38" builtinId="9" hidden="1"/>
    <cellStyle name="Besuchter Hyperlink" xfId="39" builtinId="9" hidden="1"/>
    <cellStyle name="Besuchter Hyperlink" xfId="40" builtinId="9" hidden="1"/>
    <cellStyle name="Besuchter Hyperlink" xfId="41" builtinId="9" hidden="1"/>
    <cellStyle name="Besuchter Hyperlink" xfId="42" builtinId="9" hidden="1"/>
    <cellStyle name="Besuchter Hyperlink" xfId="43" builtinId="9" hidden="1"/>
    <cellStyle name="Besuchter Hyperlink" xfId="44" builtinId="9" hidden="1"/>
    <cellStyle name="Besuchter Hyperlink" xfId="45" builtinId="9" hidden="1"/>
    <cellStyle name="Besuchter Hyperlink" xfId="46" builtinId="9" hidden="1"/>
    <cellStyle name="Besuchter Hyperlink" xfId="47" builtinId="9" hidden="1"/>
    <cellStyle name="Besuchter Hyperlink" xfId="48" builtinId="9" hidden="1"/>
    <cellStyle name="Besuchter Hyperlink" xfId="49" builtinId="9" hidden="1"/>
    <cellStyle name="Besuchter Hyperlink" xfId="50" builtinId="9" hidden="1"/>
    <cellStyle name="Besuchter Hyperlink" xfId="51" builtinId="9" hidden="1"/>
    <cellStyle name="Besuchter Hyperlink" xfId="52" builtinId="9" hidden="1"/>
    <cellStyle name="Besuchter Hyperlink" xfId="53" builtinId="9" hidden="1"/>
    <cellStyle name="Besuchter Hyperlink" xfId="54" builtinId="9" hidden="1"/>
    <cellStyle name="Besuchter Hyperlink" xfId="55" builtinId="9" hidden="1"/>
    <cellStyle name="Besuchter Hyperlink" xfId="56" builtinId="9" hidden="1"/>
    <cellStyle name="Besuchter Hyperlink" xfId="57" builtinId="9" hidden="1"/>
    <cellStyle name="Besuchter Hyperlink" xfId="58" builtinId="9" hidden="1"/>
    <cellStyle name="Besuchter Hyperlink" xfId="59" builtinId="9" hidden="1"/>
    <cellStyle name="Besuchter Hyperlink" xfId="60" builtinId="9" hidden="1"/>
    <cellStyle name="Besuchter Hyperlink" xfId="61" builtinId="9" hidden="1"/>
    <cellStyle name="Besuchter Hyperlink" xfId="62" builtinId="9" hidden="1"/>
    <cellStyle name="Besuchter Hyperlink" xfId="63" builtinId="9" hidden="1"/>
    <cellStyle name="Besuchter Hyperlink" xfId="64" builtinId="9" hidden="1"/>
    <cellStyle name="Besuchter Hyperlink" xfId="65" builtinId="9" hidden="1"/>
    <cellStyle name="Besuchter Hyperlink" xfId="66" builtinId="9" hidden="1"/>
    <cellStyle name="Besuchter Hyperlink" xfId="67" builtinId="9" hidden="1"/>
    <cellStyle name="Besuchter Hyperlink" xfId="68" builtinId="9" hidden="1"/>
    <cellStyle name="Besuchter Hyperlink" xfId="69" builtinId="9" hidden="1"/>
    <cellStyle name="Besuchter Hyperlink" xfId="70" builtinId="9" hidden="1"/>
    <cellStyle name="Besuchter Hyperlink" xfId="71" builtinId="9" hidden="1"/>
    <cellStyle name="Besuchter Hyperlink" xfId="72" builtinId="9" hidden="1"/>
    <cellStyle name="Besuchter Hyperlink" xfId="73" builtinId="9" hidden="1"/>
    <cellStyle name="Besuchter Hyperlink" xfId="74" builtinId="9" hidden="1"/>
    <cellStyle name="Besuchter Hyperlink" xfId="75" builtinId="9" hidden="1"/>
    <cellStyle name="Besuchter Hyperlink" xfId="76" builtinId="9" hidden="1"/>
    <cellStyle name="Besuchter Hyperlink" xfId="77" builtinId="9" hidden="1"/>
    <cellStyle name="Besuchter Hyperlink" xfId="78" builtinId="9" hidden="1"/>
    <cellStyle name="Besuchter Hyperlink" xfId="79" builtinId="9" hidden="1"/>
    <cellStyle name="Besuchter Hyperlink" xfId="80" builtinId="9" hidden="1"/>
    <cellStyle name="Besuchter Hyperlink" xfId="81" builtinId="9" hidden="1"/>
    <cellStyle name="Besuchter Hyperlink" xfId="82" builtinId="9" hidden="1"/>
    <cellStyle name="Besuchter Hyperlink" xfId="83" builtinId="9" hidden="1"/>
    <cellStyle name="Besuchter Hyperlink" xfId="84" builtinId="9" hidden="1"/>
    <cellStyle name="Besuchter Hyperlink" xfId="85" builtinId="9" hidden="1"/>
    <cellStyle name="Besuchter Hyperlink" xfId="86" builtinId="9" hidden="1"/>
    <cellStyle name="Besuchter Hyperlink" xfId="87" builtinId="9" hidden="1"/>
    <cellStyle name="Besuchter Hyperlink" xfId="88" builtinId="9" hidden="1"/>
    <cellStyle name="Besuchter Hyperlink" xfId="89" builtinId="9" hidden="1"/>
    <cellStyle name="Besuchter Hyperlink" xfId="90" builtinId="9" hidden="1"/>
    <cellStyle name="Besuchter Hyperlink" xfId="91" builtinId="9" hidden="1"/>
    <cellStyle name="Besuchter Hyperlink" xfId="92" builtinId="9" hidden="1"/>
    <cellStyle name="Besuchter Hyperlink" xfId="93" builtinId="9" hidden="1"/>
    <cellStyle name="Besuchter Hyperlink" xfId="94" builtinId="9" hidden="1"/>
    <cellStyle name="Besuchter Hyperlink" xfId="95" builtinId="9" hidden="1"/>
    <cellStyle name="Besuchter Hyperlink" xfId="96" builtinId="9" hidden="1"/>
    <cellStyle name="Besuchter Hyperlink" xfId="97" builtinId="9" hidden="1"/>
    <cellStyle name="Besuchter Hyperlink" xfId="98" builtinId="9" hidden="1"/>
    <cellStyle name="Besuchter Hyperlink" xfId="99" builtinId="9" hidden="1"/>
    <cellStyle name="Besuchter Hyperlink" xfId="100" builtinId="9" hidden="1"/>
    <cellStyle name="Besuchter Hyperlink" xfId="101" builtinId="9" hidden="1"/>
    <cellStyle name="Besuchter Hyperlink" xfId="102" builtinId="9" hidden="1"/>
    <cellStyle name="Besuchter Hyperlink" xfId="103" builtinId="9" hidden="1"/>
    <cellStyle name="Besuchter Hyperlink" xfId="104" builtinId="9" hidden="1"/>
    <cellStyle name="Besuchter Hyperlink" xfId="105" builtinId="9" hidden="1"/>
    <cellStyle name="Besuchter Hyperlink" xfId="106" builtinId="9" hidden="1"/>
    <cellStyle name="Besuchter Hyperlink" xfId="107" builtinId="9" hidden="1"/>
    <cellStyle name="Besuchter Hyperlink" xfId="108" builtinId="9" hidden="1"/>
    <cellStyle name="Besuchter Hyperlink" xfId="109" builtinId="9" hidden="1"/>
    <cellStyle name="Besuchter Hyperlink" xfId="110" builtinId="9" hidden="1"/>
    <cellStyle name="Besuchter Hyperlink" xfId="111" builtinId="9" hidden="1"/>
    <cellStyle name="Besuchter Hyperlink" xfId="112" builtinId="9" hidden="1"/>
    <cellStyle name="Besuchter Hyperlink" xfId="113" builtinId="9" hidden="1"/>
    <cellStyle name="Besuchter Hyperlink" xfId="114" builtinId="9" hidden="1"/>
    <cellStyle name="Besuchter Hyperlink" xfId="115" builtinId="9" hidden="1"/>
    <cellStyle name="Besuchter Hyperlink" xfId="116" builtinId="9" hidden="1"/>
    <cellStyle name="Besuchter Hyperlink" xfId="117" builtinId="9" hidden="1"/>
    <cellStyle name="Besuchter Hyperlink" xfId="118" builtinId="9" hidden="1"/>
    <cellStyle name="Besuchter Hyperlink" xfId="119" builtinId="9" hidden="1"/>
    <cellStyle name="Besuchter Hyperlink" xfId="120" builtinId="9" hidden="1"/>
    <cellStyle name="Besuchter Hyperlink" xfId="121" builtinId="9" hidden="1"/>
    <cellStyle name="Besuchter Hyperlink" xfId="122" builtinId="9" hidden="1"/>
    <cellStyle name="Besuchter Hyperlink" xfId="123" builtinId="9" hidden="1"/>
    <cellStyle name="Besuchter Hyperlink" xfId="124" builtinId="9" hidden="1"/>
    <cellStyle name="Besuchter Hyperlink" xfId="125" builtinId="9" hidden="1"/>
    <cellStyle name="Besuchter Hyperlink" xfId="126" builtinId="9" hidden="1"/>
    <cellStyle name="Besuchter Hyperlink" xfId="127" builtinId="9" hidden="1"/>
    <cellStyle name="Besuchter Hyperlink" xfId="128" builtinId="9" hidden="1"/>
    <cellStyle name="Besuchter Hyperlink" xfId="129" builtinId="9" hidden="1"/>
    <cellStyle name="Besuchter Hyperlink" xfId="130" builtinId="9" hidden="1"/>
    <cellStyle name="Besuchter Hyperlink" xfId="131" builtinId="9" hidden="1"/>
    <cellStyle name="Besuchter Hyperlink" xfId="132" builtinId="9" hidden="1"/>
    <cellStyle name="Besuchter Hyperlink" xfId="133" builtinId="9" hidden="1"/>
    <cellStyle name="Besuchter Hyperlink" xfId="134" builtinId="9" hidden="1"/>
    <cellStyle name="Besuchter Hyperlink" xfId="135" builtinId="9" hidden="1"/>
    <cellStyle name="Besuchter Hyperlink" xfId="136" builtinId="9" hidden="1"/>
    <cellStyle name="Besuchter Hyperlink" xfId="137" builtinId="9" hidden="1"/>
    <cellStyle name="Besuchter Hyperlink" xfId="138" builtinId="9" hidden="1"/>
    <cellStyle name="Besuchter Hyperlink" xfId="139" builtinId="9" hidden="1"/>
    <cellStyle name="Besuchter Hyperlink" xfId="140" builtinId="9" hidden="1"/>
    <cellStyle name="Besuchter Hyperlink" xfId="141" builtinId="9" hidden="1"/>
    <cellStyle name="Besuchter Hyperlink" xfId="142" builtinId="9" hidden="1"/>
    <cellStyle name="Besuchter Hyperlink" xfId="143" builtinId="9" hidden="1"/>
    <cellStyle name="Besuchter Hyperlink" xfId="144" builtinId="9" hidden="1"/>
    <cellStyle name="Besuchter Hyperlink" xfId="145" builtinId="9" hidden="1"/>
    <cellStyle name="Besuchter Hyperlink" xfId="146" builtinId="9" hidden="1"/>
    <cellStyle name="Besuchter Hyperlink" xfId="147" builtinId="9" hidden="1"/>
    <cellStyle name="Besuchter Hyperlink" xfId="148" builtinId="9" hidden="1"/>
    <cellStyle name="Besuchter Hyperlink" xfId="149" builtinId="9" hidden="1"/>
    <cellStyle name="Besuchter Hyperlink" xfId="150" builtinId="9" hidden="1"/>
    <cellStyle name="Besuchter Hyperlink" xfId="151" builtinId="9" hidden="1"/>
    <cellStyle name="Besuchter Hyperlink" xfId="152" builtinId="9" hidden="1"/>
    <cellStyle name="Besuchter Hyperlink" xfId="153" builtinId="9" hidden="1"/>
    <cellStyle name="Besuchter Hyperlink" xfId="154" builtinId="9" hidden="1"/>
    <cellStyle name="Besuchter Hyperlink" xfId="155" builtinId="9" hidden="1"/>
    <cellStyle name="Besuchter Hyperlink" xfId="156" builtinId="9" hidden="1"/>
    <cellStyle name="Besuchter Hyperlink" xfId="157" builtinId="9" hidden="1"/>
    <cellStyle name="Besuchter Hyperlink" xfId="158" builtinId="9" hidden="1"/>
    <cellStyle name="Besuchter Hyperlink" xfId="159" builtinId="9" hidden="1"/>
    <cellStyle name="Besuchter Hyperlink" xfId="160" builtinId="9" hidden="1"/>
    <cellStyle name="Besuchter Hyperlink" xfId="161" builtinId="9" hidden="1"/>
    <cellStyle name="Besuchter Hyperlink" xfId="162" builtinId="9" hidden="1"/>
    <cellStyle name="Besuchter Hyperlink" xfId="163" builtinId="9" hidden="1"/>
    <cellStyle name="Besuchter Hyperlink" xfId="164" builtinId="9" hidden="1"/>
    <cellStyle name="Besuchter Hyperlink" xfId="165" builtinId="9" hidden="1"/>
    <cellStyle name="Besuchter Hyperlink" xfId="166" builtinId="9" hidden="1"/>
    <cellStyle name="Besuchter Hyperlink" xfId="167" builtinId="9" hidden="1"/>
    <cellStyle name="Besuchter Hyperlink" xfId="168" builtinId="9" hidden="1"/>
    <cellStyle name="Besuchter Hyperlink" xfId="169" builtinId="9" hidden="1"/>
    <cellStyle name="Besuchter Hyperlink" xfId="170" builtinId="9" hidden="1"/>
    <cellStyle name="Besuchter Hyperlink" xfId="171" builtinId="9" hidden="1"/>
    <cellStyle name="Besuchter Hyperlink" xfId="172" builtinId="9" hidden="1"/>
    <cellStyle name="Besuchter Hyperlink" xfId="173" builtinId="9" hidden="1"/>
    <cellStyle name="Besuchter Hyperlink" xfId="174" builtinId="9" hidden="1"/>
    <cellStyle name="Besuchter Hyperlink" xfId="175" builtinId="9" hidden="1"/>
    <cellStyle name="Besuchter Hyperlink" xfId="176" builtinId="9" hidden="1"/>
    <cellStyle name="Besuchter Hyperlink" xfId="177" builtinId="9" hidden="1"/>
    <cellStyle name="Besuchter Hyperlink" xfId="178" builtinId="9" hidden="1"/>
    <cellStyle name="Besuchter Hyperlink" xfId="179" builtinId="9" hidden="1"/>
    <cellStyle name="Besuchter Hyperlink" xfId="180" builtinId="9" hidden="1"/>
    <cellStyle name="Besuchter Hyperlink" xfId="181" builtinId="9" hidden="1"/>
    <cellStyle name="Besuchter Hyperlink" xfId="182" builtinId="9" hidden="1"/>
    <cellStyle name="Besuchter Hyperlink" xfId="183" builtinId="9" hidden="1"/>
    <cellStyle name="Besuchter Hyperlink" xfId="184" builtinId="9" hidden="1"/>
    <cellStyle name="Besuchter Hyperlink" xfId="185" builtinId="9" hidden="1"/>
    <cellStyle name="Besuchter Hyperlink" xfId="186" builtinId="9" hidden="1"/>
    <cellStyle name="Besuchter Hyperlink" xfId="187" builtinId="9" hidden="1"/>
    <cellStyle name="Besuchter Hyperlink" xfId="188" builtinId="9" hidden="1"/>
    <cellStyle name="Besuchter Hyperlink" xfId="189" builtinId="9" hidden="1"/>
    <cellStyle name="Besuchter Hyperlink" xfId="190" builtinId="9" hidden="1"/>
    <cellStyle name="Besuchter Hyperlink" xfId="191" builtinId="9" hidden="1"/>
    <cellStyle name="Besuchter Hyperlink" xfId="192" builtinId="9" hidden="1"/>
    <cellStyle name="Besuchter Hyperlink" xfId="193" builtinId="9" hidden="1"/>
    <cellStyle name="Besuchter Hyperlink" xfId="194" builtinId="9" hidden="1"/>
    <cellStyle name="Besuchter Hyperlink" xfId="195" builtinId="9" hidden="1"/>
    <cellStyle name="Besuchter Hyperlink" xfId="196" builtinId="9" hidden="1"/>
    <cellStyle name="Besuchter Hyperlink" xfId="197" builtinId="9" hidden="1"/>
    <cellStyle name="Besuchter Hyperlink" xfId="198" builtinId="9" hidden="1"/>
    <cellStyle name="Besuchter Hyperlink" xfId="199" builtinId="9" hidden="1"/>
    <cellStyle name="Besuchter Hyperlink" xfId="200" builtinId="9" hidden="1"/>
    <cellStyle name="Besuchter Hyperlink" xfId="201" builtinId="9" hidden="1"/>
    <cellStyle name="Besuchter Hyperlink" xfId="202" builtinId="9" hidden="1"/>
    <cellStyle name="Besuchter Hyperlink" xfId="203" builtinId="9" hidden="1"/>
    <cellStyle name="Besuchter Hyperlink" xfId="204" builtinId="9" hidden="1"/>
    <cellStyle name="Besuchter Hyperlink" xfId="205" builtinId="9" hidden="1"/>
    <cellStyle name="Besuchter Hyperlink" xfId="206" builtinId="9" hidden="1"/>
    <cellStyle name="Besuchter Hyperlink" xfId="207" builtinId="9" hidden="1"/>
    <cellStyle name="Besuchter Hyperlink" xfId="208" builtinId="9" hidden="1"/>
    <cellStyle name="Besuchter Hyperlink" xfId="209" builtinId="9" hidden="1"/>
    <cellStyle name="Besuchter Hyperlink" xfId="210" builtinId="9" hidden="1"/>
    <cellStyle name="Besuchter Hyperlink" xfId="211" builtinId="9" hidden="1"/>
    <cellStyle name="Besuchter Hyperlink" xfId="212" builtinId="9" hidden="1"/>
    <cellStyle name="Besuchter Hyperlink" xfId="213" builtinId="9" hidden="1"/>
    <cellStyle name="Besuchter Hyperlink" xfId="214" builtinId="9" hidden="1"/>
    <cellStyle name="Besuchter Hyperlink" xfId="215" builtinId="9" hidden="1"/>
    <cellStyle name="Besuchter Hyperlink" xfId="216" builtinId="9" hidden="1"/>
    <cellStyle name="Besuchter Hyperlink" xfId="217" builtinId="9" hidden="1"/>
    <cellStyle name="Besuchter Hyperlink" xfId="218" builtinId="9" hidden="1"/>
    <cellStyle name="Besuchter Hyperlink" xfId="219" builtinId="9" hidden="1"/>
    <cellStyle name="Besuchter Hyperlink" xfId="220" builtinId="9" hidden="1"/>
    <cellStyle name="Besuchter Hyperlink" xfId="221" builtinId="9" hidden="1"/>
    <cellStyle name="Besuchter Hyperlink" xfId="222" builtinId="9" hidden="1"/>
    <cellStyle name="Besuchter Hyperlink" xfId="223" builtinId="9" hidden="1"/>
    <cellStyle name="Besuchter Hyperlink" xfId="224" builtinId="9" hidden="1"/>
    <cellStyle name="Besuchter Hyperlink" xfId="225" builtinId="9" hidden="1"/>
    <cellStyle name="Besuchter Hyperlink" xfId="226" builtinId="9" hidden="1"/>
    <cellStyle name="Besuchter Hyperlink" xfId="227" builtinId="9" hidden="1"/>
    <cellStyle name="Besuchter Hyperlink" xfId="228" builtinId="9" hidden="1"/>
    <cellStyle name="Besuchter Hyperlink" xfId="229" builtinId="9" hidden="1"/>
    <cellStyle name="Besuchter Hyperlink" xfId="230" builtinId="9" hidden="1"/>
    <cellStyle name="Besuchter Hyperlink" xfId="231" builtinId="9" hidden="1"/>
    <cellStyle name="Besuchter Hyperlink" xfId="232" builtinId="9" hidden="1"/>
    <cellStyle name="Besuchter Hyperlink" xfId="233" builtinId="9" hidden="1"/>
    <cellStyle name="Besuchter Hyperlink" xfId="234" builtinId="9" hidden="1"/>
    <cellStyle name="Besuchter Hyperlink" xfId="235" builtinId="9" hidden="1"/>
    <cellStyle name="Besuchter Hyperlink" xfId="236" builtinId="9" hidden="1"/>
    <cellStyle name="Besuchter Hyperlink" xfId="237" builtinId="9" hidden="1"/>
    <cellStyle name="Besuchter Hyperlink" xfId="238" builtinId="9" hidden="1"/>
    <cellStyle name="Besuchter Hyperlink" xfId="239" builtinId="9" hidden="1"/>
    <cellStyle name="Besuchter Hyperlink" xfId="240" builtinId="9" hidden="1"/>
    <cellStyle name="Besuchter Hyperlink" xfId="241" builtinId="9" hidden="1"/>
    <cellStyle name="Besuchter Hyperlink" xfId="242" builtinId="9" hidden="1"/>
    <cellStyle name="Besuchter Hyperlink" xfId="243" builtinId="9" hidden="1"/>
    <cellStyle name="Besuchter Hyperlink" xfId="244" builtinId="9" hidden="1"/>
    <cellStyle name="Besuchter Hyperlink" xfId="245" builtinId="9" hidden="1"/>
    <cellStyle name="Besuchter Hyperlink" xfId="246" builtinId="9" hidden="1"/>
    <cellStyle name="Besuchter Hyperlink" xfId="247" builtinId="9" hidden="1"/>
    <cellStyle name="Besuchter Hyperlink" xfId="248" builtinId="9" hidden="1"/>
    <cellStyle name="Besuchter Hyperlink" xfId="249" builtinId="9" hidden="1"/>
    <cellStyle name="Besuchter Hyperlink" xfId="250" builtinId="9" hidden="1"/>
    <cellStyle name="Besuchter Hyperlink" xfId="251" builtinId="9" hidden="1"/>
    <cellStyle name="Besuchter Hyperlink" xfId="252" builtinId="9" hidden="1"/>
    <cellStyle name="Besuchter Hyperlink" xfId="253" builtinId="9" hidden="1"/>
    <cellStyle name="Besuchter Hyperlink" xfId="254" builtinId="9" hidden="1"/>
    <cellStyle name="Besuchter Hyperlink" xfId="255" builtinId="9" hidden="1"/>
    <cellStyle name="Besuchter Hyperlink" xfId="256" builtinId="9" hidden="1"/>
    <cellStyle name="Besuchter Hyperlink" xfId="257" builtinId="9" hidden="1"/>
    <cellStyle name="Besuchter Hyperlink" xfId="258" builtinId="9" hidden="1"/>
    <cellStyle name="Besuchter Hyperlink" xfId="259" builtinId="9" hidden="1"/>
    <cellStyle name="Besuchter Hyperlink" xfId="260" builtinId="9" hidden="1"/>
    <cellStyle name="Besuchter Hyperlink" xfId="261" builtinId="9" hidden="1"/>
    <cellStyle name="Besuchter Hyperlink" xfId="262" builtinId="9" hidden="1"/>
    <cellStyle name="Besuchter Hyperlink" xfId="263" builtinId="9" hidden="1"/>
    <cellStyle name="Besuchter Hyperlink" xfId="264" builtinId="9" hidden="1"/>
    <cellStyle name="Besuchter Hyperlink" xfId="265" builtinId="9" hidden="1"/>
    <cellStyle name="Besuchter Hyperlink" xfId="266" builtinId="9" hidden="1"/>
    <cellStyle name="Besuchter Hyperlink" xfId="267" builtinId="9" hidden="1"/>
    <cellStyle name="Besuchter Hyperlink" xfId="268" builtinId="9" hidden="1"/>
    <cellStyle name="Besuchter Hyperlink" xfId="269" builtinId="9" hidden="1"/>
    <cellStyle name="Besuchter Hyperlink" xfId="270" builtinId="9" hidden="1"/>
    <cellStyle name="Besuchter Hyperlink" xfId="271" builtinId="9" hidden="1"/>
    <cellStyle name="Besuchter Hyperlink" xfId="272" builtinId="9" hidden="1"/>
    <cellStyle name="Besuchter Hyperlink" xfId="273" builtinId="9" hidden="1"/>
    <cellStyle name="Besuchter Hyperlink" xfId="274" builtinId="9" hidden="1"/>
    <cellStyle name="Besuchter Hyperlink" xfId="275" builtinId="9" hidden="1"/>
    <cellStyle name="Besuchter Hyperlink" xfId="276" builtinId="9" hidden="1"/>
    <cellStyle name="Besuchter Hyperlink" xfId="277" builtinId="9" hidden="1"/>
    <cellStyle name="Besuchter Hyperlink" xfId="278" builtinId="9" hidden="1"/>
    <cellStyle name="Besuchter Hyperlink" xfId="279" builtinId="9" hidden="1"/>
    <cellStyle name="Besuchter Hyperlink" xfId="280" builtinId="9" hidden="1"/>
    <cellStyle name="Besuchter Hyperlink" xfId="281" builtinId="9" hidden="1"/>
    <cellStyle name="Besuchter Hyperlink" xfId="282" builtinId="9" hidden="1"/>
    <cellStyle name="Besuchter Hyperlink" xfId="283" builtinId="9" hidden="1"/>
    <cellStyle name="Besuchter Hyperlink" xfId="284" builtinId="9" hidden="1"/>
    <cellStyle name="Besuchter Hyperlink" xfId="285" builtinId="9" hidden="1"/>
    <cellStyle name="Besuchter Hyperlink" xfId="286" builtinId="9" hidden="1"/>
    <cellStyle name="Besuchter Hyperlink" xfId="287" builtinId="9" hidden="1"/>
    <cellStyle name="Besuchter Hyperlink" xfId="288" builtinId="9" hidden="1"/>
    <cellStyle name="Besuchter Hyperlink" xfId="289" builtinId="9" hidden="1"/>
    <cellStyle name="Besuchter Hyperlink" xfId="290" builtinId="9" hidden="1"/>
    <cellStyle name="Besuchter Hyperlink" xfId="291" builtinId="9" hidden="1"/>
    <cellStyle name="Besuchter Hyperlink" xfId="292" builtinId="9" hidden="1"/>
    <cellStyle name="Besuchter Hyperlink" xfId="293" builtinId="9" hidden="1"/>
    <cellStyle name="Besuchter Hyperlink" xfId="294" builtinId="9" hidden="1"/>
    <cellStyle name="Besuchter Hyperlink" xfId="295" builtinId="9" hidden="1"/>
    <cellStyle name="Besuchter Hyperlink" xfId="296" builtinId="9" hidden="1"/>
    <cellStyle name="Besuchter Hyperlink" xfId="297" builtinId="9" hidden="1"/>
    <cellStyle name="Besuchter Hyperlink" xfId="298" builtinId="9" hidden="1"/>
    <cellStyle name="Besuchter Hyperlink" xfId="299" builtinId="9" hidden="1"/>
    <cellStyle name="Besuchter Hyperlink" xfId="300" builtinId="9" hidden="1"/>
    <cellStyle name="Besuchter Hyperlink" xfId="301" builtinId="9" hidden="1"/>
    <cellStyle name="Besuchter Hyperlink" xfId="302" builtinId="9" hidden="1"/>
    <cellStyle name="Besuchter Hyperlink" xfId="303" builtinId="9" hidden="1"/>
    <cellStyle name="Besuchter Hyperlink" xfId="304" builtinId="9" hidden="1"/>
    <cellStyle name="Besuchter Hyperlink" xfId="305" builtinId="9" hidden="1"/>
    <cellStyle name="Besuchter Hyperlink" xfId="306" builtinId="9" hidden="1"/>
    <cellStyle name="Besuchter Hyperlink" xfId="307" builtinId="9" hidden="1"/>
    <cellStyle name="Besuchter Hyperlink" xfId="308" builtinId="9" hidden="1"/>
    <cellStyle name="Besuchter Hyperlink" xfId="309" builtinId="9" hidden="1"/>
    <cellStyle name="Besuchter Hyperlink" xfId="310" builtinId="9" hidden="1"/>
    <cellStyle name="Besuchter Hyperlink" xfId="311" builtinId="9" hidden="1"/>
    <cellStyle name="Besuchter Hyperlink" xfId="312" builtinId="9" hidden="1"/>
    <cellStyle name="Besuchter Hyperlink" xfId="313" builtinId="9" hidden="1"/>
    <cellStyle name="Besuchter Hyperlink" xfId="314" builtinId="9" hidden="1"/>
    <cellStyle name="Besuchter Hyperlink" xfId="315" builtinId="9" hidden="1"/>
    <cellStyle name="Besuchter Hyperlink" xfId="316" builtinId="9" hidden="1"/>
    <cellStyle name="Besuchter Hyperlink" xfId="317" builtinId="9" hidden="1"/>
    <cellStyle name="Besuchter Hyperlink" xfId="318" builtinId="9" hidden="1"/>
    <cellStyle name="Besuchter Hyperlink" xfId="319" builtinId="9" hidden="1"/>
    <cellStyle name="Besuchter Hyperlink" xfId="320" builtinId="9" hidden="1"/>
    <cellStyle name="Besuchter Hyperlink" xfId="321" builtinId="9" hidden="1"/>
    <cellStyle name="Besuchter Hyperlink" xfId="322" builtinId="9" hidden="1"/>
    <cellStyle name="Besuchter Hyperlink" xfId="323" builtinId="9" hidden="1"/>
    <cellStyle name="Besuchter Hyperlink" xfId="324" builtinId="9" hidden="1"/>
    <cellStyle name="Besuchter Hyperlink" xfId="325" builtinId="9" hidden="1"/>
    <cellStyle name="Besuchter Hyperlink" xfId="326" builtinId="9" hidden="1"/>
    <cellStyle name="Besuchter Hyperlink" xfId="327" builtinId="9" hidden="1"/>
    <cellStyle name="Besuchter Hyperlink" xfId="328" builtinId="9" hidden="1"/>
    <cellStyle name="Besuchter Hyperlink" xfId="329" builtinId="9" hidden="1"/>
    <cellStyle name="Besuchter Hyperlink" xfId="330" builtinId="9" hidden="1"/>
    <cellStyle name="Besuchter Hyperlink" xfId="331" builtinId="9" hidden="1"/>
    <cellStyle name="Besuchter Hyperlink" xfId="332" builtinId="9" hidden="1"/>
    <cellStyle name="Besuchter Hyperlink" xfId="333" builtinId="9" hidden="1"/>
    <cellStyle name="Besuchter Hyperlink" xfId="334" builtinId="9" hidden="1"/>
    <cellStyle name="Besuchter Hyperlink" xfId="335" builtinId="9" hidden="1"/>
    <cellStyle name="Besuchter Hyperlink" xfId="336" builtinId="9" hidden="1"/>
    <cellStyle name="Besuchter Hyperlink" xfId="337" builtinId="9" hidden="1"/>
    <cellStyle name="Besuchter Hyperlink" xfId="338" builtinId="9" hidden="1"/>
    <cellStyle name="Besuchter Hyperlink" xfId="339" builtinId="9" hidden="1"/>
    <cellStyle name="Besuchter Hyperlink" xfId="340" builtinId="9" hidden="1"/>
    <cellStyle name="Besuchter Hyperlink" xfId="341" builtinId="9" hidden="1"/>
    <cellStyle name="Besuchter Hyperlink" xfId="342" builtinId="9" hidden="1"/>
    <cellStyle name="Besuchter Hyperlink" xfId="343" builtinId="9" hidden="1"/>
    <cellStyle name="Besuchter Hyperlink" xfId="344" builtinId="9" hidden="1"/>
    <cellStyle name="Besuchter Hyperlink" xfId="345" builtinId="9" hidden="1"/>
    <cellStyle name="Besuchter Hyperlink" xfId="346" builtinId="9" hidden="1"/>
    <cellStyle name="Besuchter Hyperlink" xfId="347" builtinId="9" hidden="1"/>
    <cellStyle name="Besuchter Hyperlink" xfId="348" builtinId="9" hidden="1"/>
    <cellStyle name="Besuchter Hyperlink" xfId="349" builtinId="9" hidden="1"/>
    <cellStyle name="Besuchter Hyperlink" xfId="350" builtinId="9" hidden="1"/>
    <cellStyle name="Besuchter Hyperlink" xfId="351" builtinId="9" hidden="1"/>
    <cellStyle name="Besuchter Hyperlink" xfId="352" builtinId="9" hidden="1"/>
    <cellStyle name="Besuchter Hyperlink" xfId="353" builtinId="9" hidden="1"/>
    <cellStyle name="Besuchter Hyperlink" xfId="354" builtinId="9" hidden="1"/>
    <cellStyle name="Besuchter Hyperlink" xfId="355" builtinId="9" hidden="1"/>
    <cellStyle name="Besuchter Hyperlink" xfId="356" builtinId="9" hidden="1"/>
    <cellStyle name="Besuchter Hyperlink" xfId="357" builtinId="9" hidden="1"/>
    <cellStyle name="Besuchter Hyperlink" xfId="358" builtinId="9" hidden="1"/>
    <cellStyle name="Besuchter Hyperlink" xfId="359" builtinId="9" hidden="1"/>
    <cellStyle name="Besuchter Hyperlink" xfId="360" builtinId="9" hidden="1"/>
    <cellStyle name="Besuchter Hyperlink" xfId="361" builtinId="9" hidden="1"/>
    <cellStyle name="Besuchter Hyperlink" xfId="362" builtinId="9" hidden="1"/>
    <cellStyle name="Besuchter Hyperlink" xfId="363" builtinId="9" hidden="1"/>
    <cellStyle name="Besuchter Hyperlink" xfId="364" builtinId="9" hidden="1"/>
    <cellStyle name="Besuchter Hyperlink" xfId="365" builtinId="9" hidden="1"/>
    <cellStyle name="Besuchter Hyperlink" xfId="366" builtinId="9" hidden="1"/>
    <cellStyle name="Besuchter Hyperlink" xfId="367" builtinId="9" hidden="1"/>
    <cellStyle name="Besuchter Hyperlink" xfId="368" builtinId="9" hidden="1"/>
    <cellStyle name="Besuchter Hyperlink" xfId="369" builtinId="9" hidden="1"/>
    <cellStyle name="Besuchter Hyperlink" xfId="370" builtinId="9" hidden="1"/>
    <cellStyle name="Besuchter Hyperlink" xfId="371" builtinId="9" hidden="1"/>
    <cellStyle name="Besuchter Hyperlink" xfId="372" builtinId="9" hidden="1"/>
    <cellStyle name="Besuchter Hyperlink" xfId="373" builtinId="9" hidden="1"/>
    <cellStyle name="Besuchter Hyperlink" xfId="374" builtinId="9" hidden="1"/>
    <cellStyle name="Besuchter Hyperlink" xfId="375" builtinId="9" hidden="1"/>
    <cellStyle name="Besuchter Hyperlink" xfId="376" builtinId="9" hidden="1"/>
    <cellStyle name="Besuchter Hyperlink" xfId="377" builtinId="9" hidden="1"/>
    <cellStyle name="Besuchter Hyperlink" xfId="378" builtinId="9" hidden="1"/>
    <cellStyle name="Besuchter Hyperlink" xfId="379" builtinId="9" hidden="1"/>
    <cellStyle name="Besuchter Hyperlink" xfId="380" builtinId="9" hidden="1"/>
    <cellStyle name="Besuchter Hyperlink" xfId="381" builtinId="9" hidden="1"/>
    <cellStyle name="Besuchter Hyperlink" xfId="382" builtinId="9" hidden="1"/>
    <cellStyle name="Besuchter Hyperlink" xfId="383" builtinId="9" hidden="1"/>
    <cellStyle name="Besuchter Hyperlink" xfId="384" builtinId="9" hidden="1"/>
    <cellStyle name="Besuchter Hyperlink" xfId="385" builtinId="9" hidden="1"/>
    <cellStyle name="Besuchter Hyperlink" xfId="386" builtinId="9" hidden="1"/>
    <cellStyle name="Besuchter Hyperlink" xfId="387" builtinId="9" hidden="1"/>
    <cellStyle name="Besuchter Hyperlink" xfId="388" builtinId="9" hidden="1"/>
    <cellStyle name="Besuchter Hyperlink" xfId="389" builtinId="9" hidden="1"/>
    <cellStyle name="Besuchter Hyperlink" xfId="390" builtinId="9" hidden="1"/>
    <cellStyle name="Besuchter Hyperlink" xfId="391" builtinId="9" hidden="1"/>
    <cellStyle name="Besuchter Hyperlink" xfId="392" builtinId="9" hidden="1"/>
    <cellStyle name="Besuchter Hyperlink" xfId="393" builtinId="9" hidden="1"/>
    <cellStyle name="Besuchter Hyperlink" xfId="394" builtinId="9" hidden="1"/>
    <cellStyle name="Besuchter Hyperlink" xfId="395" builtinId="9" hidden="1"/>
    <cellStyle name="Besuchter Hyperlink" xfId="396" builtinId="9" hidden="1"/>
    <cellStyle name="Besuchter Hyperlink" xfId="397" builtinId="9" hidden="1"/>
    <cellStyle name="Besuchter Hyperlink" xfId="398" builtinId="9" hidden="1"/>
    <cellStyle name="Besuchter Hyperlink" xfId="399" builtinId="9" hidden="1"/>
    <cellStyle name="Besuchter Hyperlink" xfId="400" builtinId="9" hidden="1"/>
    <cellStyle name="Besuchter Hyperlink" xfId="401" builtinId="9" hidden="1"/>
    <cellStyle name="Besuchter Hyperlink" xfId="402" builtinId="9" hidden="1"/>
    <cellStyle name="Besuchter Hyperlink" xfId="403" builtinId="9" hidden="1"/>
    <cellStyle name="Besuchter Hyperlink" xfId="404" builtinId="9" hidden="1"/>
    <cellStyle name="Besuchter Hyperlink" xfId="405" builtinId="9" hidden="1"/>
    <cellStyle name="Besuchter Hyperlink" xfId="406" builtinId="9" hidden="1"/>
    <cellStyle name="Besuchter Hyperlink" xfId="407" builtinId="9" hidden="1"/>
    <cellStyle name="Besuchter Hyperlink" xfId="408" builtinId="9" hidden="1"/>
    <cellStyle name="Besuchter Hyperlink" xfId="409" builtinId="9" hidden="1"/>
    <cellStyle name="Besuchter Hyperlink" xfId="410" builtinId="9" hidden="1"/>
    <cellStyle name="Besuchter Hyperlink" xfId="411" builtinId="9" hidden="1"/>
    <cellStyle name="Besuchter Hyperlink" xfId="412" builtinId="9" hidden="1"/>
    <cellStyle name="Besuchter Hyperlink" xfId="413" builtinId="9" hidden="1"/>
    <cellStyle name="Besuchter Hyperlink" xfId="414" builtinId="9" hidden="1"/>
    <cellStyle name="Besuchter Hyperlink" xfId="415" builtinId="9" hidden="1"/>
    <cellStyle name="Besuchter Hyperlink" xfId="416" builtinId="9" hidden="1"/>
    <cellStyle name="Besuchter Hyperlink" xfId="417" builtinId="9" hidden="1"/>
    <cellStyle name="Besuchter Hyperlink" xfId="418" builtinId="9" hidden="1"/>
    <cellStyle name="Besuchter Hyperlink" xfId="419" builtinId="9" hidden="1"/>
    <cellStyle name="Besuchter Hyperlink" xfId="420" builtinId="9" hidden="1"/>
    <cellStyle name="Besuchter Hyperlink" xfId="421" builtinId="9" hidden="1"/>
    <cellStyle name="Besuchter Hyperlink" xfId="422" builtinId="9" hidden="1"/>
    <cellStyle name="Besuchter Hyperlink" xfId="423" builtinId="9" hidden="1"/>
    <cellStyle name="Besuchter Hyperlink" xfId="424" builtinId="9" hidden="1"/>
    <cellStyle name="Besuchter Hyperlink" xfId="425" builtinId="9" hidden="1"/>
    <cellStyle name="Besuchter Hyperlink" xfId="426" builtinId="9" hidden="1"/>
    <cellStyle name="Besuchter Hyperlink" xfId="427" builtinId="9" hidden="1"/>
    <cellStyle name="Besuchter Hyperlink" xfId="428" builtinId="9" hidden="1"/>
    <cellStyle name="Besuchter Hyperlink" xfId="429" builtinId="9" hidden="1"/>
    <cellStyle name="Besuchter Hyperlink" xfId="430" builtinId="9" hidden="1"/>
    <cellStyle name="Besuchter Hyperlink" xfId="431" builtinId="9" hidden="1"/>
    <cellStyle name="Besuchter Hyperlink" xfId="432" builtinId="9" hidden="1"/>
    <cellStyle name="Besuchter Hyperlink" xfId="433" builtinId="9" hidden="1"/>
    <cellStyle name="Besuchter Hyperlink" xfId="434" builtinId="9" hidden="1"/>
    <cellStyle name="Besuchter Hyperlink" xfId="435" builtinId="9" hidden="1"/>
    <cellStyle name="Besuchter Hyperlink" xfId="436" builtinId="9" hidden="1"/>
    <cellStyle name="Besuchter Hyperlink" xfId="437" builtinId="9" hidden="1"/>
    <cellStyle name="Besuchter Hyperlink" xfId="438" builtinId="9" hidden="1"/>
    <cellStyle name="Besuchter Hyperlink" xfId="439" builtinId="9" hidden="1"/>
    <cellStyle name="Besuchter Hyperlink" xfId="440" builtinId="9" hidden="1"/>
    <cellStyle name="Besuchter Hyperlink" xfId="441" builtinId="9" hidden="1"/>
    <cellStyle name="Besuchter Hyperlink" xfId="442" builtinId="9" hidden="1"/>
    <cellStyle name="Besuchter Hyperlink" xfId="443" builtinId="9" hidden="1"/>
    <cellStyle name="Besuchter Hyperlink" xfId="444" builtinId="9" hidden="1"/>
    <cellStyle name="Besuchter Hyperlink" xfId="445" builtinId="9" hidden="1"/>
    <cellStyle name="Besuchter Hyperlink" xfId="446" builtinId="9" hidden="1"/>
    <cellStyle name="Besuchter Hyperlink" xfId="447" builtinId="9" hidden="1"/>
    <cellStyle name="Besuchter Hyperlink" xfId="448" builtinId="9" hidden="1"/>
    <cellStyle name="Besuchter Hyperlink" xfId="449" builtinId="9" hidden="1"/>
    <cellStyle name="Besuchter Hyperlink" xfId="450" builtinId="9" hidden="1"/>
    <cellStyle name="Besuchter Hyperlink" xfId="451" builtinId="9" hidden="1"/>
    <cellStyle name="Besuchter Hyperlink" xfId="452" builtinId="9" hidden="1"/>
    <cellStyle name="Besuchter Hyperlink" xfId="453" builtinId="9" hidden="1"/>
    <cellStyle name="Besuchter Hyperlink" xfId="454" builtinId="9" hidden="1"/>
    <cellStyle name="Besuchter Hyperlink" xfId="455" builtinId="9" hidden="1"/>
    <cellStyle name="Besuchter Hyperlink" xfId="456" builtinId="9" hidden="1"/>
    <cellStyle name="Besuchter Hyperlink" xfId="457" builtinId="9" hidden="1"/>
    <cellStyle name="Besuchter Hyperlink" xfId="458" builtinId="9" hidden="1"/>
    <cellStyle name="Besuchter Hyperlink" xfId="459" builtinId="9" hidden="1"/>
    <cellStyle name="Besuchter Hyperlink" xfId="460" builtinId="9" hidden="1"/>
    <cellStyle name="Besuchter Hyperlink" xfId="461" builtinId="9" hidden="1"/>
    <cellStyle name="Besuchter Hyperlink" xfId="462" builtinId="9" hidden="1"/>
    <cellStyle name="Besuchter Hyperlink" xfId="463" builtinId="9" hidden="1"/>
    <cellStyle name="Besuchter Hyperlink" xfId="464" builtinId="9" hidden="1"/>
    <cellStyle name="Besuchter Hyperlink" xfId="465" builtinId="9" hidden="1"/>
    <cellStyle name="Besuchter Hyperlink" xfId="466" builtinId="9" hidden="1"/>
    <cellStyle name="Besuchter Hyperlink" xfId="467" builtinId="9" hidden="1"/>
    <cellStyle name="Besuchter Hyperlink" xfId="468" builtinId="9" hidden="1"/>
    <cellStyle name="Besuchter Hyperlink" xfId="469" builtinId="9" hidden="1"/>
    <cellStyle name="Besuchter Hyperlink" xfId="470" builtinId="9" hidden="1"/>
    <cellStyle name="Besuchter Hyperlink" xfId="471" builtinId="9" hidden="1"/>
    <cellStyle name="Besuchter Hyperlink" xfId="472" builtinId="9" hidden="1"/>
    <cellStyle name="Besuchter Hyperlink" xfId="473" builtinId="9" hidden="1"/>
    <cellStyle name="Besuchter Hyperlink" xfId="474" builtinId="9" hidden="1"/>
    <cellStyle name="Besuchter Hyperlink" xfId="475" builtinId="9" hidden="1"/>
    <cellStyle name="Besuchter Hyperlink" xfId="476" builtinId="9" hidden="1"/>
    <cellStyle name="Besuchter Hyperlink" xfId="477" builtinId="9" hidden="1"/>
    <cellStyle name="Besuchter Hyperlink" xfId="478" builtinId="9" hidden="1"/>
    <cellStyle name="Besuchter Hyperlink" xfId="479" builtinId="9" hidden="1"/>
    <cellStyle name="Besuchter Hyperlink" xfId="480" builtinId="9" hidden="1"/>
    <cellStyle name="Besuchter Hyperlink" xfId="481" builtinId="9" hidden="1"/>
    <cellStyle name="Besuchter Hyperlink" xfId="482" builtinId="9" hidden="1"/>
    <cellStyle name="Besuchter Hyperlink" xfId="483" builtinId="9" hidden="1"/>
    <cellStyle name="Besuchter Hyperlink" xfId="484" builtinId="9" hidden="1"/>
    <cellStyle name="Besuchter Hyperlink" xfId="485" builtinId="9" hidden="1"/>
    <cellStyle name="Besuchter Hyperlink" xfId="486" builtinId="9" hidden="1"/>
    <cellStyle name="Besuchter Hyperlink" xfId="487" builtinId="9" hidden="1"/>
    <cellStyle name="Besuchter Hyperlink" xfId="488" builtinId="9" hidden="1"/>
    <cellStyle name="Besuchter Hyperlink" xfId="489" builtinId="9" hidden="1"/>
    <cellStyle name="Besuchter Hyperlink" xfId="490" builtinId="9" hidden="1"/>
    <cellStyle name="Besuchter Hyperlink" xfId="491" builtinId="9" hidden="1"/>
    <cellStyle name="Besuchter Hyperlink" xfId="492" builtinId="9" hidden="1"/>
    <cellStyle name="Besuchter Hyperlink" xfId="493" builtinId="9" hidden="1"/>
    <cellStyle name="Besuchter Hyperlink" xfId="494" builtinId="9" hidden="1"/>
    <cellStyle name="Besuchter Hyperlink" xfId="495" builtinId="9" hidden="1"/>
    <cellStyle name="Besuchter Hyperlink" xfId="496" builtinId="9" hidden="1"/>
    <cellStyle name="Besuchter Hyperlink" xfId="497" builtinId="9" hidden="1"/>
    <cellStyle name="Besuchter Hyperlink" xfId="498" builtinId="9" hidden="1"/>
    <cellStyle name="Besuchter Hyperlink" xfId="499" builtinId="9" hidden="1"/>
    <cellStyle name="Besuchter Hyperlink" xfId="500" builtinId="9" hidden="1"/>
    <cellStyle name="Besuchter Hyperlink" xfId="501" builtinId="9" hidden="1"/>
    <cellStyle name="Besuchter Hyperlink" xfId="502" builtinId="9" hidden="1"/>
    <cellStyle name="Besuchter Hyperlink" xfId="503" builtinId="9" hidden="1"/>
    <cellStyle name="Besuchter Hyperlink" xfId="504" builtinId="9" hidden="1"/>
    <cellStyle name="Besuchter Hyperlink" xfId="505" builtinId="9" hidden="1"/>
    <cellStyle name="Besuchter Hyperlink" xfId="506" builtinId="9" hidden="1"/>
    <cellStyle name="Besuchter Hyperlink" xfId="507" builtinId="9" hidden="1"/>
    <cellStyle name="Besuchter Hyperlink" xfId="508" builtinId="9" hidden="1"/>
    <cellStyle name="Besuchter Hyperlink" xfId="509" builtinId="9" hidden="1"/>
    <cellStyle name="Besuchter Hyperlink" xfId="510" builtinId="9" hidden="1"/>
    <cellStyle name="Besuchter Hyperlink" xfId="511" builtinId="9" hidden="1"/>
    <cellStyle name="Besuchter Hyperlink" xfId="512" builtinId="9" hidden="1"/>
    <cellStyle name="Besuchter Hyperlink" xfId="513" builtinId="9" hidden="1"/>
    <cellStyle name="Besuchter Hyperlink" xfId="514" builtinId="9" hidden="1"/>
    <cellStyle name="Besuchter Hyperlink" xfId="515" builtinId="9" hidden="1"/>
    <cellStyle name="Besuchter Hyperlink" xfId="516" builtinId="9" hidden="1"/>
    <cellStyle name="Besuchter Hyperlink" xfId="517" builtinId="9" hidden="1"/>
    <cellStyle name="Besuchter Hyperlink" xfId="518" builtinId="9" hidden="1"/>
    <cellStyle name="Besuchter Hyperlink" xfId="519" builtinId="9" hidden="1"/>
    <cellStyle name="Besuchter Hyperlink" xfId="520" builtinId="9" hidden="1"/>
    <cellStyle name="Besuchter Hyperlink" xfId="521" builtinId="9" hidden="1"/>
    <cellStyle name="Besuchter Hyperlink" xfId="522" builtinId="9" hidden="1"/>
    <cellStyle name="Besuchter Hyperlink" xfId="523" builtinId="9" hidden="1"/>
    <cellStyle name="Besuchter Hyperlink" xfId="524" builtinId="9" hidden="1"/>
    <cellStyle name="Besuchter Hyperlink" xfId="525" builtinId="9" hidden="1"/>
    <cellStyle name="Besuchter Hyperlink" xfId="526" builtinId="9" hidden="1"/>
    <cellStyle name="Besuchter Hyperlink" xfId="527" builtinId="9" hidden="1"/>
    <cellStyle name="Besuchter Hyperlink" xfId="528" builtinId="9" hidden="1"/>
    <cellStyle name="Besuchter Hyperlink" xfId="529" builtinId="9" hidden="1"/>
    <cellStyle name="Besuchter Hyperlink" xfId="530" builtinId="9" hidden="1"/>
    <cellStyle name="Besuchter Hyperlink" xfId="531" builtinId="9" hidden="1"/>
    <cellStyle name="Besuchter Hyperlink" xfId="532" builtinId="9" hidden="1"/>
    <cellStyle name="Besuchter Hyperlink" xfId="533" builtinId="9" hidden="1"/>
    <cellStyle name="Besuchter Hyperlink" xfId="534" builtinId="9" hidden="1"/>
    <cellStyle name="Besuchter Hyperlink" xfId="535" builtinId="9" hidden="1"/>
    <cellStyle name="Besuchter Hyperlink" xfId="536" builtinId="9" hidden="1"/>
    <cellStyle name="Besuchter Hyperlink" xfId="537" builtinId="9" hidden="1"/>
    <cellStyle name="Besuchter Hyperlink" xfId="538" builtinId="9" hidden="1"/>
    <cellStyle name="Besuchter Hyperlink" xfId="539" builtinId="9" hidden="1"/>
    <cellStyle name="Besuchter Hyperlink" xfId="540" builtinId="9" hidden="1"/>
    <cellStyle name="Besuchter Hyperlink" xfId="541" builtinId="9" hidden="1"/>
    <cellStyle name="Besuchter Hyperlink" xfId="542" builtinId="9" hidden="1"/>
    <cellStyle name="Besuchter Hyperlink" xfId="543" builtinId="9" hidden="1"/>
    <cellStyle name="Besuchter Hyperlink" xfId="544" builtinId="9" hidden="1"/>
    <cellStyle name="Besuchter Hyperlink" xfId="545" builtinId="9" hidden="1"/>
    <cellStyle name="Besuchter Hyperlink" xfId="546" builtinId="9" hidden="1"/>
    <cellStyle name="Besuchter Hyperlink" xfId="547" builtinId="9" hidden="1"/>
    <cellStyle name="Besuchter Hyperlink" xfId="548" builtinId="9" hidden="1"/>
    <cellStyle name="Besuchter Hyperlink" xfId="549" builtinId="9" hidden="1"/>
    <cellStyle name="Besuchter Hyperlink" xfId="550" builtinId="9" hidden="1"/>
    <cellStyle name="Besuchter Hyperlink" xfId="551" builtinId="9" hidden="1"/>
    <cellStyle name="Besuchter Hyperlink" xfId="552" builtinId="9" hidden="1"/>
    <cellStyle name="Besuchter Hyperlink" xfId="553" builtinId="9" hidden="1"/>
    <cellStyle name="Besuchter Hyperlink" xfId="554" builtinId="9" hidden="1"/>
    <cellStyle name="Besuchter Hyperlink" xfId="555" builtinId="9" hidden="1"/>
    <cellStyle name="Besuchter Hyperlink" xfId="556" builtinId="9" hidden="1"/>
    <cellStyle name="Besuchter Hyperlink" xfId="557" builtinId="9" hidden="1"/>
    <cellStyle name="Besuchter Hyperlink" xfId="558" builtinId="9" hidden="1"/>
    <cellStyle name="Besuchter Hyperlink" xfId="559" builtinId="9" hidden="1"/>
    <cellStyle name="Besuchter Hyperlink" xfId="560" builtinId="9" hidden="1"/>
    <cellStyle name="Besuchter Hyperlink" xfId="561" builtinId="9" hidden="1"/>
    <cellStyle name="Besuchter Hyperlink" xfId="562" builtinId="9" hidden="1"/>
    <cellStyle name="Besuchter Hyperlink" xfId="563" builtinId="9" hidden="1"/>
    <cellStyle name="Besuchter Hyperlink" xfId="564" builtinId="9" hidden="1"/>
    <cellStyle name="Besuchter Hyperlink" xfId="565" builtinId="9" hidden="1"/>
    <cellStyle name="Besuchter Hyperlink" xfId="566" builtinId="9" hidden="1"/>
    <cellStyle name="Besuchter Hyperlink" xfId="567" builtinId="9" hidden="1"/>
    <cellStyle name="Besuchter Hyperlink" xfId="568" builtinId="9" hidden="1"/>
    <cellStyle name="Besuchter Hyperlink" xfId="569" builtinId="9" hidden="1"/>
    <cellStyle name="Besuchter Hyperlink" xfId="570" builtinId="9" hidden="1"/>
    <cellStyle name="Besuchter Hyperlink" xfId="571" builtinId="9" hidden="1"/>
    <cellStyle name="Besuchter Hyperlink" xfId="572" builtinId="9" hidden="1"/>
    <cellStyle name="Besuchter Hyperlink" xfId="573" builtinId="9" hidden="1"/>
    <cellStyle name="Besuchter Hyperlink" xfId="574" builtinId="9" hidden="1"/>
    <cellStyle name="Besuchter Hyperlink" xfId="575" builtinId="9" hidden="1"/>
    <cellStyle name="Besuchter Hyperlink" xfId="576" builtinId="9" hidden="1"/>
    <cellStyle name="Besuchter Hyperlink" xfId="577" builtinId="9" hidden="1"/>
    <cellStyle name="Besuchter Hyperlink" xfId="578" builtinId="9" hidden="1"/>
    <cellStyle name="Besuchter Hyperlink" xfId="579" builtinId="9" hidden="1"/>
    <cellStyle name="Besuchter Hyperlink" xfId="580" builtinId="9" hidden="1"/>
    <cellStyle name="Besuchter Hyperlink" xfId="581" builtinId="9" hidden="1"/>
    <cellStyle name="Besuchter Hyperlink" xfId="582" builtinId="9" hidden="1"/>
    <cellStyle name="Besuchter Hyperlink" xfId="583" builtinId="9" hidden="1"/>
    <cellStyle name="Besuchter Hyperlink" xfId="584" builtinId="9" hidden="1"/>
    <cellStyle name="Besuchter Hyperlink" xfId="585" builtinId="9" hidden="1"/>
    <cellStyle name="Besuchter Hyperlink" xfId="586" builtinId="9" hidden="1"/>
    <cellStyle name="Besuchter Hyperlink" xfId="587" builtinId="9" hidden="1"/>
    <cellStyle name="Besuchter Hyperlink" xfId="588" builtinId="9" hidden="1"/>
    <cellStyle name="Besuchter Hyperlink" xfId="589" builtinId="9" hidden="1"/>
    <cellStyle name="Besuchter Hyperlink" xfId="590" builtinId="9" hidden="1"/>
    <cellStyle name="Besuchter Hyperlink" xfId="591" builtinId="9" hidden="1"/>
    <cellStyle name="Besuchter Hyperlink" xfId="592" builtinId="9" hidden="1"/>
    <cellStyle name="Besuchter Hyperlink" xfId="593" builtinId="9" hidden="1"/>
    <cellStyle name="Besuchter Hyperlink" xfId="594" builtinId="9" hidden="1"/>
    <cellStyle name="Besuchter Hyperlink" xfId="595" builtinId="9" hidden="1"/>
    <cellStyle name="Besuchter Hyperlink" xfId="596" builtinId="9" hidden="1"/>
    <cellStyle name="Besuchter Hyperlink" xfId="597" builtinId="9" hidden="1"/>
    <cellStyle name="Besuchter Hyperlink" xfId="598" builtinId="9" hidden="1"/>
    <cellStyle name="Besuchter Hyperlink" xfId="599" builtinId="9" hidden="1"/>
    <cellStyle name="Besuchter Hyperlink" xfId="600" builtinId="9" hidden="1"/>
    <cellStyle name="Besuchter Hyperlink" xfId="601" builtinId="9" hidden="1"/>
    <cellStyle name="Besuchter Hyperlink" xfId="602" builtinId="9" hidden="1"/>
    <cellStyle name="Besuchter Hyperlink" xfId="603" builtinId="9" hidden="1"/>
    <cellStyle name="Besuchter Hyperlink" xfId="604" builtinId="9" hidden="1"/>
    <cellStyle name="Besuchter Hyperlink" xfId="605" builtinId="9" hidden="1"/>
    <cellStyle name="Besuchter Hyperlink" xfId="606" builtinId="9" hidden="1"/>
    <cellStyle name="Besuchter Hyperlink" xfId="607" builtinId="9" hidden="1"/>
    <cellStyle name="Besuchter Hyperlink" xfId="608" builtinId="9" hidden="1"/>
    <cellStyle name="Besuchter Hyperlink" xfId="609" builtinId="9" hidden="1"/>
    <cellStyle name="Besuchter Hyperlink" xfId="610" builtinId="9" hidden="1"/>
    <cellStyle name="Besuchter Hyperlink" xfId="611" builtinId="9" hidden="1"/>
    <cellStyle name="Besuchter Hyperlink" xfId="612" builtinId="9" hidden="1"/>
    <cellStyle name="Besuchter Hyperlink" xfId="613" builtinId="9" hidden="1"/>
    <cellStyle name="Besuchter Hyperlink" xfId="614" builtinId="9" hidden="1"/>
    <cellStyle name="Besuchter Hyperlink" xfId="615" builtinId="9" hidden="1"/>
    <cellStyle name="Besuchter Hyperlink" xfId="616" builtinId="9" hidden="1"/>
    <cellStyle name="Besuchter Hyperlink" xfId="617" builtinId="9" hidden="1"/>
    <cellStyle name="Besuchter Hyperlink" xfId="618" builtinId="9" hidden="1"/>
    <cellStyle name="Besuchter Hyperlink" xfId="619" builtinId="9" hidden="1"/>
    <cellStyle name="Besuchter Hyperlink" xfId="620" builtinId="9" hidden="1"/>
    <cellStyle name="Besuchter Hyperlink" xfId="621" builtinId="9" hidden="1"/>
    <cellStyle name="Besuchter Hyperlink" xfId="622" builtinId="9" hidden="1"/>
    <cellStyle name="Besuchter Hyperlink" xfId="623" builtinId="9" hidden="1"/>
    <cellStyle name="Besuchter Hyperlink" xfId="624" builtinId="9" hidden="1"/>
    <cellStyle name="Besuchter Hyperlink" xfId="625" builtinId="9" hidden="1"/>
    <cellStyle name="Besuchter Hyperlink" xfId="626" builtinId="9" hidden="1"/>
    <cellStyle name="Besuchter Hyperlink" xfId="627" builtinId="9" hidden="1"/>
    <cellStyle name="Besuchter Hyperlink" xfId="628" builtinId="9" hidden="1"/>
    <cellStyle name="Besuchter Hyperlink" xfId="629" builtinId="9" hidden="1"/>
    <cellStyle name="Besuchter Hyperlink" xfId="630" builtinId="9" hidden="1"/>
    <cellStyle name="Besuchter Hyperlink" xfId="631" builtinId="9" hidden="1"/>
    <cellStyle name="Besuchter Hyperlink" xfId="632" builtinId="9" hidden="1"/>
    <cellStyle name="Besuchter Hyperlink" xfId="633" builtinId="9" hidden="1"/>
    <cellStyle name="Besuchter Hyperlink" xfId="634" builtinId="9" hidden="1"/>
    <cellStyle name="Besuchter Hyperlink" xfId="635" builtinId="9" hidden="1"/>
    <cellStyle name="Besuchter Hyperlink" xfId="636" builtinId="9" hidden="1"/>
    <cellStyle name="Besuchter Hyperlink" xfId="637" builtinId="9" hidden="1"/>
    <cellStyle name="Besuchter Hyperlink" xfId="638" builtinId="9" hidden="1"/>
    <cellStyle name="Besuchter Hyperlink" xfId="639" builtinId="9" hidden="1"/>
    <cellStyle name="Besuchter Hyperlink" xfId="640" builtinId="9" hidden="1"/>
    <cellStyle name="Besuchter Hyperlink" xfId="641" builtinId="9" hidden="1"/>
    <cellStyle name="Besuchter Hyperlink" xfId="642" builtinId="9" hidden="1"/>
    <cellStyle name="Besuchter Hyperlink" xfId="643" builtinId="9" hidden="1"/>
    <cellStyle name="Besuchter Hyperlink" xfId="644" builtinId="9" hidden="1"/>
    <cellStyle name="Besuchter Hyperlink" xfId="645" builtinId="9" hidden="1"/>
    <cellStyle name="Besuchter Hyperlink" xfId="646" builtinId="9" hidden="1"/>
    <cellStyle name="Besuchter Hyperlink" xfId="647" builtinId="9" hidden="1"/>
    <cellStyle name="Besuchter Hyperlink" xfId="648" builtinId="9" hidden="1"/>
    <cellStyle name="Besuchter Hyperlink" xfId="649" builtinId="9" hidden="1"/>
    <cellStyle name="Besuchter Hyperlink" xfId="650" builtinId="9" hidden="1"/>
    <cellStyle name="Besuchter Hyperlink" xfId="651" builtinId="9" hidden="1"/>
    <cellStyle name="Besuchter Hyperlink" xfId="652" builtinId="9" hidden="1"/>
    <cellStyle name="Besuchter Hyperlink" xfId="653" builtinId="9" hidden="1"/>
    <cellStyle name="Besuchter Hyperlink" xfId="654" builtinId="9" hidden="1"/>
    <cellStyle name="Besuchter Hyperlink" xfId="655" builtinId="9" hidden="1"/>
    <cellStyle name="Besuchter Hyperlink" xfId="656" builtinId="9" hidden="1"/>
    <cellStyle name="Besuchter Hyperlink" xfId="657" builtinId="9" hidden="1"/>
    <cellStyle name="Besuchter Hyperlink" xfId="658" builtinId="9" hidden="1"/>
    <cellStyle name="Besuchter Hyperlink" xfId="659" builtinId="9" hidden="1"/>
    <cellStyle name="Besuchter Hyperlink" xfId="660" builtinId="9" hidden="1"/>
    <cellStyle name="Besuchter Hyperlink" xfId="661" builtinId="9" hidden="1"/>
    <cellStyle name="Besuchter Hyperlink" xfId="662" builtinId="9" hidden="1"/>
    <cellStyle name="Besuchter Hyperlink" xfId="663" builtinId="9" hidden="1"/>
    <cellStyle name="Besuchter Hyperlink" xfId="664" builtinId="9" hidden="1"/>
    <cellStyle name="Besuchter Hyperlink" xfId="665" builtinId="9" hidden="1"/>
    <cellStyle name="Besuchter Hyperlink" xfId="666" builtinId="9" hidden="1"/>
    <cellStyle name="Besuchter Hyperlink" xfId="667" builtinId="9" hidden="1"/>
    <cellStyle name="Besuchter Hyperlink" xfId="668" builtinId="9" hidden="1"/>
    <cellStyle name="Besuchter Hyperlink" xfId="669" builtinId="9" hidden="1"/>
    <cellStyle name="Besuchter Hyperlink" xfId="670" builtinId="9" hidden="1"/>
    <cellStyle name="Besuchter Hyperlink" xfId="671" builtinId="9" hidden="1"/>
    <cellStyle name="Besuchter Hyperlink" xfId="672" builtinId="9" hidden="1"/>
    <cellStyle name="Besuchter Hyperlink" xfId="673" builtinId="9" hidden="1"/>
    <cellStyle name="Besuchter Hyperlink" xfId="674" builtinId="9" hidden="1"/>
    <cellStyle name="Besuchter Hyperlink" xfId="675" builtinId="9" hidden="1"/>
    <cellStyle name="Besuchter Hyperlink" xfId="676" builtinId="9" hidden="1"/>
    <cellStyle name="Besuchter Hyperlink" xfId="677" builtinId="9" hidden="1"/>
    <cellStyle name="Besuchter Hyperlink" xfId="678" builtinId="9" hidden="1"/>
    <cellStyle name="Besuchter Hyperlink" xfId="679" builtinId="9" hidden="1"/>
    <cellStyle name="Besuchter Hyperlink" xfId="680" builtinId="9" hidden="1"/>
    <cellStyle name="Besuchter Hyperlink" xfId="681" builtinId="9" hidden="1"/>
    <cellStyle name="Besuchter Hyperlink" xfId="682" builtinId="9" hidden="1"/>
    <cellStyle name="Besuchter Hyperlink" xfId="683" builtinId="9" hidden="1"/>
    <cellStyle name="Besuchter Hyperlink" xfId="684" builtinId="9" hidden="1"/>
    <cellStyle name="Besuchter Hyperlink" xfId="685" builtinId="9" hidden="1"/>
    <cellStyle name="Besuchter Hyperlink" xfId="686" builtinId="9" hidden="1"/>
    <cellStyle name="Besuchter Hyperlink" xfId="687" builtinId="9" hidden="1"/>
    <cellStyle name="Besuchter Hyperlink" xfId="688" builtinId="9" hidden="1"/>
    <cellStyle name="Besuchter Hyperlink" xfId="689" builtinId="9" hidden="1"/>
    <cellStyle name="Besuchter Hyperlink" xfId="690" builtinId="9" hidden="1"/>
    <cellStyle name="Besuchter Hyperlink" xfId="691" builtinId="9" hidden="1"/>
    <cellStyle name="Besuchter Hyperlink" xfId="692" builtinId="9" hidden="1"/>
    <cellStyle name="Besuchter Hyperlink" xfId="693" builtinId="9" hidden="1"/>
    <cellStyle name="Besuchter Hyperlink" xfId="694" builtinId="9" hidden="1"/>
    <cellStyle name="Besuchter Hyperlink" xfId="695" builtinId="9" hidden="1"/>
    <cellStyle name="Besuchter Hyperlink" xfId="696" builtinId="9" hidden="1"/>
    <cellStyle name="Besuchter Hyperlink" xfId="697" builtinId="9" hidden="1"/>
    <cellStyle name="Besuchter Hyperlink" xfId="698" builtinId="9" hidden="1"/>
    <cellStyle name="Besuchter Hyperlink" xfId="699" builtinId="9" hidden="1"/>
    <cellStyle name="Besuchter Hyperlink" xfId="700" builtinId="9" hidden="1"/>
    <cellStyle name="Besuchter Hyperlink" xfId="701" builtinId="9" hidden="1"/>
    <cellStyle name="Besuchter Hyperlink" xfId="702" builtinId="9" hidden="1"/>
    <cellStyle name="Besuchter Hyperlink" xfId="703" builtinId="9" hidden="1"/>
    <cellStyle name="Besuchter Hyperlink" xfId="704" builtinId="9" hidden="1"/>
    <cellStyle name="Besuchter Hyperlink" xfId="705" builtinId="9" hidden="1"/>
    <cellStyle name="Besuchter Hyperlink" xfId="706" builtinId="9" hidden="1"/>
    <cellStyle name="Besuchter Hyperlink" xfId="707" builtinId="9" hidden="1"/>
    <cellStyle name="Besuchter Hyperlink" xfId="708" builtinId="9" hidden="1"/>
    <cellStyle name="Besuchter Hyperlink" xfId="709" builtinId="9" hidden="1"/>
    <cellStyle name="Besuchter Hyperlink" xfId="710" builtinId="9" hidden="1"/>
    <cellStyle name="Besuchter Hyperlink" xfId="711" builtinId="9" hidden="1"/>
    <cellStyle name="Besuchter Hyperlink" xfId="712" builtinId="9" hidden="1"/>
    <cellStyle name="Besuchter Hyperlink" xfId="713" builtinId="9" hidden="1"/>
    <cellStyle name="Besuchter Hyperlink" xfId="714" builtinId="9" hidden="1"/>
    <cellStyle name="Besuchter Hyperlink" xfId="715" builtinId="9" hidden="1"/>
    <cellStyle name="Besuchter Hyperlink" xfId="716" builtinId="9" hidden="1"/>
    <cellStyle name="Besuchter Hyperlink" xfId="717" builtinId="9" hidden="1"/>
    <cellStyle name="Besuchter Hyperlink" xfId="718" builtinId="9" hidden="1"/>
    <cellStyle name="Besuchter Hyperlink" xfId="719" builtinId="9" hidden="1"/>
    <cellStyle name="Besuchter Hyperlink" xfId="720" builtinId="9" hidden="1"/>
    <cellStyle name="Besuchter Hyperlink" xfId="721" builtinId="9" hidden="1"/>
    <cellStyle name="Besuchter Hyperlink" xfId="722" builtinId="9" hidden="1"/>
    <cellStyle name="Besuchter Hyperlink" xfId="723" builtinId="9" hidden="1"/>
    <cellStyle name="Besuchter Hyperlink" xfId="724" builtinId="9" hidden="1"/>
    <cellStyle name="Besuchter Hyperlink" xfId="725" builtinId="9" hidden="1"/>
    <cellStyle name="Besuchter Hyperlink" xfId="726" builtinId="9" hidden="1"/>
    <cellStyle name="Besuchter Hyperlink" xfId="727" builtinId="9" hidden="1"/>
    <cellStyle name="Besuchter Hyperlink" xfId="728" builtinId="9" hidden="1"/>
    <cellStyle name="Besuchter Hyperlink" xfId="729" builtinId="9" hidden="1"/>
    <cellStyle name="Besuchter Hyperlink" xfId="730" builtinId="9" hidden="1"/>
    <cellStyle name="Besuchter Hyperlink" xfId="731" builtinId="9" hidden="1"/>
    <cellStyle name="Besuchter Hyperlink" xfId="732" builtinId="9" hidden="1"/>
    <cellStyle name="Besuchter Hyperlink" xfId="733" builtinId="9" hidden="1"/>
    <cellStyle name="Besuchter Hyperlink" xfId="734" builtinId="9" hidden="1"/>
    <cellStyle name="Besuchter Hyperlink" xfId="735" builtinId="9" hidden="1"/>
    <cellStyle name="Besuchter Hyperlink" xfId="736" builtinId="9" hidden="1"/>
    <cellStyle name="Besuchter Hyperlink" xfId="737" builtinId="9" hidden="1"/>
    <cellStyle name="Besuchter Hyperlink" xfId="738" builtinId="9" hidden="1"/>
    <cellStyle name="Besuchter Hyperlink" xfId="739" builtinId="9" hidden="1"/>
    <cellStyle name="Besuchter Hyperlink" xfId="740" builtinId="9" hidden="1"/>
    <cellStyle name="Besuchter Hyperlink" xfId="741" builtinId="9" hidden="1"/>
    <cellStyle name="Besuchter Hyperlink" xfId="742" builtinId="9" hidden="1"/>
    <cellStyle name="Besuchter Hyperlink" xfId="743" builtinId="9" hidden="1"/>
    <cellStyle name="Besuchter Hyperlink" xfId="744" builtinId="9" hidden="1"/>
    <cellStyle name="Besuchter Hyperlink" xfId="745" builtinId="9" hidden="1"/>
    <cellStyle name="Besuchter Hyperlink" xfId="746" builtinId="9" hidden="1"/>
    <cellStyle name="Besuchter Hyperlink" xfId="747" builtinId="9" hidden="1"/>
    <cellStyle name="Besuchter Hyperlink" xfId="748" builtinId="9" hidden="1"/>
    <cellStyle name="Besuchter Hyperlink" xfId="749" builtinId="9" hidden="1"/>
    <cellStyle name="Besuchter Hyperlink" xfId="750" builtinId="9" hidden="1"/>
    <cellStyle name="Besuchter Hyperlink" xfId="751" builtinId="9" hidden="1"/>
    <cellStyle name="Besuchter Hyperlink" xfId="752" builtinId="9" hidden="1"/>
    <cellStyle name="Besuchter Hyperlink" xfId="753" builtinId="9" hidden="1"/>
    <cellStyle name="Besuchter Hyperlink" xfId="754" builtinId="9" hidden="1"/>
    <cellStyle name="Besuchter Hyperlink" xfId="755" builtinId="9" hidden="1"/>
    <cellStyle name="Besuchter Hyperlink" xfId="756" builtinId="9" hidden="1"/>
    <cellStyle name="Besuchter Hyperlink" xfId="757" builtinId="9" hidden="1"/>
    <cellStyle name="Besuchter Hyperlink" xfId="758" builtinId="9" hidden="1"/>
    <cellStyle name="Besuchter Hyperlink" xfId="759" builtinId="9" hidden="1"/>
    <cellStyle name="Besuchter Hyperlink" xfId="760" builtinId="9" hidden="1"/>
    <cellStyle name="Besuchter Hyperlink" xfId="761" builtinId="9" hidden="1"/>
    <cellStyle name="Besuchter Hyperlink" xfId="762" builtinId="9" hidden="1"/>
    <cellStyle name="Besuchter Hyperlink" xfId="763" builtinId="9" hidden="1"/>
    <cellStyle name="Besuchter Hyperlink" xfId="764" builtinId="9" hidden="1"/>
    <cellStyle name="Besuchter Hyperlink" xfId="765" builtinId="9" hidden="1"/>
    <cellStyle name="Besuchter Hyperlink" xfId="766" builtinId="9" hidden="1"/>
    <cellStyle name="Besuchter Hyperlink" xfId="767" builtinId="9" hidden="1"/>
    <cellStyle name="Besuchter Hyperlink" xfId="768" builtinId="9" hidden="1"/>
    <cellStyle name="Besuchter Hyperlink" xfId="769" builtinId="9" hidden="1"/>
    <cellStyle name="Besuchter Hyperlink" xfId="770" builtinId="9" hidden="1"/>
    <cellStyle name="Besuchter Hyperlink" xfId="771" builtinId="9" hidden="1"/>
    <cellStyle name="Besuchter Hyperlink" xfId="772" builtinId="9" hidden="1"/>
    <cellStyle name="Besuchter Hyperlink" xfId="773" builtinId="9" hidden="1"/>
    <cellStyle name="Besuchter Hyperlink" xfId="774" builtinId="9" hidden="1"/>
    <cellStyle name="Besuchter Hyperlink" xfId="775" builtinId="9" hidden="1"/>
    <cellStyle name="Besuchter Hyperlink" xfId="776" builtinId="9" hidden="1"/>
    <cellStyle name="Besuchter Hyperlink" xfId="777" builtinId="9" hidden="1"/>
    <cellStyle name="Besuchter Hyperlink" xfId="778" builtinId="9" hidden="1"/>
    <cellStyle name="Besuchter Hyperlink" xfId="779" builtinId="9" hidden="1"/>
    <cellStyle name="Besuchter Hyperlink" xfId="780" builtinId="9" hidden="1"/>
    <cellStyle name="Besuchter Hyperlink" xfId="781" builtinId="9" hidden="1"/>
    <cellStyle name="Besuchter Hyperlink" xfId="782" builtinId="9" hidden="1"/>
    <cellStyle name="Besuchter Hyperlink" xfId="783" builtinId="9" hidden="1"/>
    <cellStyle name="Besuchter Hyperlink" xfId="784" builtinId="9" hidden="1"/>
    <cellStyle name="Besuchter Hyperlink" xfId="785" builtinId="9" hidden="1"/>
    <cellStyle name="Besuchter Hyperlink" xfId="786" builtinId="9" hidden="1"/>
    <cellStyle name="Besuchter Hyperlink" xfId="787" builtinId="9" hidden="1"/>
    <cellStyle name="Besuchter Hyperlink" xfId="788" builtinId="9" hidden="1"/>
    <cellStyle name="Besuchter Hyperlink" xfId="789" builtinId="9" hidden="1"/>
    <cellStyle name="Besuchter Hyperlink" xfId="790" builtinId="9" hidden="1"/>
    <cellStyle name="Besuchter Hyperlink" xfId="791" builtinId="9" hidden="1"/>
    <cellStyle name="Besuchter Hyperlink" xfId="792" builtinId="9" hidden="1"/>
    <cellStyle name="Besuchter Hyperlink" xfId="793" builtinId="9" hidden="1"/>
    <cellStyle name="Besuchter Hyperlink" xfId="794" builtinId="9" hidden="1"/>
    <cellStyle name="Besuchter Hyperlink" xfId="795" builtinId="9" hidden="1"/>
    <cellStyle name="Besuchter Hyperlink" xfId="796" builtinId="9" hidden="1"/>
    <cellStyle name="Besuchter Hyperlink" xfId="797" builtinId="9" hidden="1"/>
    <cellStyle name="Besuchter Hyperlink" xfId="798" builtinId="9" hidden="1"/>
    <cellStyle name="Besuchter Hyperlink" xfId="799" builtinId="9" hidden="1"/>
    <cellStyle name="Besuchter Hyperlink" xfId="800" builtinId="9" hidden="1"/>
    <cellStyle name="Besuchter Hyperlink" xfId="801" builtinId="9" hidden="1"/>
    <cellStyle name="Besuchter Hyperlink" xfId="802" builtinId="9" hidden="1"/>
    <cellStyle name="Besuchter Hyperlink" xfId="803" builtinId="9" hidden="1"/>
    <cellStyle name="Besuchter Hyperlink" xfId="804" builtinId="9" hidden="1"/>
    <cellStyle name="Besuchter Hyperlink" xfId="805" builtinId="9" hidden="1"/>
    <cellStyle name="Besuchter Hyperlink" xfId="806" builtinId="9" hidden="1"/>
    <cellStyle name="Besuchter Hyperlink" xfId="807" builtinId="9" hidden="1"/>
    <cellStyle name="Besuchter Hyperlink" xfId="808" builtinId="9" hidden="1"/>
    <cellStyle name="Besuchter Hyperlink" xfId="809" builtinId="9" hidden="1"/>
    <cellStyle name="Besuchter Hyperlink" xfId="810" builtinId="9" hidden="1"/>
    <cellStyle name="Besuchter Hyperlink" xfId="811" builtinId="9" hidden="1"/>
    <cellStyle name="Besuchter Hyperlink" xfId="812" builtinId="9" hidden="1"/>
    <cellStyle name="Besuchter Hyperlink" xfId="813" builtinId="9" hidden="1"/>
    <cellStyle name="Besuchter Hyperlink" xfId="814" builtinId="9" hidden="1"/>
    <cellStyle name="Besuchter Hyperlink" xfId="815" builtinId="9" hidden="1"/>
    <cellStyle name="Besuchter Hyperlink" xfId="816" builtinId="9" hidden="1"/>
    <cellStyle name="Besuchter Hyperlink" xfId="817" builtinId="9" hidden="1"/>
    <cellStyle name="Besuchter Hyperlink" xfId="818" builtinId="9" hidden="1"/>
    <cellStyle name="Besuchter Hyperlink" xfId="819" builtinId="9" hidden="1"/>
    <cellStyle name="Besuchter Hyperlink" xfId="820" builtinId="9" hidden="1"/>
    <cellStyle name="Besuchter Hyperlink" xfId="821" builtinId="9" hidden="1"/>
    <cellStyle name="Besuchter Hyperlink" xfId="822" builtinId="9" hidden="1"/>
    <cellStyle name="Besuchter Hyperlink" xfId="823" builtinId="9" hidden="1"/>
    <cellStyle name="Besuchter Hyperlink" xfId="824" builtinId="9" hidden="1"/>
    <cellStyle name="Besuchter Hyperlink" xfId="825" builtinId="9" hidden="1"/>
    <cellStyle name="Besuchter Hyperlink" xfId="826" builtinId="9" hidden="1"/>
    <cellStyle name="Besuchter Hyperlink" xfId="827" builtinId="9" hidden="1"/>
    <cellStyle name="Besuchter Hyperlink" xfId="828" builtinId="9" hidden="1"/>
    <cellStyle name="Besuchter Hyperlink" xfId="829" builtinId="9" hidden="1"/>
    <cellStyle name="Besuchter Hyperlink" xfId="830" builtinId="9" hidden="1"/>
    <cellStyle name="Besuchter Hyperlink" xfId="831" builtinId="9" hidden="1"/>
    <cellStyle name="Besuchter Hyperlink" xfId="832" builtinId="9" hidden="1"/>
    <cellStyle name="Besuchter Hyperlink" xfId="833" builtinId="9" hidden="1"/>
    <cellStyle name="Besuchter Hyperlink" xfId="834" builtinId="9" hidden="1"/>
    <cellStyle name="Besuchter Hyperlink" xfId="835" builtinId="9" hidden="1"/>
    <cellStyle name="Besuchter Hyperlink" xfId="836" builtinId="9" hidden="1"/>
    <cellStyle name="Besuchter Hyperlink" xfId="837" builtinId="9" hidden="1"/>
    <cellStyle name="Besuchter Hyperlink" xfId="838" builtinId="9" hidden="1"/>
    <cellStyle name="Besuchter Hyperlink" xfId="839" builtinId="9" hidden="1"/>
    <cellStyle name="Besuchter Hyperlink" xfId="840" builtinId="9" hidden="1"/>
    <cellStyle name="Besuchter Hyperlink" xfId="841" builtinId="9" hidden="1"/>
    <cellStyle name="Besuchter Hyperlink" xfId="842" builtinId="9" hidden="1"/>
    <cellStyle name="Besuchter Hyperlink" xfId="843" builtinId="9" hidden="1"/>
    <cellStyle name="Besuchter Hyperlink" xfId="844" builtinId="9" hidden="1"/>
    <cellStyle name="Besuchter Hyperlink" xfId="845" builtinId="9" hidden="1"/>
    <cellStyle name="Besuchter Hyperlink" xfId="846" builtinId="9" hidden="1"/>
    <cellStyle name="Besuchter Hyperlink" xfId="847" builtinId="9" hidden="1"/>
    <cellStyle name="Besuchter Hyperlink" xfId="848" builtinId="9" hidden="1"/>
    <cellStyle name="Besuchter Hyperlink" xfId="849" builtinId="9" hidden="1"/>
    <cellStyle name="Besuchter Hyperlink" xfId="850" builtinId="9" hidden="1"/>
    <cellStyle name="Besuchter Hyperlink" xfId="851" builtinId="9" hidden="1"/>
    <cellStyle name="Besuchter Hyperlink" xfId="852" builtinId="9" hidden="1"/>
    <cellStyle name="Besuchter Hyperlink" xfId="853" builtinId="9" hidden="1"/>
    <cellStyle name="Besuchter Hyperlink" xfId="854" builtinId="9" hidden="1"/>
    <cellStyle name="Besuchter Hyperlink" xfId="855" builtinId="9" hidden="1"/>
    <cellStyle name="Besuchter Hyperlink" xfId="856" builtinId="9" hidden="1"/>
    <cellStyle name="Besuchter Hyperlink" xfId="857" builtinId="9" hidden="1"/>
    <cellStyle name="Besuchter Hyperlink" xfId="858" builtinId="9" hidden="1"/>
    <cellStyle name="Besuchter Hyperlink" xfId="859" builtinId="9" hidden="1"/>
    <cellStyle name="Besuchter Hyperlink" xfId="860" builtinId="9" hidden="1"/>
    <cellStyle name="Besuchter Hyperlink" xfId="861" builtinId="9" hidden="1"/>
    <cellStyle name="Besuchter Hyperlink" xfId="862" builtinId="9" hidden="1"/>
    <cellStyle name="Besuchter Hyperlink" xfId="863" builtinId="9" hidden="1"/>
    <cellStyle name="Besuchter Hyperlink" xfId="864" builtinId="9" hidden="1"/>
    <cellStyle name="Besuchter Hyperlink" xfId="865" builtinId="9" hidden="1"/>
    <cellStyle name="Besuchter Hyperlink" xfId="866" builtinId="9" hidden="1"/>
    <cellStyle name="Besuchter Hyperlink" xfId="867" builtinId="9" hidden="1"/>
    <cellStyle name="Besuchter Hyperlink" xfId="868" builtinId="9" hidden="1"/>
    <cellStyle name="Besuchter Hyperlink" xfId="869" builtinId="9" hidden="1"/>
    <cellStyle name="Besuchter Hyperlink" xfId="870" builtinId="9" hidden="1"/>
    <cellStyle name="Besuchter Hyperlink" xfId="871" builtinId="9" hidden="1"/>
    <cellStyle name="Besuchter Hyperlink" xfId="872" builtinId="9" hidden="1"/>
    <cellStyle name="Besuchter Hyperlink" xfId="873" builtinId="9" hidden="1"/>
    <cellStyle name="Besuchter Hyperlink" xfId="874" builtinId="9" hidden="1"/>
    <cellStyle name="Besuchter Hyperlink" xfId="875" builtinId="9" hidden="1"/>
    <cellStyle name="Besuchter Hyperlink" xfId="876" builtinId="9" hidden="1"/>
    <cellStyle name="Besuchter Hyperlink" xfId="877" builtinId="9" hidden="1"/>
    <cellStyle name="Besuchter Hyperlink" xfId="878" builtinId="9" hidden="1"/>
    <cellStyle name="Besuchter Hyperlink" xfId="879" builtinId="9" hidden="1"/>
    <cellStyle name="Besuchter Hyperlink" xfId="880" builtinId="9" hidden="1"/>
    <cellStyle name="Besuchter Hyperlink" xfId="881" builtinId="9" hidden="1"/>
    <cellStyle name="Besuchter Hyperlink" xfId="882" builtinId="9" hidden="1"/>
    <cellStyle name="Besuchter Hyperlink" xfId="883" builtinId="9" hidden="1"/>
    <cellStyle name="Besuchter Hyperlink" xfId="884" builtinId="9" hidden="1"/>
    <cellStyle name="Besuchter Hyperlink" xfId="885" builtinId="9" hidden="1"/>
    <cellStyle name="Besuchter Hyperlink" xfId="886" builtinId="9" hidden="1"/>
    <cellStyle name="Besuchter Hyperlink" xfId="887" builtinId="9" hidden="1"/>
    <cellStyle name="Besuchter Hyperlink" xfId="888" builtinId="9" hidden="1"/>
    <cellStyle name="Besuchter Hyperlink" xfId="889" builtinId="9" hidden="1"/>
    <cellStyle name="Besuchter Hyperlink" xfId="890" builtinId="9" hidden="1"/>
    <cellStyle name="Besuchter Hyperlink" xfId="891" builtinId="9" hidden="1"/>
    <cellStyle name="Besuchter Hyperlink" xfId="892" builtinId="9" hidden="1"/>
    <cellStyle name="Besuchter Hyperlink" xfId="893" builtinId="9" hidden="1"/>
    <cellStyle name="Besuchter Hyperlink" xfId="894" builtinId="9" hidden="1"/>
    <cellStyle name="Besuchter Hyperlink" xfId="895" builtinId="9" hidden="1"/>
    <cellStyle name="Besuchter Hyperlink" xfId="896" builtinId="9" hidden="1"/>
    <cellStyle name="Besuchter Hyperlink" xfId="897" builtinId="9" hidden="1"/>
    <cellStyle name="Besuchter Hyperlink" xfId="898" builtinId="9" hidden="1"/>
    <cellStyle name="Besuchter Hyperlink" xfId="899" builtinId="9" hidden="1"/>
    <cellStyle name="Besuchter Hyperlink" xfId="900" builtinId="9" hidden="1"/>
    <cellStyle name="Besuchter Hyperlink" xfId="901" builtinId="9" hidden="1"/>
    <cellStyle name="Besuchter Hyperlink" xfId="902" builtinId="9" hidden="1"/>
    <cellStyle name="Besuchter Hyperlink" xfId="903" builtinId="9" hidden="1"/>
    <cellStyle name="Besuchter Hyperlink" xfId="904" builtinId="9" hidden="1"/>
    <cellStyle name="Besuchter Hyperlink" xfId="905" builtinId="9" hidden="1"/>
    <cellStyle name="Besuchter Hyperlink" xfId="906" builtinId="9" hidden="1"/>
    <cellStyle name="Besuchter Hyperlink" xfId="907" builtinId="9" hidden="1"/>
    <cellStyle name="Besuchter Hyperlink" xfId="908" builtinId="9" hidden="1"/>
    <cellStyle name="Besuchter Hyperlink" xfId="909" builtinId="9" hidden="1"/>
    <cellStyle name="Besuchter Hyperlink" xfId="910" builtinId="9" hidden="1"/>
    <cellStyle name="Besuchter Hyperlink" xfId="911" builtinId="9" hidden="1"/>
    <cellStyle name="Besuchter Hyperlink" xfId="912" builtinId="9" hidden="1"/>
    <cellStyle name="Besuchter Hyperlink" xfId="913" builtinId="9" hidden="1"/>
    <cellStyle name="Besuchter Hyperlink" xfId="914" builtinId="9" hidden="1"/>
    <cellStyle name="Besuchter Hyperlink" xfId="915" builtinId="9" hidden="1"/>
    <cellStyle name="Besuchter Hyperlink" xfId="916" builtinId="9" hidden="1"/>
    <cellStyle name="Besuchter Hyperlink" xfId="917" builtinId="9" hidden="1"/>
    <cellStyle name="Besuchter Hyperlink" xfId="918" builtinId="9" hidden="1"/>
    <cellStyle name="Besuchter Hyperlink" xfId="919" builtinId="9" hidden="1"/>
    <cellStyle name="Besuchter Hyperlink" xfId="920" builtinId="9" hidden="1"/>
    <cellStyle name="Besuchter Hyperlink" xfId="921" builtinId="9" hidden="1"/>
    <cellStyle name="Besuchter Hyperlink" xfId="922" builtinId="9" hidden="1"/>
    <cellStyle name="Besuchter Hyperlink" xfId="923" builtinId="9" hidden="1"/>
    <cellStyle name="Besuchter Hyperlink" xfId="924" builtinId="9" hidden="1"/>
    <cellStyle name="Besuchter Hyperlink" xfId="925" builtinId="9" hidden="1"/>
    <cellStyle name="Besuchter Hyperlink" xfId="926" builtinId="9" hidden="1"/>
    <cellStyle name="Besuchter Hyperlink" xfId="927" builtinId="9" hidden="1"/>
    <cellStyle name="Besuchter Hyperlink" xfId="928" builtinId="9" hidden="1"/>
    <cellStyle name="Besuchter Hyperlink" xfId="929" builtinId="9" hidden="1"/>
    <cellStyle name="Besuchter Hyperlink" xfId="930" builtinId="9" hidden="1"/>
    <cellStyle name="Besuchter Hyperlink" xfId="931" builtinId="9" hidden="1"/>
    <cellStyle name="Besuchter Hyperlink" xfId="932" builtinId="9" hidden="1"/>
    <cellStyle name="Besuchter Hyperlink" xfId="933" builtinId="9" hidden="1"/>
    <cellStyle name="Besuchter Hyperlink" xfId="934" builtinId="9" hidden="1"/>
    <cellStyle name="Besuchter Hyperlink" xfId="935" builtinId="9" hidden="1"/>
    <cellStyle name="Besuchter Hyperlink" xfId="936" builtinId="9" hidden="1"/>
    <cellStyle name="Besuchter Hyperlink" xfId="937" builtinId="9" hidden="1"/>
    <cellStyle name="Besuchter Hyperlink" xfId="938" builtinId="9" hidden="1"/>
    <cellStyle name="Besuchter Hyperlink" xfId="939" builtinId="9" hidden="1"/>
    <cellStyle name="Besuchter Hyperlink" xfId="940" builtinId="9" hidden="1"/>
    <cellStyle name="Besuchter Hyperlink" xfId="941" builtinId="9" hidden="1"/>
    <cellStyle name="Besuchter Hyperlink" xfId="942" builtinId="9" hidden="1"/>
    <cellStyle name="Besuchter Hyperlink" xfId="943" builtinId="9" hidden="1"/>
    <cellStyle name="Besuchter Hyperlink" xfId="944" builtinId="9" hidden="1"/>
    <cellStyle name="Besuchter Hyperlink" xfId="945" builtinId="9" hidden="1"/>
    <cellStyle name="Besuchter Hyperlink" xfId="946" builtinId="9" hidden="1"/>
    <cellStyle name="Besuchter Hyperlink" xfId="947" builtinId="9" hidden="1"/>
    <cellStyle name="Besuchter Hyperlink" xfId="948" builtinId="9" hidden="1"/>
    <cellStyle name="Besuchter Hyperlink" xfId="949" builtinId="9" hidden="1"/>
    <cellStyle name="Besuchter Hyperlink" xfId="950" builtinId="9" hidden="1"/>
    <cellStyle name="Besuchter Hyperlink" xfId="951" builtinId="9" hidden="1"/>
    <cellStyle name="Besuchter Hyperlink" xfId="952" builtinId="9" hidden="1"/>
    <cellStyle name="Besuchter Hyperlink" xfId="953" builtinId="9" hidden="1"/>
    <cellStyle name="Besuchter Hyperlink" xfId="954" builtinId="9" hidden="1"/>
    <cellStyle name="Besuchter Hyperlink" xfId="955" builtinId="9" hidden="1"/>
    <cellStyle name="Besuchter Hyperlink" xfId="956" builtinId="9" hidden="1"/>
    <cellStyle name="Besuchter Hyperlink" xfId="957" builtinId="9" hidden="1"/>
    <cellStyle name="Besuchter Hyperlink" xfId="958" builtinId="9" hidden="1"/>
    <cellStyle name="Besuchter Hyperlink" xfId="959" builtinId="9" hidden="1"/>
    <cellStyle name="Besuchter Hyperlink" xfId="960" builtinId="9" hidden="1"/>
    <cellStyle name="Besuchter Hyperlink" xfId="961" builtinId="9" hidden="1"/>
    <cellStyle name="Besuchter Hyperlink" xfId="962" builtinId="9" hidden="1"/>
    <cellStyle name="Besuchter Hyperlink" xfId="963" builtinId="9" hidden="1"/>
    <cellStyle name="Besuchter Hyperlink" xfId="964" builtinId="9" hidden="1"/>
    <cellStyle name="Besuchter Hyperlink" xfId="965" builtinId="9" hidden="1"/>
    <cellStyle name="Besuchter Hyperlink" xfId="966" builtinId="9" hidden="1"/>
    <cellStyle name="Besuchter Hyperlink" xfId="967" builtinId="9" hidden="1"/>
    <cellStyle name="Besuchter Hyperlink" xfId="968" builtinId="9" hidden="1"/>
    <cellStyle name="Besuchter Hyperlink" xfId="969" builtinId="9" hidden="1"/>
    <cellStyle name="Besuchter Hyperlink" xfId="970" builtinId="9" hidden="1"/>
    <cellStyle name="Besuchter Hyperlink" xfId="971" builtinId="9" hidden="1"/>
    <cellStyle name="Besuchter Hyperlink" xfId="972" builtinId="9" hidden="1"/>
    <cellStyle name="Besuchter Hyperlink" xfId="973" builtinId="9" hidden="1"/>
    <cellStyle name="Besuchter Hyperlink" xfId="974" builtinId="9" hidden="1"/>
    <cellStyle name="Besuchter Hyperlink" xfId="975" builtinId="9" hidden="1"/>
    <cellStyle name="Besuchter Hyperlink" xfId="976" builtinId="9" hidden="1"/>
    <cellStyle name="Besuchter Hyperlink" xfId="977" builtinId="9" hidden="1"/>
    <cellStyle name="Besuchter Hyperlink" xfId="978" builtinId="9" hidden="1"/>
    <cellStyle name="Besuchter Hyperlink" xfId="979" builtinId="9" hidden="1"/>
    <cellStyle name="Besuchter Hyperlink" xfId="980" builtinId="9" hidden="1"/>
    <cellStyle name="Besuchter Hyperlink" xfId="981" builtinId="9" hidden="1"/>
    <cellStyle name="Besuchter Hyperlink" xfId="982" builtinId="9" hidden="1"/>
    <cellStyle name="Besuchter Hyperlink" xfId="983" builtinId="9" hidden="1"/>
    <cellStyle name="Besuchter Hyperlink" xfId="984" builtinId="9" hidden="1"/>
    <cellStyle name="Besuchter Hyperlink" xfId="985" builtinId="9" hidden="1"/>
    <cellStyle name="Besuchter Hyperlink" xfId="986" builtinId="9" hidden="1"/>
    <cellStyle name="Besuchter Hyperlink" xfId="987" builtinId="9" hidden="1"/>
    <cellStyle name="Besuchter Hyperlink" xfId="988" builtinId="9" hidden="1"/>
    <cellStyle name="Besuchter Hyperlink" xfId="989" builtinId="9" hidden="1"/>
    <cellStyle name="Besuchter Hyperlink" xfId="990" builtinId="9" hidden="1"/>
    <cellStyle name="Besuchter Hyperlink" xfId="991" builtinId="9" hidden="1"/>
    <cellStyle name="Besuchter Hyperlink" xfId="992" builtinId="9" hidden="1"/>
    <cellStyle name="Besuchter Hyperlink" xfId="993" builtinId="9" hidden="1"/>
    <cellStyle name="Besuchter Hyperlink" xfId="994" builtinId="9" hidden="1"/>
    <cellStyle name="Besuchter Hyperlink" xfId="995" builtinId="9" hidden="1"/>
    <cellStyle name="Besuchter Hyperlink" xfId="996" builtinId="9" hidden="1"/>
    <cellStyle name="Besuchter Hyperlink" xfId="997" builtinId="9" hidden="1"/>
    <cellStyle name="Besuchter Hyperlink" xfId="998" builtinId="9" hidden="1"/>
    <cellStyle name="Besuchter Hyperlink" xfId="999" builtinId="9" hidden="1"/>
    <cellStyle name="Besuchter Hyperlink" xfId="1000" builtinId="9" hidden="1"/>
    <cellStyle name="Besuchter Hyperlink" xfId="1001" builtinId="9" hidden="1"/>
    <cellStyle name="Besuchter Hyperlink" xfId="1002" builtinId="9" hidden="1"/>
    <cellStyle name="Besuchter Hyperlink" xfId="1003" builtinId="9" hidden="1"/>
    <cellStyle name="Besuchter Hyperlink" xfId="1004" builtinId="9" hidden="1"/>
    <cellStyle name="Besuchter Hyperlink" xfId="1005" builtinId="9" hidden="1"/>
    <cellStyle name="Besuchter Hyperlink" xfId="1006" builtinId="9" hidden="1"/>
    <cellStyle name="Besuchter Hyperlink" xfId="1007" builtinId="9" hidden="1"/>
    <cellStyle name="Besuchter Hyperlink" xfId="1008" builtinId="9" hidden="1"/>
    <cellStyle name="Besuchter Hyperlink" xfId="1009" builtinId="9" hidden="1"/>
    <cellStyle name="Besuchter Hyperlink" xfId="1010" builtinId="9" hidden="1"/>
    <cellStyle name="Besuchter Hyperlink" xfId="1011" builtinId="9" hidden="1"/>
    <cellStyle name="Besuchter Hyperlink" xfId="1012" builtinId="9" hidden="1"/>
    <cellStyle name="Besuchter Hyperlink" xfId="1013" builtinId="9" hidden="1"/>
    <cellStyle name="Besuchter Hyperlink" xfId="1014" builtinId="9" hidden="1"/>
    <cellStyle name="Besuchter Hyperlink" xfId="1015" builtinId="9" hidden="1"/>
    <cellStyle name="Besuchter Hyperlink" xfId="1016" builtinId="9" hidden="1"/>
    <cellStyle name="Besuchter Hyperlink" xfId="1017" builtinId="9" hidden="1"/>
    <cellStyle name="Besuchter Hyperlink" xfId="1018" builtinId="9" hidden="1"/>
    <cellStyle name="Besuchter Hyperlink" xfId="1019" builtinId="9" hidden="1"/>
    <cellStyle name="Besuchter Hyperlink" xfId="1020" builtinId="9" hidden="1"/>
    <cellStyle name="Besuchter Hyperlink" xfId="1021" builtinId="9" hidden="1"/>
    <cellStyle name="Besuchter Hyperlink" xfId="1022" builtinId="9" hidden="1"/>
    <cellStyle name="Besuchter Hyperlink" xfId="1023" builtinId="9" hidden="1"/>
    <cellStyle name="Besuchter Hyperlink" xfId="1024" builtinId="9" hidden="1"/>
    <cellStyle name="Besuchter Hyperlink" xfId="1025" builtinId="9" hidden="1"/>
    <cellStyle name="Besuchter Hyperlink" xfId="1026" builtinId="9" hidden="1"/>
    <cellStyle name="Besuchter Hyperlink" xfId="1027" builtinId="9" hidden="1"/>
    <cellStyle name="Besuchter Hyperlink" xfId="1028" builtinId="9" hidden="1"/>
    <cellStyle name="Besuchter Hyperlink" xfId="1029" builtinId="9" hidden="1"/>
    <cellStyle name="Besuchter Hyperlink" xfId="1030" builtinId="9" hidden="1"/>
    <cellStyle name="Besuchter Hyperlink" xfId="1031" builtinId="9" hidden="1"/>
    <cellStyle name="Besuchter Hyperlink" xfId="1032" builtinId="9" hidden="1"/>
    <cellStyle name="Besuchter Hyperlink" xfId="1033" builtinId="9" hidden="1"/>
    <cellStyle name="Besuchter Hyperlink" xfId="1034" builtinId="9" hidden="1"/>
    <cellStyle name="Besuchter Hyperlink" xfId="1035" builtinId="9" hidden="1"/>
    <cellStyle name="Besuchter Hyperlink" xfId="1036" builtinId="9" hidden="1"/>
    <cellStyle name="Besuchter Hyperlink" xfId="1037" builtinId="9" hidden="1"/>
    <cellStyle name="Besuchter Hyperlink" xfId="1038" builtinId="9" hidden="1"/>
    <cellStyle name="Besuchter Hyperlink" xfId="1039" builtinId="9" hidden="1"/>
    <cellStyle name="Besuchter Hyperlink" xfId="1040" builtinId="9" hidden="1"/>
    <cellStyle name="Besuchter Hyperlink" xfId="1041" builtinId="9" hidden="1"/>
    <cellStyle name="Besuchter Hyperlink" xfId="1042" builtinId="9" hidden="1"/>
    <cellStyle name="Besuchter Hyperlink" xfId="1043" builtinId="9" hidden="1"/>
    <cellStyle name="Besuchter Hyperlink" xfId="1044" builtinId="9" hidden="1"/>
    <cellStyle name="Besuchter Hyperlink" xfId="1045" builtinId="9" hidden="1"/>
    <cellStyle name="Besuchter Hyperlink" xfId="1046" builtinId="9" hidden="1"/>
    <cellStyle name="Besuchter Hyperlink" xfId="1047" builtinId="9" hidden="1"/>
    <cellStyle name="Besuchter Hyperlink" xfId="1048" builtinId="9" hidden="1"/>
    <cellStyle name="Besuchter Hyperlink" xfId="1049" builtinId="9" hidden="1"/>
    <cellStyle name="Besuchter Hyperlink" xfId="1050" builtinId="9" hidden="1"/>
    <cellStyle name="Besuchter Hyperlink" xfId="1051" builtinId="9" hidden="1"/>
    <cellStyle name="Besuchter Hyperlink" xfId="1052" builtinId="9" hidden="1"/>
    <cellStyle name="Besuchter Hyperlink" xfId="1053" builtinId="9" hidden="1"/>
    <cellStyle name="Besuchter Hyperlink" xfId="1054" builtinId="9" hidden="1"/>
    <cellStyle name="Besuchter Hyperlink" xfId="1055" builtinId="9" hidden="1"/>
    <cellStyle name="Besuchter Hyperlink" xfId="1056" builtinId="9" hidden="1"/>
    <cellStyle name="Besuchter Hyperlink" xfId="1057" builtinId="9" hidden="1"/>
    <cellStyle name="Besuchter Hyperlink" xfId="1058" builtinId="9" hidden="1"/>
    <cellStyle name="Besuchter Hyperlink" xfId="1059" builtinId="9" hidden="1"/>
    <cellStyle name="Besuchter Hyperlink" xfId="1060" builtinId="9" hidden="1"/>
    <cellStyle name="Besuchter Hyperlink" xfId="1061" builtinId="9" hidden="1"/>
    <cellStyle name="Besuchter Hyperlink" xfId="1062" builtinId="9" hidden="1"/>
    <cellStyle name="Besuchter Hyperlink" xfId="1063" builtinId="9" hidden="1"/>
    <cellStyle name="Besuchter Hyperlink" xfId="1064" builtinId="9" hidden="1"/>
    <cellStyle name="Besuchter Hyperlink" xfId="1065" builtinId="9" hidden="1"/>
    <cellStyle name="Besuchter Hyperlink" xfId="1066" builtinId="9" hidden="1"/>
    <cellStyle name="Besuchter Hyperlink" xfId="1067" builtinId="9" hidden="1"/>
    <cellStyle name="Besuchter Hyperlink" xfId="1068" builtinId="9" hidden="1"/>
    <cellStyle name="Besuchter Hyperlink" xfId="1069" builtinId="9" hidden="1"/>
    <cellStyle name="Besuchter Hyperlink" xfId="1070" builtinId="9" hidden="1"/>
    <cellStyle name="Besuchter Hyperlink" xfId="1071" builtinId="9" hidden="1"/>
    <cellStyle name="Besuchter Hyperlink" xfId="1072" builtinId="9" hidden="1"/>
    <cellStyle name="Besuchter Hyperlink" xfId="1073" builtinId="9" hidden="1"/>
    <cellStyle name="Besuchter Hyperlink" xfId="1074" builtinId="9" hidden="1"/>
    <cellStyle name="Besuchter Hyperlink" xfId="1075" builtinId="9" hidden="1"/>
    <cellStyle name="Besuchter Hyperlink" xfId="1076" builtinId="9" hidden="1"/>
    <cellStyle name="Besuchter Hyperlink" xfId="1077" builtinId="9" hidden="1"/>
    <cellStyle name="Besuchter Hyperlink" xfId="1078" builtinId="9" hidden="1"/>
    <cellStyle name="Besuchter Hyperlink" xfId="1079" builtinId="9" hidden="1"/>
    <cellStyle name="Besuchter Hyperlink" xfId="1080" builtinId="9" hidden="1"/>
    <cellStyle name="Besuchter Hyperlink" xfId="1081" builtinId="9" hidden="1"/>
    <cellStyle name="Besuchter Hyperlink" xfId="1082" builtinId="9" hidden="1"/>
    <cellStyle name="Besuchter Hyperlink" xfId="1083" builtinId="9" hidden="1"/>
    <cellStyle name="Besuchter Hyperlink" xfId="1084" builtinId="9" hidden="1"/>
    <cellStyle name="Besuchter Hyperlink" xfId="1085" builtinId="9" hidden="1"/>
    <cellStyle name="Besuchter Hyperlink" xfId="1086" builtinId="9" hidden="1"/>
    <cellStyle name="Besuchter Hyperlink" xfId="1087" builtinId="9" hidden="1"/>
    <cellStyle name="Besuchter Hyperlink" xfId="1088" builtinId="9" hidden="1"/>
    <cellStyle name="Besuchter Hyperlink" xfId="1089" builtinId="9" hidden="1"/>
    <cellStyle name="Besuchter Hyperlink" xfId="1090" builtinId="9" hidden="1"/>
    <cellStyle name="Besuchter Hyperlink" xfId="1091" builtinId="9" hidden="1"/>
    <cellStyle name="Besuchter Hyperlink" xfId="1092" builtinId="9" hidden="1"/>
    <cellStyle name="Besuchter Hyperlink" xfId="1093" builtinId="9" hidden="1"/>
    <cellStyle name="Besuchter Hyperlink" xfId="1094" builtinId="9" hidden="1"/>
    <cellStyle name="Besuchter Hyperlink" xfId="1095" builtinId="9" hidden="1"/>
    <cellStyle name="Besuchter Hyperlink" xfId="1096" builtinId="9" hidden="1"/>
    <cellStyle name="Besuchter Hyperlink" xfId="1097" builtinId="9" hidden="1"/>
    <cellStyle name="Besuchter Hyperlink" xfId="1098" builtinId="9" hidden="1"/>
    <cellStyle name="Besuchter Hyperlink" xfId="1099" builtinId="9" hidden="1"/>
    <cellStyle name="Besuchter Hyperlink" xfId="1100" builtinId="9" hidden="1"/>
    <cellStyle name="Besuchter Hyperlink" xfId="1101" builtinId="9" hidden="1"/>
    <cellStyle name="Besuchter Hyperlink" xfId="1102" builtinId="9" hidden="1"/>
    <cellStyle name="Besuchter Hyperlink" xfId="1103" builtinId="9" hidden="1"/>
    <cellStyle name="Besuchter Hyperlink" xfId="1104" builtinId="9" hidden="1"/>
    <cellStyle name="Besuchter Hyperlink" xfId="1105" builtinId="9" hidden="1"/>
    <cellStyle name="Besuchter Hyperlink" xfId="1106" builtinId="9" hidden="1"/>
    <cellStyle name="Besuchter Hyperlink" xfId="1107" builtinId="9" hidden="1"/>
    <cellStyle name="Besuchter Hyperlink" xfId="1108" builtinId="9" hidden="1"/>
    <cellStyle name="Besuchter Hyperlink" xfId="1109" builtinId="9" hidden="1"/>
    <cellStyle name="Besuchter Hyperlink" xfId="1110" builtinId="9" hidden="1"/>
    <cellStyle name="Besuchter Hyperlink" xfId="1111" builtinId="9" hidden="1"/>
    <cellStyle name="Besuchter Hyperlink" xfId="1112" builtinId="9" hidden="1"/>
    <cellStyle name="Besuchter Hyperlink" xfId="1113" builtinId="9" hidden="1"/>
    <cellStyle name="Besuchter Hyperlink" xfId="1114" builtinId="9" hidden="1"/>
    <cellStyle name="Besuchter Hyperlink" xfId="1115" builtinId="9" hidden="1"/>
    <cellStyle name="Besuchter Hyperlink" xfId="1116" builtinId="9" hidden="1"/>
    <cellStyle name="Besuchter Hyperlink" xfId="1117" builtinId="9" hidden="1"/>
    <cellStyle name="Besuchter Hyperlink" xfId="1118" builtinId="9" hidden="1"/>
    <cellStyle name="Besuchter Hyperlink" xfId="1119" builtinId="9" hidden="1"/>
    <cellStyle name="Besuchter Hyperlink" xfId="1120" builtinId="9" hidden="1"/>
    <cellStyle name="Besuchter Hyperlink" xfId="1121" builtinId="9" hidden="1"/>
    <cellStyle name="Besuchter Hyperlink" xfId="1122" builtinId="9" hidden="1"/>
    <cellStyle name="Besuchter Hyperlink" xfId="1123" builtinId="9" hidden="1"/>
    <cellStyle name="Besuchter Hyperlink" xfId="1124" builtinId="9" hidden="1"/>
    <cellStyle name="Besuchter Hyperlink" xfId="1125" builtinId="9" hidden="1"/>
    <cellStyle name="Besuchter Hyperlink" xfId="1126" builtinId="9" hidden="1"/>
    <cellStyle name="Besuchter Hyperlink" xfId="1127" builtinId="9" hidden="1"/>
    <cellStyle name="Besuchter Hyperlink" xfId="1128" builtinId="9" hidden="1"/>
    <cellStyle name="Besuchter Hyperlink" xfId="1129" builtinId="9" hidden="1"/>
    <cellStyle name="Besuchter Hyperlink" xfId="1130" builtinId="9" hidden="1"/>
    <cellStyle name="Besuchter Hyperlink" xfId="1131" builtinId="9" hidden="1"/>
    <cellStyle name="Besuchter Hyperlink" xfId="1132" builtinId="9" hidden="1"/>
    <cellStyle name="Besuchter Hyperlink" xfId="1133" builtinId="9" hidden="1"/>
    <cellStyle name="Besuchter Hyperlink" xfId="1134" builtinId="9" hidden="1"/>
    <cellStyle name="Besuchter Hyperlink" xfId="1135" builtinId="9" hidden="1"/>
    <cellStyle name="Besuchter Hyperlink" xfId="1136" builtinId="9" hidden="1"/>
    <cellStyle name="Besuchter Hyperlink" xfId="1137" builtinId="9" hidden="1"/>
    <cellStyle name="Besuchter Hyperlink" xfId="1138" builtinId="9" hidden="1"/>
    <cellStyle name="Besuchter Hyperlink" xfId="1139" builtinId="9" hidden="1"/>
    <cellStyle name="Besuchter Hyperlink" xfId="1140" builtinId="9" hidden="1"/>
    <cellStyle name="Besuchter Hyperlink" xfId="1141" builtinId="9" hidden="1"/>
    <cellStyle name="Besuchter Hyperlink" xfId="1142" builtinId="9" hidden="1"/>
    <cellStyle name="Besuchter Hyperlink" xfId="1143" builtinId="9" hidden="1"/>
    <cellStyle name="Besuchter Hyperlink" xfId="1144" builtinId="9" hidden="1"/>
    <cellStyle name="Besuchter Hyperlink" xfId="1145" builtinId="9" hidden="1"/>
    <cellStyle name="Besuchter Hyperlink" xfId="1146" builtinId="9" hidden="1"/>
    <cellStyle name="Besuchter Hyperlink" xfId="1147" builtinId="9" hidden="1"/>
    <cellStyle name="Besuchter Hyperlink" xfId="1148" builtinId="9" hidden="1"/>
    <cellStyle name="Besuchter Hyperlink" xfId="1149" builtinId="9" hidden="1"/>
    <cellStyle name="Besuchter Hyperlink" xfId="1150" builtinId="9" hidden="1"/>
    <cellStyle name="Besuchter Hyperlink" xfId="1151" builtinId="9" hidden="1"/>
    <cellStyle name="Besuchter Hyperlink" xfId="1152" builtinId="9" hidden="1"/>
    <cellStyle name="Besuchter Hyperlink" xfId="1153" builtinId="9" hidden="1"/>
    <cellStyle name="Besuchter Hyperlink" xfId="1154" builtinId="9" hidden="1"/>
    <cellStyle name="Besuchter Hyperlink" xfId="1155" builtinId="9" hidden="1"/>
    <cellStyle name="Besuchter Hyperlink" xfId="1156" builtinId="9" hidden="1"/>
    <cellStyle name="Besuchter Hyperlink" xfId="1157" builtinId="9" hidden="1"/>
    <cellStyle name="Besuchter Hyperlink" xfId="1158" builtinId="9" hidden="1"/>
    <cellStyle name="Besuchter Hyperlink" xfId="1159" builtinId="9" hidden="1"/>
    <cellStyle name="Besuchter Hyperlink" xfId="1160" builtinId="9" hidden="1"/>
    <cellStyle name="Besuchter Hyperlink" xfId="1161" builtinId="9" hidden="1"/>
    <cellStyle name="Besuchter Hyperlink" xfId="1162" builtinId="9" hidden="1"/>
    <cellStyle name="Besuchter Hyperlink" xfId="1163" builtinId="9" hidden="1"/>
    <cellStyle name="Besuchter Hyperlink" xfId="1164" builtinId="9" hidden="1"/>
    <cellStyle name="Besuchter Hyperlink" xfId="1165" builtinId="9" hidden="1"/>
    <cellStyle name="Besuchter Hyperlink" xfId="1166" builtinId="9" hidden="1"/>
    <cellStyle name="Besuchter Hyperlink" xfId="1167" builtinId="9" hidden="1"/>
    <cellStyle name="Besuchter Hyperlink" xfId="1168" builtinId="9" hidden="1"/>
    <cellStyle name="Besuchter Hyperlink" xfId="1169" builtinId="9" hidden="1"/>
    <cellStyle name="Besuchter Hyperlink" xfId="1170" builtinId="9" hidden="1"/>
    <cellStyle name="Besuchter Hyperlink" xfId="1171" builtinId="9" hidden="1"/>
    <cellStyle name="Besuchter Hyperlink" xfId="1172" builtinId="9" hidden="1"/>
    <cellStyle name="Besuchter Hyperlink" xfId="1173" builtinId="9" hidden="1"/>
    <cellStyle name="Besuchter Hyperlink" xfId="1174" builtinId="9" hidden="1"/>
    <cellStyle name="Besuchter Hyperlink" xfId="1175" builtinId="9" hidden="1"/>
    <cellStyle name="Besuchter Hyperlink" xfId="1176" builtinId="9" hidden="1"/>
    <cellStyle name="Besuchter Hyperlink" xfId="1177" builtinId="9" hidden="1"/>
    <cellStyle name="Besuchter Hyperlink" xfId="1178" builtinId="9" hidden="1"/>
    <cellStyle name="Besuchter Hyperlink" xfId="1179" builtinId="9" hidden="1"/>
    <cellStyle name="Besuchter Hyperlink" xfId="1180" builtinId="9" hidden="1"/>
    <cellStyle name="Besuchter Hyperlink" xfId="1181" builtinId="9" hidden="1"/>
    <cellStyle name="Besuchter Hyperlink" xfId="1182" builtinId="9" hidden="1"/>
    <cellStyle name="Besuchter Hyperlink" xfId="1183" builtinId="9" hidden="1"/>
    <cellStyle name="Besuchter Hyperlink" xfId="1184" builtinId="9" hidden="1"/>
    <cellStyle name="Besuchter Hyperlink" xfId="1185" builtinId="9" hidden="1"/>
    <cellStyle name="Besuchter Hyperlink" xfId="1186" builtinId="9" hidden="1"/>
    <cellStyle name="Besuchter Hyperlink" xfId="1187" builtinId="9" hidden="1"/>
    <cellStyle name="Besuchter Hyperlink" xfId="1188" builtinId="9" hidden="1"/>
    <cellStyle name="Besuchter Hyperlink" xfId="1189" builtinId="9" hidden="1"/>
    <cellStyle name="Besuchter Hyperlink" xfId="1190" builtinId="9" hidden="1"/>
    <cellStyle name="Besuchter Hyperlink" xfId="1191" builtinId="9" hidden="1"/>
    <cellStyle name="Besuchter Hyperlink" xfId="1192" builtinId="9" hidden="1"/>
    <cellStyle name="Besuchter Hyperlink" xfId="1193" builtinId="9" hidden="1"/>
    <cellStyle name="Besuchter Hyperlink" xfId="1194" builtinId="9" hidden="1"/>
    <cellStyle name="Besuchter Hyperlink" xfId="1195" builtinId="9" hidden="1"/>
    <cellStyle name="Besuchter Hyperlink" xfId="1196" builtinId="9" hidden="1"/>
    <cellStyle name="Besuchter Hyperlink" xfId="1197" builtinId="9" hidden="1"/>
    <cellStyle name="Besuchter Hyperlink" xfId="1198" builtinId="9" hidden="1"/>
    <cellStyle name="Besuchter Hyperlink" xfId="1199" builtinId="9" hidden="1"/>
    <cellStyle name="Besuchter Hyperlink" xfId="1200" builtinId="9" hidden="1"/>
    <cellStyle name="Besuchter Hyperlink" xfId="1201" builtinId="9" hidden="1"/>
    <cellStyle name="Besuchter Hyperlink" xfId="1202" builtinId="9" hidden="1"/>
    <cellStyle name="Besuchter Hyperlink" xfId="1203" builtinId="9" hidden="1"/>
    <cellStyle name="Besuchter Hyperlink" xfId="1204" builtinId="9" hidden="1"/>
    <cellStyle name="Besuchter Hyperlink" xfId="1205" builtinId="9" hidden="1"/>
    <cellStyle name="Besuchter Hyperlink" xfId="1206" builtinId="9" hidden="1"/>
    <cellStyle name="Besuchter Hyperlink" xfId="1207" builtinId="9" hidden="1"/>
    <cellStyle name="Besuchter Hyperlink" xfId="1208" builtinId="9" hidden="1"/>
    <cellStyle name="Besuchter Hyperlink" xfId="1209" builtinId="9" hidden="1"/>
    <cellStyle name="Besuchter Hyperlink" xfId="1210" builtinId="9" hidden="1"/>
    <cellStyle name="Besuchter Hyperlink" xfId="1211" builtinId="9" hidden="1"/>
    <cellStyle name="Besuchter Hyperlink" xfId="1212" builtinId="9" hidden="1"/>
    <cellStyle name="Besuchter Hyperlink" xfId="1213" builtinId="9" hidden="1"/>
    <cellStyle name="Besuchter Hyperlink" xfId="1214" builtinId="9" hidden="1"/>
    <cellStyle name="Besuchter Hyperlink" xfId="1215" builtinId="9" hidden="1"/>
    <cellStyle name="Besuchter Hyperlink" xfId="1216" builtinId="9" hidden="1"/>
    <cellStyle name="Besuchter Hyperlink" xfId="1217" builtinId="9" hidden="1"/>
    <cellStyle name="Besuchter Hyperlink" xfId="1218" builtinId="9" hidden="1"/>
    <cellStyle name="Besuchter Hyperlink" xfId="1219" builtinId="9" hidden="1"/>
    <cellStyle name="Besuchter Hyperlink" xfId="1220" builtinId="9" hidden="1"/>
    <cellStyle name="Besuchter Hyperlink" xfId="1221" builtinId="9" hidden="1"/>
    <cellStyle name="Besuchter Hyperlink" xfId="1222" builtinId="9" hidden="1"/>
    <cellStyle name="Besuchter Hyperlink" xfId="1223" builtinId="9" hidden="1"/>
    <cellStyle name="Besuchter Hyperlink" xfId="1224" builtinId="9" hidden="1"/>
    <cellStyle name="Besuchter Hyperlink" xfId="1225" builtinId="9" hidden="1"/>
    <cellStyle name="Besuchter Hyperlink" xfId="1226" builtinId="9" hidden="1"/>
    <cellStyle name="Besuchter Hyperlink" xfId="1227" builtinId="9" hidden="1"/>
    <cellStyle name="Besuchter Hyperlink" xfId="1228" builtinId="9" hidden="1"/>
    <cellStyle name="Besuchter Hyperlink" xfId="1229" builtinId="9" hidden="1"/>
    <cellStyle name="Besuchter Hyperlink" xfId="1230" builtinId="9" hidden="1"/>
    <cellStyle name="Besuchter Hyperlink" xfId="1231" builtinId="9" hidden="1"/>
    <cellStyle name="Besuchter Hyperlink" xfId="1232" builtinId="9" hidden="1"/>
    <cellStyle name="Besuchter Hyperlink" xfId="1233" builtinId="9" hidden="1"/>
    <cellStyle name="Besuchter Hyperlink" xfId="1234" builtinId="9" hidden="1"/>
    <cellStyle name="Besuchter Hyperlink" xfId="1235" builtinId="9" hidden="1"/>
    <cellStyle name="Besuchter Hyperlink" xfId="1236" builtinId="9" hidden="1"/>
    <cellStyle name="Besuchter Hyperlink" xfId="1237" builtinId="9" hidden="1"/>
    <cellStyle name="Besuchter Hyperlink" xfId="1238" builtinId="9" hidden="1"/>
    <cellStyle name="Besuchter Hyperlink" xfId="1239" builtinId="9" hidden="1"/>
    <cellStyle name="Besuchter Hyperlink" xfId="1240" builtinId="9" hidden="1"/>
    <cellStyle name="Besuchter Hyperlink" xfId="1241" builtinId="9" hidden="1"/>
    <cellStyle name="Besuchter Hyperlink" xfId="1242" builtinId="9" hidden="1"/>
    <cellStyle name="Besuchter Hyperlink" xfId="1243" builtinId="9" hidden="1"/>
    <cellStyle name="Besuchter Hyperlink" xfId="1244" builtinId="9" hidden="1"/>
    <cellStyle name="Besuchter Hyperlink" xfId="1245" builtinId="9" hidden="1"/>
    <cellStyle name="Besuchter Hyperlink" xfId="1246" builtinId="9" hidden="1"/>
    <cellStyle name="Besuchter Hyperlink" xfId="1247" builtinId="9" hidden="1"/>
    <cellStyle name="Besuchter Hyperlink" xfId="1248" builtinId="9" hidden="1"/>
    <cellStyle name="Besuchter Hyperlink" xfId="1249" builtinId="9" hidden="1"/>
    <cellStyle name="Besuchter Hyperlink" xfId="1250" builtinId="9" hidden="1"/>
    <cellStyle name="Besuchter Hyperlink" xfId="1251" builtinId="9" hidden="1"/>
    <cellStyle name="Besuchter Hyperlink" xfId="1252" builtinId="9" hidden="1"/>
    <cellStyle name="Besuchter Hyperlink" xfId="1253" builtinId="9" hidden="1"/>
    <cellStyle name="Besuchter Hyperlink" xfId="1254" builtinId="9" hidden="1"/>
    <cellStyle name="Besuchter Hyperlink" xfId="1255" builtinId="9" hidden="1"/>
    <cellStyle name="Besuchter Hyperlink" xfId="1256" builtinId="9" hidden="1"/>
    <cellStyle name="Besuchter Hyperlink" xfId="1257" builtinId="9" hidden="1"/>
    <cellStyle name="Besuchter Hyperlink" xfId="1258" builtinId="9" hidden="1"/>
    <cellStyle name="Besuchter Hyperlink" xfId="1259" builtinId="9" hidden="1"/>
    <cellStyle name="Besuchter Hyperlink" xfId="1260" builtinId="9" hidden="1"/>
    <cellStyle name="Besuchter Hyperlink" xfId="1261" builtinId="9" hidden="1"/>
    <cellStyle name="Besuchter Hyperlink" xfId="1262" builtinId="9" hidden="1"/>
    <cellStyle name="Besuchter Hyperlink" xfId="1263" builtinId="9" hidden="1"/>
    <cellStyle name="Besuchter Hyperlink" xfId="1264" builtinId="9" hidden="1"/>
    <cellStyle name="Besuchter Hyperlink" xfId="1265" builtinId="9" hidden="1"/>
    <cellStyle name="Besuchter Hyperlink" xfId="1266" builtinId="9" hidden="1"/>
    <cellStyle name="Besuchter Hyperlink" xfId="1267" builtinId="9" hidden="1"/>
    <cellStyle name="Besuchter Hyperlink" xfId="1268" builtinId="9" hidden="1"/>
    <cellStyle name="Besuchter Hyperlink" xfId="1269" builtinId="9" hidden="1"/>
    <cellStyle name="Besuchter Hyperlink" xfId="1270" builtinId="9" hidden="1"/>
    <cellStyle name="Besuchter Hyperlink" xfId="1271" builtinId="9" hidden="1"/>
    <cellStyle name="Besuchter Hyperlink" xfId="1272" builtinId="9" hidden="1"/>
    <cellStyle name="Besuchter Hyperlink" xfId="1273" builtinId="9" hidden="1"/>
    <cellStyle name="Besuchter Hyperlink" xfId="1274" builtinId="9" hidden="1"/>
    <cellStyle name="Besuchter Hyperlink" xfId="1275" builtinId="9" hidden="1"/>
    <cellStyle name="Besuchter Hyperlink" xfId="1276" builtinId="9" hidden="1"/>
    <cellStyle name="Besuchter Hyperlink" xfId="1277" builtinId="9" hidden="1"/>
    <cellStyle name="Besuchter Hyperlink" xfId="1278" builtinId="9" hidden="1"/>
    <cellStyle name="Besuchter Hyperlink" xfId="1279" builtinId="9" hidden="1"/>
    <cellStyle name="Besuchter Hyperlink" xfId="1280" builtinId="9" hidden="1"/>
    <cellStyle name="Besuchter Hyperlink" xfId="1281" builtinId="9" hidden="1"/>
    <cellStyle name="Besuchter Hyperlink" xfId="1282" builtinId="9" hidden="1"/>
    <cellStyle name="Besuchter Hyperlink" xfId="1283" builtinId="9" hidden="1"/>
    <cellStyle name="Besuchter Hyperlink" xfId="1284" builtinId="9" hidden="1"/>
    <cellStyle name="Besuchter Hyperlink" xfId="1285" builtinId="9" hidden="1"/>
    <cellStyle name="Besuchter Hyperlink" xfId="1286" builtinId="9" hidden="1"/>
    <cellStyle name="Besuchter Hyperlink" xfId="1287" builtinId="9" hidden="1"/>
    <cellStyle name="Besuchter Hyperlink" xfId="1288" builtinId="9" hidden="1"/>
    <cellStyle name="Besuchter Hyperlink" xfId="1289" builtinId="9" hidden="1"/>
    <cellStyle name="Besuchter Hyperlink" xfId="1290" builtinId="9" hidden="1"/>
    <cellStyle name="Besuchter Hyperlink" xfId="1291" builtinId="9" hidden="1"/>
    <cellStyle name="Besuchter Hyperlink" xfId="1292" builtinId="9" hidden="1"/>
    <cellStyle name="Besuchter Hyperlink" xfId="1293" builtinId="9" hidden="1"/>
    <cellStyle name="Besuchter Hyperlink" xfId="1294" builtinId="9" hidden="1"/>
    <cellStyle name="Besuchter Hyperlink" xfId="1295" builtinId="9" hidden="1"/>
    <cellStyle name="Besuchter Hyperlink" xfId="1296" builtinId="9" hidden="1"/>
    <cellStyle name="Besuchter Hyperlink" xfId="1297" builtinId="9" hidden="1"/>
    <cellStyle name="Besuchter Hyperlink" xfId="1298" builtinId="9" hidden="1"/>
    <cellStyle name="Besuchter Hyperlink" xfId="1299" builtinId="9" hidden="1"/>
    <cellStyle name="Besuchter Hyperlink" xfId="1300" builtinId="9" hidden="1"/>
    <cellStyle name="Besuchter Hyperlink" xfId="1301" builtinId="9" hidden="1"/>
    <cellStyle name="Besuchter Hyperlink" xfId="1302" builtinId="9" hidden="1"/>
    <cellStyle name="Besuchter Hyperlink" xfId="1303" builtinId="9" hidden="1"/>
    <cellStyle name="Besuchter Hyperlink" xfId="1304" builtinId="9" hidden="1"/>
    <cellStyle name="Besuchter Hyperlink" xfId="1305" builtinId="9" hidden="1"/>
    <cellStyle name="Besuchter Hyperlink" xfId="1306" builtinId="9" hidden="1"/>
    <cellStyle name="Besuchter Hyperlink" xfId="1307" builtinId="9" hidden="1"/>
    <cellStyle name="Besuchter Hyperlink" xfId="1308" builtinId="9" hidden="1"/>
    <cellStyle name="Besuchter Hyperlink" xfId="1309" builtinId="9" hidden="1"/>
    <cellStyle name="Besuchter Hyperlink" xfId="1310" builtinId="9" hidden="1"/>
    <cellStyle name="Besuchter Hyperlink" xfId="1311" builtinId="9" hidden="1"/>
    <cellStyle name="Besuchter Hyperlink" xfId="1312" builtinId="9" hidden="1"/>
    <cellStyle name="Besuchter Hyperlink" xfId="1313" builtinId="9" hidden="1"/>
    <cellStyle name="Besuchter Hyperlink" xfId="1314" builtinId="9" hidden="1"/>
    <cellStyle name="Besuchter Hyperlink" xfId="1315" builtinId="9" hidden="1"/>
    <cellStyle name="Besuchter Hyperlink" xfId="1316" builtinId="9" hidden="1"/>
    <cellStyle name="Besuchter Hyperlink" xfId="1317" builtinId="9" hidden="1"/>
    <cellStyle name="Besuchter Hyperlink" xfId="1318" builtinId="9" hidden="1"/>
    <cellStyle name="Besuchter Hyperlink" xfId="1319" builtinId="9" hidden="1"/>
    <cellStyle name="Besuchter Hyperlink" xfId="1320" builtinId="9" hidden="1"/>
    <cellStyle name="Besuchter Hyperlink" xfId="1321" builtinId="9" hidden="1"/>
    <cellStyle name="Besuchter Hyperlink" xfId="1322" builtinId="9" hidden="1"/>
    <cellStyle name="Besuchter Hyperlink" xfId="1323" builtinId="9" hidden="1"/>
    <cellStyle name="Besuchter Hyperlink" xfId="1324" builtinId="9" hidden="1"/>
    <cellStyle name="Besuchter Hyperlink" xfId="1325" builtinId="9" hidden="1"/>
    <cellStyle name="Besuchter Hyperlink" xfId="1326" builtinId="9" hidden="1"/>
    <cellStyle name="Besuchter Hyperlink" xfId="1327" builtinId="9" hidden="1"/>
    <cellStyle name="Besuchter Hyperlink" xfId="1328" builtinId="9" hidden="1"/>
    <cellStyle name="Besuchter Hyperlink" xfId="1329" builtinId="9" hidden="1"/>
    <cellStyle name="Besuchter Hyperlink" xfId="1330" builtinId="9" hidden="1"/>
    <cellStyle name="Besuchter Hyperlink" xfId="1331" builtinId="9" hidden="1"/>
    <cellStyle name="Besuchter Hyperlink" xfId="1332" builtinId="9" hidden="1"/>
    <cellStyle name="Besuchter Hyperlink" xfId="1333" builtinId="9" hidden="1"/>
    <cellStyle name="Besuchter Hyperlink" xfId="1334" builtinId="9" hidden="1"/>
    <cellStyle name="Besuchter Hyperlink" xfId="1335" builtinId="9" hidden="1"/>
    <cellStyle name="Besuchter Hyperlink" xfId="1336" builtinId="9" hidden="1"/>
    <cellStyle name="Besuchter Hyperlink" xfId="1337" builtinId="9" hidden="1"/>
    <cellStyle name="Besuchter Hyperlink" xfId="1338" builtinId="9" hidden="1"/>
    <cellStyle name="Besuchter Hyperlink" xfId="1339" builtinId="9" hidden="1"/>
    <cellStyle name="Besuchter Hyperlink" xfId="1340" builtinId="9" hidden="1"/>
    <cellStyle name="Besuchter Hyperlink" xfId="1341" builtinId="9" hidden="1"/>
    <cellStyle name="Besuchter Hyperlink" xfId="1342" builtinId="9" hidden="1"/>
    <cellStyle name="Besuchter Hyperlink" xfId="1343" builtinId="9" hidden="1"/>
    <cellStyle name="Besuchter Hyperlink" xfId="1344" builtinId="9" hidden="1"/>
    <cellStyle name="Besuchter Hyperlink" xfId="1345" builtinId="9" hidden="1"/>
    <cellStyle name="Besuchter Hyperlink" xfId="1346" builtinId="9" hidden="1"/>
    <cellStyle name="Besuchter Hyperlink" xfId="1347" builtinId="9" hidden="1"/>
    <cellStyle name="Besuchter Hyperlink" xfId="1348" builtinId="9" hidden="1"/>
    <cellStyle name="Besuchter Hyperlink" xfId="1349" builtinId="9" hidden="1"/>
    <cellStyle name="Besuchter Hyperlink" xfId="1350" builtinId="9" hidden="1"/>
    <cellStyle name="Besuchter Hyperlink" xfId="1351" builtinId="9" hidden="1"/>
    <cellStyle name="Besuchter Hyperlink" xfId="1352" builtinId="9" hidden="1"/>
    <cellStyle name="Besuchter Hyperlink" xfId="1353" builtinId="9" hidden="1"/>
    <cellStyle name="Besuchter Hyperlink" xfId="1354" builtinId="9" hidden="1"/>
    <cellStyle name="Besuchter Hyperlink" xfId="1355" builtinId="9" hidden="1"/>
    <cellStyle name="Besuchter Hyperlink" xfId="1356" builtinId="9" hidden="1"/>
    <cellStyle name="Besuchter Hyperlink" xfId="1357" builtinId="9" hidden="1"/>
    <cellStyle name="Besuchter Hyperlink" xfId="1358" builtinId="9" hidden="1"/>
    <cellStyle name="Besuchter Hyperlink" xfId="1359" builtinId="9" hidden="1"/>
    <cellStyle name="Besuchter Hyperlink" xfId="1360" builtinId="9" hidden="1"/>
    <cellStyle name="Besuchter Hyperlink" xfId="1361" builtinId="9" hidden="1"/>
    <cellStyle name="Besuchter Hyperlink" xfId="1362" builtinId="9" hidden="1"/>
    <cellStyle name="Besuchter Hyperlink" xfId="1363" builtinId="9" hidden="1"/>
    <cellStyle name="Besuchter Hyperlink" xfId="1364" builtinId="9" hidden="1"/>
    <cellStyle name="Besuchter Hyperlink" xfId="1365" builtinId="9" hidden="1"/>
    <cellStyle name="Besuchter Hyperlink" xfId="1366" builtinId="9" hidden="1"/>
    <cellStyle name="Besuchter Hyperlink" xfId="1367" builtinId="9" hidden="1"/>
    <cellStyle name="Besuchter Hyperlink" xfId="1368" builtinId="9" hidden="1"/>
    <cellStyle name="Besuchter Hyperlink" xfId="1369" builtinId="9" hidden="1"/>
    <cellStyle name="Besuchter Hyperlink" xfId="1370" builtinId="9" hidden="1"/>
    <cellStyle name="Besuchter Hyperlink" xfId="1371" builtinId="9" hidden="1"/>
    <cellStyle name="Besuchter Hyperlink" xfId="1372" builtinId="9" hidden="1"/>
    <cellStyle name="Besuchter Hyperlink" xfId="1373" builtinId="9" hidden="1"/>
    <cellStyle name="Besuchter Hyperlink" xfId="1374" builtinId="9" hidden="1"/>
    <cellStyle name="Besuchter Hyperlink" xfId="1375" builtinId="9" hidden="1"/>
    <cellStyle name="Besuchter Hyperlink" xfId="1376" builtinId="9" hidden="1"/>
    <cellStyle name="Besuchter Hyperlink" xfId="1377" builtinId="9" hidden="1"/>
    <cellStyle name="Besuchter Hyperlink" xfId="1378" builtinId="9" hidden="1"/>
    <cellStyle name="Besuchter Hyperlink" xfId="1379" builtinId="9" hidden="1"/>
    <cellStyle name="Besuchter Hyperlink" xfId="1380" builtinId="9" hidden="1"/>
    <cellStyle name="Besuchter Hyperlink" xfId="1381" builtinId="9" hidden="1"/>
    <cellStyle name="Besuchter Hyperlink" xfId="1382" builtinId="9" hidden="1"/>
    <cellStyle name="Besuchter Hyperlink" xfId="1383" builtinId="9" hidden="1"/>
    <cellStyle name="Besuchter Hyperlink" xfId="1384" builtinId="9" hidden="1"/>
    <cellStyle name="Besuchter Hyperlink" xfId="1385" builtinId="9" hidden="1"/>
    <cellStyle name="Besuchter Hyperlink" xfId="1386" builtinId="9" hidden="1"/>
    <cellStyle name="Besuchter Hyperlink" xfId="1387" builtinId="9" hidden="1"/>
    <cellStyle name="Besuchter Hyperlink" xfId="1388" builtinId="9" hidden="1"/>
    <cellStyle name="Besuchter Hyperlink" xfId="1389" builtinId="9" hidden="1"/>
    <cellStyle name="Besuchter Hyperlink" xfId="1390" builtinId="9" hidden="1"/>
    <cellStyle name="Besuchter Hyperlink" xfId="1391" builtinId="9" hidden="1"/>
    <cellStyle name="Besuchter Hyperlink" xfId="1392" builtinId="9" hidden="1"/>
    <cellStyle name="Besuchter Hyperlink" xfId="1393" builtinId="9" hidden="1"/>
    <cellStyle name="Besuchter Hyperlink" xfId="1394" builtinId="9" hidden="1"/>
    <cellStyle name="Besuchter Hyperlink" xfId="1395" builtinId="9" hidden="1"/>
    <cellStyle name="Besuchter Hyperlink" xfId="1396" builtinId="9" hidden="1"/>
    <cellStyle name="Besuchter Hyperlink" xfId="1397" builtinId="9" hidden="1"/>
    <cellStyle name="Besuchter Hyperlink" xfId="1398" builtinId="9" hidden="1"/>
    <cellStyle name="Besuchter Hyperlink" xfId="1399" builtinId="9" hidden="1"/>
    <cellStyle name="Besuchter Hyperlink" xfId="1400" builtinId="9" hidden="1"/>
    <cellStyle name="Besuchter Hyperlink" xfId="1401" builtinId="9" hidden="1"/>
    <cellStyle name="Besuchter Hyperlink" xfId="1402" builtinId="9" hidden="1"/>
    <cellStyle name="Besuchter Hyperlink" xfId="1403" builtinId="9" hidden="1"/>
    <cellStyle name="Besuchter Hyperlink" xfId="1404" builtinId="9" hidden="1"/>
    <cellStyle name="Besuchter Hyperlink" xfId="1405" builtinId="9" hidden="1"/>
    <cellStyle name="Besuchter Hyperlink" xfId="1406" builtinId="9" hidden="1"/>
    <cellStyle name="Besuchter Hyperlink" xfId="1407" builtinId="9" hidden="1"/>
    <cellStyle name="Besuchter Hyperlink" xfId="1408" builtinId="9" hidden="1"/>
    <cellStyle name="Besuchter Hyperlink" xfId="1409" builtinId="9" hidden="1"/>
    <cellStyle name="Besuchter Hyperlink" xfId="1410" builtinId="9" hidden="1"/>
    <cellStyle name="Besuchter Hyperlink" xfId="1411" builtinId="9" hidden="1"/>
    <cellStyle name="Besuchter Hyperlink" xfId="1412" builtinId="9" hidden="1"/>
    <cellStyle name="Besuchter Hyperlink" xfId="1413" builtinId="9" hidden="1"/>
    <cellStyle name="Besuchter Hyperlink" xfId="1414" builtinId="9" hidden="1"/>
    <cellStyle name="Besuchter Hyperlink" xfId="1415" builtinId="9" hidden="1"/>
    <cellStyle name="Besuchter Hyperlink" xfId="1416" builtinId="9" hidden="1"/>
    <cellStyle name="Besuchter Hyperlink" xfId="1417" builtinId="9" hidden="1"/>
    <cellStyle name="Besuchter Hyperlink" xfId="1418" builtinId="9" hidden="1"/>
    <cellStyle name="Besuchter Hyperlink" xfId="1419" builtinId="9" hidden="1"/>
    <cellStyle name="Besuchter Hyperlink" xfId="1420" builtinId="9" hidden="1"/>
    <cellStyle name="Besuchter Hyperlink" xfId="1421" builtinId="9" hidden="1"/>
    <cellStyle name="Besuchter Hyperlink" xfId="1422" builtinId="9" hidden="1"/>
    <cellStyle name="Besuchter Hyperlink" xfId="1423" builtinId="9" hidden="1"/>
    <cellStyle name="Besuchter Hyperlink" xfId="1424" builtinId="9" hidden="1"/>
    <cellStyle name="Besuchter Hyperlink" xfId="1425" builtinId="9" hidden="1"/>
    <cellStyle name="Besuchter Hyperlink" xfId="1426" builtinId="9" hidden="1"/>
    <cellStyle name="Besuchter Hyperlink" xfId="1427" builtinId="9" hidden="1"/>
    <cellStyle name="Besuchter Hyperlink" xfId="1428" builtinId="9" hidden="1"/>
    <cellStyle name="Besuchter Hyperlink" xfId="1429" builtinId="9" hidden="1"/>
    <cellStyle name="Besuchter Hyperlink" xfId="1430" builtinId="9" hidden="1"/>
    <cellStyle name="Besuchter Hyperlink" xfId="1431" builtinId="9" hidden="1"/>
    <cellStyle name="Besuchter Hyperlink" xfId="1432" builtinId="9" hidden="1"/>
    <cellStyle name="Besuchter Hyperlink" xfId="1433" builtinId="9" hidden="1"/>
    <cellStyle name="Besuchter Hyperlink" xfId="1434" builtinId="9" hidden="1"/>
    <cellStyle name="Besuchter Hyperlink" xfId="1435" builtinId="9" hidden="1"/>
    <cellStyle name="Besuchter Hyperlink" xfId="1436" builtinId="9" hidden="1"/>
    <cellStyle name="Besuchter Hyperlink" xfId="1437" builtinId="9" hidden="1"/>
    <cellStyle name="Komma" xfId="3" builtinId="3"/>
    <cellStyle name="Link" xfId="2" builtinId="8"/>
    <cellStyle name="Prozent" xfId="1" builtinId="5"/>
    <cellStyle name="Standard" xfId="0" builtinId="0"/>
  </cellStyles>
  <dxfs count="387">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fgColor theme="0"/>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u val="none"/>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f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border>
        <left/>
        <right/>
        <top/>
        <bottom/>
      </border>
    </dxf>
    <dxf>
      <font>
        <color theme="0"/>
      </font>
      <fill>
        <patternFill>
          <f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b/>
        <i val="0"/>
        <color rgb="FFFF0000"/>
      </font>
      <fill>
        <patternFill patternType="none">
          <fgColor indexed="64"/>
          <bgColor auto="1"/>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u val="none"/>
        <color theme="0"/>
      </font>
      <fill>
        <patternFill>
          <bgColor theme="0"/>
        </patternFill>
      </fill>
    </dxf>
    <dxf>
      <font>
        <color theme="0"/>
      </font>
      <fill>
        <patternFill>
          <bgColor theme="0"/>
        </patternFill>
      </fill>
    </dxf>
    <dxf>
      <font>
        <u val="none"/>
        <color theme="0"/>
      </font>
      <fill>
        <patternFill>
          <bgColor theme="0"/>
        </patternFill>
      </fill>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solid">
          <fgColor indexed="64"/>
          <bgColor rgb="FFFFFF00"/>
        </patternFill>
      </fill>
    </dxf>
    <dxf>
      <font>
        <color rgb="FFFF0000"/>
      </font>
      <fill>
        <patternFill patternType="solid">
          <fgColor indexed="64"/>
          <bgColor rgb="FFFFFF00"/>
        </patternFill>
      </fill>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dxf>
    <dxf>
      <font>
        <color theme="0"/>
      </font>
      <fill>
        <patternFill>
          <bgColor theme="0"/>
        </patternFill>
      </fill>
      <border>
        <left/>
        <right/>
        <top/>
        <bottom/>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u val="none"/>
        <color theme="0"/>
      </font>
      <fill>
        <patternFill>
          <bgColor theme="0"/>
        </patternFill>
      </fill>
      <border>
        <left/>
        <right/>
        <top/>
        <bottom/>
        <vertical/>
        <horizontal/>
      </border>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s>
  <tableStyles count="0" defaultTableStyle="TableStyleMedium9" defaultPivotStyle="PivotStyleMedium4"/>
  <colors>
    <mruColors>
      <color rgb="FF05396A"/>
      <color rgb="FF00B050"/>
      <color rgb="FF0000FF"/>
      <color rgb="FFDC6934"/>
      <color rgb="FFD96833"/>
      <color rgb="FFF4A1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pieChart>
        <c:varyColors val="1"/>
        <c:ser>
          <c:idx val="0"/>
          <c:order val="0"/>
          <c:spPr>
            <a:effectLst/>
          </c:spPr>
          <c:dPt>
            <c:idx val="0"/>
            <c:bubble3D val="0"/>
            <c:spPr>
              <a:solidFill>
                <a:schemeClr val="accent1">
                  <a:lumMod val="50000"/>
                </a:schemeClr>
              </a:solidFill>
              <a:effectLst/>
            </c:spPr>
            <c:extLst>
              <c:ext xmlns:c16="http://schemas.microsoft.com/office/drawing/2014/chart" uri="{C3380CC4-5D6E-409C-BE32-E72D297353CC}">
                <c16:uniqueId val="{00000001-9BF6-4E50-9691-A4CE732387CD}"/>
              </c:ext>
            </c:extLst>
          </c:dPt>
          <c:dPt>
            <c:idx val="1"/>
            <c:bubble3D val="0"/>
            <c:spPr>
              <a:solidFill>
                <a:schemeClr val="accent1">
                  <a:lumMod val="60000"/>
                  <a:lumOff val="40000"/>
                </a:schemeClr>
              </a:solidFill>
              <a:ln>
                <a:noFill/>
              </a:ln>
              <a:effectLst/>
            </c:spPr>
            <c:extLst>
              <c:ext xmlns:c16="http://schemas.microsoft.com/office/drawing/2014/chart" uri="{C3380CC4-5D6E-409C-BE32-E72D297353CC}">
                <c16:uniqueId val="{00000003-9BF6-4E50-9691-A4CE732387CD}"/>
              </c:ext>
            </c:extLst>
          </c:dPt>
          <c:dPt>
            <c:idx val="2"/>
            <c:bubble3D val="0"/>
            <c:spPr>
              <a:solidFill>
                <a:schemeClr val="accent1">
                  <a:lumMod val="20000"/>
                  <a:lumOff val="80000"/>
                </a:schemeClr>
              </a:solidFill>
              <a:effectLst/>
            </c:spPr>
            <c:extLst>
              <c:ext xmlns:c16="http://schemas.microsoft.com/office/drawing/2014/chart" uri="{C3380CC4-5D6E-409C-BE32-E72D297353CC}">
                <c16:uniqueId val="{00000005-9BF6-4E50-9691-A4CE732387CD}"/>
              </c:ext>
            </c:extLst>
          </c:dPt>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multiLvlStrRef>
              <c:f>'3 TEWI'!$D$177:$D$179</c:f>
            </c:multiLvlStrRef>
          </c:cat>
          <c:val>
            <c:numRef>
              <c:f>'3 TEWI'!$AA$177:$AA$179</c:f>
            </c:numRef>
          </c:val>
          <c:extLst>
            <c:ext xmlns:c16="http://schemas.microsoft.com/office/drawing/2014/chart" uri="{C3380CC4-5D6E-409C-BE32-E72D297353CC}">
              <c16:uniqueId val="{00000006-9BF6-4E50-9691-A4CE732387CD}"/>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legend>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6.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44</xdr:col>
      <xdr:colOff>158582</xdr:colOff>
      <xdr:row>154</xdr:row>
      <xdr:rowOff>25400</xdr:rowOff>
    </xdr:from>
    <xdr:to>
      <xdr:col>61</xdr:col>
      <xdr:colOff>185652</xdr:colOff>
      <xdr:row>160</xdr:row>
      <xdr:rowOff>125499</xdr:rowOff>
    </xdr:to>
    <xdr:pic>
      <xdr:nvPicPr>
        <xdr:cNvPr id="6" name="Grafik 5">
          <a:extLst>
            <a:ext uri="{FF2B5EF4-FFF2-40B4-BE49-F238E27FC236}">
              <a16:creationId xmlns:a16="http://schemas.microsoft.com/office/drawing/2014/main" id="{0EBF8179-D595-4F47-9CDF-ACDE7C81BC89}"/>
            </a:ext>
          </a:extLst>
        </xdr:cNvPr>
        <xdr:cNvPicPr>
          <a:picLocks noChangeAspect="1"/>
        </xdr:cNvPicPr>
      </xdr:nvPicPr>
      <xdr:blipFill>
        <a:blip xmlns:r="http://schemas.openxmlformats.org/officeDocument/2006/relationships" r:embed="rId1"/>
        <a:stretch>
          <a:fillRect/>
        </a:stretch>
      </xdr:blipFill>
      <xdr:spPr>
        <a:xfrm>
          <a:off x="8350082" y="25196800"/>
          <a:ext cx="3595770" cy="1128799"/>
        </a:xfrm>
        <a:prstGeom prst="rect">
          <a:avLst/>
        </a:prstGeom>
      </xdr:spPr>
    </xdr:pic>
    <xdr:clientData/>
  </xdr:twoCellAnchor>
  <xdr:twoCellAnchor editAs="oneCell">
    <xdr:from>
      <xdr:col>51</xdr:col>
      <xdr:colOff>68265</xdr:colOff>
      <xdr:row>0</xdr:row>
      <xdr:rowOff>136769</xdr:rowOff>
    </xdr:from>
    <xdr:to>
      <xdr:col>65</xdr:col>
      <xdr:colOff>15335</xdr:colOff>
      <xdr:row>6</xdr:row>
      <xdr:rowOff>976</xdr:rowOff>
    </xdr:to>
    <xdr:pic>
      <xdr:nvPicPr>
        <xdr:cNvPr id="8" name="Grafik 7">
          <a:extLst>
            <a:ext uri="{FF2B5EF4-FFF2-40B4-BE49-F238E27FC236}">
              <a16:creationId xmlns:a16="http://schemas.microsoft.com/office/drawing/2014/main" id="{0963BF33-4A10-934A-BA7E-847D6569240F}"/>
            </a:ext>
          </a:extLst>
        </xdr:cNvPr>
        <xdr:cNvPicPr>
          <a:picLocks noChangeAspect="1"/>
        </xdr:cNvPicPr>
      </xdr:nvPicPr>
      <xdr:blipFill>
        <a:blip xmlns:r="http://schemas.openxmlformats.org/officeDocument/2006/relationships" r:embed="rId1"/>
        <a:stretch>
          <a:fillRect/>
        </a:stretch>
      </xdr:blipFill>
      <xdr:spPr>
        <a:xfrm>
          <a:off x="10150111" y="136769"/>
          <a:ext cx="2741070" cy="869461"/>
        </a:xfrm>
        <a:prstGeom prst="rect">
          <a:avLst/>
        </a:prstGeom>
      </xdr:spPr>
    </xdr:pic>
    <xdr:clientData/>
  </xdr:twoCellAnchor>
  <xdr:twoCellAnchor editAs="oneCell">
    <xdr:from>
      <xdr:col>44</xdr:col>
      <xdr:colOff>19539</xdr:colOff>
      <xdr:row>1</xdr:row>
      <xdr:rowOff>135787</xdr:rowOff>
    </xdr:from>
    <xdr:to>
      <xdr:col>51</xdr:col>
      <xdr:colOff>175847</xdr:colOff>
      <xdr:row>5</xdr:row>
      <xdr:rowOff>25056</xdr:rowOff>
    </xdr:to>
    <xdr:pic>
      <xdr:nvPicPr>
        <xdr:cNvPr id="9" name="Grafik 8">
          <a:extLst>
            <a:ext uri="{FF2B5EF4-FFF2-40B4-BE49-F238E27FC236}">
              <a16:creationId xmlns:a16="http://schemas.microsoft.com/office/drawing/2014/main" id="{BC1F325B-FCCB-734A-B22E-DAFFCCDEB28C}"/>
            </a:ext>
          </a:extLst>
        </xdr:cNvPr>
        <xdr:cNvPicPr>
          <a:picLocks noChangeAspect="1"/>
        </xdr:cNvPicPr>
      </xdr:nvPicPr>
      <xdr:blipFill rotWithShape="1">
        <a:blip xmlns:r="http://schemas.openxmlformats.org/officeDocument/2006/relationships" r:embed="rId2"/>
        <a:srcRect b="10627"/>
        <a:stretch/>
      </xdr:blipFill>
      <xdr:spPr>
        <a:xfrm>
          <a:off x="8596924" y="301864"/>
          <a:ext cx="1660770" cy="563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53</xdr:col>
      <xdr:colOff>77821</xdr:colOff>
      <xdr:row>34</xdr:row>
      <xdr:rowOff>78481</xdr:rowOff>
    </xdr:from>
    <xdr:to>
      <xdr:col>65</xdr:col>
      <xdr:colOff>212929</xdr:colOff>
      <xdr:row>44</xdr:row>
      <xdr:rowOff>72199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0715341" y="3847841"/>
          <a:ext cx="2695428" cy="1284038"/>
        </a:xfrm>
        <a:prstGeom prst="rect">
          <a:avLst/>
        </a:prstGeom>
      </xdr:spPr>
    </xdr:pic>
    <xdr:clientData/>
  </xdr:twoCellAnchor>
  <xdr:twoCellAnchor editAs="oneCell">
    <xdr:from>
      <xdr:col>37</xdr:col>
      <xdr:colOff>156188</xdr:colOff>
      <xdr:row>0</xdr:row>
      <xdr:rowOff>104382</xdr:rowOff>
    </xdr:from>
    <xdr:to>
      <xdr:col>49</xdr:col>
      <xdr:colOff>193762</xdr:colOff>
      <xdr:row>5</xdr:row>
      <xdr:rowOff>156885</xdr:rowOff>
    </xdr:to>
    <xdr:pic>
      <xdr:nvPicPr>
        <xdr:cNvPr id="5" name="Grafik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b="17094"/>
        <a:stretch/>
      </xdr:blipFill>
      <xdr:spPr>
        <a:xfrm>
          <a:off x="7350364" y="104382"/>
          <a:ext cx="2569805" cy="874268"/>
        </a:xfrm>
        <a:prstGeom prst="rect">
          <a:avLst/>
        </a:prstGeom>
      </xdr:spPr>
    </xdr:pic>
    <xdr:clientData/>
  </xdr:twoCellAnchor>
  <xdr:twoCellAnchor editAs="oneCell">
    <xdr:from>
      <xdr:col>50</xdr:col>
      <xdr:colOff>179915</xdr:colOff>
      <xdr:row>0</xdr:row>
      <xdr:rowOff>155221</xdr:rowOff>
    </xdr:from>
    <xdr:to>
      <xdr:col>66</xdr:col>
      <xdr:colOff>33248</xdr:colOff>
      <xdr:row>6</xdr:row>
      <xdr:rowOff>124721</xdr:rowOff>
    </xdr:to>
    <xdr:pic>
      <xdr:nvPicPr>
        <xdr:cNvPr id="8" name="Grafik 7">
          <a:extLst>
            <a:ext uri="{FF2B5EF4-FFF2-40B4-BE49-F238E27FC236}">
              <a16:creationId xmlns:a16="http://schemas.microsoft.com/office/drawing/2014/main" id="{A96D526A-27C0-D54B-8D3D-0B6FBA223A17}"/>
            </a:ext>
          </a:extLst>
        </xdr:cNvPr>
        <xdr:cNvPicPr>
          <a:picLocks noChangeAspect="1"/>
        </xdr:cNvPicPr>
      </xdr:nvPicPr>
      <xdr:blipFill>
        <a:blip xmlns:r="http://schemas.openxmlformats.org/officeDocument/2006/relationships" r:embed="rId3"/>
        <a:stretch>
          <a:fillRect/>
        </a:stretch>
      </xdr:blipFill>
      <xdr:spPr>
        <a:xfrm>
          <a:off x="9860137" y="155221"/>
          <a:ext cx="3240000" cy="985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51</xdr:col>
      <xdr:colOff>154898</xdr:colOff>
      <xdr:row>0</xdr:row>
      <xdr:rowOff>54842</xdr:rowOff>
    </xdr:from>
    <xdr:to>
      <xdr:col>67</xdr:col>
      <xdr:colOff>6732</xdr:colOff>
      <xdr:row>6</xdr:row>
      <xdr:rowOff>62794</xdr:rowOff>
    </xdr:to>
    <xdr:pic>
      <xdr:nvPicPr>
        <xdr:cNvPr id="2" name="Grafik 1">
          <a:extLst>
            <a:ext uri="{FF2B5EF4-FFF2-40B4-BE49-F238E27FC236}">
              <a16:creationId xmlns:a16="http://schemas.microsoft.com/office/drawing/2014/main" id="{C170EC47-994E-1843-8597-1E632EEDCB84}"/>
            </a:ext>
          </a:extLst>
        </xdr:cNvPr>
        <xdr:cNvPicPr>
          <a:picLocks noChangeAspect="1"/>
        </xdr:cNvPicPr>
      </xdr:nvPicPr>
      <xdr:blipFill>
        <a:blip xmlns:r="http://schemas.openxmlformats.org/officeDocument/2006/relationships" r:embed="rId1"/>
        <a:stretch>
          <a:fillRect/>
        </a:stretch>
      </xdr:blipFill>
      <xdr:spPr>
        <a:xfrm>
          <a:off x="10257171" y="54842"/>
          <a:ext cx="3361652" cy="977770"/>
        </a:xfrm>
        <a:prstGeom prst="rect">
          <a:avLst/>
        </a:prstGeom>
      </xdr:spPr>
    </xdr:pic>
    <xdr:clientData/>
  </xdr:twoCellAnchor>
  <xdr:twoCellAnchor editAs="oneCell">
    <xdr:from>
      <xdr:col>38</xdr:col>
      <xdr:colOff>184730</xdr:colOff>
      <xdr:row>1</xdr:row>
      <xdr:rowOff>21164</xdr:rowOff>
    </xdr:from>
    <xdr:to>
      <xdr:col>51</xdr:col>
      <xdr:colOff>26184</xdr:colOff>
      <xdr:row>5</xdr:row>
      <xdr:rowOff>112887</xdr:rowOff>
    </xdr:to>
    <xdr:pic>
      <xdr:nvPicPr>
        <xdr:cNvPr id="9" name="Grafik 8">
          <a:extLst>
            <a:ext uri="{FF2B5EF4-FFF2-40B4-BE49-F238E27FC236}">
              <a16:creationId xmlns:a16="http://schemas.microsoft.com/office/drawing/2014/main" id="{7A72AE45-1465-014E-9A01-ACE50224118E}"/>
            </a:ext>
          </a:extLst>
        </xdr:cNvPr>
        <xdr:cNvPicPr>
          <a:picLocks noChangeAspect="1"/>
        </xdr:cNvPicPr>
      </xdr:nvPicPr>
      <xdr:blipFill rotWithShape="1">
        <a:blip xmlns:r="http://schemas.openxmlformats.org/officeDocument/2006/relationships" r:embed="rId2"/>
        <a:srcRect t="15348" b="14027"/>
        <a:stretch/>
      </xdr:blipFill>
      <xdr:spPr>
        <a:xfrm>
          <a:off x="7586008" y="183442"/>
          <a:ext cx="2515509" cy="740834"/>
        </a:xfrm>
        <a:prstGeom prst="rect">
          <a:avLst/>
        </a:prstGeom>
      </xdr:spPr>
    </xdr:pic>
    <xdr:clientData/>
  </xdr:twoCellAnchor>
  <xdr:twoCellAnchor>
    <xdr:from>
      <xdr:col>7</xdr:col>
      <xdr:colOff>106384</xdr:colOff>
      <xdr:row>97</xdr:row>
      <xdr:rowOff>167409</xdr:rowOff>
    </xdr:from>
    <xdr:to>
      <xdr:col>49</xdr:col>
      <xdr:colOff>169334</xdr:colOff>
      <xdr:row>97</xdr:row>
      <xdr:rowOff>167409</xdr:rowOff>
    </xdr:to>
    <xdr:cxnSp macro="">
      <xdr:nvCxnSpPr>
        <xdr:cNvPr id="6" name="Gerade Verbindung 5">
          <a:extLst>
            <a:ext uri="{FF2B5EF4-FFF2-40B4-BE49-F238E27FC236}">
              <a16:creationId xmlns:a16="http://schemas.microsoft.com/office/drawing/2014/main" id="{9964EB03-5CC3-6548-9A88-487A42C22D8B}"/>
            </a:ext>
          </a:extLst>
        </xdr:cNvPr>
        <xdr:cNvCxnSpPr/>
      </xdr:nvCxnSpPr>
      <xdr:spPr>
        <a:xfrm>
          <a:off x="826051" y="14095076"/>
          <a:ext cx="9069366" cy="0"/>
        </a:xfrm>
        <a:prstGeom prst="line">
          <a:avLst/>
        </a:prstGeom>
        <a:ln w="3175">
          <a:solidFill>
            <a:srgbClr val="00B0F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141845</xdr:colOff>
      <xdr:row>96</xdr:row>
      <xdr:rowOff>1200727</xdr:rowOff>
    </xdr:from>
    <xdr:to>
      <xdr:col>28</xdr:col>
      <xdr:colOff>141845</xdr:colOff>
      <xdr:row>97</xdr:row>
      <xdr:rowOff>157513</xdr:rowOff>
    </xdr:to>
    <xdr:cxnSp macro="">
      <xdr:nvCxnSpPr>
        <xdr:cNvPr id="8" name="Gerade Verbindung mit Pfeil 7">
          <a:extLst>
            <a:ext uri="{FF2B5EF4-FFF2-40B4-BE49-F238E27FC236}">
              <a16:creationId xmlns:a16="http://schemas.microsoft.com/office/drawing/2014/main" id="{9A506C1D-55C5-6D47-B533-2EDC1EFBF82B}"/>
            </a:ext>
          </a:extLst>
        </xdr:cNvPr>
        <xdr:cNvCxnSpPr/>
      </xdr:nvCxnSpPr>
      <xdr:spPr>
        <a:xfrm flipV="1">
          <a:off x="5250709" y="14322136"/>
          <a:ext cx="0" cy="249877"/>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49</xdr:col>
      <xdr:colOff>176618</xdr:colOff>
      <xdr:row>96</xdr:row>
      <xdr:rowOff>1212960</xdr:rowOff>
    </xdr:from>
    <xdr:to>
      <xdr:col>49</xdr:col>
      <xdr:colOff>176618</xdr:colOff>
      <xdr:row>97</xdr:row>
      <xdr:rowOff>169746</xdr:rowOff>
    </xdr:to>
    <xdr:cxnSp macro="">
      <xdr:nvCxnSpPr>
        <xdr:cNvPr id="10" name="Gerade Verbindung mit Pfeil 9">
          <a:extLst>
            <a:ext uri="{FF2B5EF4-FFF2-40B4-BE49-F238E27FC236}">
              <a16:creationId xmlns:a16="http://schemas.microsoft.com/office/drawing/2014/main" id="{D6E4CC9C-C874-394D-B7A6-2B15D5E4522E}"/>
            </a:ext>
          </a:extLst>
        </xdr:cNvPr>
        <xdr:cNvCxnSpPr/>
      </xdr:nvCxnSpPr>
      <xdr:spPr>
        <a:xfrm flipV="1">
          <a:off x="9902701" y="13849460"/>
          <a:ext cx="0" cy="247953"/>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108692</xdr:colOff>
      <xdr:row>97</xdr:row>
      <xdr:rowOff>165595</xdr:rowOff>
    </xdr:from>
    <xdr:to>
      <xdr:col>7</xdr:col>
      <xdr:colOff>108692</xdr:colOff>
      <xdr:row>99</xdr:row>
      <xdr:rowOff>201881</xdr:rowOff>
    </xdr:to>
    <xdr:cxnSp macro="">
      <xdr:nvCxnSpPr>
        <xdr:cNvPr id="11" name="Gerade Verbindung mit Pfeil 10">
          <a:extLst>
            <a:ext uri="{FF2B5EF4-FFF2-40B4-BE49-F238E27FC236}">
              <a16:creationId xmlns:a16="http://schemas.microsoft.com/office/drawing/2014/main" id="{463E514C-84AE-C04B-8D11-56A63BDDBCA7}"/>
            </a:ext>
          </a:extLst>
        </xdr:cNvPr>
        <xdr:cNvCxnSpPr/>
      </xdr:nvCxnSpPr>
      <xdr:spPr>
        <a:xfrm flipV="1">
          <a:off x="616692" y="14580095"/>
          <a:ext cx="0" cy="249877"/>
        </a:xfrm>
        <a:prstGeom prst="straightConnector1">
          <a:avLst/>
        </a:prstGeom>
        <a:ln w="3175">
          <a:solidFill>
            <a:srgbClr val="00B0F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103909</xdr:colOff>
      <xdr:row>82</xdr:row>
      <xdr:rowOff>23586</xdr:rowOff>
    </xdr:from>
    <xdr:to>
      <xdr:col>7</xdr:col>
      <xdr:colOff>105229</xdr:colOff>
      <xdr:row>92</xdr:row>
      <xdr:rowOff>57727</xdr:rowOff>
    </xdr:to>
    <xdr:cxnSp macro="">
      <xdr:nvCxnSpPr>
        <xdr:cNvPr id="12" name="Gerade Verbindung mit Pfeil 11">
          <a:extLst>
            <a:ext uri="{FF2B5EF4-FFF2-40B4-BE49-F238E27FC236}">
              <a16:creationId xmlns:a16="http://schemas.microsoft.com/office/drawing/2014/main" id="{EE9CC636-ADCD-B94F-BA63-21168E4162C5}"/>
            </a:ext>
          </a:extLst>
        </xdr:cNvPr>
        <xdr:cNvCxnSpPr/>
      </xdr:nvCxnSpPr>
      <xdr:spPr>
        <a:xfrm flipV="1">
          <a:off x="611909" y="11442041"/>
          <a:ext cx="1320" cy="1356095"/>
        </a:xfrm>
        <a:prstGeom prst="straightConnector1">
          <a:avLst/>
        </a:prstGeom>
        <a:ln w="3175">
          <a:solidFill>
            <a:srgbClr val="C0000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102921</xdr:colOff>
      <xdr:row>92</xdr:row>
      <xdr:rowOff>54264</xdr:rowOff>
    </xdr:from>
    <xdr:to>
      <xdr:col>39</xdr:col>
      <xdr:colOff>158750</xdr:colOff>
      <xdr:row>92</xdr:row>
      <xdr:rowOff>54264</xdr:rowOff>
    </xdr:to>
    <xdr:cxnSp macro="">
      <xdr:nvCxnSpPr>
        <xdr:cNvPr id="13" name="Gerade Verbindung 12">
          <a:extLst>
            <a:ext uri="{FF2B5EF4-FFF2-40B4-BE49-F238E27FC236}">
              <a16:creationId xmlns:a16="http://schemas.microsoft.com/office/drawing/2014/main" id="{1474841F-9A9F-1242-B29F-3710F814E5F0}"/>
            </a:ext>
          </a:extLst>
        </xdr:cNvPr>
        <xdr:cNvCxnSpPr/>
      </xdr:nvCxnSpPr>
      <xdr:spPr>
        <a:xfrm>
          <a:off x="822588" y="12024014"/>
          <a:ext cx="7104329" cy="0"/>
        </a:xfrm>
        <a:prstGeom prst="line">
          <a:avLst/>
        </a:prstGeom>
        <a:ln w="3175">
          <a:solidFill>
            <a:srgbClr val="C0000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39</xdr:col>
      <xdr:colOff>155864</xdr:colOff>
      <xdr:row>92</xdr:row>
      <xdr:rowOff>52918</xdr:rowOff>
    </xdr:from>
    <xdr:to>
      <xdr:col>39</xdr:col>
      <xdr:colOff>158173</xdr:colOff>
      <xdr:row>93</xdr:row>
      <xdr:rowOff>193773</xdr:rowOff>
    </xdr:to>
    <xdr:cxnSp macro="">
      <xdr:nvCxnSpPr>
        <xdr:cNvPr id="16" name="Gerade Verbindung mit Pfeil 15">
          <a:extLst>
            <a:ext uri="{FF2B5EF4-FFF2-40B4-BE49-F238E27FC236}">
              <a16:creationId xmlns:a16="http://schemas.microsoft.com/office/drawing/2014/main" id="{225359B7-E4D6-D642-B5A3-FC023E395315}"/>
            </a:ext>
          </a:extLst>
        </xdr:cNvPr>
        <xdr:cNvCxnSpPr/>
      </xdr:nvCxnSpPr>
      <xdr:spPr>
        <a:xfrm flipH="1" flipV="1">
          <a:off x="7924031" y="12022668"/>
          <a:ext cx="2309" cy="310188"/>
        </a:xfrm>
        <a:prstGeom prst="straightConnector1">
          <a:avLst/>
        </a:prstGeom>
        <a:ln w="3175">
          <a:solidFill>
            <a:srgbClr val="C00000"/>
          </a:solidFill>
          <a:headEnd type="triangl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46</xdr:col>
      <xdr:colOff>38100</xdr:colOff>
      <xdr:row>96</xdr:row>
      <xdr:rowOff>108089</xdr:rowOff>
    </xdr:from>
    <xdr:to>
      <xdr:col>64</xdr:col>
      <xdr:colOff>76200</xdr:colOff>
      <xdr:row>96</xdr:row>
      <xdr:rowOff>1104901</xdr:rowOff>
    </xdr:to>
    <xdr:pic>
      <xdr:nvPicPr>
        <xdr:cNvPr id="3" name="Grafik 2">
          <a:extLst>
            <a:ext uri="{FF2B5EF4-FFF2-40B4-BE49-F238E27FC236}">
              <a16:creationId xmlns:a16="http://schemas.microsoft.com/office/drawing/2014/main" id="{CDDB2B0F-F0EB-704F-80E5-926CFC26B36B}"/>
            </a:ext>
          </a:extLst>
        </xdr:cNvPr>
        <xdr:cNvPicPr>
          <a:picLocks noChangeAspect="1"/>
        </xdr:cNvPicPr>
      </xdr:nvPicPr>
      <xdr:blipFill rotWithShape="1">
        <a:blip xmlns:r="http://schemas.openxmlformats.org/officeDocument/2006/relationships" r:embed="rId3"/>
        <a:srcRect b="51695"/>
        <a:stretch/>
      </xdr:blipFill>
      <xdr:spPr>
        <a:xfrm>
          <a:off x="9334500" y="12998589"/>
          <a:ext cx="3848100" cy="996812"/>
        </a:xfrm>
        <a:prstGeom prst="rect">
          <a:avLst/>
        </a:prstGeom>
      </xdr:spPr>
    </xdr:pic>
    <xdr:clientData/>
  </xdr:twoCellAnchor>
  <xdr:twoCellAnchor editAs="oneCell">
    <xdr:from>
      <xdr:col>25</xdr:col>
      <xdr:colOff>63500</xdr:colOff>
      <xdr:row>96</xdr:row>
      <xdr:rowOff>88900</xdr:rowOff>
    </xdr:from>
    <xdr:to>
      <xdr:col>43</xdr:col>
      <xdr:colOff>63500</xdr:colOff>
      <xdr:row>96</xdr:row>
      <xdr:rowOff>1142999</xdr:rowOff>
    </xdr:to>
    <xdr:pic>
      <xdr:nvPicPr>
        <xdr:cNvPr id="14" name="Grafik 13">
          <a:extLst>
            <a:ext uri="{FF2B5EF4-FFF2-40B4-BE49-F238E27FC236}">
              <a16:creationId xmlns:a16="http://schemas.microsoft.com/office/drawing/2014/main" id="{7A4EC78E-43C1-AE40-BF64-7FBBCC7FFA29}"/>
            </a:ext>
          </a:extLst>
        </xdr:cNvPr>
        <xdr:cNvPicPr>
          <a:picLocks noChangeAspect="1"/>
        </xdr:cNvPicPr>
      </xdr:nvPicPr>
      <xdr:blipFill rotWithShape="1">
        <a:blip xmlns:r="http://schemas.openxmlformats.org/officeDocument/2006/relationships" r:embed="rId3"/>
        <a:srcRect t="48920"/>
        <a:stretch/>
      </xdr:blipFill>
      <xdr:spPr>
        <a:xfrm>
          <a:off x="4864100" y="12979400"/>
          <a:ext cx="3848100" cy="1054099"/>
        </a:xfrm>
        <a:prstGeom prst="rect">
          <a:avLst/>
        </a:prstGeom>
      </xdr:spPr>
    </xdr:pic>
    <xdr:clientData/>
  </xdr:twoCellAnchor>
  <xdr:twoCellAnchor>
    <xdr:from>
      <xdr:col>25</xdr:col>
      <xdr:colOff>154342</xdr:colOff>
      <xdr:row>96</xdr:row>
      <xdr:rowOff>8822</xdr:rowOff>
    </xdr:from>
    <xdr:to>
      <xdr:col>30</xdr:col>
      <xdr:colOff>233718</xdr:colOff>
      <xdr:row>96</xdr:row>
      <xdr:rowOff>157600</xdr:rowOff>
    </xdr:to>
    <xdr:sp macro="" textlink="">
      <xdr:nvSpPr>
        <xdr:cNvPr id="4" name="Geschweifte Klammer rechts 3">
          <a:extLst>
            <a:ext uri="{FF2B5EF4-FFF2-40B4-BE49-F238E27FC236}">
              <a16:creationId xmlns:a16="http://schemas.microsoft.com/office/drawing/2014/main" id="{6EC6255B-0E04-2F41-BD59-E54D1E1B8893}"/>
            </a:ext>
          </a:extLst>
        </xdr:cNvPr>
        <xdr:cNvSpPr/>
      </xdr:nvSpPr>
      <xdr:spPr>
        <a:xfrm rot="16200000">
          <a:off x="5479659" y="12344442"/>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46</xdr:col>
      <xdr:colOff>125945</xdr:colOff>
      <xdr:row>95</xdr:row>
      <xdr:rowOff>205319</xdr:rowOff>
    </xdr:from>
    <xdr:to>
      <xdr:col>52</xdr:col>
      <xdr:colOff>90669</xdr:colOff>
      <xdr:row>96</xdr:row>
      <xdr:rowOff>138021</xdr:rowOff>
    </xdr:to>
    <xdr:sp macro="" textlink="">
      <xdr:nvSpPr>
        <xdr:cNvPr id="19" name="Geschweifte Klammer rechts 18">
          <a:extLst>
            <a:ext uri="{FF2B5EF4-FFF2-40B4-BE49-F238E27FC236}">
              <a16:creationId xmlns:a16="http://schemas.microsoft.com/office/drawing/2014/main" id="{C1780581-3465-9F4E-A0E5-0B839BD5F4B9}"/>
            </a:ext>
          </a:extLst>
        </xdr:cNvPr>
        <xdr:cNvSpPr/>
      </xdr:nvSpPr>
      <xdr:spPr>
        <a:xfrm rot="16200000">
          <a:off x="9953589" y="12324863"/>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31</xdr:col>
      <xdr:colOff>50979</xdr:colOff>
      <xdr:row>96</xdr:row>
      <xdr:rowOff>2472</xdr:rowOff>
    </xdr:from>
    <xdr:to>
      <xdr:col>36</xdr:col>
      <xdr:colOff>156814</xdr:colOff>
      <xdr:row>96</xdr:row>
      <xdr:rowOff>151250</xdr:rowOff>
    </xdr:to>
    <xdr:sp macro="" textlink="">
      <xdr:nvSpPr>
        <xdr:cNvPr id="20" name="Geschweifte Klammer rechts 19">
          <a:extLst>
            <a:ext uri="{FF2B5EF4-FFF2-40B4-BE49-F238E27FC236}">
              <a16:creationId xmlns:a16="http://schemas.microsoft.com/office/drawing/2014/main" id="{1B674193-708D-F14C-80FE-B4598CA27278}"/>
            </a:ext>
          </a:extLst>
        </xdr:cNvPr>
        <xdr:cNvSpPr/>
      </xdr:nvSpPr>
      <xdr:spPr>
        <a:xfrm rot="16200000">
          <a:off x="6725671" y="12338092"/>
          <a:ext cx="148778" cy="118621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52</xdr:col>
      <xdr:colOff>163693</xdr:colOff>
      <xdr:row>95</xdr:row>
      <xdr:rowOff>198969</xdr:rowOff>
    </xdr:from>
    <xdr:to>
      <xdr:col>63</xdr:col>
      <xdr:colOff>202850</xdr:colOff>
      <xdr:row>96</xdr:row>
      <xdr:rowOff>131671</xdr:rowOff>
    </xdr:to>
    <xdr:sp macro="" textlink="">
      <xdr:nvSpPr>
        <xdr:cNvPr id="21" name="Geschweifte Klammer rechts 20">
          <a:extLst>
            <a:ext uri="{FF2B5EF4-FFF2-40B4-BE49-F238E27FC236}">
              <a16:creationId xmlns:a16="http://schemas.microsoft.com/office/drawing/2014/main" id="{265D037C-8702-1B47-BE00-73B3C46F57B4}"/>
            </a:ext>
          </a:extLst>
        </xdr:cNvPr>
        <xdr:cNvSpPr/>
      </xdr:nvSpPr>
      <xdr:spPr>
        <a:xfrm rot="16200000">
          <a:off x="11827720" y="11703623"/>
          <a:ext cx="148778" cy="241599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37</xdr:col>
      <xdr:colOff>532</xdr:colOff>
      <xdr:row>96</xdr:row>
      <xdr:rowOff>4942</xdr:rowOff>
    </xdr:from>
    <xdr:to>
      <xdr:col>42</xdr:col>
      <xdr:colOff>106367</xdr:colOff>
      <xdr:row>96</xdr:row>
      <xdr:rowOff>153720</xdr:rowOff>
    </xdr:to>
    <xdr:sp macro="" textlink="">
      <xdr:nvSpPr>
        <xdr:cNvPr id="22" name="Geschweifte Klammer rechts 21">
          <a:extLst>
            <a:ext uri="{FF2B5EF4-FFF2-40B4-BE49-F238E27FC236}">
              <a16:creationId xmlns:a16="http://schemas.microsoft.com/office/drawing/2014/main" id="{3F8D2429-E556-0C4B-B1C7-C858ED3BE918}"/>
            </a:ext>
          </a:extLst>
        </xdr:cNvPr>
        <xdr:cNvSpPr/>
      </xdr:nvSpPr>
      <xdr:spPr>
        <a:xfrm rot="16200000">
          <a:off x="7971683" y="12340562"/>
          <a:ext cx="148778" cy="1186217"/>
        </a:xfrm>
        <a:prstGeom prst="rightBrace">
          <a:avLst>
            <a:gd name="adj1" fmla="val 8333"/>
            <a:gd name="adj2" fmla="val 49630"/>
          </a:avLst>
        </a:prstGeom>
        <a:noFill/>
        <a:ln w="9525">
          <a:solidFill>
            <a:srgbClr val="C0000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C00000"/>
            </a:solidFill>
          </a:endParaRPr>
        </a:p>
      </xdr:txBody>
    </xdr:sp>
    <xdr:clientData/>
  </xdr:twoCellAnchor>
  <xdr:twoCellAnchor>
    <xdr:from>
      <xdr:col>27</xdr:col>
      <xdr:colOff>70555</xdr:colOff>
      <xdr:row>94</xdr:row>
      <xdr:rowOff>61734</xdr:rowOff>
    </xdr:from>
    <xdr:to>
      <xdr:col>29</xdr:col>
      <xdr:colOff>57326</xdr:colOff>
      <xdr:row>96</xdr:row>
      <xdr:rowOff>8818</xdr:rowOff>
    </xdr:to>
    <xdr:sp macro="" textlink="">
      <xdr:nvSpPr>
        <xdr:cNvPr id="5" name="Textfeld 4">
          <a:extLst>
            <a:ext uri="{FF2B5EF4-FFF2-40B4-BE49-F238E27FC236}">
              <a16:creationId xmlns:a16="http://schemas.microsoft.com/office/drawing/2014/main" id="{A7066DC8-EB46-5941-91AF-1468EB7F506C}"/>
            </a:ext>
          </a:extLst>
        </xdr:cNvPr>
        <xdr:cNvSpPr txBox="1"/>
      </xdr:nvSpPr>
      <xdr:spPr>
        <a:xfrm>
          <a:off x="5335763" y="1248392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twoCellAnchor>
    <xdr:from>
      <xdr:col>32</xdr:col>
      <xdr:colOff>209726</xdr:colOff>
      <xdr:row>94</xdr:row>
      <xdr:rowOff>59794</xdr:rowOff>
    </xdr:from>
    <xdr:to>
      <xdr:col>34</xdr:col>
      <xdr:colOff>196498</xdr:colOff>
      <xdr:row>96</xdr:row>
      <xdr:rowOff>6878</xdr:rowOff>
    </xdr:to>
    <xdr:sp macro="" textlink="">
      <xdr:nvSpPr>
        <xdr:cNvPr id="23" name="Textfeld 22">
          <a:extLst>
            <a:ext uri="{FF2B5EF4-FFF2-40B4-BE49-F238E27FC236}">
              <a16:creationId xmlns:a16="http://schemas.microsoft.com/office/drawing/2014/main" id="{30394DD0-1A0F-DE4C-A350-D08F8A972827}"/>
            </a:ext>
          </a:extLst>
        </xdr:cNvPr>
        <xdr:cNvSpPr txBox="1"/>
      </xdr:nvSpPr>
      <xdr:spPr>
        <a:xfrm>
          <a:off x="6581775" y="1248198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38</xdr:col>
      <xdr:colOff>163690</xdr:colOff>
      <xdr:row>94</xdr:row>
      <xdr:rowOff>44625</xdr:rowOff>
    </xdr:from>
    <xdr:to>
      <xdr:col>40</xdr:col>
      <xdr:colOff>150461</xdr:colOff>
      <xdr:row>95</xdr:row>
      <xdr:rowOff>207785</xdr:rowOff>
    </xdr:to>
    <xdr:sp macro="" textlink="">
      <xdr:nvSpPr>
        <xdr:cNvPr id="24" name="Textfeld 23">
          <a:extLst>
            <a:ext uri="{FF2B5EF4-FFF2-40B4-BE49-F238E27FC236}">
              <a16:creationId xmlns:a16="http://schemas.microsoft.com/office/drawing/2014/main" id="{B95CFFAB-9986-C843-B639-FBB93A0D460D}"/>
            </a:ext>
          </a:extLst>
        </xdr:cNvPr>
        <xdr:cNvSpPr txBox="1"/>
      </xdr:nvSpPr>
      <xdr:spPr>
        <a:xfrm>
          <a:off x="7832197" y="1246681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C00000"/>
              </a:solidFill>
            </a:rPr>
            <a:t>2.3</a:t>
          </a:r>
        </a:p>
      </xdr:txBody>
    </xdr:sp>
    <xdr:clientData/>
  </xdr:twoCellAnchor>
  <xdr:twoCellAnchor>
    <xdr:from>
      <xdr:col>57</xdr:col>
      <xdr:colOff>75493</xdr:colOff>
      <xdr:row>94</xdr:row>
      <xdr:rowOff>31395</xdr:rowOff>
    </xdr:from>
    <xdr:to>
      <xdr:col>59</xdr:col>
      <xdr:colOff>62265</xdr:colOff>
      <xdr:row>95</xdr:row>
      <xdr:rowOff>194555</xdr:rowOff>
    </xdr:to>
    <xdr:sp macro="" textlink="">
      <xdr:nvSpPr>
        <xdr:cNvPr id="25" name="Textfeld 24">
          <a:extLst>
            <a:ext uri="{FF2B5EF4-FFF2-40B4-BE49-F238E27FC236}">
              <a16:creationId xmlns:a16="http://schemas.microsoft.com/office/drawing/2014/main" id="{424D3F63-5B15-5D4A-ACFF-97FF7602A147}"/>
            </a:ext>
          </a:extLst>
        </xdr:cNvPr>
        <xdr:cNvSpPr txBox="1"/>
      </xdr:nvSpPr>
      <xdr:spPr>
        <a:xfrm>
          <a:off x="11686292" y="1245358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48</xdr:col>
      <xdr:colOff>149931</xdr:colOff>
      <xdr:row>94</xdr:row>
      <xdr:rowOff>44097</xdr:rowOff>
    </xdr:from>
    <xdr:to>
      <xdr:col>50</xdr:col>
      <xdr:colOff>136702</xdr:colOff>
      <xdr:row>95</xdr:row>
      <xdr:rowOff>207257</xdr:rowOff>
    </xdr:to>
    <xdr:sp macro="" textlink="">
      <xdr:nvSpPr>
        <xdr:cNvPr id="26" name="Textfeld 25">
          <a:extLst>
            <a:ext uri="{FF2B5EF4-FFF2-40B4-BE49-F238E27FC236}">
              <a16:creationId xmlns:a16="http://schemas.microsoft.com/office/drawing/2014/main" id="{EDFD564F-91EA-C449-A29D-1FE346055469}"/>
            </a:ext>
          </a:extLst>
        </xdr:cNvPr>
        <xdr:cNvSpPr txBox="1"/>
      </xdr:nvSpPr>
      <xdr:spPr>
        <a:xfrm>
          <a:off x="9816042" y="12466285"/>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127000</xdr:colOff>
      <xdr:row>168</xdr:row>
      <xdr:rowOff>1694</xdr:rowOff>
    </xdr:from>
    <xdr:to>
      <xdr:col>54</xdr:col>
      <xdr:colOff>82973</xdr:colOff>
      <xdr:row>179</xdr:row>
      <xdr:rowOff>171027</xdr:rowOff>
    </xdr:to>
    <xdr:graphicFrame macro="">
      <xdr:nvGraphicFramePr>
        <xdr:cNvPr id="11" name="Diagramm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45</xdr:col>
      <xdr:colOff>71960</xdr:colOff>
      <xdr:row>0</xdr:row>
      <xdr:rowOff>0</xdr:rowOff>
    </xdr:from>
    <xdr:to>
      <xdr:col>61</xdr:col>
      <xdr:colOff>7844</xdr:colOff>
      <xdr:row>6</xdr:row>
      <xdr:rowOff>21611</xdr:rowOff>
    </xdr:to>
    <xdr:pic>
      <xdr:nvPicPr>
        <xdr:cNvPr id="9" name="Grafik 8">
          <a:extLst>
            <a:ext uri="{FF2B5EF4-FFF2-40B4-BE49-F238E27FC236}">
              <a16:creationId xmlns:a16="http://schemas.microsoft.com/office/drawing/2014/main" id="{1DA09DF6-E34E-E349-BE0A-3CE71F81181C}"/>
            </a:ext>
          </a:extLst>
        </xdr:cNvPr>
        <xdr:cNvPicPr>
          <a:picLocks noChangeAspect="1"/>
        </xdr:cNvPicPr>
      </xdr:nvPicPr>
      <xdr:blipFill>
        <a:blip xmlns:r="http://schemas.openxmlformats.org/officeDocument/2006/relationships" r:embed="rId2"/>
        <a:stretch>
          <a:fillRect/>
        </a:stretch>
      </xdr:blipFill>
      <xdr:spPr>
        <a:xfrm>
          <a:off x="10030877" y="0"/>
          <a:ext cx="3301384" cy="1037611"/>
        </a:xfrm>
        <a:prstGeom prst="rect">
          <a:avLst/>
        </a:prstGeom>
      </xdr:spPr>
    </xdr:pic>
    <xdr:clientData/>
  </xdr:twoCellAnchor>
  <xdr:twoCellAnchor editAs="oneCell">
    <xdr:from>
      <xdr:col>33</xdr:col>
      <xdr:colOff>74084</xdr:colOff>
      <xdr:row>0</xdr:row>
      <xdr:rowOff>38095</xdr:rowOff>
    </xdr:from>
    <xdr:to>
      <xdr:col>45</xdr:col>
      <xdr:colOff>73134</xdr:colOff>
      <xdr:row>5</xdr:row>
      <xdr:rowOff>48682</xdr:rowOff>
    </xdr:to>
    <xdr:pic>
      <xdr:nvPicPr>
        <xdr:cNvPr id="10" name="Grafik 9">
          <a:extLst>
            <a:ext uri="{FF2B5EF4-FFF2-40B4-BE49-F238E27FC236}">
              <a16:creationId xmlns:a16="http://schemas.microsoft.com/office/drawing/2014/main" id="{395F4819-C749-144C-877E-41A4DB2E56DF}"/>
            </a:ext>
          </a:extLst>
        </xdr:cNvPr>
        <xdr:cNvPicPr>
          <a:picLocks noChangeAspect="1"/>
        </xdr:cNvPicPr>
      </xdr:nvPicPr>
      <xdr:blipFill rotWithShape="1">
        <a:blip xmlns:r="http://schemas.openxmlformats.org/officeDocument/2006/relationships" r:embed="rId3"/>
        <a:srcRect b="10627"/>
        <a:stretch/>
      </xdr:blipFill>
      <xdr:spPr>
        <a:xfrm>
          <a:off x="7461251" y="38095"/>
          <a:ext cx="2570800" cy="8572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205151</xdr:colOff>
      <xdr:row>0</xdr:row>
      <xdr:rowOff>136768</xdr:rowOff>
    </xdr:from>
    <xdr:to>
      <xdr:col>44</xdr:col>
      <xdr:colOff>195879</xdr:colOff>
      <xdr:row>5</xdr:row>
      <xdr:rowOff>63422</xdr:rowOff>
    </xdr:to>
    <xdr:pic>
      <xdr:nvPicPr>
        <xdr:cNvPr id="6" name="Grafik 5">
          <a:extLst>
            <a:ext uri="{FF2B5EF4-FFF2-40B4-BE49-F238E27FC236}">
              <a16:creationId xmlns:a16="http://schemas.microsoft.com/office/drawing/2014/main" id="{7694F1BB-B554-544A-A4E8-487C88BC371E}"/>
            </a:ext>
          </a:extLst>
        </xdr:cNvPr>
        <xdr:cNvPicPr>
          <a:picLocks noChangeAspect="1"/>
        </xdr:cNvPicPr>
      </xdr:nvPicPr>
      <xdr:blipFill rotWithShape="1">
        <a:blip xmlns:r="http://schemas.openxmlformats.org/officeDocument/2006/relationships" r:embed="rId1"/>
        <a:srcRect t="11117" b="17094"/>
        <a:stretch/>
      </xdr:blipFill>
      <xdr:spPr>
        <a:xfrm>
          <a:off x="7092459" y="136768"/>
          <a:ext cx="2569805" cy="757039"/>
        </a:xfrm>
        <a:prstGeom prst="rect">
          <a:avLst/>
        </a:prstGeom>
      </xdr:spPr>
    </xdr:pic>
    <xdr:clientData/>
  </xdr:twoCellAnchor>
  <xdr:twoCellAnchor editAs="oneCell">
    <xdr:from>
      <xdr:col>45</xdr:col>
      <xdr:colOff>109349</xdr:colOff>
      <xdr:row>0</xdr:row>
      <xdr:rowOff>70379</xdr:rowOff>
    </xdr:from>
    <xdr:to>
      <xdr:col>60</xdr:col>
      <xdr:colOff>205189</xdr:colOff>
      <xdr:row>6</xdr:row>
      <xdr:rowOff>29535</xdr:rowOff>
    </xdr:to>
    <xdr:pic>
      <xdr:nvPicPr>
        <xdr:cNvPr id="7" name="Grafik 6">
          <a:extLst>
            <a:ext uri="{FF2B5EF4-FFF2-40B4-BE49-F238E27FC236}">
              <a16:creationId xmlns:a16="http://schemas.microsoft.com/office/drawing/2014/main" id="{B034568E-3A39-BA43-BB8D-A5758266233A}"/>
            </a:ext>
          </a:extLst>
        </xdr:cNvPr>
        <xdr:cNvPicPr>
          <a:picLocks noChangeAspect="1"/>
        </xdr:cNvPicPr>
      </xdr:nvPicPr>
      <xdr:blipFill>
        <a:blip xmlns:r="http://schemas.openxmlformats.org/officeDocument/2006/relationships" r:embed="rId2"/>
        <a:stretch>
          <a:fillRect/>
        </a:stretch>
      </xdr:blipFill>
      <xdr:spPr>
        <a:xfrm>
          <a:off x="9790657" y="70379"/>
          <a:ext cx="3319686" cy="9556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45</xdr:col>
      <xdr:colOff>51308</xdr:colOff>
      <xdr:row>1</xdr:row>
      <xdr:rowOff>52916</xdr:rowOff>
    </xdr:from>
    <xdr:to>
      <xdr:col>61</xdr:col>
      <xdr:colOff>16031</xdr:colOff>
      <xdr:row>7</xdr:row>
      <xdr:rowOff>18535</xdr:rowOff>
    </xdr:to>
    <xdr:pic>
      <xdr:nvPicPr>
        <xdr:cNvPr id="4" name="Grafik 3">
          <a:extLst>
            <a:ext uri="{FF2B5EF4-FFF2-40B4-BE49-F238E27FC236}">
              <a16:creationId xmlns:a16="http://schemas.microsoft.com/office/drawing/2014/main" id="{5D382ECC-DA7A-F841-BC0B-5EC8C9BC2DD2}"/>
            </a:ext>
          </a:extLst>
        </xdr:cNvPr>
        <xdr:cNvPicPr>
          <a:picLocks noChangeAspect="1"/>
        </xdr:cNvPicPr>
      </xdr:nvPicPr>
      <xdr:blipFill>
        <a:blip xmlns:r="http://schemas.openxmlformats.org/officeDocument/2006/relationships" r:embed="rId1"/>
        <a:stretch>
          <a:fillRect/>
        </a:stretch>
      </xdr:blipFill>
      <xdr:spPr>
        <a:xfrm>
          <a:off x="9428141" y="222249"/>
          <a:ext cx="3351390" cy="981619"/>
        </a:xfrm>
        <a:prstGeom prst="rect">
          <a:avLst/>
        </a:prstGeom>
      </xdr:spPr>
    </xdr:pic>
    <xdr:clientData/>
  </xdr:twoCellAnchor>
  <xdr:twoCellAnchor editAs="oneCell">
    <xdr:from>
      <xdr:col>32</xdr:col>
      <xdr:colOff>148168</xdr:colOff>
      <xdr:row>2</xdr:row>
      <xdr:rowOff>12182</xdr:rowOff>
    </xdr:from>
    <xdr:to>
      <xdr:col>44</xdr:col>
      <xdr:colOff>123677</xdr:colOff>
      <xdr:row>6</xdr:row>
      <xdr:rowOff>75683</xdr:rowOff>
    </xdr:to>
    <xdr:pic>
      <xdr:nvPicPr>
        <xdr:cNvPr id="5" name="Grafik 4">
          <a:extLst>
            <a:ext uri="{FF2B5EF4-FFF2-40B4-BE49-F238E27FC236}">
              <a16:creationId xmlns:a16="http://schemas.microsoft.com/office/drawing/2014/main" id="{D0C7B26E-BE6B-9C4B-B973-3013A4547BE4}"/>
            </a:ext>
          </a:extLst>
        </xdr:cNvPr>
        <xdr:cNvPicPr>
          <a:picLocks noChangeAspect="1"/>
        </xdr:cNvPicPr>
      </xdr:nvPicPr>
      <xdr:blipFill rotWithShape="1">
        <a:blip xmlns:r="http://schemas.openxmlformats.org/officeDocument/2006/relationships" r:embed="rId2"/>
        <a:srcRect t="15348" b="14027"/>
        <a:stretch/>
      </xdr:blipFill>
      <xdr:spPr>
        <a:xfrm>
          <a:off x="6783918" y="350849"/>
          <a:ext cx="2515509" cy="740834"/>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I552"/>
  <sheetViews>
    <sheetView showGridLines="0" showRowColHeaders="0" topLeftCell="J1" zoomScale="125" zoomScaleNormal="125" zoomScalePageLayoutView="125" workbookViewId="0">
      <selection activeCell="AC299" sqref="AC299"/>
    </sheetView>
  </sheetViews>
  <sheetFormatPr baseColWidth="10" defaultColWidth="2.83203125" defaultRowHeight="13" outlineLevelCol="1" x14ac:dyDescent="0.15"/>
  <cols>
    <col min="1" max="1" width="4.33203125" style="306" hidden="1" customWidth="1" outlineLevel="1"/>
    <col min="2" max="2" width="2.1640625" style="905" hidden="1" customWidth="1" outlineLevel="1"/>
    <col min="3" max="3" width="53" style="905" hidden="1" customWidth="1" outlineLevel="1"/>
    <col min="4" max="4" width="2.83203125" style="905" hidden="1" customWidth="1" outlineLevel="1"/>
    <col min="5" max="7" width="43.6640625" style="905" hidden="1" customWidth="1" outlineLevel="1"/>
    <col min="8" max="8" width="2.83203125" style="905" hidden="1" customWidth="1" outlineLevel="1"/>
    <col min="9" max="9" width="55.33203125" style="905" hidden="1" customWidth="1" outlineLevel="1"/>
    <col min="10" max="10" width="2.83203125" style="905" collapsed="1"/>
    <col min="11" max="16384" width="2.83203125" style="905"/>
  </cols>
  <sheetData>
    <row r="2" spans="1:9" x14ac:dyDescent="0.15">
      <c r="C2" s="906"/>
      <c r="D2" s="907"/>
    </row>
    <row r="5" spans="1:9" ht="25" x14ac:dyDescent="0.25">
      <c r="C5" s="905" t="s">
        <v>1</v>
      </c>
      <c r="E5" s="908" t="s">
        <v>619</v>
      </c>
      <c r="F5" s="909"/>
      <c r="G5" s="909"/>
    </row>
    <row r="7" spans="1:9" ht="20" x14ac:dyDescent="0.2">
      <c r="C7" s="910" t="s">
        <v>13</v>
      </c>
      <c r="D7" s="910"/>
      <c r="E7" s="910"/>
      <c r="I7" s="910"/>
    </row>
    <row r="8" spans="1:9" ht="20" x14ac:dyDescent="0.2">
      <c r="C8" s="910" t="s">
        <v>261</v>
      </c>
      <c r="E8" s="911">
        <f>IF(F8+G8&gt;0,0,1)</f>
        <v>0</v>
      </c>
      <c r="F8" s="911">
        <f>IF(F12=C12,1,0)</f>
        <v>0</v>
      </c>
      <c r="G8" s="911">
        <f>IF(C12=G12,1,0)</f>
        <v>1</v>
      </c>
    </row>
    <row r="9" spans="1:9" ht="3" customHeight="1" x14ac:dyDescent="0.15"/>
    <row r="10" spans="1:9" x14ac:dyDescent="0.15">
      <c r="E10" s="912"/>
      <c r="F10" s="912"/>
      <c r="G10" s="912"/>
      <c r="H10" s="912"/>
      <c r="I10" s="912"/>
    </row>
    <row r="12" spans="1:9" x14ac:dyDescent="0.15">
      <c r="C12" s="905" t="str">
        <f>'1 System specification'!M2</f>
        <v>Italiano</v>
      </c>
      <c r="E12" s="913" t="s">
        <v>10</v>
      </c>
      <c r="F12" s="914" t="s">
        <v>1864</v>
      </c>
      <c r="G12" s="915" t="s">
        <v>11</v>
      </c>
      <c r="I12" s="916"/>
    </row>
    <row r="14" spans="1:9" ht="23" x14ac:dyDescent="0.15">
      <c r="A14" s="618">
        <v>1</v>
      </c>
      <c r="B14" s="917"/>
      <c r="C14" s="918" t="str">
        <f t="shared" ref="C14:C77" si="0">IF(C$12=F$12,F14,IF(C$12=G$12,G14,E14))</f>
        <v>prova</v>
      </c>
      <c r="D14" s="919"/>
      <c r="E14" s="920" t="s">
        <v>312</v>
      </c>
      <c r="F14" s="921" t="s">
        <v>427</v>
      </c>
      <c r="G14" s="922" t="s">
        <v>428</v>
      </c>
      <c r="I14" s="919"/>
    </row>
    <row r="15" spans="1:9" s="927" customFormat="1" ht="32" x14ac:dyDescent="0.15">
      <c r="A15" s="618">
        <v>2</v>
      </c>
      <c r="B15" s="917"/>
      <c r="C15" s="918" t="str">
        <f t="shared" si="0"/>
        <v>(tutti i valori di kg CO2 sono valori equivalenti di kg CO2)</v>
      </c>
      <c r="D15" s="923"/>
      <c r="E15" s="924" t="s">
        <v>255</v>
      </c>
      <c r="F15" s="925" t="s">
        <v>431</v>
      </c>
      <c r="G15" s="926" t="s">
        <v>1311</v>
      </c>
      <c r="I15" s="923"/>
    </row>
    <row r="16" spans="1:9" s="927" customFormat="1" ht="23" x14ac:dyDescent="0.15">
      <c r="A16" s="618">
        <v>3</v>
      </c>
      <c r="B16" s="917"/>
      <c r="C16" s="918" t="str">
        <f t="shared" si="0"/>
        <v>(freddo prodotto / Consumo totale di elettricità)</v>
      </c>
      <c r="D16" s="923"/>
      <c r="E16" s="924" t="s">
        <v>141</v>
      </c>
      <c r="F16" s="925" t="s">
        <v>675</v>
      </c>
      <c r="G16" s="926" t="s">
        <v>1312</v>
      </c>
      <c r="I16" s="923"/>
    </row>
    <row r="17" spans="1:9" s="927" customFormat="1" ht="23" x14ac:dyDescent="0.15">
      <c r="A17" s="618">
        <v>4</v>
      </c>
      <c r="B17" s="917"/>
      <c r="C17" s="918" t="str">
        <f t="shared" si="0"/>
        <v>(Sovra)dimensionamento</v>
      </c>
      <c r="D17" s="923"/>
      <c r="E17" s="924" t="s">
        <v>121</v>
      </c>
      <c r="F17" s="925" t="s">
        <v>432</v>
      </c>
      <c r="G17" s="926" t="s">
        <v>1313</v>
      </c>
      <c r="I17" s="923"/>
    </row>
    <row r="18" spans="1:9" s="927" customFormat="1" ht="28" x14ac:dyDescent="0.15">
      <c r="A18" s="928">
        <v>5</v>
      </c>
      <c r="B18" s="917"/>
      <c r="C18" s="918" t="str">
        <f t="shared" si="0"/>
        <v>2A: Calcolo del fabbisogno di elettricità</v>
      </c>
      <c r="D18" s="923"/>
      <c r="E18" s="929" t="s">
        <v>1709</v>
      </c>
      <c r="F18" s="925" t="s">
        <v>1239</v>
      </c>
      <c r="G18" s="926" t="s">
        <v>1234</v>
      </c>
      <c r="I18" s="923"/>
    </row>
    <row r="19" spans="1:9" s="927" customFormat="1" ht="28" x14ac:dyDescent="0.15">
      <c r="A19" s="928">
        <v>6</v>
      </c>
      <c r="B19" s="917"/>
      <c r="C19" s="918" t="str">
        <f t="shared" si="0"/>
        <v>2B: Calcolo del fabbisogno di elettricità per semplici impianti di climatizzazione comfort</v>
      </c>
      <c r="D19" s="923"/>
      <c r="E19" s="929" t="s">
        <v>1610</v>
      </c>
      <c r="F19" s="925" t="s">
        <v>1240</v>
      </c>
      <c r="G19" s="926" t="s">
        <v>1235</v>
      </c>
      <c r="I19" s="923"/>
    </row>
    <row r="20" spans="1:9" s="927" customFormat="1" ht="26" customHeight="1" x14ac:dyDescent="0.15">
      <c r="A20" s="618">
        <v>7</v>
      </c>
      <c r="B20" s="917"/>
      <c r="C20" s="918" t="str">
        <f t="shared" si="0"/>
        <v>B: Impianto con 3'500 ore di funz. a pieno regime all'anno</v>
      </c>
      <c r="D20" s="923"/>
      <c r="E20" s="924" t="s">
        <v>793</v>
      </c>
      <c r="F20" s="925" t="s">
        <v>1059</v>
      </c>
      <c r="G20" s="930" t="s">
        <v>1060</v>
      </c>
      <c r="I20" s="923"/>
    </row>
    <row r="21" spans="1:9" s="927" customFormat="1" ht="56" x14ac:dyDescent="0.15">
      <c r="A21" s="618">
        <v>8</v>
      </c>
      <c r="B21" s="917"/>
      <c r="C21" s="918" t="str">
        <f t="shared" si="0"/>
        <v>Strumento per prognosi di consumo elettrico, impatto ambientale e costo del ciclo di vita per impianti di refrigerazione e climatizzazione</v>
      </c>
      <c r="D21" s="923"/>
      <c r="E21" s="924" t="s">
        <v>1269</v>
      </c>
      <c r="F21" s="925" t="s">
        <v>733</v>
      </c>
      <c r="G21" s="930" t="s">
        <v>734</v>
      </c>
      <c r="I21" s="923"/>
    </row>
    <row r="22" spans="1:9" s="927" customFormat="1" ht="23" x14ac:dyDescent="0.15">
      <c r="A22" s="618">
        <v>10</v>
      </c>
      <c r="B22" s="917"/>
      <c r="C22" s="918" t="str">
        <f t="shared" si="0"/>
        <v>Discrepanza rispetto al valore previsto</v>
      </c>
      <c r="D22" s="923"/>
      <c r="E22" s="924" t="s">
        <v>1065</v>
      </c>
      <c r="F22" s="925" t="s">
        <v>433</v>
      </c>
      <c r="G22" s="926" t="s">
        <v>1314</v>
      </c>
      <c r="I22" s="923"/>
    </row>
    <row r="23" spans="1:9" s="927" customFormat="1" ht="23" x14ac:dyDescent="0.15">
      <c r="A23" s="618">
        <v>13</v>
      </c>
      <c r="B23" s="917"/>
      <c r="C23" s="918" t="str">
        <f t="shared" si="0"/>
        <v>Carica di riemplemento dell'impianto</v>
      </c>
      <c r="D23" s="923"/>
      <c r="E23" s="924" t="s">
        <v>18</v>
      </c>
      <c r="F23" s="925" t="s">
        <v>676</v>
      </c>
      <c r="G23" s="926" t="s">
        <v>1315</v>
      </c>
      <c r="I23" s="923"/>
    </row>
    <row r="24" spans="1:9" s="927" customFormat="1" ht="23" x14ac:dyDescent="0.15">
      <c r="A24" s="618">
        <v>14</v>
      </c>
      <c r="B24" s="917"/>
      <c r="C24" s="918" t="str">
        <f t="shared" si="0"/>
        <v>Progetto dell'impianto</v>
      </c>
      <c r="D24" s="923"/>
      <c r="E24" s="924" t="s">
        <v>171</v>
      </c>
      <c r="F24" s="925" t="s">
        <v>434</v>
      </c>
      <c r="G24" s="926" t="s">
        <v>1316</v>
      </c>
      <c r="I24" s="923"/>
    </row>
    <row r="25" spans="1:9" s="927" customFormat="1" ht="23" x14ac:dyDescent="0.15">
      <c r="A25" s="618">
        <v>15</v>
      </c>
      <c r="B25" s="917"/>
      <c r="C25" s="918" t="str">
        <f t="shared" si="0"/>
        <v>Specifiche dell'impianto</v>
      </c>
      <c r="D25" s="923"/>
      <c r="E25" s="924" t="s">
        <v>324</v>
      </c>
      <c r="F25" s="925" t="s">
        <v>435</v>
      </c>
      <c r="G25" s="930" t="s">
        <v>1726</v>
      </c>
      <c r="I25" s="923"/>
    </row>
    <row r="26" spans="1:9" s="927" customFormat="1" ht="23" x14ac:dyDescent="0.15">
      <c r="A26" s="618">
        <v>17</v>
      </c>
      <c r="B26" s="917"/>
      <c r="C26" s="918" t="str">
        <f t="shared" si="0"/>
        <v>Tipo di impianto</v>
      </c>
      <c r="D26" s="923"/>
      <c r="E26" s="924" t="s">
        <v>14</v>
      </c>
      <c r="F26" s="925" t="s">
        <v>436</v>
      </c>
      <c r="G26" s="926" t="s">
        <v>1317</v>
      </c>
      <c r="I26" s="923"/>
    </row>
    <row r="27" spans="1:9" s="927" customFormat="1" ht="23" x14ac:dyDescent="0.15">
      <c r="A27" s="618">
        <v>19</v>
      </c>
      <c r="B27" s="917"/>
      <c r="C27" s="918" t="str">
        <f t="shared" si="0"/>
        <v>Approvazione del progettista per il progetto</v>
      </c>
      <c r="D27" s="923"/>
      <c r="E27" s="924" t="s">
        <v>1066</v>
      </c>
      <c r="F27" s="925" t="s">
        <v>437</v>
      </c>
      <c r="G27" s="926" t="s">
        <v>1318</v>
      </c>
      <c r="I27" s="923"/>
    </row>
    <row r="28" spans="1:9" s="927" customFormat="1" ht="23" x14ac:dyDescent="0.15">
      <c r="A28" s="618">
        <v>20</v>
      </c>
      <c r="B28" s="917"/>
      <c r="C28" s="918" t="str">
        <f t="shared" si="0"/>
        <v>Valutazione progettisti</v>
      </c>
      <c r="D28" s="923"/>
      <c r="E28" s="924" t="s">
        <v>93</v>
      </c>
      <c r="F28" s="925" t="s">
        <v>438</v>
      </c>
      <c r="G28" s="930" t="s">
        <v>1029</v>
      </c>
      <c r="I28" s="923"/>
    </row>
    <row r="29" spans="1:9" s="927" customFormat="1" ht="23" x14ac:dyDescent="0.15">
      <c r="A29" s="618">
        <v>23</v>
      </c>
      <c r="B29" s="917"/>
      <c r="C29" s="918" t="str">
        <f t="shared" si="0"/>
        <v>Utilizzo</v>
      </c>
      <c r="D29" s="923"/>
      <c r="E29" s="924" t="s">
        <v>265</v>
      </c>
      <c r="F29" s="925" t="s">
        <v>439</v>
      </c>
      <c r="G29" s="926" t="s">
        <v>658</v>
      </c>
      <c r="I29" s="923"/>
    </row>
    <row r="30" spans="1:9" s="927" customFormat="1" ht="23" x14ac:dyDescent="0.15">
      <c r="A30" s="618">
        <v>24</v>
      </c>
      <c r="B30" s="917"/>
      <c r="C30" s="918" t="str">
        <f t="shared" si="0"/>
        <v>Numero camion</v>
      </c>
      <c r="D30" s="923"/>
      <c r="E30" s="924" t="s">
        <v>81</v>
      </c>
      <c r="F30" s="925" t="s">
        <v>440</v>
      </c>
      <c r="G30" s="926" t="s">
        <v>1319</v>
      </c>
      <c r="I30" s="923"/>
    </row>
    <row r="31" spans="1:9" s="927" customFormat="1" ht="23" x14ac:dyDescent="0.15">
      <c r="A31" s="618">
        <v>25</v>
      </c>
      <c r="B31" s="917"/>
      <c r="C31" s="918" t="str">
        <f t="shared" si="0"/>
        <v xml:space="preserve">Numero varianti </v>
      </c>
      <c r="D31" s="923"/>
      <c r="E31" s="924" t="s">
        <v>245</v>
      </c>
      <c r="F31" s="925" t="s">
        <v>441</v>
      </c>
      <c r="G31" s="926" t="s">
        <v>1320</v>
      </c>
      <c r="I31" s="923"/>
    </row>
    <row r="32" spans="1:9" s="927" customFormat="1" ht="23" x14ac:dyDescent="0.15">
      <c r="A32" s="618">
        <v>26</v>
      </c>
      <c r="B32" s="917"/>
      <c r="C32" s="918" t="str">
        <f t="shared" si="0"/>
        <v>Numero compressori</v>
      </c>
      <c r="D32" s="923"/>
      <c r="E32" s="924" t="s">
        <v>170</v>
      </c>
      <c r="F32" s="925" t="s">
        <v>442</v>
      </c>
      <c r="G32" s="926" t="s">
        <v>1321</v>
      </c>
      <c r="I32" s="923"/>
    </row>
    <row r="33" spans="1:9" s="927" customFormat="1" ht="23" x14ac:dyDescent="0.15">
      <c r="A33" s="618">
        <v>28</v>
      </c>
      <c r="B33" s="917"/>
      <c r="C33" s="918" t="str">
        <f t="shared" si="0"/>
        <v>Riempito da</v>
      </c>
      <c r="D33" s="923"/>
      <c r="E33" s="924" t="s">
        <v>263</v>
      </c>
      <c r="F33" s="925" t="s">
        <v>443</v>
      </c>
      <c r="G33" s="926" t="s">
        <v>1322</v>
      </c>
      <c r="I33" s="923"/>
    </row>
    <row r="34" spans="1:9" s="927" customFormat="1" ht="23" x14ac:dyDescent="0.15">
      <c r="A34" s="618">
        <v>29</v>
      </c>
      <c r="B34" s="917"/>
      <c r="C34" s="918" t="str">
        <f t="shared" si="0"/>
        <v>Scelta dell'impianto di refrigerazione</v>
      </c>
      <c r="D34" s="923"/>
      <c r="E34" s="924" t="s">
        <v>309</v>
      </c>
      <c r="F34" s="925" t="s">
        <v>444</v>
      </c>
      <c r="G34" s="926" t="s">
        <v>1323</v>
      </c>
      <c r="I34" s="923"/>
    </row>
    <row r="35" spans="1:9" s="927" customFormat="1" ht="23" x14ac:dyDescent="0.15">
      <c r="A35" s="618">
        <v>30</v>
      </c>
      <c r="B35" s="917"/>
      <c r="C35" s="918" t="str">
        <f t="shared" si="0"/>
        <v xml:space="preserve">Temperatura esterna </v>
      </c>
      <c r="D35" s="923"/>
      <c r="E35" s="924" t="s">
        <v>259</v>
      </c>
      <c r="F35" s="925" t="s">
        <v>445</v>
      </c>
      <c r="G35" s="926" t="s">
        <v>1324</v>
      </c>
      <c r="I35" s="923"/>
    </row>
    <row r="36" spans="1:9" s="927" customFormat="1" ht="23" x14ac:dyDescent="0.15">
      <c r="A36" s="618">
        <v>31</v>
      </c>
      <c r="B36" s="917"/>
      <c r="C36" s="918" t="str">
        <f t="shared" si="0"/>
        <v>Temperatura esterna (5:40 - 17:40 h)</v>
      </c>
      <c r="D36" s="923"/>
      <c r="E36" s="924" t="s">
        <v>1788</v>
      </c>
      <c r="F36" s="925" t="s">
        <v>1789</v>
      </c>
      <c r="G36" s="930" t="s">
        <v>1790</v>
      </c>
      <c r="I36" s="923"/>
    </row>
    <row r="37" spans="1:9" s="927" customFormat="1" ht="32" x14ac:dyDescent="0.15">
      <c r="A37" s="618">
        <v>35</v>
      </c>
      <c r="B37" s="917"/>
      <c r="C37" s="918" t="str">
        <f t="shared" si="0"/>
        <v>C: Impianto con 5'000 ore di funz. a pieno regime all'anno</v>
      </c>
      <c r="D37" s="923"/>
      <c r="E37" s="924" t="s">
        <v>792</v>
      </c>
      <c r="F37" s="925" t="s">
        <v>1057</v>
      </c>
      <c r="G37" s="930" t="s">
        <v>1058</v>
      </c>
      <c r="I37" s="923"/>
    </row>
    <row r="38" spans="1:9" s="927" customFormat="1" ht="23" x14ac:dyDescent="0.15">
      <c r="A38" s="618">
        <v>36</v>
      </c>
      <c r="B38" s="917"/>
      <c r="C38" s="918" t="str">
        <f t="shared" si="0"/>
        <v>Basilea</v>
      </c>
      <c r="D38" s="923"/>
      <c r="E38" s="924" t="s">
        <v>104</v>
      </c>
      <c r="F38" s="925" t="s">
        <v>342</v>
      </c>
      <c r="G38" s="931" t="s">
        <v>1325</v>
      </c>
      <c r="I38" s="923"/>
    </row>
    <row r="39" spans="1:9" s="927" customFormat="1" ht="23" x14ac:dyDescent="0.15">
      <c r="A39" s="618">
        <v>37</v>
      </c>
      <c r="B39" s="917"/>
      <c r="C39" s="918" t="str">
        <f t="shared" si="0"/>
        <v>Modello</v>
      </c>
      <c r="D39" s="923"/>
      <c r="E39" s="924" t="s">
        <v>277</v>
      </c>
      <c r="F39" s="925" t="s">
        <v>446</v>
      </c>
      <c r="G39" s="926" t="s">
        <v>1326</v>
      </c>
      <c r="I39" s="923"/>
    </row>
    <row r="40" spans="1:9" s="927" customFormat="1" ht="23" x14ac:dyDescent="0.15">
      <c r="A40" s="618">
        <v>39</v>
      </c>
      <c r="B40" s="917"/>
      <c r="C40" s="918" t="str">
        <f t="shared" si="0"/>
        <v>Impatto</v>
      </c>
      <c r="D40" s="923"/>
      <c r="E40" s="924" t="s">
        <v>190</v>
      </c>
      <c r="F40" s="925" t="s">
        <v>447</v>
      </c>
      <c r="G40" s="926" t="s">
        <v>1327</v>
      </c>
      <c r="I40" s="923"/>
    </row>
    <row r="41" spans="1:9" s="927" customFormat="1" ht="23" x14ac:dyDescent="0.15">
      <c r="A41" s="618">
        <v>41</v>
      </c>
      <c r="B41" s="917"/>
      <c r="C41" s="918" t="str">
        <f t="shared" si="0"/>
        <v>Impatto comando</v>
      </c>
      <c r="D41" s="923"/>
      <c r="E41" s="924" t="s">
        <v>196</v>
      </c>
      <c r="F41" s="925" t="s">
        <v>715</v>
      </c>
      <c r="G41" s="926" t="s">
        <v>1328</v>
      </c>
      <c r="I41" s="923"/>
    </row>
    <row r="42" spans="1:9" s="927" customFormat="1" ht="23" x14ac:dyDescent="0.15">
      <c r="A42" s="618">
        <v>42</v>
      </c>
      <c r="B42" s="917"/>
      <c r="C42" s="918" t="str">
        <f t="shared" si="0"/>
        <v>comando in base al fabbisogno (FU)</v>
      </c>
      <c r="D42" s="923"/>
      <c r="E42" s="924" t="s">
        <v>112</v>
      </c>
      <c r="F42" s="925" t="s">
        <v>448</v>
      </c>
      <c r="G42" s="930" t="s">
        <v>1270</v>
      </c>
      <c r="I42" s="923"/>
    </row>
    <row r="43" spans="1:9" s="927" customFormat="1" ht="23" x14ac:dyDescent="0.15">
      <c r="A43" s="618">
        <v>44</v>
      </c>
      <c r="B43" s="917"/>
      <c r="C43" s="918" t="str">
        <f t="shared" si="0"/>
        <v>Osservazioni</v>
      </c>
      <c r="D43" s="923"/>
      <c r="E43" s="924" t="s">
        <v>3</v>
      </c>
      <c r="F43" s="925" t="s">
        <v>449</v>
      </c>
      <c r="G43" s="926" t="s">
        <v>657</v>
      </c>
      <c r="I43" s="923"/>
    </row>
    <row r="44" spans="1:9" s="927" customFormat="1" ht="23" x14ac:dyDescent="0.15">
      <c r="A44" s="618">
        <v>47</v>
      </c>
      <c r="B44" s="917"/>
      <c r="C44" s="918" t="str">
        <f t="shared" si="0"/>
        <v>Calcolo</v>
      </c>
      <c r="D44" s="923"/>
      <c r="E44" s="924" t="s">
        <v>69</v>
      </c>
      <c r="F44" s="925" t="s">
        <v>450</v>
      </c>
      <c r="G44" s="926" t="s">
        <v>1329</v>
      </c>
      <c r="I44" s="923"/>
    </row>
    <row r="45" spans="1:9" s="927" customFormat="1" ht="32" x14ac:dyDescent="0.15">
      <c r="A45" s="618">
        <v>48</v>
      </c>
      <c r="B45" s="917"/>
      <c r="C45" s="918" t="str">
        <f t="shared" si="0"/>
        <v>Calcolo delle emissioni di CO2 in base al consumo di elettricità dell'impianto di refrigerazione</v>
      </c>
      <c r="D45" s="923"/>
      <c r="E45" s="924" t="s">
        <v>305</v>
      </c>
      <c r="F45" s="925" t="s">
        <v>677</v>
      </c>
      <c r="G45" s="926" t="s">
        <v>1330</v>
      </c>
      <c r="I45" s="923"/>
    </row>
    <row r="46" spans="1:9" s="927" customFormat="1" ht="23" x14ac:dyDescent="0.15">
      <c r="A46" s="618">
        <v>49</v>
      </c>
      <c r="B46" s="917"/>
      <c r="C46" s="918" t="str">
        <f t="shared" si="0"/>
        <v>Calcolo delle emissioni di CO2 dovuto alle perdite</v>
      </c>
      <c r="D46" s="923"/>
      <c r="E46" s="924" t="s">
        <v>303</v>
      </c>
      <c r="F46" s="925" t="s">
        <v>451</v>
      </c>
      <c r="G46" s="926" t="s">
        <v>1331</v>
      </c>
      <c r="I46" s="923"/>
    </row>
    <row r="47" spans="1:9" s="927" customFormat="1" ht="32" x14ac:dyDescent="0.15">
      <c r="A47" s="618">
        <v>50</v>
      </c>
      <c r="B47" s="917"/>
      <c r="C47" s="918" t="str">
        <f t="shared" si="0"/>
        <v>Calcolo delle emissioni di CO2 dovuto a perdite nel recupero del refrigerante</v>
      </c>
      <c r="D47" s="923"/>
      <c r="E47" s="924" t="s">
        <v>304</v>
      </c>
      <c r="F47" s="925" t="s">
        <v>452</v>
      </c>
      <c r="G47" s="926" t="s">
        <v>1332</v>
      </c>
      <c r="I47" s="923"/>
    </row>
    <row r="48" spans="1:9" s="927" customFormat="1" ht="23" x14ac:dyDescent="0.15">
      <c r="A48" s="928">
        <v>51</v>
      </c>
      <c r="B48" s="917"/>
      <c r="C48" s="918" t="str">
        <f t="shared" si="0"/>
        <v>Calcolo con il tool del freddo</v>
      </c>
      <c r="D48" s="923"/>
      <c r="E48" s="924" t="s">
        <v>978</v>
      </c>
      <c r="F48" s="925" t="s">
        <v>1241</v>
      </c>
      <c r="G48" s="930" t="s">
        <v>1236</v>
      </c>
      <c r="I48" s="923"/>
    </row>
    <row r="49" spans="1:9" s="927" customFormat="1" ht="23" x14ac:dyDescent="0.15">
      <c r="A49" s="618">
        <v>52</v>
      </c>
      <c r="B49" s="917"/>
      <c r="C49" s="918" t="str">
        <f t="shared" si="0"/>
        <v>Base di calcolo</v>
      </c>
      <c r="D49" s="923"/>
      <c r="E49" s="924" t="s">
        <v>232</v>
      </c>
      <c r="F49" s="925" t="s">
        <v>453</v>
      </c>
      <c r="G49" s="926" t="s">
        <v>1333</v>
      </c>
      <c r="I49" s="923"/>
    </row>
    <row r="50" spans="1:9" s="927" customFormat="1" ht="23" x14ac:dyDescent="0.15">
      <c r="A50" s="618">
        <v>53</v>
      </c>
      <c r="B50" s="917"/>
      <c r="C50" s="918" t="str">
        <f t="shared" si="0"/>
        <v>Calcoli (A: profilo standard)</v>
      </c>
      <c r="D50" s="923"/>
      <c r="E50" s="924" t="s">
        <v>336</v>
      </c>
      <c r="F50" s="925" t="s">
        <v>454</v>
      </c>
      <c r="G50" s="926" t="s">
        <v>1334</v>
      </c>
      <c r="I50" s="923"/>
    </row>
    <row r="51" spans="1:9" s="927" customFormat="1" ht="23" x14ac:dyDescent="0.15">
      <c r="A51" s="618">
        <v>54</v>
      </c>
      <c r="B51" s="917"/>
      <c r="C51" s="918" t="str">
        <f t="shared" si="0"/>
        <v>Calcoli (B: valori progettista)</v>
      </c>
      <c r="D51" s="923"/>
      <c r="E51" s="924" t="s">
        <v>337</v>
      </c>
      <c r="F51" s="925" t="s">
        <v>455</v>
      </c>
      <c r="G51" s="926" t="s">
        <v>1335</v>
      </c>
      <c r="I51" s="923"/>
    </row>
    <row r="52" spans="1:9" s="927" customFormat="1" ht="28" x14ac:dyDescent="0.15">
      <c r="A52" s="618">
        <v>55</v>
      </c>
      <c r="B52" s="917"/>
      <c r="C52" s="918" t="str">
        <f>IF(C$12=F$12,F52,IF(C$12=G$12,G52,E52))</f>
        <v>Calcoli (dati del profilo)</v>
      </c>
      <c r="D52" s="923"/>
      <c r="E52" s="924" t="s">
        <v>1077</v>
      </c>
      <c r="F52" s="925" t="s">
        <v>456</v>
      </c>
      <c r="G52" s="926" t="s">
        <v>1336</v>
      </c>
      <c r="I52" s="923"/>
    </row>
    <row r="53" spans="1:9" s="927" customFormat="1" ht="23" x14ac:dyDescent="0.15">
      <c r="A53" s="618">
        <v>56</v>
      </c>
      <c r="B53" s="917"/>
      <c r="C53" s="918" t="str">
        <f t="shared" si="0"/>
        <v>Calcoli con i dati del progettista</v>
      </c>
      <c r="D53" s="923"/>
      <c r="E53" s="924" t="s">
        <v>1076</v>
      </c>
      <c r="F53" s="925" t="s">
        <v>457</v>
      </c>
      <c r="G53" s="926" t="s">
        <v>1337</v>
      </c>
      <c r="I53" s="923"/>
    </row>
    <row r="54" spans="1:9" s="927" customFormat="1" ht="23" x14ac:dyDescent="0.15">
      <c r="A54" s="618">
        <v>57</v>
      </c>
      <c r="B54" s="917"/>
      <c r="C54" s="918" t="str">
        <f t="shared" si="0"/>
        <v>Tipo di calcolo</v>
      </c>
      <c r="D54" s="923"/>
      <c r="E54" s="924" t="s">
        <v>338</v>
      </c>
      <c r="F54" s="925" t="s">
        <v>458</v>
      </c>
      <c r="G54" s="926" t="s">
        <v>1338</v>
      </c>
      <c r="I54" s="923"/>
    </row>
    <row r="55" spans="1:9" s="927" customFormat="1" ht="23" x14ac:dyDescent="0.15">
      <c r="A55" s="618">
        <v>58</v>
      </c>
      <c r="B55" s="917"/>
      <c r="C55" s="918" t="str">
        <f t="shared" si="0"/>
        <v>Berna</v>
      </c>
      <c r="D55" s="923"/>
      <c r="E55" s="924" t="s">
        <v>105</v>
      </c>
      <c r="F55" s="925" t="s">
        <v>343</v>
      </c>
      <c r="G55" s="931" t="s">
        <v>1339</v>
      </c>
      <c r="I55" s="923"/>
    </row>
    <row r="56" spans="1:9" s="927" customFormat="1" ht="23" x14ac:dyDescent="0.15">
      <c r="A56" s="618">
        <v>60</v>
      </c>
      <c r="B56" s="917"/>
      <c r="C56" s="918" t="str">
        <f t="shared" si="0"/>
        <v>Profilo d'esercizio</v>
      </c>
      <c r="D56" s="923"/>
      <c r="E56" s="924" t="s">
        <v>158</v>
      </c>
      <c r="F56" s="925" t="s">
        <v>459</v>
      </c>
      <c r="G56" s="926" t="s">
        <v>1340</v>
      </c>
      <c r="I56" s="923"/>
    </row>
    <row r="57" spans="1:9" s="927" customFormat="1" ht="23" x14ac:dyDescent="0.15">
      <c r="A57" s="618">
        <v>62</v>
      </c>
      <c r="B57" s="917"/>
      <c r="C57" s="918" t="str">
        <f t="shared" si="0"/>
        <v>Ore d'esercizio macchina all'anno</v>
      </c>
      <c r="D57" s="923"/>
      <c r="E57" s="924" t="s">
        <v>136</v>
      </c>
      <c r="F57" s="925" t="s">
        <v>678</v>
      </c>
      <c r="G57" s="926" t="s">
        <v>1341</v>
      </c>
      <c r="I57" s="923"/>
    </row>
    <row r="58" spans="1:9" s="927" customFormat="1" ht="23" x14ac:dyDescent="0.15">
      <c r="A58" s="618">
        <v>64</v>
      </c>
      <c r="B58" s="917"/>
      <c r="C58" s="918" t="str">
        <f t="shared" si="0"/>
        <v>Profilo ore d'esercizio (ridotto)</v>
      </c>
      <c r="D58" s="923"/>
      <c r="E58" s="924" t="s">
        <v>132</v>
      </c>
      <c r="F58" s="925" t="s">
        <v>460</v>
      </c>
      <c r="G58" s="926" t="s">
        <v>1342</v>
      </c>
      <c r="I58" s="923"/>
    </row>
    <row r="59" spans="1:9" s="927" customFormat="1" ht="23" x14ac:dyDescent="0.15">
      <c r="A59" s="618">
        <v>65</v>
      </c>
      <c r="B59" s="917"/>
      <c r="C59" s="918" t="str">
        <f t="shared" si="0"/>
        <v>Ore d'esercizio (al giorno)</v>
      </c>
      <c r="D59" s="923"/>
      <c r="E59" s="924" t="s">
        <v>96</v>
      </c>
      <c r="F59" s="925" t="s">
        <v>461</v>
      </c>
      <c r="G59" s="926" t="s">
        <v>1343</v>
      </c>
      <c r="I59" s="923"/>
    </row>
    <row r="60" spans="1:9" s="927" customFormat="1" ht="23" x14ac:dyDescent="0.15">
      <c r="A60" s="618">
        <v>66</v>
      </c>
      <c r="B60" s="917"/>
      <c r="C60" s="918" t="str">
        <f t="shared" si="0"/>
        <v>Ore di esercizio</v>
      </c>
      <c r="D60" s="923"/>
      <c r="E60" s="924" t="s">
        <v>331</v>
      </c>
      <c r="F60" s="925" t="s">
        <v>344</v>
      </c>
      <c r="G60" s="931" t="s">
        <v>1344</v>
      </c>
      <c r="I60" s="923"/>
    </row>
    <row r="61" spans="1:9" s="927" customFormat="1" ht="23" x14ac:dyDescent="0.15">
      <c r="A61" s="618">
        <v>67</v>
      </c>
      <c r="B61" s="917"/>
      <c r="C61" s="918" t="str">
        <f t="shared" si="0"/>
        <v>Denominazione</v>
      </c>
      <c r="D61" s="923"/>
      <c r="E61" s="924" t="s">
        <v>2</v>
      </c>
      <c r="F61" s="925" t="s">
        <v>462</v>
      </c>
      <c r="G61" s="926" t="s">
        <v>1345</v>
      </c>
      <c r="I61" s="923"/>
    </row>
    <row r="62" spans="1:9" s="927" customFormat="1" ht="23" x14ac:dyDescent="0.15">
      <c r="A62" s="618">
        <v>68</v>
      </c>
      <c r="B62" s="917"/>
      <c r="C62" s="918" t="str">
        <f t="shared" si="0"/>
        <v>Denominazione della variante A</v>
      </c>
      <c r="D62" s="923"/>
      <c r="E62" s="924" t="s">
        <v>221</v>
      </c>
      <c r="F62" s="925" t="s">
        <v>463</v>
      </c>
      <c r="G62" s="926" t="s">
        <v>1346</v>
      </c>
      <c r="I62" s="923"/>
    </row>
    <row r="63" spans="1:9" s="927" customFormat="1" ht="23" x14ac:dyDescent="0.15">
      <c r="A63" s="618">
        <v>69</v>
      </c>
      <c r="B63" s="917"/>
      <c r="C63" s="918" t="str">
        <f t="shared" si="0"/>
        <v>Denominazione della variante B</v>
      </c>
      <c r="D63" s="923"/>
      <c r="E63" s="924" t="s">
        <v>222</v>
      </c>
      <c r="F63" s="925" t="s">
        <v>464</v>
      </c>
      <c r="G63" s="926" t="s">
        <v>1347</v>
      </c>
      <c r="I63" s="923"/>
    </row>
    <row r="64" spans="1:9" s="927" customFormat="1" ht="32" x14ac:dyDescent="0.15">
      <c r="A64" s="618">
        <v>72</v>
      </c>
      <c r="B64" s="917"/>
      <c r="C64" s="918" t="str">
        <f t="shared" si="0"/>
        <v>D: Impianto con 7'500 ore di funz. a pieno regime all'anno</v>
      </c>
      <c r="D64" s="923"/>
      <c r="E64" s="924" t="s">
        <v>794</v>
      </c>
      <c r="F64" s="925" t="s">
        <v>1055</v>
      </c>
      <c r="G64" s="930" t="s">
        <v>1056</v>
      </c>
      <c r="I64" s="923"/>
    </row>
    <row r="65" spans="1:9" s="927" customFormat="1" ht="23" x14ac:dyDescent="0.15">
      <c r="A65" s="618">
        <v>73</v>
      </c>
      <c r="B65" s="917"/>
      <c r="C65" s="918" t="str">
        <f t="shared" si="0"/>
        <v>CHF/ tonnellate CO2</v>
      </c>
      <c r="D65" s="923"/>
      <c r="E65" s="924" t="s">
        <v>24</v>
      </c>
      <c r="F65" s="925" t="s">
        <v>465</v>
      </c>
      <c r="G65" s="926" t="s">
        <v>1348</v>
      </c>
      <c r="I65" s="923"/>
    </row>
    <row r="66" spans="1:9" s="927" customFormat="1" ht="23" x14ac:dyDescent="0.15">
      <c r="A66" s="618">
        <v>75</v>
      </c>
      <c r="B66" s="917"/>
      <c r="C66" s="918" t="str">
        <f t="shared" si="0"/>
        <v>Emissioni di CO2 auto di media cilindrata</v>
      </c>
      <c r="D66" s="923"/>
      <c r="E66" s="924" t="s">
        <v>39</v>
      </c>
      <c r="F66" s="925" t="s">
        <v>466</v>
      </c>
      <c r="G66" s="926" t="s">
        <v>1349</v>
      </c>
      <c r="I66" s="923"/>
    </row>
    <row r="67" spans="1:9" s="927" customFormat="1" ht="23" x14ac:dyDescent="0.15">
      <c r="A67" s="618">
        <v>76</v>
      </c>
      <c r="B67" s="917"/>
      <c r="C67" s="918" t="str">
        <f t="shared" si="0"/>
        <v>Emissioni di CO2 all'anno</v>
      </c>
      <c r="D67" s="923"/>
      <c r="E67" s="924" t="s">
        <v>241</v>
      </c>
      <c r="F67" s="925" t="s">
        <v>467</v>
      </c>
      <c r="G67" s="926" t="s">
        <v>1350</v>
      </c>
      <c r="I67" s="923"/>
    </row>
    <row r="68" spans="1:9" s="927" customFormat="1" ht="23" x14ac:dyDescent="0.15">
      <c r="A68" s="618">
        <v>77</v>
      </c>
      <c r="B68" s="917"/>
      <c r="C68" s="918" t="str">
        <f t="shared" si="0"/>
        <v>Emissioni di CO2 per consumo di elettricità</v>
      </c>
      <c r="D68" s="923"/>
      <c r="E68" s="924" t="s">
        <v>37</v>
      </c>
      <c r="F68" s="925" t="s">
        <v>468</v>
      </c>
      <c r="G68" s="926" t="s">
        <v>1351</v>
      </c>
      <c r="I68" s="923"/>
    </row>
    <row r="69" spans="1:9" s="927" customFormat="1" ht="23" x14ac:dyDescent="0.15">
      <c r="A69" s="618">
        <v>78</v>
      </c>
      <c r="B69" s="917"/>
      <c r="C69" s="918" t="str">
        <f t="shared" si="0"/>
        <v>Emissioni di CO2 per perdite</v>
      </c>
      <c r="D69" s="923"/>
      <c r="E69" s="924" t="s">
        <v>74</v>
      </c>
      <c r="F69" s="925" t="s">
        <v>469</v>
      </c>
      <c r="G69" s="926" t="s">
        <v>1352</v>
      </c>
      <c r="I69" s="923"/>
    </row>
    <row r="70" spans="1:9" s="927" customFormat="1" ht="23" x14ac:dyDescent="0.15">
      <c r="A70" s="618">
        <v>79</v>
      </c>
      <c r="B70" s="917"/>
      <c r="C70" s="918" t="str">
        <f t="shared" si="0"/>
        <v>Emissioni di CO2 all'anno</v>
      </c>
      <c r="D70" s="923"/>
      <c r="E70" s="924" t="s">
        <v>80</v>
      </c>
      <c r="F70" s="925" t="s">
        <v>470</v>
      </c>
      <c r="G70" s="926" t="s">
        <v>1350</v>
      </c>
      <c r="I70" s="923"/>
    </row>
    <row r="71" spans="1:9" s="927" customFormat="1" ht="23" x14ac:dyDescent="0.15">
      <c r="A71" s="618">
        <v>80</v>
      </c>
      <c r="B71" s="917"/>
      <c r="C71" s="918" t="str">
        <f t="shared" si="0"/>
        <v>Emissioni di CO2 per  da recupero</v>
      </c>
      <c r="D71" s="923"/>
      <c r="E71" s="924" t="s">
        <v>75</v>
      </c>
      <c r="F71" s="925" t="s">
        <v>471</v>
      </c>
      <c r="G71" s="926" t="s">
        <v>1353</v>
      </c>
      <c r="I71" s="923"/>
    </row>
    <row r="72" spans="1:9" s="927" customFormat="1" ht="23" x14ac:dyDescent="0.15">
      <c r="A72" s="618">
        <v>81</v>
      </c>
      <c r="B72" s="917"/>
      <c r="C72" s="918" t="str">
        <f t="shared" si="0"/>
        <v>Emissioni di CO2 duranta di vita dell'impianto</v>
      </c>
      <c r="D72" s="923"/>
      <c r="E72" s="924" t="s">
        <v>322</v>
      </c>
      <c r="F72" s="925" t="s">
        <v>472</v>
      </c>
      <c r="G72" s="926" t="s">
        <v>1354</v>
      </c>
      <c r="I72" s="923"/>
    </row>
    <row r="73" spans="1:9" s="927" customFormat="1" ht="23" x14ac:dyDescent="0.15">
      <c r="A73" s="618">
        <v>82</v>
      </c>
      <c r="B73" s="917"/>
      <c r="C73" s="918" t="str">
        <f t="shared" si="0"/>
        <v>Fattore delle emissioni di CO2 elettricità</v>
      </c>
      <c r="D73" s="923"/>
      <c r="E73" s="924" t="s">
        <v>34</v>
      </c>
      <c r="F73" s="925" t="s">
        <v>473</v>
      </c>
      <c r="G73" s="926" t="s">
        <v>1355</v>
      </c>
      <c r="I73" s="923"/>
    </row>
    <row r="74" spans="1:9" s="927" customFormat="1" ht="23" x14ac:dyDescent="0.15">
      <c r="A74" s="618">
        <v>83</v>
      </c>
      <c r="B74" s="917"/>
      <c r="C74" s="918" t="str">
        <f t="shared" si="0"/>
        <v>Contenuto CO2 camion</v>
      </c>
      <c r="D74" s="923"/>
      <c r="E74" s="924" t="s">
        <v>44</v>
      </c>
      <c r="F74" s="925" t="s">
        <v>474</v>
      </c>
      <c r="G74" s="926" t="s">
        <v>1356</v>
      </c>
      <c r="I74" s="923"/>
    </row>
    <row r="75" spans="1:9" s="927" customFormat="1" ht="23" x14ac:dyDescent="0.15">
      <c r="A75" s="618">
        <v>84</v>
      </c>
      <c r="B75" s="917"/>
      <c r="C75" s="918" t="str">
        <f t="shared" si="0"/>
        <v>Spese di compensazione CO2</v>
      </c>
      <c r="D75" s="923"/>
      <c r="E75" s="924" t="s">
        <v>213</v>
      </c>
      <c r="F75" s="925" t="s">
        <v>475</v>
      </c>
      <c r="G75" s="926" t="s">
        <v>1357</v>
      </c>
      <c r="I75" s="923"/>
    </row>
    <row r="76" spans="1:9" s="927" customFormat="1" ht="23" x14ac:dyDescent="0.15">
      <c r="A76" s="618">
        <v>88</v>
      </c>
      <c r="B76" s="917"/>
      <c r="C76" s="918" t="str">
        <f t="shared" si="0"/>
        <v>Compressore COP (solo per controllo)</v>
      </c>
      <c r="D76" s="923"/>
      <c r="E76" s="924" t="s">
        <v>325</v>
      </c>
      <c r="F76" s="925" t="s">
        <v>679</v>
      </c>
      <c r="G76" s="926" t="s">
        <v>1358</v>
      </c>
      <c r="I76" s="923"/>
    </row>
    <row r="77" spans="1:9" s="927" customFormat="1" ht="23" x14ac:dyDescent="0.15">
      <c r="A77" s="618">
        <v>90</v>
      </c>
      <c r="B77" s="917"/>
      <c r="C77" s="918" t="str">
        <f t="shared" si="0"/>
        <v>Fondamenti dei dati sulla domanda di elettricità</v>
      </c>
      <c r="D77" s="923"/>
      <c r="E77" s="924" t="s">
        <v>1759</v>
      </c>
      <c r="F77" s="925" t="s">
        <v>1760</v>
      </c>
      <c r="G77" s="930" t="s">
        <v>1758</v>
      </c>
      <c r="I77" s="1106"/>
    </row>
    <row r="78" spans="1:9" s="927" customFormat="1" ht="23" x14ac:dyDescent="0.15">
      <c r="A78" s="618">
        <v>92</v>
      </c>
      <c r="B78" s="917"/>
      <c r="C78" s="918" t="str">
        <f t="shared" ref="C78:C141" si="1">IF(C$12=F$12,F78,IF(C$12=G$12,G78,E78))</f>
        <v>Data</v>
      </c>
      <c r="D78" s="923"/>
      <c r="E78" s="924" t="s">
        <v>6</v>
      </c>
      <c r="F78" s="925" t="s">
        <v>345</v>
      </c>
      <c r="G78" s="931" t="s">
        <v>1359</v>
      </c>
      <c r="I78" s="923"/>
    </row>
    <row r="79" spans="1:9" s="927" customFormat="1" ht="23" x14ac:dyDescent="0.15">
      <c r="A79" s="618">
        <v>95</v>
      </c>
      <c r="B79" s="917"/>
      <c r="C79" s="918" t="str">
        <f t="shared" si="1"/>
        <v>Mostrare i dettagli sul calcolo?</v>
      </c>
      <c r="D79" s="923"/>
      <c r="E79" s="924" t="s">
        <v>234</v>
      </c>
      <c r="F79" s="925" t="s">
        <v>476</v>
      </c>
      <c r="G79" s="926" t="s">
        <v>1360</v>
      </c>
      <c r="I79" s="923"/>
    </row>
    <row r="80" spans="1:9" s="927" customFormat="1" ht="23" x14ac:dyDescent="0.15">
      <c r="A80" s="618">
        <v>98</v>
      </c>
      <c r="B80" s="917"/>
      <c r="C80" s="918" t="str">
        <f t="shared" si="1"/>
        <v>Distanza</v>
      </c>
      <c r="D80" s="923"/>
      <c r="E80" s="924" t="s">
        <v>41</v>
      </c>
      <c r="F80" s="925" t="s">
        <v>477</v>
      </c>
      <c r="G80" s="926" t="s">
        <v>1361</v>
      </c>
      <c r="I80" s="923"/>
    </row>
    <row r="81" spans="1:9" s="927" customFormat="1" ht="23" x14ac:dyDescent="0.15">
      <c r="A81" s="618">
        <v>102</v>
      </c>
      <c r="B81" s="917"/>
      <c r="C81" s="918" t="str">
        <f t="shared" si="1"/>
        <v>Temperature d'esercizio effettive</v>
      </c>
      <c r="D81" s="923"/>
      <c r="E81" s="924" t="s">
        <v>326</v>
      </c>
      <c r="F81" s="925" t="s">
        <v>478</v>
      </c>
      <c r="G81" s="926" t="s">
        <v>1362</v>
      </c>
      <c r="I81" s="923"/>
    </row>
    <row r="82" spans="1:9" s="927" customFormat="1" ht="23" x14ac:dyDescent="0.15">
      <c r="A82" s="618">
        <v>103</v>
      </c>
      <c r="B82" s="917"/>
      <c r="C82" s="918" t="str">
        <f t="shared" si="1"/>
        <v>acceso/spento</v>
      </c>
      <c r="D82" s="923"/>
      <c r="E82" s="924" t="s">
        <v>102</v>
      </c>
      <c r="F82" s="925" t="s">
        <v>346</v>
      </c>
      <c r="G82" s="931" t="s">
        <v>1363</v>
      </c>
      <c r="I82" s="923"/>
    </row>
    <row r="83" spans="1:9" s="927" customFormat="1" ht="32" x14ac:dyDescent="0.15">
      <c r="A83" s="618">
        <v>104</v>
      </c>
      <c r="B83" s="917"/>
      <c r="C83" s="918" t="str">
        <f t="shared" si="1"/>
        <v>acceso/spento (con accumulatore grande, il compressore si accende meno di 6 volte all'ora)</v>
      </c>
      <c r="D83" s="923"/>
      <c r="E83" s="924" t="s">
        <v>189</v>
      </c>
      <c r="F83" s="925" t="s">
        <v>680</v>
      </c>
      <c r="G83" s="926" t="s">
        <v>1364</v>
      </c>
      <c r="I83" s="923"/>
    </row>
    <row r="84" spans="1:9" s="927" customFormat="1" ht="32" x14ac:dyDescent="0.15">
      <c r="A84" s="618">
        <v>105</v>
      </c>
      <c r="B84" s="917"/>
      <c r="C84" s="918" t="str">
        <f t="shared" si="1"/>
        <v>acceso/spento (con accumulatore piccolo, il compressore si accende più di 6 volte all'ora)</v>
      </c>
      <c r="D84" s="923"/>
      <c r="E84" s="924" t="s">
        <v>188</v>
      </c>
      <c r="F84" s="925" t="s">
        <v>681</v>
      </c>
      <c r="G84" s="926" t="s">
        <v>1365</v>
      </c>
      <c r="I84" s="923"/>
    </row>
    <row r="85" spans="1:9" s="927" customFormat="1" ht="23" x14ac:dyDescent="0.15">
      <c r="A85" s="618">
        <v>106</v>
      </c>
      <c r="B85" s="917"/>
      <c r="C85" s="918" t="str">
        <f t="shared" si="1"/>
        <v>acceso/spento (senza polmone)</v>
      </c>
      <c r="D85" s="923"/>
      <c r="E85" s="924" t="s">
        <v>185</v>
      </c>
      <c r="F85" s="925" t="s">
        <v>682</v>
      </c>
      <c r="G85" s="931" t="s">
        <v>1366</v>
      </c>
      <c r="I85" s="923"/>
    </row>
    <row r="86" spans="1:9" s="927" customFormat="1" ht="23" x14ac:dyDescent="0.15">
      <c r="A86" s="618">
        <v>108</v>
      </c>
      <c r="B86" s="917"/>
      <c r="C86" s="918" t="str">
        <f t="shared" si="1"/>
        <v>Inserimento dati d'esercizio</v>
      </c>
      <c r="D86" s="923"/>
      <c r="E86" s="924" t="s">
        <v>315</v>
      </c>
      <c r="F86" s="925" t="s">
        <v>479</v>
      </c>
      <c r="G86" s="926" t="s">
        <v>1367</v>
      </c>
      <c r="I86" s="923"/>
    </row>
    <row r="87" spans="1:9" s="927" customFormat="1" ht="23" x14ac:dyDescent="0.15">
      <c r="A87" s="618">
        <v>109</v>
      </c>
      <c r="B87" s="917"/>
      <c r="C87" s="918" t="str">
        <f t="shared" si="1"/>
        <v>Inserimento facoltativo</v>
      </c>
      <c r="D87" s="923"/>
      <c r="E87" s="924" t="s">
        <v>285</v>
      </c>
      <c r="F87" s="925" t="s">
        <v>480</v>
      </c>
      <c r="G87" s="926" t="s">
        <v>1368</v>
      </c>
      <c r="I87" s="923"/>
    </row>
    <row r="88" spans="1:9" s="927" customFormat="1" ht="23" x14ac:dyDescent="0.15">
      <c r="A88" s="618">
        <v>110</v>
      </c>
      <c r="B88" s="917"/>
      <c r="C88" s="918" t="str">
        <f t="shared" si="1"/>
        <v>Inserimenti</v>
      </c>
      <c r="D88" s="923"/>
      <c r="E88" s="924" t="s">
        <v>301</v>
      </c>
      <c r="F88" s="925" t="s">
        <v>481</v>
      </c>
      <c r="G88" s="926" t="s">
        <v>1369</v>
      </c>
      <c r="I88" s="923"/>
    </row>
    <row r="89" spans="1:9" s="927" customFormat="1" ht="23" x14ac:dyDescent="0.15">
      <c r="A89" s="618">
        <v>114</v>
      </c>
      <c r="B89" s="917"/>
      <c r="C89" s="918" t="str">
        <f t="shared" si="1"/>
        <v>Potenza elettrica assorbita</v>
      </c>
      <c r="D89" s="923"/>
      <c r="E89" s="924" t="s">
        <v>87</v>
      </c>
      <c r="F89" s="925" t="s">
        <v>482</v>
      </c>
      <c r="G89" s="926" t="s">
        <v>1370</v>
      </c>
      <c r="I89" s="923"/>
    </row>
    <row r="90" spans="1:9" s="927" customFormat="1" ht="23" x14ac:dyDescent="0.15">
      <c r="A90" s="618">
        <v>115</v>
      </c>
      <c r="B90" s="917"/>
      <c r="C90" s="918" t="str">
        <f t="shared" si="1"/>
        <v>Potenza elettrica assorbita (effettiva)</v>
      </c>
      <c r="D90" s="923"/>
      <c r="E90" s="924" t="s">
        <v>192</v>
      </c>
      <c r="F90" s="925" t="s">
        <v>683</v>
      </c>
      <c r="G90" s="926" t="s">
        <v>1371</v>
      </c>
      <c r="I90" s="923"/>
    </row>
    <row r="91" spans="1:9" s="927" customFormat="1" ht="23" x14ac:dyDescent="0.15">
      <c r="A91" s="618">
        <v>116</v>
      </c>
      <c r="B91" s="917"/>
      <c r="C91" s="918" t="str">
        <f t="shared" si="1"/>
        <v>Potenza elettrica assorbita compressore</v>
      </c>
      <c r="D91" s="923"/>
      <c r="E91" s="924" t="s">
        <v>327</v>
      </c>
      <c r="F91" s="925" t="s">
        <v>483</v>
      </c>
      <c r="G91" s="926" t="s">
        <v>1372</v>
      </c>
      <c r="I91" s="923"/>
    </row>
    <row r="92" spans="1:9" s="927" customFormat="1" ht="23" x14ac:dyDescent="0.15">
      <c r="A92" s="618">
        <v>117</v>
      </c>
      <c r="B92" s="917"/>
      <c r="C92" s="918" t="str">
        <f t="shared" si="1"/>
        <v>Fabbisogno elettricità</v>
      </c>
      <c r="D92" s="923"/>
      <c r="E92" s="924" t="s">
        <v>33</v>
      </c>
      <c r="F92" s="925" t="s">
        <v>484</v>
      </c>
      <c r="G92" s="926" t="s">
        <v>1373</v>
      </c>
      <c r="I92" s="923"/>
    </row>
    <row r="93" spans="1:9" s="927" customFormat="1" ht="23" x14ac:dyDescent="0.15">
      <c r="A93" s="618">
        <v>120</v>
      </c>
      <c r="B93" s="917"/>
      <c r="C93" s="918" t="str">
        <f t="shared" si="1"/>
        <v>Consumo elettricità</v>
      </c>
      <c r="D93" s="923"/>
      <c r="E93" s="924" t="s">
        <v>78</v>
      </c>
      <c r="F93" s="925" t="s">
        <v>347</v>
      </c>
      <c r="G93" s="931" t="s">
        <v>1374</v>
      </c>
      <c r="I93" s="923"/>
    </row>
    <row r="94" spans="1:9" s="927" customFormat="1" ht="23" x14ac:dyDescent="0.15">
      <c r="A94" s="618">
        <v>121</v>
      </c>
      <c r="B94" s="917"/>
      <c r="C94" s="918" t="str">
        <f t="shared" si="1"/>
        <v>Consumo elettricità impianto di refrigerazione</v>
      </c>
      <c r="D94" s="923"/>
      <c r="E94" s="924" t="s">
        <v>62</v>
      </c>
      <c r="F94" s="925" t="s">
        <v>485</v>
      </c>
      <c r="G94" s="926" t="s">
        <v>1375</v>
      </c>
      <c r="I94" s="923"/>
    </row>
    <row r="95" spans="1:9" s="927" customFormat="1" ht="23" x14ac:dyDescent="0.15">
      <c r="A95" s="618">
        <v>122</v>
      </c>
      <c r="B95" s="917"/>
      <c r="C95" s="918" t="str">
        <f t="shared" si="1"/>
        <v>Energia</v>
      </c>
      <c r="D95" s="923"/>
      <c r="E95" s="924" t="s">
        <v>140</v>
      </c>
      <c r="F95" s="925" t="s">
        <v>140</v>
      </c>
      <c r="G95" s="931" t="s">
        <v>1376</v>
      </c>
      <c r="I95" s="923"/>
    </row>
    <row r="96" spans="1:9" s="927" customFormat="1" ht="23" x14ac:dyDescent="0.15">
      <c r="A96" s="618">
        <v>123</v>
      </c>
      <c r="B96" s="917"/>
      <c r="C96" s="918" t="str">
        <f t="shared" si="1"/>
        <v xml:space="preserve">Fattore di efficienza energetica </v>
      </c>
      <c r="D96" s="923"/>
      <c r="E96" s="924" t="s">
        <v>735</v>
      </c>
      <c r="F96" s="925" t="s">
        <v>486</v>
      </c>
      <c r="G96" s="926" t="s">
        <v>1377</v>
      </c>
      <c r="I96" s="923"/>
    </row>
    <row r="97" spans="1:9" s="927" customFormat="1" ht="23" x14ac:dyDescent="0.15">
      <c r="A97" s="618">
        <v>124</v>
      </c>
      <c r="B97" s="917"/>
      <c r="C97" s="918" t="str">
        <f t="shared" si="1"/>
        <v>Costi energetici</v>
      </c>
      <c r="D97" s="923"/>
      <c r="E97" s="924" t="s">
        <v>212</v>
      </c>
      <c r="F97" s="925" t="s">
        <v>487</v>
      </c>
      <c r="G97" s="926" t="s">
        <v>1378</v>
      </c>
      <c r="I97" s="923"/>
    </row>
    <row r="98" spans="1:9" s="927" customFormat="1" ht="23" x14ac:dyDescent="0.15">
      <c r="A98" s="618">
        <v>127</v>
      </c>
      <c r="B98" s="917"/>
      <c r="C98" s="918" t="str">
        <f t="shared" si="1"/>
        <v>Consumo elettricità aggregati ausiliari «parte fredda»</v>
      </c>
      <c r="D98" s="923"/>
      <c r="E98" s="924" t="s">
        <v>270</v>
      </c>
      <c r="F98" s="925" t="s">
        <v>614</v>
      </c>
      <c r="G98" s="926" t="s">
        <v>1379</v>
      </c>
      <c r="I98" s="923"/>
    </row>
    <row r="99" spans="1:9" s="927" customFormat="1" ht="23" x14ac:dyDescent="0.15">
      <c r="A99" s="618">
        <v>128</v>
      </c>
      <c r="B99" s="917"/>
      <c r="C99" s="918" t="str">
        <f t="shared" si="1"/>
        <v>Consumo elettricità aggregati ausiliari «parte calda»</v>
      </c>
      <c r="D99" s="923"/>
      <c r="E99" s="924" t="s">
        <v>269</v>
      </c>
      <c r="F99" s="925" t="s">
        <v>615</v>
      </c>
      <c r="G99" s="926" t="s">
        <v>1380</v>
      </c>
      <c r="I99" s="923"/>
    </row>
    <row r="100" spans="1:9" s="927" customFormat="1" ht="23" x14ac:dyDescent="0.15">
      <c r="A100" s="618">
        <v>129</v>
      </c>
      <c r="B100" s="917"/>
      <c r="C100" s="918" t="str">
        <f t="shared" si="1"/>
        <v>Consumo elettricità macchina</v>
      </c>
      <c r="D100" s="923"/>
      <c r="E100" s="924" t="s">
        <v>632</v>
      </c>
      <c r="F100" s="925" t="s">
        <v>684</v>
      </c>
      <c r="G100" s="926" t="s">
        <v>1381</v>
      </c>
      <c r="I100" s="923"/>
    </row>
    <row r="101" spans="1:9" s="927" customFormat="1" ht="23" x14ac:dyDescent="0.15">
      <c r="A101" s="618">
        <v>130</v>
      </c>
      <c r="B101" s="917"/>
      <c r="C101" s="918" t="str">
        <f t="shared" si="1"/>
        <v>Consumo elettricità compressore</v>
      </c>
      <c r="D101" s="923"/>
      <c r="E101" s="924" t="s">
        <v>268</v>
      </c>
      <c r="F101" s="925" t="s">
        <v>488</v>
      </c>
      <c r="G101" s="926" t="s">
        <v>1382</v>
      </c>
      <c r="I101" s="923"/>
    </row>
    <row r="102" spans="1:9" s="927" customFormat="1" ht="28" x14ac:dyDescent="0.15">
      <c r="A102" s="618">
        <v>131</v>
      </c>
      <c r="B102" s="917"/>
      <c r="C102" s="918" t="str">
        <f t="shared" si="1"/>
        <v>Risultato della stima in base alle ipotesi del progettista</v>
      </c>
      <c r="D102" s="923"/>
      <c r="E102" s="924" t="s">
        <v>271</v>
      </c>
      <c r="F102" s="925" t="s">
        <v>489</v>
      </c>
      <c r="G102" s="926" t="s">
        <v>1383</v>
      </c>
      <c r="I102" s="923"/>
    </row>
    <row r="103" spans="1:9" s="927" customFormat="1" ht="23" x14ac:dyDescent="0.15">
      <c r="A103" s="618">
        <v>132</v>
      </c>
      <c r="B103" s="917"/>
      <c r="C103" s="918" t="str">
        <f t="shared" si="1"/>
        <v>Risultato della stima in base al profilo standard</v>
      </c>
      <c r="D103" s="923"/>
      <c r="E103" s="924" t="s">
        <v>272</v>
      </c>
      <c r="F103" s="925" t="s">
        <v>490</v>
      </c>
      <c r="G103" s="926" t="s">
        <v>1384</v>
      </c>
      <c r="I103" s="923"/>
    </row>
    <row r="104" spans="1:9" s="927" customFormat="1" ht="23" x14ac:dyDescent="0.15">
      <c r="A104" s="618">
        <v>135</v>
      </c>
      <c r="B104" s="917"/>
      <c r="C104" s="918" t="str">
        <f t="shared" si="1"/>
        <v>Risultati</v>
      </c>
      <c r="D104" s="923"/>
      <c r="E104" s="924" t="s">
        <v>8</v>
      </c>
      <c r="F104" s="925" t="s">
        <v>491</v>
      </c>
      <c r="G104" s="926" t="s">
        <v>1385</v>
      </c>
      <c r="I104" s="923"/>
    </row>
    <row r="105" spans="1:9" s="927" customFormat="1" ht="23" x14ac:dyDescent="0.15">
      <c r="A105" s="618">
        <v>136</v>
      </c>
      <c r="B105" s="917"/>
      <c r="C105" s="918" t="str">
        <f t="shared" si="1"/>
        <v>Risultati (valori arrotondati)</v>
      </c>
      <c r="D105" s="923"/>
      <c r="E105" s="924" t="s">
        <v>318</v>
      </c>
      <c r="F105" s="925" t="s">
        <v>492</v>
      </c>
      <c r="G105" s="926" t="s">
        <v>1386</v>
      </c>
      <c r="I105" s="923"/>
    </row>
    <row r="106" spans="1:9" s="927" customFormat="1" ht="23" x14ac:dyDescent="0.15">
      <c r="A106" s="618">
        <v>137</v>
      </c>
      <c r="B106" s="917"/>
      <c r="C106" s="918" t="str">
        <f t="shared" si="1"/>
        <v xml:space="preserve">Risultati calcolo TEWI </v>
      </c>
      <c r="D106" s="923"/>
      <c r="E106" s="924" t="s">
        <v>302</v>
      </c>
      <c r="F106" s="925" t="s">
        <v>493</v>
      </c>
      <c r="G106" s="926" t="s">
        <v>1387</v>
      </c>
      <c r="I106" s="923"/>
    </row>
    <row r="107" spans="1:9" s="927" customFormat="1" ht="23" x14ac:dyDescent="0.15">
      <c r="A107" s="618">
        <v>139</v>
      </c>
      <c r="B107" s="917"/>
      <c r="C107" s="918" t="str">
        <f t="shared" si="1"/>
        <v>Valore SEER macchina</v>
      </c>
      <c r="D107" s="923"/>
      <c r="E107" s="924" t="s">
        <v>936</v>
      </c>
      <c r="F107" s="925" t="s">
        <v>937</v>
      </c>
      <c r="G107" s="930" t="s">
        <v>938</v>
      </c>
      <c r="I107" s="923"/>
    </row>
    <row r="108" spans="1:9" s="927" customFormat="1" ht="23" x14ac:dyDescent="0.15">
      <c r="A108" s="618">
        <v>140</v>
      </c>
      <c r="B108" s="917"/>
      <c r="C108" s="932" t="str">
        <f t="shared" si="1"/>
        <v>Misto elettricità UE (DE)</v>
      </c>
      <c r="D108" s="923"/>
      <c r="E108" s="924" t="s">
        <v>1575</v>
      </c>
      <c r="F108" s="925" t="s">
        <v>1576</v>
      </c>
      <c r="G108" s="926" t="s">
        <v>1577</v>
      </c>
      <c r="I108" s="923"/>
    </row>
    <row r="109" spans="1:9" s="927" customFormat="1" ht="23" x14ac:dyDescent="0.15">
      <c r="A109" s="618">
        <v>141</v>
      </c>
      <c r="B109" s="917"/>
      <c r="C109" s="918" t="str">
        <f t="shared" si="1"/>
        <v>Fattore</v>
      </c>
      <c r="D109" s="923"/>
      <c r="E109" s="924" t="s">
        <v>239</v>
      </c>
      <c r="F109" s="925" t="s">
        <v>494</v>
      </c>
      <c r="G109" s="926" t="s">
        <v>1388</v>
      </c>
      <c r="I109" s="923"/>
    </row>
    <row r="110" spans="1:9" s="927" customFormat="1" ht="23" x14ac:dyDescent="0.15">
      <c r="A110" s="618">
        <v>142</v>
      </c>
      <c r="B110" s="917"/>
      <c r="C110" s="918" t="str">
        <f t="shared" si="1"/>
        <v>Ditta</v>
      </c>
      <c r="D110" s="923"/>
      <c r="E110" s="924" t="s">
        <v>4</v>
      </c>
      <c r="F110" s="925" t="s">
        <v>620</v>
      </c>
      <c r="G110" s="931" t="s">
        <v>1389</v>
      </c>
      <c r="I110" s="923"/>
    </row>
    <row r="111" spans="1:9" s="927" customFormat="1" ht="23" x14ac:dyDescent="0.15">
      <c r="A111" s="618">
        <v>144</v>
      </c>
      <c r="B111" s="917"/>
      <c r="C111" s="918" t="str">
        <f t="shared" si="1"/>
        <v>Franchi</v>
      </c>
      <c r="D111" s="923"/>
      <c r="E111" s="924" t="s">
        <v>57</v>
      </c>
      <c r="F111" s="925" t="s">
        <v>495</v>
      </c>
      <c r="G111" s="926" t="s">
        <v>1390</v>
      </c>
      <c r="I111" s="923"/>
    </row>
    <row r="112" spans="1:9" s="927" customFormat="1" ht="23" x14ac:dyDescent="0.15">
      <c r="A112" s="618">
        <v>145</v>
      </c>
      <c r="B112" s="917"/>
      <c r="C112" s="918" t="str">
        <f t="shared" si="1"/>
        <v>Convertitore di frequenza</v>
      </c>
      <c r="D112" s="923"/>
      <c r="E112" s="924" t="s">
        <v>186</v>
      </c>
      <c r="F112" s="925" t="s">
        <v>348</v>
      </c>
      <c r="G112" s="931" t="s">
        <v>1391</v>
      </c>
      <c r="I112" s="923"/>
    </row>
    <row r="113" spans="1:9" s="927" customFormat="1" ht="23" x14ac:dyDescent="0.15">
      <c r="A113" s="618">
        <v>146</v>
      </c>
      <c r="B113" s="917"/>
      <c r="C113" s="918" t="str">
        <f t="shared" si="1"/>
        <v>Convertitore di frequenza (con polmone)</v>
      </c>
      <c r="D113" s="923"/>
      <c r="E113" s="924" t="s">
        <v>187</v>
      </c>
      <c r="F113" s="925" t="s">
        <v>685</v>
      </c>
      <c r="G113" s="931" t="s">
        <v>1392</v>
      </c>
      <c r="I113" s="923"/>
    </row>
    <row r="114" spans="1:9" s="927" customFormat="1" ht="23" x14ac:dyDescent="0.15">
      <c r="A114" s="618">
        <v>147</v>
      </c>
      <c r="B114" s="917"/>
      <c r="C114" s="918" t="str">
        <f t="shared" si="1"/>
        <v>Primavera</v>
      </c>
      <c r="D114" s="923"/>
      <c r="E114" s="924" t="s">
        <v>94</v>
      </c>
      <c r="F114" s="925" t="s">
        <v>349</v>
      </c>
      <c r="G114" s="931" t="s">
        <v>1393</v>
      </c>
      <c r="I114" s="923"/>
    </row>
    <row r="115" spans="1:9" s="927" customFormat="1" ht="23" x14ac:dyDescent="0.15">
      <c r="A115" s="618">
        <v>148</v>
      </c>
      <c r="B115" s="917"/>
      <c r="C115" s="918" t="str">
        <f t="shared" si="1"/>
        <v>inserire qui manualmente il fabbisogno di elettricità</v>
      </c>
      <c r="D115" s="923"/>
      <c r="E115" s="924" t="s">
        <v>220</v>
      </c>
      <c r="F115" s="925" t="s">
        <v>496</v>
      </c>
      <c r="G115" s="926" t="s">
        <v>1394</v>
      </c>
      <c r="I115" s="923"/>
    </row>
    <row r="116" spans="1:9" s="927" customFormat="1" ht="23" x14ac:dyDescent="0.15">
      <c r="A116" s="618">
        <v>149</v>
      </c>
      <c r="B116" s="917"/>
      <c r="C116" s="918" t="str">
        <f t="shared" si="1"/>
        <v>Ginevra</v>
      </c>
      <c r="D116" s="923"/>
      <c r="E116" s="924" t="s">
        <v>106</v>
      </c>
      <c r="F116" s="925" t="s">
        <v>352</v>
      </c>
      <c r="G116" s="926" t="s">
        <v>1395</v>
      </c>
      <c r="I116" s="923"/>
    </row>
    <row r="117" spans="1:9" s="927" customFormat="1" ht="23" x14ac:dyDescent="0.15">
      <c r="A117" s="618">
        <v>150</v>
      </c>
      <c r="B117" s="917"/>
      <c r="C117" s="918" t="str">
        <f t="shared" si="1"/>
        <v>Commercio</v>
      </c>
      <c r="D117" s="923"/>
      <c r="E117" s="924" t="s">
        <v>334</v>
      </c>
      <c r="F117" s="925" t="s">
        <v>686</v>
      </c>
      <c r="G117" s="926" t="s">
        <v>1396</v>
      </c>
      <c r="I117" s="923"/>
    </row>
    <row r="118" spans="1:9" s="927" customFormat="1" ht="23" x14ac:dyDescent="0.15">
      <c r="A118" s="618">
        <v>153</v>
      </c>
      <c r="B118" s="917"/>
      <c r="C118" s="918" t="str">
        <f t="shared" si="1"/>
        <v>Dati di base</v>
      </c>
      <c r="D118" s="923"/>
      <c r="E118" s="924" t="s">
        <v>311</v>
      </c>
      <c r="F118" s="925" t="s">
        <v>497</v>
      </c>
      <c r="G118" s="926" t="s">
        <v>1397</v>
      </c>
      <c r="I118" s="923"/>
    </row>
    <row r="119" spans="1:9" s="927" customFormat="1" ht="23" x14ac:dyDescent="0.15">
      <c r="A119" s="618">
        <v>155</v>
      </c>
      <c r="B119" s="917"/>
      <c r="C119" s="918" t="str">
        <f t="shared" si="1"/>
        <v>Refrigerante GWP</v>
      </c>
      <c r="D119" s="923"/>
      <c r="E119" s="924" t="s">
        <v>49</v>
      </c>
      <c r="F119" s="925" t="s">
        <v>687</v>
      </c>
      <c r="G119" s="926" t="s">
        <v>1398</v>
      </c>
      <c r="I119" s="923"/>
    </row>
    <row r="120" spans="1:9" s="927" customFormat="1" ht="23" x14ac:dyDescent="0.15">
      <c r="A120" s="618">
        <v>156</v>
      </c>
      <c r="B120" s="917"/>
      <c r="C120" s="918" t="str">
        <f t="shared" si="1"/>
        <v>Autunno</v>
      </c>
      <c r="D120" s="923"/>
      <c r="E120" s="924" t="s">
        <v>98</v>
      </c>
      <c r="F120" s="925" t="s">
        <v>350</v>
      </c>
      <c r="G120" s="926" t="s">
        <v>1399</v>
      </c>
      <c r="I120" s="923"/>
    </row>
    <row r="121" spans="1:9" s="927" customFormat="1" ht="23" x14ac:dyDescent="0.15">
      <c r="A121" s="618">
        <v>157</v>
      </c>
      <c r="B121" s="917"/>
      <c r="C121" s="918" t="str">
        <f t="shared" si="1"/>
        <v>Aggregati ausiliari «parte freddo»</v>
      </c>
      <c r="D121" s="923"/>
      <c r="E121" s="924" t="s">
        <v>139</v>
      </c>
      <c r="F121" s="925" t="s">
        <v>498</v>
      </c>
      <c r="G121" s="930" t="s">
        <v>1866</v>
      </c>
      <c r="I121" s="923"/>
    </row>
    <row r="122" spans="1:9" s="927" customFormat="1" ht="23" x14ac:dyDescent="0.15">
      <c r="A122" s="618">
        <v>158</v>
      </c>
      <c r="B122" s="917"/>
      <c r="C122" s="918" t="str">
        <f t="shared" si="1"/>
        <v>Aggregati ausiliari «parte caldo»</v>
      </c>
      <c r="D122" s="923"/>
      <c r="E122" s="924" t="s">
        <v>138</v>
      </c>
      <c r="F122" s="925" t="s">
        <v>499</v>
      </c>
      <c r="G122" s="926" t="s">
        <v>659</v>
      </c>
      <c r="I122" s="923"/>
    </row>
    <row r="123" spans="1:9" s="927" customFormat="1" ht="23" x14ac:dyDescent="0.15">
      <c r="A123" s="618">
        <v>159</v>
      </c>
      <c r="B123" s="917"/>
      <c r="C123" s="918" t="str">
        <f t="shared" si="1"/>
        <v>Osservazioni</v>
      </c>
      <c r="D123" s="923"/>
      <c r="E123" s="924" t="s">
        <v>229</v>
      </c>
      <c r="F123" s="925" t="s">
        <v>449</v>
      </c>
      <c r="G123" s="926" t="s">
        <v>657</v>
      </c>
      <c r="I123" s="923"/>
    </row>
    <row r="124" spans="1:9" s="927" customFormat="1" ht="23" x14ac:dyDescent="0.15">
      <c r="A124" s="618">
        <v>160</v>
      </c>
      <c r="B124" s="917"/>
      <c r="C124" s="918" t="str">
        <f t="shared" si="1"/>
        <v>Illustrazione delle emissioni annue di CO2</v>
      </c>
      <c r="D124" s="923"/>
      <c r="E124" s="924" t="s">
        <v>306</v>
      </c>
      <c r="F124" s="925" t="s">
        <v>500</v>
      </c>
      <c r="G124" s="926" t="s">
        <v>1400</v>
      </c>
      <c r="I124" s="923"/>
    </row>
    <row r="125" spans="1:9" s="927" customFormat="1" ht="23" x14ac:dyDescent="0.15">
      <c r="A125" s="618">
        <v>161</v>
      </c>
      <c r="B125" s="917"/>
      <c r="C125" s="918" t="str">
        <f t="shared" si="1"/>
        <v>Industria</v>
      </c>
      <c r="D125" s="923"/>
      <c r="E125" s="924" t="s">
        <v>52</v>
      </c>
      <c r="F125" s="925" t="s">
        <v>52</v>
      </c>
      <c r="G125" s="926" t="s">
        <v>1401</v>
      </c>
      <c r="I125" s="923"/>
    </row>
    <row r="126" spans="1:9" s="927" customFormat="1" ht="23" x14ac:dyDescent="0.15">
      <c r="A126" s="618">
        <v>162</v>
      </c>
      <c r="B126" s="917"/>
      <c r="C126" s="918" t="str">
        <f t="shared" si="1"/>
        <v>Pompe nebulizzazione</v>
      </c>
      <c r="D126" s="923"/>
      <c r="E126" s="924" t="s">
        <v>1067</v>
      </c>
      <c r="F126" s="925" t="s">
        <v>501</v>
      </c>
      <c r="G126" s="926" t="s">
        <v>660</v>
      </c>
      <c r="I126" s="923"/>
    </row>
    <row r="127" spans="1:9" s="927" customFormat="1" ht="23" x14ac:dyDescent="0.15">
      <c r="A127" s="618">
        <v>164</v>
      </c>
      <c r="B127" s="917"/>
      <c r="C127" s="918" t="str">
        <f t="shared" si="1"/>
        <v>Pompe nebulizzazione</v>
      </c>
      <c r="D127" s="923"/>
      <c r="E127" s="924" t="s">
        <v>1068</v>
      </c>
      <c r="F127" s="925" t="s">
        <v>502</v>
      </c>
      <c r="G127" s="926" t="s">
        <v>1402</v>
      </c>
      <c r="I127" s="923"/>
    </row>
    <row r="128" spans="1:9" s="927" customFormat="1" ht="23" x14ac:dyDescent="0.15">
      <c r="A128" s="618">
        <v>165</v>
      </c>
      <c r="B128" s="917"/>
      <c r="C128" s="918" t="str">
        <f t="shared" si="1"/>
        <v>Spese d'investimento</v>
      </c>
      <c r="D128" s="923"/>
      <c r="E128" s="924" t="s">
        <v>208</v>
      </c>
      <c r="F128" s="925" t="s">
        <v>503</v>
      </c>
      <c r="G128" s="926" t="s">
        <v>1403</v>
      </c>
      <c r="I128" s="923"/>
    </row>
    <row r="129" spans="1:9" s="927" customFormat="1" ht="23" x14ac:dyDescent="0.15">
      <c r="A129" s="618">
        <v>167</v>
      </c>
      <c r="B129" s="917"/>
      <c r="C129" s="918" t="str">
        <f t="shared" si="1"/>
        <v>Sì</v>
      </c>
      <c r="D129" s="923"/>
      <c r="E129" s="924" t="s">
        <v>215</v>
      </c>
      <c r="F129" s="925" t="s">
        <v>504</v>
      </c>
      <c r="G129" s="926" t="s">
        <v>1404</v>
      </c>
      <c r="I129" s="923"/>
    </row>
    <row r="130" spans="1:9" s="927" customFormat="1" ht="23" x14ac:dyDescent="0.15">
      <c r="A130" s="618">
        <v>168</v>
      </c>
      <c r="B130" s="917"/>
      <c r="C130" s="918" t="str">
        <f t="shared" si="1"/>
        <v>Anno</v>
      </c>
      <c r="D130" s="923"/>
      <c r="E130" s="924" t="s">
        <v>101</v>
      </c>
      <c r="F130" s="925" t="s">
        <v>351</v>
      </c>
      <c r="G130" s="931" t="s">
        <v>1405</v>
      </c>
      <c r="I130" s="923"/>
    </row>
    <row r="131" spans="1:9" s="927" customFormat="1" ht="23" x14ac:dyDescent="0.15">
      <c r="A131" s="618">
        <v>169</v>
      </c>
      <c r="B131" s="917"/>
      <c r="C131" s="918" t="str">
        <f t="shared" si="1"/>
        <v>Anni</v>
      </c>
      <c r="D131" s="923"/>
      <c r="E131" s="924" t="s">
        <v>25</v>
      </c>
      <c r="F131" s="925" t="s">
        <v>505</v>
      </c>
      <c r="G131" s="926" t="s">
        <v>1406</v>
      </c>
      <c r="I131" s="923"/>
    </row>
    <row r="132" spans="1:9" s="927" customFormat="1" ht="23" x14ac:dyDescent="0.15">
      <c r="A132" s="618">
        <v>170</v>
      </c>
      <c r="B132" s="917"/>
      <c r="C132" s="918" t="str">
        <f t="shared" si="1"/>
        <v>Costi annui</v>
      </c>
      <c r="D132" s="923"/>
      <c r="E132" s="924" t="s">
        <v>240</v>
      </c>
      <c r="F132" s="925" t="s">
        <v>506</v>
      </c>
      <c r="G132" s="926" t="s">
        <v>1407</v>
      </c>
      <c r="I132" s="923"/>
    </row>
    <row r="133" spans="1:9" s="927" customFormat="1" ht="23" x14ac:dyDescent="0.15">
      <c r="A133" s="618">
        <v>171</v>
      </c>
      <c r="B133" s="917"/>
      <c r="C133" s="918" t="str">
        <f t="shared" si="1"/>
        <v>Costi annui (funzionamento con CO2 neutro)</v>
      </c>
      <c r="D133" s="923"/>
      <c r="E133" s="924" t="s">
        <v>243</v>
      </c>
      <c r="F133" s="925" t="s">
        <v>507</v>
      </c>
      <c r="G133" s="930" t="s">
        <v>980</v>
      </c>
      <c r="I133" s="923"/>
    </row>
    <row r="134" spans="1:9" s="927" customFormat="1" ht="23" x14ac:dyDescent="0.15">
      <c r="A134" s="618">
        <v>172</v>
      </c>
      <c r="B134" s="917"/>
      <c r="C134" s="918" t="str">
        <f t="shared" si="1"/>
        <v>Costi annui</v>
      </c>
      <c r="D134" s="923"/>
      <c r="E134" s="924" t="s">
        <v>250</v>
      </c>
      <c r="F134" s="925" t="s">
        <v>506</v>
      </c>
      <c r="G134" s="926" t="s">
        <v>1407</v>
      </c>
      <c r="I134" s="923"/>
    </row>
    <row r="135" spans="1:9" s="927" customFormat="1" ht="23" x14ac:dyDescent="0.15">
      <c r="A135" s="618">
        <v>173</v>
      </c>
      <c r="B135" s="917"/>
      <c r="C135" s="918" t="str">
        <f t="shared" si="1"/>
        <v>Costi annui (liv. economico)</v>
      </c>
      <c r="D135" s="923"/>
      <c r="E135" s="924" t="s">
        <v>319</v>
      </c>
      <c r="F135" s="925" t="s">
        <v>508</v>
      </c>
      <c r="G135" s="926" t="s">
        <v>1408</v>
      </c>
      <c r="I135" s="923"/>
    </row>
    <row r="136" spans="1:9" s="927" customFormat="1" ht="32" x14ac:dyDescent="0.15">
      <c r="A136" s="618">
        <v>174</v>
      </c>
      <c r="B136" s="917"/>
      <c r="C136" s="918" t="str">
        <f t="shared" si="1"/>
        <v>Costi annui per un funzionamento neutrale per il clima (liv. economico + ecologico)</v>
      </c>
      <c r="D136" s="923"/>
      <c r="E136" s="924" t="s">
        <v>320</v>
      </c>
      <c r="F136" s="925" t="s">
        <v>509</v>
      </c>
      <c r="G136" s="926" t="s">
        <v>1409</v>
      </c>
      <c r="I136" s="923"/>
    </row>
    <row r="137" spans="1:9" s="927" customFormat="1" ht="23" x14ac:dyDescent="0.15">
      <c r="A137" s="618">
        <v>178</v>
      </c>
      <c r="B137" s="917"/>
      <c r="C137" s="918" t="str">
        <f t="shared" si="1"/>
        <v>Fabbisogno energia di refrigerazione</v>
      </c>
      <c r="D137" s="923"/>
      <c r="E137" s="924" t="s">
        <v>643</v>
      </c>
      <c r="F137" s="925" t="s">
        <v>510</v>
      </c>
      <c r="G137" s="926" t="s">
        <v>1410</v>
      </c>
      <c r="I137" s="923"/>
    </row>
    <row r="138" spans="1:9" s="927" customFormat="1" ht="32" x14ac:dyDescent="0.15">
      <c r="A138" s="618">
        <v>179</v>
      </c>
      <c r="B138" s="917"/>
      <c r="C138" s="918" t="str">
        <f t="shared" si="1"/>
        <v>Fabbisogno energia di raffreddamento Valori progettista</v>
      </c>
      <c r="D138" s="923"/>
      <c r="E138" s="924" t="s">
        <v>1069</v>
      </c>
      <c r="F138" s="925" t="s">
        <v>511</v>
      </c>
      <c r="G138" s="926" t="s">
        <v>1411</v>
      </c>
      <c r="I138" s="923"/>
    </row>
    <row r="139" spans="1:9" s="927" customFormat="1" ht="23" x14ac:dyDescent="0.15">
      <c r="A139" s="618">
        <v>180</v>
      </c>
      <c r="B139" s="917"/>
      <c r="C139" s="918" t="str">
        <f t="shared" si="1"/>
        <v>Profilo del fabbisogno di energia di raffreddamento</v>
      </c>
      <c r="D139" s="923"/>
      <c r="E139" s="924" t="s">
        <v>688</v>
      </c>
      <c r="F139" s="925" t="s">
        <v>512</v>
      </c>
      <c r="G139" s="926" t="s">
        <v>1412</v>
      </c>
      <c r="I139" s="923"/>
    </row>
    <row r="140" spans="1:9" s="927" customFormat="1" ht="23" x14ac:dyDescent="0.15">
      <c r="A140" s="618">
        <v>181</v>
      </c>
      <c r="B140" s="917"/>
      <c r="C140" s="918" t="str">
        <f t="shared" si="1"/>
        <v>Potenza di raffreddamento</v>
      </c>
      <c r="D140" s="923"/>
      <c r="E140" s="924" t="s">
        <v>173</v>
      </c>
      <c r="F140" s="925" t="s">
        <v>689</v>
      </c>
      <c r="G140" s="931" t="s">
        <v>1413</v>
      </c>
      <c r="I140" s="923"/>
    </row>
    <row r="141" spans="1:9" s="927" customFormat="1" ht="23" x14ac:dyDescent="0.15">
      <c r="A141" s="618">
        <v>182</v>
      </c>
      <c r="B141" s="917"/>
      <c r="C141" s="918" t="str">
        <f t="shared" si="1"/>
        <v>Fabbisogno potenza di raffreddamento</v>
      </c>
      <c r="D141" s="923"/>
      <c r="E141" s="924" t="s">
        <v>237</v>
      </c>
      <c r="F141" s="925" t="s">
        <v>690</v>
      </c>
      <c r="G141" s="926" t="s">
        <v>1414</v>
      </c>
      <c r="I141" s="923"/>
    </row>
    <row r="142" spans="1:9" s="927" customFormat="1" ht="23" x14ac:dyDescent="0.15">
      <c r="A142" s="618">
        <v>183</v>
      </c>
      <c r="B142" s="917"/>
      <c r="C142" s="918" t="str">
        <f t="shared" ref="C142:C205" si="2">IF(C$12=F$12,F142,IF(C$12=G$12,G142,E142))</f>
        <v>Potenza di raffreddamento delle macchine</v>
      </c>
      <c r="D142" s="923"/>
      <c r="E142" s="924" t="s">
        <v>257</v>
      </c>
      <c r="F142" s="925" t="s">
        <v>691</v>
      </c>
      <c r="G142" s="926" t="s">
        <v>1415</v>
      </c>
      <c r="I142" s="923"/>
    </row>
    <row r="143" spans="1:9" s="927" customFormat="1" ht="23" x14ac:dyDescent="0.15">
      <c r="A143" s="618">
        <v>184</v>
      </c>
      <c r="B143" s="917"/>
      <c r="C143" s="918" t="str">
        <f t="shared" si="2"/>
        <v>Potenza di raffreddamento installata</v>
      </c>
      <c r="D143" s="923"/>
      <c r="E143" s="924" t="s">
        <v>238</v>
      </c>
      <c r="F143" s="925" t="s">
        <v>692</v>
      </c>
      <c r="G143" s="926" t="s">
        <v>1416</v>
      </c>
      <c r="I143" s="923"/>
    </row>
    <row r="144" spans="1:9" s="927" customFormat="1" ht="23" x14ac:dyDescent="0.15">
      <c r="A144" s="618">
        <v>185</v>
      </c>
      <c r="B144" s="917"/>
      <c r="C144" s="918" t="str">
        <f t="shared" si="2"/>
        <v>Potenza di raffreddamento compressore</v>
      </c>
      <c r="D144" s="923"/>
      <c r="E144" s="924" t="s">
        <v>328</v>
      </c>
      <c r="F144" s="925" t="s">
        <v>693</v>
      </c>
      <c r="G144" s="926" t="s">
        <v>1417</v>
      </c>
      <c r="I144" s="923"/>
    </row>
    <row r="145" spans="1:9" s="927" customFormat="1" ht="23" x14ac:dyDescent="0.15">
      <c r="A145" s="618">
        <v>186</v>
      </c>
      <c r="B145" s="917"/>
      <c r="C145" s="918" t="str">
        <f t="shared" si="2"/>
        <v>Refrigerante</v>
      </c>
      <c r="D145" s="923"/>
      <c r="E145" s="924" t="s">
        <v>17</v>
      </c>
      <c r="F145" s="925" t="s">
        <v>513</v>
      </c>
      <c r="G145" s="926" t="s">
        <v>1418</v>
      </c>
      <c r="I145" s="923"/>
    </row>
    <row r="146" spans="1:9" s="927" customFormat="1" ht="23" x14ac:dyDescent="0.15">
      <c r="A146" s="618">
        <v>187</v>
      </c>
      <c r="B146" s="917"/>
      <c r="C146" s="918" t="str">
        <f t="shared" si="2"/>
        <v>Pompe circolazione freddo</v>
      </c>
      <c r="D146" s="923"/>
      <c r="E146" s="924" t="s">
        <v>169</v>
      </c>
      <c r="F146" s="925" t="s">
        <v>514</v>
      </c>
      <c r="G146" s="930" t="s">
        <v>1867</v>
      </c>
      <c r="I146" s="923"/>
    </row>
    <row r="147" spans="1:9" s="927" customFormat="1" ht="23" x14ac:dyDescent="0.15">
      <c r="A147" s="618">
        <v>188</v>
      </c>
      <c r="B147" s="917"/>
      <c r="C147" s="918" t="str">
        <f t="shared" si="2"/>
        <v>Temperatura acqua fredda</v>
      </c>
      <c r="D147" s="923"/>
      <c r="E147" s="924" t="s">
        <v>317</v>
      </c>
      <c r="F147" s="925" t="s">
        <v>694</v>
      </c>
      <c r="G147" s="926" t="s">
        <v>1419</v>
      </c>
      <c r="I147" s="923"/>
    </row>
    <row r="148" spans="1:9" s="927" customFormat="1" ht="23" x14ac:dyDescent="0.15">
      <c r="A148" s="618">
        <v>189</v>
      </c>
      <c r="B148" s="917"/>
      <c r="C148" s="932" t="str">
        <f t="shared" si="2"/>
        <v>Efficienza per il freddo</v>
      </c>
      <c r="D148" s="923"/>
      <c r="E148" s="924" t="s">
        <v>1258</v>
      </c>
      <c r="F148" s="925" t="s">
        <v>1259</v>
      </c>
      <c r="G148" s="930" t="s">
        <v>1260</v>
      </c>
      <c r="I148" s="923"/>
    </row>
    <row r="149" spans="1:9" s="927" customFormat="1" ht="32" x14ac:dyDescent="0.15">
      <c r="A149" s="618">
        <v>194</v>
      </c>
      <c r="B149" s="917"/>
      <c r="C149" s="918" t="str">
        <f t="shared" si="2"/>
        <v>Refrigeratore-climatizzatore (refrigeratori condensazione ad aria)</v>
      </c>
      <c r="D149" s="923"/>
      <c r="E149" s="924" t="s">
        <v>276</v>
      </c>
      <c r="F149" s="925" t="s">
        <v>630</v>
      </c>
      <c r="G149" s="926" t="s">
        <v>1420</v>
      </c>
      <c r="I149" s="923"/>
    </row>
    <row r="150" spans="1:9" s="927" customFormat="1" ht="32" x14ac:dyDescent="0.15">
      <c r="A150" s="618">
        <v>195</v>
      </c>
      <c r="B150" s="917"/>
      <c r="C150" s="918" t="str">
        <f t="shared" si="2"/>
        <v>Refrigeratore-climatizzatore (refrigeratori condensazione ad acqua)</v>
      </c>
      <c r="D150" s="923"/>
      <c r="E150" s="924" t="s">
        <v>275</v>
      </c>
      <c r="F150" s="925" t="s">
        <v>631</v>
      </c>
      <c r="G150" s="930" t="s">
        <v>1063</v>
      </c>
      <c r="I150" s="923"/>
    </row>
    <row r="151" spans="1:9" s="927" customFormat="1" ht="32" x14ac:dyDescent="0.15">
      <c r="A151" s="618">
        <v>196</v>
      </c>
      <c r="B151" s="917"/>
      <c r="C151" s="918" t="str">
        <f t="shared" si="2"/>
        <v>Refrigeratore-climatizzatore vaporizzazione diretta (sistemi VRV, VRF)</v>
      </c>
      <c r="D151" s="923"/>
      <c r="E151" s="924" t="s">
        <v>53</v>
      </c>
      <c r="F151" s="925" t="s">
        <v>633</v>
      </c>
      <c r="G151" s="926" t="s">
        <v>1421</v>
      </c>
      <c r="I151" s="923"/>
    </row>
    <row r="152" spans="1:9" s="927" customFormat="1" ht="23" x14ac:dyDescent="0.15">
      <c r="A152" s="618">
        <v>197</v>
      </c>
      <c r="B152" s="917"/>
      <c r="C152" s="918" t="str">
        <f t="shared" si="2"/>
        <v>Carico rilevante per il clima (TEWI)</v>
      </c>
      <c r="D152" s="923"/>
      <c r="E152" s="924" t="s">
        <v>244</v>
      </c>
      <c r="F152" s="925" t="s">
        <v>695</v>
      </c>
      <c r="G152" s="926" t="s">
        <v>1422</v>
      </c>
      <c r="I152" s="923"/>
    </row>
    <row r="153" spans="1:9" s="927" customFormat="1" ht="23" x14ac:dyDescent="0.15">
      <c r="A153" s="618">
        <v>198</v>
      </c>
      <c r="B153" s="917"/>
      <c r="C153" s="918" t="str">
        <f t="shared" si="2"/>
        <v>Spese di compensazione</v>
      </c>
      <c r="D153" s="923"/>
      <c r="E153" s="924" t="s">
        <v>82</v>
      </c>
      <c r="F153" s="925" t="s">
        <v>515</v>
      </c>
      <c r="G153" s="926" t="s">
        <v>1423</v>
      </c>
      <c r="I153" s="923"/>
    </row>
    <row r="154" spans="1:9" s="927" customFormat="1" ht="23" x14ac:dyDescent="0.15">
      <c r="A154" s="618">
        <v>199</v>
      </c>
      <c r="B154" s="917"/>
      <c r="C154" s="918" t="str">
        <f t="shared" si="2"/>
        <v>Ginevra</v>
      </c>
      <c r="D154" s="923"/>
      <c r="E154" s="924" t="s">
        <v>106</v>
      </c>
      <c r="F154" s="925" t="s">
        <v>352</v>
      </c>
      <c r="G154" s="931" t="s">
        <v>1395</v>
      </c>
      <c r="I154" s="923"/>
    </row>
    <row r="155" spans="1:9" s="927" customFormat="1" ht="23" x14ac:dyDescent="0.15">
      <c r="A155" s="618">
        <v>200</v>
      </c>
      <c r="B155" s="917"/>
      <c r="C155" s="918" t="str">
        <f t="shared" si="2"/>
        <v>Concetto produzione freddo</v>
      </c>
      <c r="D155" s="923"/>
      <c r="E155" s="924" t="s">
        <v>310</v>
      </c>
      <c r="F155" s="925" t="s">
        <v>516</v>
      </c>
      <c r="G155" s="926" t="s">
        <v>1424</v>
      </c>
      <c r="I155" s="923"/>
    </row>
    <row r="156" spans="1:9" s="927" customFormat="1" ht="23" x14ac:dyDescent="0.15">
      <c r="A156" s="618">
        <v>201</v>
      </c>
      <c r="B156" s="917"/>
      <c r="C156" s="918" t="str">
        <f t="shared" si="2"/>
        <v xml:space="preserve">Costi </v>
      </c>
      <c r="D156" s="923"/>
      <c r="E156" s="924" t="s">
        <v>288</v>
      </c>
      <c r="F156" s="925" t="s">
        <v>517</v>
      </c>
      <c r="G156" s="926" t="s">
        <v>1425</v>
      </c>
      <c r="I156" s="923"/>
    </row>
    <row r="157" spans="1:9" s="927" customFormat="1" ht="23" x14ac:dyDescent="0.15">
      <c r="A157" s="618">
        <v>202</v>
      </c>
      <c r="B157" s="917"/>
      <c r="C157" s="918" t="str">
        <f t="shared" si="2"/>
        <v>Costi compensazione CO2</v>
      </c>
      <c r="D157" s="923"/>
      <c r="E157" s="924" t="s">
        <v>260</v>
      </c>
      <c r="F157" s="925" t="s">
        <v>518</v>
      </c>
      <c r="G157" s="926" t="s">
        <v>1426</v>
      </c>
      <c r="I157" s="923"/>
    </row>
    <row r="158" spans="1:9" s="927" customFormat="1" ht="23" x14ac:dyDescent="0.15">
      <c r="A158" s="618">
        <v>203</v>
      </c>
      <c r="B158" s="917"/>
      <c r="C158" s="918" t="str">
        <f t="shared" si="2"/>
        <v>Costi preventivo-manutenzione senza materiali</v>
      </c>
      <c r="D158" s="923"/>
      <c r="E158" s="924" t="s">
        <v>298</v>
      </c>
      <c r="F158" s="925" t="s">
        <v>519</v>
      </c>
      <c r="G158" s="926" t="s">
        <v>1427</v>
      </c>
      <c r="I158" s="923"/>
    </row>
    <row r="159" spans="1:9" s="927" customFormat="1" ht="23" x14ac:dyDescent="0.15">
      <c r="A159" s="928">
        <v>204</v>
      </c>
      <c r="B159" s="917"/>
      <c r="C159" s="918" t="str">
        <f t="shared" si="2"/>
        <v>con la macchina del freddo</v>
      </c>
      <c r="D159" s="923"/>
      <c r="E159" s="929" t="s">
        <v>798</v>
      </c>
      <c r="F159" s="925" t="s">
        <v>1242</v>
      </c>
      <c r="G159" s="930" t="s">
        <v>1237</v>
      </c>
      <c r="I159" s="923"/>
    </row>
    <row r="160" spans="1:9" s="927" customFormat="1" ht="23" x14ac:dyDescent="0.15">
      <c r="A160" s="618">
        <v>206</v>
      </c>
      <c r="B160" s="917"/>
      <c r="C160" s="918" t="str">
        <f t="shared" si="2"/>
        <v>Fabbisogno potenza di refrigerazione</v>
      </c>
      <c r="D160" s="923"/>
      <c r="E160" s="924" t="s">
        <v>174</v>
      </c>
      <c r="F160" s="925" t="s">
        <v>696</v>
      </c>
      <c r="G160" s="926" t="s">
        <v>1428</v>
      </c>
      <c r="I160" s="923"/>
    </row>
    <row r="161" spans="1:9" s="927" customFormat="1" ht="23" x14ac:dyDescent="0.15">
      <c r="A161" s="618">
        <v>207</v>
      </c>
      <c r="B161" s="917"/>
      <c r="C161" s="918" t="str">
        <f t="shared" si="2"/>
        <v>Fabbisogno potenza di refrigerazione (edificio)</v>
      </c>
      <c r="D161" s="923"/>
      <c r="E161" s="924" t="s">
        <v>118</v>
      </c>
      <c r="F161" s="925" t="s">
        <v>697</v>
      </c>
      <c r="G161" s="926" t="s">
        <v>1429</v>
      </c>
      <c r="I161" s="923"/>
    </row>
    <row r="162" spans="1:9" s="927" customFormat="1" ht="23" x14ac:dyDescent="0.15">
      <c r="A162" s="618">
        <v>209</v>
      </c>
      <c r="B162" s="917"/>
      <c r="C162" s="918" t="str">
        <f t="shared" si="2"/>
        <v>Profilo di carico</v>
      </c>
      <c r="D162" s="923"/>
      <c r="E162" s="924" t="s">
        <v>110</v>
      </c>
      <c r="F162" s="925" t="s">
        <v>520</v>
      </c>
      <c r="G162" s="926" t="s">
        <v>1430</v>
      </c>
      <c r="I162" s="923"/>
    </row>
    <row r="163" spans="1:9" s="927" customFormat="1" ht="23" x14ac:dyDescent="0.15">
      <c r="A163" s="618">
        <v>211</v>
      </c>
      <c r="B163" s="917"/>
      <c r="C163" s="918" t="str">
        <f t="shared" si="2"/>
        <v>Durata</v>
      </c>
      <c r="D163" s="923"/>
      <c r="E163" s="924" t="s">
        <v>114</v>
      </c>
      <c r="F163" s="925" t="s">
        <v>521</v>
      </c>
      <c r="G163" s="926" t="s">
        <v>1431</v>
      </c>
      <c r="I163" s="923"/>
    </row>
    <row r="164" spans="1:9" s="927" customFormat="1" ht="23" x14ac:dyDescent="0.15">
      <c r="A164" s="618">
        <v>213</v>
      </c>
      <c r="B164" s="917"/>
      <c r="C164" s="918" t="str">
        <f t="shared" si="2"/>
        <v>Durata (dimensioni effettive)</v>
      </c>
      <c r="D164" s="923"/>
      <c r="E164" s="924" t="s">
        <v>119</v>
      </c>
      <c r="F164" s="925" t="s">
        <v>698</v>
      </c>
      <c r="G164" s="926" t="s">
        <v>1432</v>
      </c>
      <c r="I164" s="923"/>
    </row>
    <row r="165" spans="1:9" s="927" customFormat="1" ht="23" x14ac:dyDescent="0.15">
      <c r="A165" s="618">
        <v>214</v>
      </c>
      <c r="B165" s="917"/>
      <c r="C165" s="918" t="str">
        <f t="shared" si="2"/>
        <v>Durata funzionamento macchina (al giorno)</v>
      </c>
      <c r="D165" s="923"/>
      <c r="E165" s="924" t="s">
        <v>135</v>
      </c>
      <c r="F165" s="925" t="s">
        <v>522</v>
      </c>
      <c r="G165" s="926" t="s">
        <v>1433</v>
      </c>
      <c r="I165" s="923"/>
    </row>
    <row r="166" spans="1:9" s="927" customFormat="1" ht="23" x14ac:dyDescent="0.15">
      <c r="A166" s="618">
        <v>217</v>
      </c>
      <c r="B166" s="917"/>
      <c r="C166" s="918" t="str">
        <f t="shared" si="2"/>
        <v>Vita</v>
      </c>
      <c r="D166" s="923"/>
      <c r="E166" s="924" t="s">
        <v>987</v>
      </c>
      <c r="F166" s="925" t="s">
        <v>523</v>
      </c>
      <c r="G166" s="926" t="s">
        <v>1434</v>
      </c>
      <c r="I166" s="929"/>
    </row>
    <row r="167" spans="1:9" s="927" customFormat="1" ht="23" x14ac:dyDescent="0.15">
      <c r="A167" s="618">
        <v>218</v>
      </c>
      <c r="B167" s="917"/>
      <c r="C167" s="918" t="str">
        <f t="shared" si="2"/>
        <v>Durata di vita dell'impianto</v>
      </c>
      <c r="D167" s="923"/>
      <c r="E167" s="924" t="s">
        <v>988</v>
      </c>
      <c r="F167" s="925" t="s">
        <v>699</v>
      </c>
      <c r="G167" s="926" t="s">
        <v>662</v>
      </c>
      <c r="I167" s="929"/>
    </row>
    <row r="168" spans="1:9" s="927" customFormat="1" ht="23" x14ac:dyDescent="0.15">
      <c r="A168" s="618">
        <v>220</v>
      </c>
      <c r="B168" s="917"/>
      <c r="C168" s="918" t="str">
        <f t="shared" si="2"/>
        <v>Costi ciclo vitale con funzionamento con CO2 neutro</v>
      </c>
      <c r="D168" s="923"/>
      <c r="E168" s="924" t="s">
        <v>339</v>
      </c>
      <c r="F168" s="925" t="s">
        <v>617</v>
      </c>
      <c r="G168" s="926" t="s">
        <v>1435</v>
      </c>
      <c r="I168" s="923"/>
    </row>
    <row r="169" spans="1:9" s="927" customFormat="1" ht="23" x14ac:dyDescent="0.15">
      <c r="A169" s="618">
        <v>221</v>
      </c>
      <c r="B169" s="917"/>
      <c r="C169" s="918" t="str">
        <f t="shared" si="2"/>
        <v>Costi del ciclo vitale</v>
      </c>
      <c r="D169" s="923"/>
      <c r="E169" s="924" t="s">
        <v>249</v>
      </c>
      <c r="F169" s="925" t="s">
        <v>616</v>
      </c>
      <c r="G169" s="926" t="s">
        <v>1436</v>
      </c>
      <c r="I169" s="923"/>
    </row>
    <row r="170" spans="1:9" s="927" customFormat="1" ht="23" x14ac:dyDescent="0.15">
      <c r="A170" s="618">
        <v>222</v>
      </c>
      <c r="B170" s="917"/>
      <c r="C170" s="918" t="str">
        <f t="shared" si="2"/>
        <v>Costi del ciclo vitale (Life Cycle Cost LCC)</v>
      </c>
      <c r="D170" s="923"/>
      <c r="E170" s="924" t="s">
        <v>251</v>
      </c>
      <c r="F170" s="925" t="s">
        <v>982</v>
      </c>
      <c r="G170" s="926" t="s">
        <v>1437</v>
      </c>
      <c r="I170" s="923"/>
    </row>
    <row r="171" spans="1:9" s="927" customFormat="1" ht="23" x14ac:dyDescent="0.15">
      <c r="A171" s="618">
        <v>223</v>
      </c>
      <c r="B171" s="917"/>
      <c r="C171" s="918" t="str">
        <f t="shared" si="2"/>
        <v>Costi del ciclo vitale (liv. economico)</v>
      </c>
      <c r="D171" s="923"/>
      <c r="E171" s="924" t="s">
        <v>321</v>
      </c>
      <c r="F171" s="925" t="s">
        <v>983</v>
      </c>
      <c r="G171" s="926" t="s">
        <v>1438</v>
      </c>
      <c r="I171" s="923"/>
    </row>
    <row r="172" spans="1:9" s="927" customFormat="1" ht="23" x14ac:dyDescent="0.15">
      <c r="A172" s="618">
        <v>224</v>
      </c>
      <c r="B172" s="917"/>
      <c r="C172" s="918" t="str">
        <f t="shared" si="2"/>
        <v>Costi del ciclo vitale (funzionamento con CO2 neutro)</v>
      </c>
      <c r="D172" s="923"/>
      <c r="E172" s="924" t="s">
        <v>979</v>
      </c>
      <c r="F172" s="925" t="s">
        <v>984</v>
      </c>
      <c r="G172" s="930" t="s">
        <v>981</v>
      </c>
      <c r="I172" s="923"/>
    </row>
    <row r="173" spans="1:9" s="927" customFormat="1" ht="23" x14ac:dyDescent="0.15">
      <c r="A173" s="618">
        <v>226</v>
      </c>
      <c r="B173" s="917"/>
      <c r="C173" s="918" t="str">
        <f t="shared" si="2"/>
        <v>Tasso di perdita all'anno</v>
      </c>
      <c r="D173" s="923"/>
      <c r="E173" s="924" t="s">
        <v>27</v>
      </c>
      <c r="F173" s="925" t="s">
        <v>524</v>
      </c>
      <c r="G173" s="926" t="s">
        <v>1439</v>
      </c>
      <c r="I173" s="923"/>
    </row>
    <row r="174" spans="1:9" s="927" customFormat="1" ht="23" x14ac:dyDescent="0.15">
      <c r="A174" s="618">
        <v>230</v>
      </c>
      <c r="B174" s="917"/>
      <c r="C174" s="918" t="str">
        <f t="shared" si="2"/>
        <v>Lugano</v>
      </c>
      <c r="D174" s="923"/>
      <c r="E174" s="924" t="s">
        <v>107</v>
      </c>
      <c r="F174" s="925" t="s">
        <v>107</v>
      </c>
      <c r="G174" s="931" t="s">
        <v>1440</v>
      </c>
      <c r="I174" s="923"/>
    </row>
    <row r="175" spans="1:9" s="927" customFormat="1" ht="23" x14ac:dyDescent="0.15">
      <c r="A175" s="618">
        <v>231</v>
      </c>
      <c r="B175" s="917"/>
      <c r="C175" s="918" t="str">
        <f t="shared" si="2"/>
        <v>Inserimento manuale</v>
      </c>
      <c r="D175" s="923"/>
      <c r="E175" s="924" t="s">
        <v>73</v>
      </c>
      <c r="F175" s="925" t="s">
        <v>525</v>
      </c>
      <c r="G175" s="926" t="s">
        <v>1441</v>
      </c>
      <c r="I175" s="923"/>
    </row>
    <row r="176" spans="1:9" s="927" customFormat="1" ht="23" x14ac:dyDescent="0.15">
      <c r="A176" s="618">
        <v>232</v>
      </c>
      <c r="B176" s="917"/>
      <c r="C176" s="918" t="str">
        <f t="shared" si="2"/>
        <v>Macchina</v>
      </c>
      <c r="D176" s="923"/>
      <c r="E176" s="924" t="s">
        <v>137</v>
      </c>
      <c r="F176" s="925" t="s">
        <v>526</v>
      </c>
      <c r="G176" s="926" t="s">
        <v>1442</v>
      </c>
      <c r="I176" s="923"/>
    </row>
    <row r="177" spans="1:9" s="927" customFormat="1" ht="23" x14ac:dyDescent="0.15">
      <c r="A177" s="618">
        <v>233</v>
      </c>
      <c r="B177" s="917"/>
      <c r="C177" s="918" t="str">
        <f t="shared" si="2"/>
        <v>Caratteristiche Tecniche</v>
      </c>
      <c r="D177" s="923"/>
      <c r="E177" s="924" t="s">
        <v>637</v>
      </c>
      <c r="F177" s="925" t="s">
        <v>638</v>
      </c>
      <c r="G177" s="930" t="s">
        <v>639</v>
      </c>
      <c r="I177" s="923"/>
    </row>
    <row r="178" spans="1:9" s="927" customFormat="1" ht="23" x14ac:dyDescent="0.15">
      <c r="A178" s="618">
        <v>237</v>
      </c>
      <c r="B178" s="917"/>
      <c r="C178" s="918" t="str">
        <f t="shared" si="2"/>
        <v>Materiale (arrotondato)</v>
      </c>
      <c r="D178" s="923"/>
      <c r="E178" s="924" t="s">
        <v>294</v>
      </c>
      <c r="F178" s="925" t="s">
        <v>527</v>
      </c>
      <c r="G178" s="926" t="s">
        <v>1443</v>
      </c>
      <c r="I178" s="923"/>
    </row>
    <row r="179" spans="1:9" s="927" customFormat="1" ht="23" x14ac:dyDescent="0.15">
      <c r="A179" s="618">
        <v>238</v>
      </c>
      <c r="B179" s="917"/>
      <c r="C179" s="918" t="str">
        <f t="shared" si="2"/>
        <v>Temperatura esterna media (0-24h)</v>
      </c>
      <c r="D179" s="923"/>
      <c r="E179" s="924" t="s">
        <v>329</v>
      </c>
      <c r="F179" s="925" t="s">
        <v>528</v>
      </c>
      <c r="G179" s="926" t="s">
        <v>1444</v>
      </c>
      <c r="I179" s="923"/>
    </row>
    <row r="180" spans="1:9" s="927" customFormat="1" ht="23" x14ac:dyDescent="0.15">
      <c r="A180" s="618">
        <v>239</v>
      </c>
      <c r="B180" s="917"/>
      <c r="C180" s="918" t="str">
        <f t="shared" si="2"/>
        <v>Potenza di raff. media compressore</v>
      </c>
      <c r="D180" s="923"/>
      <c r="E180" s="924" t="s">
        <v>175</v>
      </c>
      <c r="F180" s="925" t="s">
        <v>720</v>
      </c>
      <c r="G180" s="926" t="s">
        <v>612</v>
      </c>
      <c r="I180" s="923"/>
    </row>
    <row r="181" spans="1:9" s="927" customFormat="1" ht="23" x14ac:dyDescent="0.15">
      <c r="A181" s="618">
        <v>240</v>
      </c>
      <c r="B181" s="917"/>
      <c r="C181" s="918" t="str">
        <f t="shared" si="2"/>
        <v>Temperature medie</v>
      </c>
      <c r="D181" s="923"/>
      <c r="E181" s="924" t="s">
        <v>103</v>
      </c>
      <c r="F181" s="925" t="s">
        <v>529</v>
      </c>
      <c r="G181" s="926" t="s">
        <v>1445</v>
      </c>
      <c r="I181" s="923"/>
    </row>
    <row r="182" spans="1:9" s="927" customFormat="1" ht="23" x14ac:dyDescent="0.15">
      <c r="A182" s="618">
        <v>241</v>
      </c>
      <c r="B182" s="917"/>
      <c r="C182" s="918" t="str">
        <f t="shared" si="2"/>
        <v>Montaggio sul posto</v>
      </c>
      <c r="D182" s="923"/>
      <c r="E182" s="924" t="s">
        <v>278</v>
      </c>
      <c r="F182" s="925" t="s">
        <v>530</v>
      </c>
      <c r="G182" s="926" t="s">
        <v>1446</v>
      </c>
      <c r="I182" s="923"/>
    </row>
    <row r="183" spans="1:9" s="927" customFormat="1" ht="23" x14ac:dyDescent="0.15">
      <c r="A183" s="618">
        <v>242</v>
      </c>
      <c r="B183" s="917"/>
      <c r="C183" s="918" t="str">
        <f t="shared" si="2"/>
        <v>Nome</v>
      </c>
      <c r="D183" s="923"/>
      <c r="E183" s="924" t="s">
        <v>5</v>
      </c>
      <c r="F183" s="925" t="s">
        <v>353</v>
      </c>
      <c r="G183" s="931" t="s">
        <v>1447</v>
      </c>
      <c r="I183" s="923"/>
    </row>
    <row r="184" spans="1:9" s="927" customFormat="1" ht="23" x14ac:dyDescent="0.15">
      <c r="A184" s="618">
        <v>243</v>
      </c>
      <c r="B184" s="917"/>
      <c r="C184" s="918" t="str">
        <f t="shared" si="2"/>
        <v>Nome del prodotto elettrico</v>
      </c>
      <c r="D184" s="923"/>
      <c r="E184" s="924" t="s">
        <v>59</v>
      </c>
      <c r="F184" s="925" t="s">
        <v>531</v>
      </c>
      <c r="G184" s="926" t="s">
        <v>1448</v>
      </c>
      <c r="I184" s="923"/>
    </row>
    <row r="185" spans="1:9" s="927" customFormat="1" ht="28" x14ac:dyDescent="0.15">
      <c r="A185" s="618">
        <v>244</v>
      </c>
      <c r="B185" s="917"/>
      <c r="C185" s="932" t="str">
        <f t="shared" si="2"/>
        <v>Prodotto elettrico svizzero da energia rinnovabile</v>
      </c>
      <c r="D185" s="923"/>
      <c r="E185" s="998" t="s">
        <v>1571</v>
      </c>
      <c r="F185" s="999" t="s">
        <v>1573</v>
      </c>
      <c r="G185" s="1001" t="s">
        <v>1572</v>
      </c>
      <c r="I185" s="923"/>
    </row>
    <row r="186" spans="1:9" s="927" customFormat="1" ht="28" x14ac:dyDescent="0.15">
      <c r="A186" s="618">
        <v>245</v>
      </c>
      <c r="B186" s="917"/>
      <c r="C186" s="932" t="str">
        <f t="shared" si="2"/>
        <v>Fornitori Mix di elettricità Garanzia di origine</v>
      </c>
      <c r="D186" s="923"/>
      <c r="E186" s="998" t="s">
        <v>1574</v>
      </c>
      <c r="F186" s="999" t="s">
        <v>1569</v>
      </c>
      <c r="G186" s="1001" t="s">
        <v>1570</v>
      </c>
      <c r="I186" s="923"/>
    </row>
    <row r="187" spans="1:9" s="927" customFormat="1" ht="23" x14ac:dyDescent="0.15">
      <c r="A187" s="618">
        <v>246</v>
      </c>
      <c r="B187" s="917"/>
      <c r="C187" s="932" t="str">
        <f t="shared" si="2"/>
        <v>Naturmade Star Energia eolica</v>
      </c>
      <c r="D187" s="923"/>
      <c r="E187" s="998" t="s">
        <v>68</v>
      </c>
      <c r="F187" s="999" t="s">
        <v>532</v>
      </c>
      <c r="G187" s="1000" t="s">
        <v>1568</v>
      </c>
      <c r="I187" s="923"/>
    </row>
    <row r="188" spans="1:9" s="927" customFormat="1" ht="23" x14ac:dyDescent="0.15">
      <c r="A188" s="618">
        <v>247</v>
      </c>
      <c r="B188" s="917"/>
      <c r="C188" s="918" t="str">
        <f t="shared" si="2"/>
        <v>No</v>
      </c>
      <c r="D188" s="923"/>
      <c r="E188" s="924" t="s">
        <v>216</v>
      </c>
      <c r="F188" s="925" t="s">
        <v>533</v>
      </c>
      <c r="G188" s="926" t="s">
        <v>1449</v>
      </c>
      <c r="I188" s="923"/>
    </row>
    <row r="189" spans="1:9" s="927" customFormat="1" ht="23" x14ac:dyDescent="0.15">
      <c r="A189" s="618">
        <v>248</v>
      </c>
      <c r="B189" s="917"/>
      <c r="C189" s="918" t="str">
        <f t="shared" si="2"/>
        <v>Temperatura di utilizzo</v>
      </c>
      <c r="D189" s="923"/>
      <c r="E189" s="924" t="s">
        <v>84</v>
      </c>
      <c r="F189" s="925" t="s">
        <v>354</v>
      </c>
      <c r="G189" s="931" t="s">
        <v>1450</v>
      </c>
      <c r="I189" s="923"/>
    </row>
    <row r="190" spans="1:9" s="927" customFormat="1" ht="23" x14ac:dyDescent="0.15">
      <c r="A190" s="618">
        <v>249</v>
      </c>
      <c r="B190" s="917"/>
      <c r="C190" s="918" t="str">
        <f t="shared" si="2"/>
        <v>Oggetto</v>
      </c>
      <c r="D190" s="923"/>
      <c r="E190" s="924" t="s">
        <v>262</v>
      </c>
      <c r="F190" s="925" t="s">
        <v>355</v>
      </c>
      <c r="G190" s="931" t="s">
        <v>1451</v>
      </c>
      <c r="I190" s="923"/>
    </row>
    <row r="191" spans="1:9" s="927" customFormat="1" ht="23" x14ac:dyDescent="0.15">
      <c r="A191" s="618">
        <v>250</v>
      </c>
      <c r="B191" s="917"/>
      <c r="C191" s="918" t="str">
        <f t="shared" si="2"/>
        <v>P elettrica</v>
      </c>
      <c r="D191" s="923"/>
      <c r="E191" s="924" t="s">
        <v>88</v>
      </c>
      <c r="F191" s="925" t="s">
        <v>356</v>
      </c>
      <c r="G191" s="931" t="s">
        <v>1452</v>
      </c>
      <c r="I191" s="923"/>
    </row>
    <row r="192" spans="1:9" s="927" customFormat="1" ht="23" x14ac:dyDescent="0.15">
      <c r="A192" s="618">
        <v>251</v>
      </c>
      <c r="B192" s="917"/>
      <c r="C192" s="918" t="str">
        <f t="shared" si="2"/>
        <v>Pe (corr.)</v>
      </c>
      <c r="D192" s="923"/>
      <c r="E192" s="924" t="s">
        <v>340</v>
      </c>
      <c r="F192" s="925" t="s">
        <v>357</v>
      </c>
      <c r="G192" s="931" t="s">
        <v>1453</v>
      </c>
      <c r="I192" s="923"/>
    </row>
    <row r="193" spans="1:9" s="927" customFormat="1" ht="23" x14ac:dyDescent="0.15">
      <c r="A193" s="618">
        <v>252</v>
      </c>
      <c r="B193" s="917"/>
      <c r="C193" s="918" t="str">
        <f t="shared" si="2"/>
        <v>Preventivo-manutenzione e materiale</v>
      </c>
      <c r="D193" s="923"/>
      <c r="E193" s="924" t="s">
        <v>297</v>
      </c>
      <c r="F193" s="925" t="s">
        <v>534</v>
      </c>
      <c r="G193" s="926" t="s">
        <v>1454</v>
      </c>
      <c r="I193" s="923"/>
    </row>
    <row r="194" spans="1:9" s="927" customFormat="1" ht="23" x14ac:dyDescent="0.15">
      <c r="A194" s="618">
        <v>253</v>
      </c>
      <c r="B194" s="917"/>
      <c r="C194" s="918" t="str">
        <f t="shared" si="2"/>
        <v>Preventivo-manutenzione senza materiale</v>
      </c>
      <c r="D194" s="923"/>
      <c r="E194" s="924" t="s">
        <v>300</v>
      </c>
      <c r="F194" s="925" t="s">
        <v>535</v>
      </c>
      <c r="G194" s="926" t="s">
        <v>1455</v>
      </c>
      <c r="I194" s="923"/>
    </row>
    <row r="195" spans="1:9" s="927" customFormat="1" ht="23" x14ac:dyDescent="0.15">
      <c r="A195" s="618">
        <v>254</v>
      </c>
      <c r="B195" s="917"/>
      <c r="C195" s="918" t="str">
        <f t="shared" si="2"/>
        <v>Prezzo compensazione CO2</v>
      </c>
      <c r="D195" s="923"/>
      <c r="E195" s="924" t="s">
        <v>63</v>
      </c>
      <c r="F195" s="925" t="s">
        <v>536</v>
      </c>
      <c r="G195" s="926" t="s">
        <v>1456</v>
      </c>
      <c r="I195" s="923"/>
    </row>
    <row r="196" spans="1:9" s="927" customFormat="1" ht="23" x14ac:dyDescent="0.15">
      <c r="A196" s="618">
        <v>255</v>
      </c>
      <c r="B196" s="917"/>
      <c r="C196" s="918" t="str">
        <f t="shared" si="2"/>
        <v>Pompe nel circolo raff. di ritorno</v>
      </c>
      <c r="D196" s="923"/>
      <c r="E196" s="924" t="s">
        <v>90</v>
      </c>
      <c r="F196" s="925" t="s">
        <v>613</v>
      </c>
      <c r="G196" s="926" t="s">
        <v>611</v>
      </c>
      <c r="I196" s="923"/>
    </row>
    <row r="197" spans="1:9" s="927" customFormat="1" ht="23" x14ac:dyDescent="0.15">
      <c r="A197" s="618">
        <v>256</v>
      </c>
      <c r="B197" s="917"/>
      <c r="C197" s="918" t="str">
        <f t="shared" si="2"/>
        <v>Trimestre</v>
      </c>
      <c r="D197" s="923"/>
      <c r="E197" s="924" t="s">
        <v>115</v>
      </c>
      <c r="F197" s="925" t="s">
        <v>537</v>
      </c>
      <c r="G197" s="926" t="s">
        <v>1457</v>
      </c>
      <c r="I197" s="923"/>
    </row>
    <row r="198" spans="1:9" s="927" customFormat="1" ht="23" x14ac:dyDescent="0.15">
      <c r="A198" s="618">
        <v>257</v>
      </c>
      <c r="B198" s="917"/>
      <c r="C198" s="918" t="str">
        <f t="shared" si="2"/>
        <v>Verifica fonte</v>
      </c>
      <c r="D198" s="923"/>
      <c r="E198" s="924" t="s">
        <v>233</v>
      </c>
      <c r="F198" s="925" t="s">
        <v>538</v>
      </c>
      <c r="G198" s="926" t="s">
        <v>1458</v>
      </c>
      <c r="I198" s="923"/>
    </row>
    <row r="199" spans="1:9" s="927" customFormat="1" ht="23" x14ac:dyDescent="0.15">
      <c r="A199" s="618">
        <v>258</v>
      </c>
      <c r="B199" s="917"/>
      <c r="C199" s="918" t="str">
        <f t="shared" si="2"/>
        <v>R1270 (propilene)</v>
      </c>
      <c r="D199" s="923"/>
      <c r="E199" s="924" t="s">
        <v>282</v>
      </c>
      <c r="F199" s="925" t="s">
        <v>539</v>
      </c>
      <c r="G199" s="926" t="s">
        <v>1459</v>
      </c>
      <c r="I199" s="923"/>
    </row>
    <row r="200" spans="1:9" s="927" customFormat="1" ht="23" x14ac:dyDescent="0.15">
      <c r="A200" s="618">
        <v>259</v>
      </c>
      <c r="B200" s="917"/>
      <c r="C200" s="918" t="str">
        <f t="shared" si="2"/>
        <v>R290 (propano)</v>
      </c>
      <c r="D200" s="923"/>
      <c r="E200" s="924" t="s">
        <v>281</v>
      </c>
      <c r="F200" s="925" t="s">
        <v>540</v>
      </c>
      <c r="G200" s="926" t="s">
        <v>1460</v>
      </c>
      <c r="I200" s="923"/>
    </row>
    <row r="201" spans="1:9" s="927" customFormat="1" ht="23" x14ac:dyDescent="0.15">
      <c r="A201" s="618">
        <v>260</v>
      </c>
      <c r="B201" s="917"/>
      <c r="C201" s="918" t="str">
        <f t="shared" si="2"/>
        <v>R717 (ammoniaca - NH3)</v>
      </c>
      <c r="D201" s="923"/>
      <c r="E201" s="924" t="s">
        <v>333</v>
      </c>
      <c r="F201" s="925" t="s">
        <v>541</v>
      </c>
      <c r="G201" s="926" t="s">
        <v>1461</v>
      </c>
      <c r="I201" s="923"/>
    </row>
    <row r="202" spans="1:9" s="927" customFormat="1" ht="23" x14ac:dyDescent="0.15">
      <c r="A202" s="618">
        <v>261</v>
      </c>
      <c r="B202" s="917"/>
      <c r="C202" s="918" t="str">
        <f t="shared" si="2"/>
        <v>R744  (CO2)</v>
      </c>
      <c r="D202" s="923"/>
      <c r="E202" s="924" t="s">
        <v>50</v>
      </c>
      <c r="F202" s="925" t="s">
        <v>50</v>
      </c>
      <c r="G202" s="926" t="s">
        <v>1462</v>
      </c>
      <c r="I202" s="923"/>
    </row>
    <row r="203" spans="1:9" s="927" customFormat="1" ht="23" x14ac:dyDescent="0.15">
      <c r="A203" s="618">
        <v>262</v>
      </c>
      <c r="B203" s="917"/>
      <c r="C203" s="918" t="str">
        <f t="shared" si="2"/>
        <v>Temperatura aria ambiente</v>
      </c>
      <c r="D203" s="923"/>
      <c r="E203" s="924" t="s">
        <v>316</v>
      </c>
      <c r="F203" s="925" t="s">
        <v>542</v>
      </c>
      <c r="G203" s="926" t="s">
        <v>1463</v>
      </c>
      <c r="I203" s="923"/>
    </row>
    <row r="204" spans="1:9" s="927" customFormat="1" ht="23" x14ac:dyDescent="0.15">
      <c r="A204" s="618">
        <v>264</v>
      </c>
      <c r="B204" s="917"/>
      <c r="C204" s="918" t="str">
        <f t="shared" si="2"/>
        <v>Fattore di riciclo</v>
      </c>
      <c r="D204" s="923"/>
      <c r="E204" s="924" t="s">
        <v>54</v>
      </c>
      <c r="F204" s="925" t="s">
        <v>543</v>
      </c>
      <c r="G204" s="926" t="s">
        <v>1464</v>
      </c>
      <c r="I204" s="923"/>
    </row>
    <row r="205" spans="1:9" s="927" customFormat="1" ht="23" x14ac:dyDescent="0.15">
      <c r="A205" s="618">
        <v>265</v>
      </c>
      <c r="B205" s="917"/>
      <c r="C205" s="918" t="str">
        <f t="shared" si="2"/>
        <v>Regolazione</v>
      </c>
      <c r="D205" s="923"/>
      <c r="E205" s="924" t="s">
        <v>128</v>
      </c>
      <c r="F205" s="925" t="s">
        <v>544</v>
      </c>
      <c r="G205" s="926" t="s">
        <v>1465</v>
      </c>
      <c r="I205" s="923"/>
    </row>
    <row r="206" spans="1:9" s="927" customFormat="1" ht="23" x14ac:dyDescent="0.15">
      <c r="A206" s="618">
        <v>266</v>
      </c>
      <c r="B206" s="917"/>
      <c r="C206" s="918" t="str">
        <f t="shared" ref="C206:C269" si="3">IF(C$12=F$12,F206,IF(C$12=G$12,G206,E206))</f>
        <v>Tipo di regolazione</v>
      </c>
      <c r="D206" s="923"/>
      <c r="E206" s="924" t="s">
        <v>89</v>
      </c>
      <c r="F206" s="925" t="s">
        <v>358</v>
      </c>
      <c r="G206" s="931" t="s">
        <v>1466</v>
      </c>
      <c r="I206" s="923"/>
    </row>
    <row r="207" spans="1:9" s="927" customFormat="1" ht="32" x14ac:dyDescent="0.15">
      <c r="A207" s="618">
        <v>268</v>
      </c>
      <c r="B207" s="917"/>
      <c r="C207" s="918" t="str">
        <f t="shared" si="3"/>
        <v>Temperatura media dell'acqua di raffreddamento di ritorno</v>
      </c>
      <c r="D207" s="923"/>
      <c r="E207" s="924" t="s">
        <v>1070</v>
      </c>
      <c r="F207" s="925" t="s">
        <v>621</v>
      </c>
      <c r="G207" s="930" t="s">
        <v>661</v>
      </c>
      <c r="I207" s="923"/>
    </row>
    <row r="208" spans="1:9" s="927" customFormat="1" ht="23" x14ac:dyDescent="0.15">
      <c r="A208" s="618">
        <v>271</v>
      </c>
      <c r="B208" s="917"/>
      <c r="C208" s="918" t="str">
        <f t="shared" si="3"/>
        <v>Consumo misto svizzero</v>
      </c>
      <c r="D208" s="923"/>
      <c r="E208" s="924" t="s">
        <v>1567</v>
      </c>
      <c r="F208" s="925" t="s">
        <v>773</v>
      </c>
      <c r="G208" s="926" t="s">
        <v>1467</v>
      </c>
      <c r="I208" s="923"/>
    </row>
    <row r="209" spans="1:9" s="927" customFormat="1" ht="32" x14ac:dyDescent="0.15">
      <c r="A209" s="618">
        <v>272</v>
      </c>
      <c r="B209" s="917"/>
      <c r="C209" s="918" t="str">
        <f t="shared" si="3"/>
        <v>Chilometri che si possono percorrere con una vettura di cilindrata media (7.5litri/100 km) all'anno</v>
      </c>
      <c r="D209" s="923"/>
      <c r="E209" s="924" t="s">
        <v>38</v>
      </c>
      <c r="F209" s="925" t="s">
        <v>545</v>
      </c>
      <c r="G209" s="926" t="s">
        <v>1468</v>
      </c>
      <c r="I209" s="923"/>
    </row>
    <row r="210" spans="1:9" s="927" customFormat="1" ht="28" x14ac:dyDescent="0.15">
      <c r="A210" s="618">
        <v>273</v>
      </c>
      <c r="B210" s="917"/>
      <c r="C210" s="918" t="str">
        <f t="shared" si="3"/>
        <v>Spese per la compensazione della CO2 all'anno</v>
      </c>
      <c r="D210" s="923"/>
      <c r="E210" s="924" t="s">
        <v>748</v>
      </c>
      <c r="F210" s="925" t="s">
        <v>749</v>
      </c>
      <c r="G210" s="926" t="s">
        <v>1469</v>
      </c>
      <c r="I210" s="923"/>
    </row>
    <row r="211" spans="1:9" s="927" customFormat="1" ht="23" x14ac:dyDescent="0.15">
      <c r="A211" s="618">
        <v>274</v>
      </c>
      <c r="B211" s="917"/>
      <c r="C211" s="918" t="str">
        <f t="shared" si="3"/>
        <v>Numero di camion con ...</v>
      </c>
      <c r="D211" s="923"/>
      <c r="E211" s="924" t="s">
        <v>43</v>
      </c>
      <c r="F211" s="925" t="s">
        <v>546</v>
      </c>
      <c r="G211" s="926" t="s">
        <v>1470</v>
      </c>
      <c r="I211" s="923"/>
    </row>
    <row r="212" spans="1:9" s="927" customFormat="1" ht="23" x14ac:dyDescent="0.15">
      <c r="A212" s="618">
        <v>275</v>
      </c>
      <c r="B212" s="917"/>
      <c r="C212" s="918" t="str">
        <f t="shared" si="3"/>
        <v>Estate</v>
      </c>
      <c r="D212" s="923"/>
      <c r="E212" s="924" t="s">
        <v>97</v>
      </c>
      <c r="F212" s="925" t="s">
        <v>359</v>
      </c>
      <c r="G212" s="931" t="s">
        <v>1471</v>
      </c>
      <c r="I212" s="923"/>
    </row>
    <row r="213" spans="1:9" s="927" customFormat="1" ht="23" x14ac:dyDescent="0.15">
      <c r="A213" s="618">
        <v>276</v>
      </c>
      <c r="B213" s="917"/>
      <c r="C213" s="918" t="str">
        <f t="shared" si="3"/>
        <v>San Gallo</v>
      </c>
      <c r="D213" s="923"/>
      <c r="E213" s="924" t="s">
        <v>108</v>
      </c>
      <c r="F213" s="925" t="s">
        <v>360</v>
      </c>
      <c r="G213" s="931" t="s">
        <v>1472</v>
      </c>
      <c r="I213" s="923"/>
    </row>
    <row r="214" spans="1:9" s="927" customFormat="1" ht="23" x14ac:dyDescent="0.15">
      <c r="A214" s="618">
        <v>277</v>
      </c>
      <c r="B214" s="917"/>
      <c r="C214" s="918" t="str">
        <f t="shared" si="3"/>
        <v>Profilo standard</v>
      </c>
      <c r="D214" s="923"/>
      <c r="E214" s="924" t="s">
        <v>157</v>
      </c>
      <c r="F214" s="925" t="s">
        <v>547</v>
      </c>
      <c r="G214" s="926" t="s">
        <v>1473</v>
      </c>
      <c r="I214" s="923"/>
    </row>
    <row r="215" spans="1:9" s="927" customFormat="1" ht="23" x14ac:dyDescent="0.15">
      <c r="A215" s="618">
        <v>278</v>
      </c>
      <c r="B215" s="917"/>
      <c r="C215" s="918" t="str">
        <f t="shared" si="3"/>
        <v>Valori standard</v>
      </c>
      <c r="D215" s="923"/>
      <c r="E215" s="924" t="s">
        <v>289</v>
      </c>
      <c r="F215" s="925" t="s">
        <v>548</v>
      </c>
      <c r="G215" s="926" t="s">
        <v>1474</v>
      </c>
      <c r="I215" s="923"/>
    </row>
    <row r="216" spans="1:9" s="927" customFormat="1" ht="23" x14ac:dyDescent="0.15">
      <c r="A216" s="618">
        <v>279</v>
      </c>
      <c r="B216" s="917"/>
      <c r="C216" s="918" t="str">
        <f t="shared" si="3"/>
        <v>Valori standard per il calcolo</v>
      </c>
      <c r="D216" s="923"/>
      <c r="E216" s="924" t="s">
        <v>48</v>
      </c>
      <c r="F216" s="925" t="s">
        <v>549</v>
      </c>
      <c r="G216" s="926" t="s">
        <v>1475</v>
      </c>
      <c r="I216" s="923"/>
    </row>
    <row r="217" spans="1:9" s="927" customFormat="1" ht="23" x14ac:dyDescent="0.15">
      <c r="A217" s="618">
        <v>280</v>
      </c>
      <c r="B217" s="917"/>
      <c r="C217" s="918" t="str">
        <f t="shared" si="3"/>
        <v>Sede (il clima corrisponde circa a...)</v>
      </c>
      <c r="D217" s="923"/>
      <c r="E217" s="924" t="s">
        <v>92</v>
      </c>
      <c r="F217" s="925" t="s">
        <v>550</v>
      </c>
      <c r="G217" s="926" t="s">
        <v>1476</v>
      </c>
      <c r="I217" s="923"/>
    </row>
    <row r="218" spans="1:9" s="927" customFormat="1" ht="23" x14ac:dyDescent="0.15">
      <c r="A218" s="618">
        <v>282</v>
      </c>
      <c r="B218" s="917"/>
      <c r="C218" s="918" t="str">
        <f t="shared" si="3"/>
        <v>Mix energetico</v>
      </c>
      <c r="D218" s="923"/>
      <c r="E218" s="924" t="s">
        <v>21</v>
      </c>
      <c r="F218" s="925" t="s">
        <v>551</v>
      </c>
      <c r="G218" s="926" t="s">
        <v>1477</v>
      </c>
      <c r="I218" s="923"/>
    </row>
    <row r="219" spans="1:9" s="927" customFormat="1" ht="23" x14ac:dyDescent="0.15">
      <c r="A219" s="618">
        <v>284</v>
      </c>
      <c r="B219" s="917"/>
      <c r="C219" s="918" t="str">
        <f t="shared" si="3"/>
        <v>Prezzo elettricità</v>
      </c>
      <c r="D219" s="923"/>
      <c r="E219" s="924" t="s">
        <v>210</v>
      </c>
      <c r="F219" s="925" t="s">
        <v>552</v>
      </c>
      <c r="G219" s="926" t="s">
        <v>1478</v>
      </c>
      <c r="I219" s="923"/>
    </row>
    <row r="220" spans="1:9" s="927" customFormat="1" ht="23" x14ac:dyDescent="0.15">
      <c r="A220" s="618">
        <v>285</v>
      </c>
      <c r="B220" s="917"/>
      <c r="C220" s="918" t="str">
        <f t="shared" si="3"/>
        <v>Prodotti elettrici</v>
      </c>
      <c r="D220" s="923"/>
      <c r="E220" s="924" t="s">
        <v>58</v>
      </c>
      <c r="F220" s="925" t="s">
        <v>553</v>
      </c>
      <c r="G220" s="926" t="s">
        <v>1479</v>
      </c>
      <c r="I220" s="923"/>
    </row>
    <row r="221" spans="1:9" s="927" customFormat="1" ht="23" x14ac:dyDescent="0.15">
      <c r="A221" s="618">
        <v>286</v>
      </c>
      <c r="B221" s="917"/>
      <c r="C221" s="918" t="str">
        <f t="shared" si="3"/>
        <v>Consumo elettrico macchina</v>
      </c>
      <c r="D221" s="923"/>
      <c r="E221" s="924" t="s">
        <v>126</v>
      </c>
      <c r="F221" s="925" t="s">
        <v>554</v>
      </c>
      <c r="G221" s="926" t="s">
        <v>1480</v>
      </c>
      <c r="I221" s="923"/>
    </row>
    <row r="222" spans="1:9" s="927" customFormat="1" ht="23" x14ac:dyDescent="0.15">
      <c r="A222" s="618">
        <v>287</v>
      </c>
      <c r="B222" s="917"/>
      <c r="C222" s="918" t="str">
        <f t="shared" si="3"/>
        <v>Consumo elettrico compressore</v>
      </c>
      <c r="D222" s="923"/>
      <c r="E222" s="924" t="s">
        <v>193</v>
      </c>
      <c r="F222" s="925" t="s">
        <v>555</v>
      </c>
      <c r="G222" s="926" t="s">
        <v>1481</v>
      </c>
      <c r="I222" s="923"/>
    </row>
    <row r="223" spans="1:9" s="927" customFormat="1" ht="23" x14ac:dyDescent="0.15">
      <c r="A223" s="618">
        <v>288</v>
      </c>
      <c r="B223" s="917"/>
      <c r="C223" s="918" t="str">
        <f t="shared" si="3"/>
        <v>Ore per trimestre</v>
      </c>
      <c r="D223" s="923"/>
      <c r="E223" s="924" t="s">
        <v>177</v>
      </c>
      <c r="F223" s="925" t="s">
        <v>556</v>
      </c>
      <c r="G223" s="926" t="s">
        <v>1482</v>
      </c>
      <c r="I223" s="923"/>
    </row>
    <row r="224" spans="1:9" s="927" customFormat="1" ht="23" x14ac:dyDescent="0.15">
      <c r="A224" s="618">
        <v>289</v>
      </c>
      <c r="B224" s="917"/>
      <c r="C224" s="918" t="str">
        <f t="shared" si="3"/>
        <v>Supermercato</v>
      </c>
      <c r="D224" s="923"/>
      <c r="E224" s="924" t="s">
        <v>16</v>
      </c>
      <c r="F224" s="925" t="s">
        <v>557</v>
      </c>
      <c r="G224" s="926" t="s">
        <v>1483</v>
      </c>
      <c r="I224" s="923"/>
    </row>
    <row r="225" spans="1:9" s="927" customFormat="1" ht="23" x14ac:dyDescent="0.15">
      <c r="A225" s="618">
        <v>290</v>
      </c>
      <c r="B225" s="917"/>
      <c r="C225" s="918" t="str">
        <f t="shared" si="3"/>
        <v>Giorni per trimestre</v>
      </c>
      <c r="D225" s="923"/>
      <c r="E225" s="924" t="s">
        <v>124</v>
      </c>
      <c r="F225" s="925" t="s">
        <v>558</v>
      </c>
      <c r="G225" s="926" t="s">
        <v>1484</v>
      </c>
      <c r="I225" s="923"/>
    </row>
    <row r="226" spans="1:9" s="927" customFormat="1" ht="23" x14ac:dyDescent="0.15">
      <c r="A226" s="618">
        <v>291</v>
      </c>
      <c r="B226" s="917"/>
      <c r="C226" s="918" t="str">
        <f t="shared" si="3"/>
        <v>Temperature medie diurne (dalle 5:40 alle17:40)</v>
      </c>
      <c r="D226" s="923"/>
      <c r="E226" s="924" t="s">
        <v>267</v>
      </c>
      <c r="F226" s="925" t="s">
        <v>559</v>
      </c>
      <c r="G226" s="926" t="s">
        <v>1485</v>
      </c>
      <c r="I226" s="923"/>
    </row>
    <row r="227" spans="1:9" s="927" customFormat="1" ht="23" x14ac:dyDescent="0.15">
      <c r="A227" s="618">
        <v>292</v>
      </c>
      <c r="B227" s="917"/>
      <c r="C227" s="918" t="str">
        <f t="shared" si="3"/>
        <v>Autocisterna</v>
      </c>
      <c r="D227" s="923"/>
      <c r="E227" s="924" t="s">
        <v>56</v>
      </c>
      <c r="F227" s="925" t="s">
        <v>560</v>
      </c>
      <c r="G227" s="926" t="s">
        <v>1486</v>
      </c>
      <c r="I227" s="923"/>
    </row>
    <row r="228" spans="1:9" s="927" customFormat="1" ht="23" x14ac:dyDescent="0.15">
      <c r="A228" s="618">
        <v>293</v>
      </c>
      <c r="B228" s="917"/>
      <c r="C228" s="918" t="str">
        <f t="shared" si="3"/>
        <v>«Bonus carico parziale»</v>
      </c>
      <c r="D228" s="923"/>
      <c r="E228" s="924" t="s">
        <v>330</v>
      </c>
      <c r="F228" s="925" t="s">
        <v>561</v>
      </c>
      <c r="G228" s="926" t="s">
        <v>1487</v>
      </c>
      <c r="I228" s="923"/>
    </row>
    <row r="229" spans="1:9" s="927" customFormat="1" ht="23" x14ac:dyDescent="0.15">
      <c r="A229" s="618">
        <v>294</v>
      </c>
      <c r="B229" s="917"/>
      <c r="C229" s="918" t="str">
        <f t="shared" si="3"/>
        <v>Temperature</v>
      </c>
      <c r="D229" s="923"/>
      <c r="E229" s="924" t="s">
        <v>308</v>
      </c>
      <c r="F229" s="925" t="s">
        <v>361</v>
      </c>
      <c r="G229" s="931" t="s">
        <v>1488</v>
      </c>
      <c r="I229" s="923"/>
    </row>
    <row r="230" spans="1:9" s="927" customFormat="1" ht="28" x14ac:dyDescent="0.15">
      <c r="A230" s="618">
        <v>295</v>
      </c>
      <c r="B230" s="917"/>
      <c r="C230" s="918" t="str">
        <f t="shared" si="3"/>
        <v>TEWI (Total Equivalent Warming Impact = effetto serra)</v>
      </c>
      <c r="D230" s="923"/>
      <c r="E230" s="924" t="s">
        <v>379</v>
      </c>
      <c r="F230" s="925" t="s">
        <v>562</v>
      </c>
      <c r="G230" s="926" t="s">
        <v>1489</v>
      </c>
      <c r="I230" s="923"/>
    </row>
    <row r="231" spans="1:9" s="927" customFormat="1" ht="23" x14ac:dyDescent="0.15">
      <c r="A231" s="618">
        <v>296</v>
      </c>
      <c r="B231" s="917"/>
      <c r="C231" s="918" t="str">
        <f t="shared" si="3"/>
        <v>Strumento TEWI</v>
      </c>
      <c r="D231" s="923"/>
      <c r="E231" s="924" t="s">
        <v>65</v>
      </c>
      <c r="F231" s="925" t="s">
        <v>563</v>
      </c>
      <c r="G231" s="926" t="s">
        <v>1490</v>
      </c>
      <c r="I231" s="923"/>
    </row>
    <row r="232" spans="1:9" s="927" customFormat="1" ht="23" x14ac:dyDescent="0.15">
      <c r="A232" s="618">
        <v>299</v>
      </c>
      <c r="B232" s="917"/>
      <c r="C232" s="918" t="str">
        <f t="shared" si="3"/>
        <v>Totale</v>
      </c>
      <c r="D232" s="923"/>
      <c r="E232" s="924" t="s">
        <v>100</v>
      </c>
      <c r="F232" s="925" t="s">
        <v>100</v>
      </c>
      <c r="G232" s="926" t="s">
        <v>1491</v>
      </c>
      <c r="I232" s="923"/>
    </row>
    <row r="233" spans="1:9" s="927" customFormat="1" ht="23" x14ac:dyDescent="0.15">
      <c r="A233" s="618">
        <v>300</v>
      </c>
      <c r="B233" s="917"/>
      <c r="C233" s="918" t="str">
        <f t="shared" si="3"/>
        <v>Emissioni CO2 totali</v>
      </c>
      <c r="D233" s="923"/>
      <c r="E233" s="924" t="s">
        <v>235</v>
      </c>
      <c r="F233" s="925" t="s">
        <v>564</v>
      </c>
      <c r="G233" s="926" t="s">
        <v>1492</v>
      </c>
      <c r="I233" s="923"/>
    </row>
    <row r="234" spans="1:9" s="927" customFormat="1" ht="23" x14ac:dyDescent="0.15">
      <c r="A234" s="618">
        <v>301</v>
      </c>
      <c r="B234" s="917"/>
      <c r="C234" s="918" t="str">
        <f t="shared" si="3"/>
        <v>Consumo totale di elettricità</v>
      </c>
      <c r="D234" s="923"/>
      <c r="E234" s="924" t="s">
        <v>142</v>
      </c>
      <c r="F234" s="925" t="s">
        <v>362</v>
      </c>
      <c r="G234" s="931" t="s">
        <v>1493</v>
      </c>
      <c r="I234" s="923"/>
    </row>
    <row r="235" spans="1:9" s="927" customFormat="1" ht="23" x14ac:dyDescent="0.15">
      <c r="A235" s="1073">
        <v>302</v>
      </c>
      <c r="B235" s="917"/>
      <c r="C235" s="918" t="str">
        <f t="shared" si="3"/>
        <v>Panoramica degli strumenti</v>
      </c>
      <c r="D235" s="923"/>
      <c r="E235" s="924" t="s">
        <v>1697</v>
      </c>
      <c r="F235" s="925" t="s">
        <v>565</v>
      </c>
      <c r="G235" s="926" t="s">
        <v>1494</v>
      </c>
      <c r="I235" s="923"/>
    </row>
    <row r="236" spans="1:9" s="927" customFormat="1" ht="23" x14ac:dyDescent="0.15">
      <c r="A236" s="618">
        <v>309</v>
      </c>
      <c r="B236" s="917"/>
      <c r="C236" s="918" t="str">
        <f t="shared" si="3"/>
        <v>inserire i valori sotto</v>
      </c>
      <c r="D236" s="923"/>
      <c r="E236" s="924" t="s">
        <v>60</v>
      </c>
      <c r="F236" s="925" t="s">
        <v>566</v>
      </c>
      <c r="G236" s="926" t="s">
        <v>1495</v>
      </c>
      <c r="I236" s="923"/>
    </row>
    <row r="237" spans="1:9" s="927" customFormat="1" ht="23" x14ac:dyDescent="0.15">
      <c r="A237" s="618">
        <v>310</v>
      </c>
      <c r="B237" s="917"/>
      <c r="C237" s="918" t="str">
        <f t="shared" si="3"/>
        <v>Spese di manutenzione</v>
      </c>
      <c r="D237" s="923"/>
      <c r="E237" s="924" t="s">
        <v>713</v>
      </c>
      <c r="F237" s="925" t="s">
        <v>714</v>
      </c>
      <c r="G237" s="926" t="s">
        <v>1496</v>
      </c>
      <c r="I237" s="923"/>
    </row>
    <row r="238" spans="1:9" s="927" customFormat="1" ht="23" x14ac:dyDescent="0.15">
      <c r="A238" s="618">
        <v>311</v>
      </c>
      <c r="B238" s="917"/>
      <c r="C238" s="918" t="str">
        <f t="shared" si="3"/>
        <v>Spese di manutenzione</v>
      </c>
      <c r="D238" s="923"/>
      <c r="E238" s="924" t="s">
        <v>713</v>
      </c>
      <c r="F238" s="925" t="s">
        <v>732</v>
      </c>
      <c r="G238" s="926" t="s">
        <v>1496</v>
      </c>
      <c r="I238" s="923"/>
    </row>
    <row r="239" spans="1:9" s="927" customFormat="1" ht="23" x14ac:dyDescent="0.15">
      <c r="A239" s="618">
        <v>312</v>
      </c>
      <c r="B239" s="917"/>
      <c r="C239" s="918" t="str">
        <f t="shared" si="3"/>
        <v>Variante A</v>
      </c>
      <c r="D239" s="923"/>
      <c r="E239" s="924" t="s">
        <v>246</v>
      </c>
      <c r="F239" s="925" t="s">
        <v>246</v>
      </c>
      <c r="G239" s="926" t="s">
        <v>1497</v>
      </c>
      <c r="I239" s="923"/>
    </row>
    <row r="240" spans="1:9" s="927" customFormat="1" ht="23" x14ac:dyDescent="0.15">
      <c r="A240" s="618">
        <v>313</v>
      </c>
      <c r="B240" s="917"/>
      <c r="C240" s="918" t="str">
        <f t="shared" si="3"/>
        <v>Variante B</v>
      </c>
      <c r="D240" s="923"/>
      <c r="E240" s="924" t="s">
        <v>247</v>
      </c>
      <c r="F240" s="925" t="s">
        <v>247</v>
      </c>
      <c r="G240" s="926" t="s">
        <v>1498</v>
      </c>
      <c r="I240" s="923"/>
    </row>
    <row r="241" spans="1:9" s="927" customFormat="1" ht="23" x14ac:dyDescent="0.15">
      <c r="A241" s="618">
        <v>314</v>
      </c>
      <c r="B241" s="917"/>
      <c r="C241" s="918" t="str">
        <f t="shared" si="3"/>
        <v>Ventilatori gruppo freddo</v>
      </c>
      <c r="D241" s="923"/>
      <c r="E241" s="924" t="s">
        <v>168</v>
      </c>
      <c r="F241" s="925" t="s">
        <v>716</v>
      </c>
      <c r="G241" s="926" t="s">
        <v>1499</v>
      </c>
      <c r="I241" s="923"/>
    </row>
    <row r="242" spans="1:9" s="927" customFormat="1" ht="23" x14ac:dyDescent="0.15">
      <c r="A242" s="618">
        <v>315</v>
      </c>
      <c r="B242" s="917"/>
      <c r="C242" s="918" t="str">
        <f t="shared" si="3"/>
        <v>Ventilatori raffreddato /condensatore</v>
      </c>
      <c r="D242" s="923"/>
      <c r="E242" s="924" t="s">
        <v>91</v>
      </c>
      <c r="F242" s="925" t="s">
        <v>567</v>
      </c>
      <c r="G242" s="926" t="s">
        <v>1500</v>
      </c>
      <c r="I242" s="926"/>
    </row>
    <row r="243" spans="1:9" s="927" customFormat="1" ht="23" x14ac:dyDescent="0.15">
      <c r="A243" s="618">
        <v>316</v>
      </c>
      <c r="B243" s="917"/>
      <c r="C243" s="918" t="str">
        <f t="shared" si="3"/>
        <v>Ventilatori raffreddato /condensatore</v>
      </c>
      <c r="D243" s="923"/>
      <c r="E243" s="924" t="s">
        <v>273</v>
      </c>
      <c r="F243" s="925" t="s">
        <v>712</v>
      </c>
      <c r="G243" s="926" t="s">
        <v>1500</v>
      </c>
      <c r="I243" s="926"/>
    </row>
    <row r="244" spans="1:9" s="927" customFormat="1" ht="23" x14ac:dyDescent="0.15">
      <c r="A244" s="618">
        <v>318</v>
      </c>
      <c r="B244" s="917"/>
      <c r="C244" s="918" t="str">
        <f t="shared" si="3"/>
        <v>Miglioramenti COP complessivo</v>
      </c>
      <c r="D244" s="923"/>
      <c r="E244" s="924" t="s">
        <v>207</v>
      </c>
      <c r="F244" s="925" t="s">
        <v>568</v>
      </c>
      <c r="G244" s="926" t="s">
        <v>1501</v>
      </c>
      <c r="I244" s="923"/>
    </row>
    <row r="245" spans="1:9" s="927" customFormat="1" ht="23" x14ac:dyDescent="0.15">
      <c r="A245" s="618">
        <v>319</v>
      </c>
      <c r="B245" s="917"/>
      <c r="C245" s="918" t="str">
        <f t="shared" si="3"/>
        <v>Miglioramento con funz. carico parziale</v>
      </c>
      <c r="D245" s="923"/>
      <c r="E245" s="924" t="s">
        <v>206</v>
      </c>
      <c r="F245" s="925" t="s">
        <v>569</v>
      </c>
      <c r="G245" s="926" t="s">
        <v>610</v>
      </c>
      <c r="I245" s="923"/>
    </row>
    <row r="246" spans="1:9" s="927" customFormat="1" ht="23" x14ac:dyDescent="0.15">
      <c r="A246" s="618">
        <v>320</v>
      </c>
      <c r="B246" s="917"/>
      <c r="C246" s="918" t="str">
        <f t="shared" si="3"/>
        <v>Temperatura d'evaporazione</v>
      </c>
      <c r="D246" s="923"/>
      <c r="E246" s="924" t="s">
        <v>86</v>
      </c>
      <c r="F246" s="925" t="s">
        <v>363</v>
      </c>
      <c r="G246" s="931" t="s">
        <v>1502</v>
      </c>
      <c r="I246" s="923"/>
    </row>
    <row r="247" spans="1:9" s="927" customFormat="1" ht="23" x14ac:dyDescent="0.15">
      <c r="A247" s="618">
        <v>321</v>
      </c>
      <c r="B247" s="917"/>
      <c r="C247" s="918" t="str">
        <f t="shared" si="3"/>
        <v>Compressore</v>
      </c>
      <c r="D247" s="923"/>
      <c r="E247" s="924" t="s">
        <v>191</v>
      </c>
      <c r="F247" s="925" t="s">
        <v>368</v>
      </c>
      <c r="G247" s="931" t="s">
        <v>1503</v>
      </c>
      <c r="I247" s="923"/>
    </row>
    <row r="248" spans="1:9" s="927" customFormat="1" ht="23" x14ac:dyDescent="0.15">
      <c r="A248" s="618">
        <v>322</v>
      </c>
      <c r="B248" s="917"/>
      <c r="C248" s="918" t="str">
        <f t="shared" si="3"/>
        <v>Compressore 1</v>
      </c>
      <c r="D248" s="923"/>
      <c r="E248" s="924" t="s">
        <v>162</v>
      </c>
      <c r="F248" s="925" t="s">
        <v>364</v>
      </c>
      <c r="G248" s="931" t="s">
        <v>1504</v>
      </c>
      <c r="I248" s="923"/>
    </row>
    <row r="249" spans="1:9" s="927" customFormat="1" ht="23" x14ac:dyDescent="0.15">
      <c r="A249" s="618">
        <v>323</v>
      </c>
      <c r="B249" s="917"/>
      <c r="C249" s="918" t="str">
        <f t="shared" si="3"/>
        <v>Compressore 2</v>
      </c>
      <c r="D249" s="923"/>
      <c r="E249" s="924" t="s">
        <v>164</v>
      </c>
      <c r="F249" s="925" t="s">
        <v>365</v>
      </c>
      <c r="G249" s="931" t="s">
        <v>1505</v>
      </c>
      <c r="I249" s="923"/>
    </row>
    <row r="250" spans="1:9" s="927" customFormat="1" ht="23" x14ac:dyDescent="0.15">
      <c r="A250" s="618">
        <v>324</v>
      </c>
      <c r="B250" s="917"/>
      <c r="C250" s="918" t="str">
        <f t="shared" si="3"/>
        <v>Compressore 3</v>
      </c>
      <c r="D250" s="923"/>
      <c r="E250" s="924" t="s">
        <v>165</v>
      </c>
      <c r="F250" s="925" t="s">
        <v>366</v>
      </c>
      <c r="G250" s="931" t="s">
        <v>1506</v>
      </c>
      <c r="I250" s="923"/>
    </row>
    <row r="251" spans="1:9" s="927" customFormat="1" ht="23" x14ac:dyDescent="0.15">
      <c r="A251" s="618">
        <v>325</v>
      </c>
      <c r="B251" s="917"/>
      <c r="C251" s="918" t="str">
        <f t="shared" si="3"/>
        <v>Compressore 4</v>
      </c>
      <c r="D251" s="923"/>
      <c r="E251" s="924" t="s">
        <v>166</v>
      </c>
      <c r="F251" s="925" t="s">
        <v>367</v>
      </c>
      <c r="G251" s="931" t="s">
        <v>1507</v>
      </c>
      <c r="I251" s="923"/>
    </row>
    <row r="252" spans="1:9" s="927" customFormat="1" ht="23" x14ac:dyDescent="0.15">
      <c r="A252" s="618">
        <v>326</v>
      </c>
      <c r="B252" s="917"/>
      <c r="C252" s="918" t="str">
        <f t="shared" si="3"/>
        <v>Compressore con potenza massima</v>
      </c>
      <c r="D252" s="923"/>
      <c r="E252" s="924" t="s">
        <v>204</v>
      </c>
      <c r="F252" s="925" t="s">
        <v>570</v>
      </c>
      <c r="G252" s="926" t="s">
        <v>1508</v>
      </c>
      <c r="I252" s="923"/>
    </row>
    <row r="253" spans="1:9" s="927" customFormat="1" ht="23" x14ac:dyDescent="0.15">
      <c r="A253" s="618">
        <v>327</v>
      </c>
      <c r="B253" s="917"/>
      <c r="C253" s="918" t="str">
        <f t="shared" si="3"/>
        <v>Spegnimento livello compressore</v>
      </c>
      <c r="D253" s="923"/>
      <c r="E253" s="924" t="s">
        <v>1071</v>
      </c>
      <c r="F253" s="925" t="s">
        <v>571</v>
      </c>
      <c r="G253" s="926" t="s">
        <v>1509</v>
      </c>
      <c r="I253" s="923"/>
    </row>
    <row r="254" spans="1:9" s="927" customFormat="1" ht="23" x14ac:dyDescent="0.15">
      <c r="A254" s="618">
        <v>328</v>
      </c>
      <c r="B254" s="917"/>
      <c r="C254" s="918" t="str">
        <f t="shared" si="3"/>
        <v>Temperatura condensazione</v>
      </c>
      <c r="D254" s="923"/>
      <c r="E254" s="924" t="s">
        <v>274</v>
      </c>
      <c r="F254" s="925" t="s">
        <v>622</v>
      </c>
      <c r="G254" s="930" t="s">
        <v>1865</v>
      </c>
      <c r="I254" s="923"/>
    </row>
    <row r="255" spans="1:9" s="927" customFormat="1" ht="23" x14ac:dyDescent="0.15">
      <c r="A255" s="618">
        <v>329</v>
      </c>
      <c r="B255" s="917"/>
      <c r="C255" s="918" t="str">
        <f>IF(C$12=F$12,F255,IF(C$12=G$12,G255,E255))</f>
        <v>Versione: 2023/V6.2</v>
      </c>
      <c r="D255" s="923"/>
      <c r="E255" s="924" t="s">
        <v>1920</v>
      </c>
      <c r="F255" s="925" t="s">
        <v>1920</v>
      </c>
      <c r="G255" s="930" t="s">
        <v>1921</v>
      </c>
      <c r="I255" s="923"/>
    </row>
    <row r="256" spans="1:9" s="927" customFormat="1" ht="23" x14ac:dyDescent="0.15">
      <c r="A256" s="618">
        <v>330</v>
      </c>
      <c r="B256" s="917"/>
      <c r="C256" s="918" t="str">
        <f t="shared" si="3"/>
        <v>Ore d'esercizio a pieno regime</v>
      </c>
      <c r="D256" s="923"/>
      <c r="E256" s="924" t="s">
        <v>341</v>
      </c>
      <c r="F256" s="925" t="s">
        <v>572</v>
      </c>
      <c r="G256" s="926" t="s">
        <v>1510</v>
      </c>
      <c r="I256" s="923"/>
    </row>
    <row r="257" spans="1:9" s="927" customFormat="1" ht="23" x14ac:dyDescent="0.15">
      <c r="A257" s="618">
        <v>331</v>
      </c>
      <c r="B257" s="917"/>
      <c r="C257" s="918" t="str">
        <f t="shared" si="3"/>
        <v>Ore d'esercizio a pieno regime (effettive)</v>
      </c>
      <c r="D257" s="923"/>
      <c r="E257" s="924" t="s">
        <v>183</v>
      </c>
      <c r="F257" s="925" t="s">
        <v>719</v>
      </c>
      <c r="G257" s="926" t="s">
        <v>1511</v>
      </c>
      <c r="I257" s="923"/>
    </row>
    <row r="258" spans="1:9" s="927" customFormat="1" ht="23" x14ac:dyDescent="0.15">
      <c r="A258" s="618">
        <v>332</v>
      </c>
      <c r="B258" s="917"/>
      <c r="C258" s="918" t="str">
        <f t="shared" si="3"/>
        <v>Ore d'esercizio a pieno regime della macchina</v>
      </c>
      <c r="D258" s="923"/>
      <c r="E258" s="924" t="s">
        <v>159</v>
      </c>
      <c r="F258" s="925" t="s">
        <v>718</v>
      </c>
      <c r="G258" s="926" t="s">
        <v>1512</v>
      </c>
      <c r="I258" s="923"/>
    </row>
    <row r="259" spans="1:9" s="927" customFormat="1" ht="23" x14ac:dyDescent="0.15">
      <c r="A259" s="618">
        <v>333</v>
      </c>
      <c r="B259" s="917"/>
      <c r="C259" s="918" t="str">
        <f t="shared" si="3"/>
        <v>Ore d'esercizio a pieno regime per trimestre</v>
      </c>
      <c r="D259" s="923"/>
      <c r="E259" s="924" t="s">
        <v>181</v>
      </c>
      <c r="F259" s="925" t="s">
        <v>717</v>
      </c>
      <c r="G259" s="926" t="s">
        <v>1513</v>
      </c>
      <c r="I259" s="923"/>
    </row>
    <row r="260" spans="1:9" s="927" customFormat="1" ht="23" x14ac:dyDescent="0.15">
      <c r="A260" s="618">
        <v>334</v>
      </c>
      <c r="B260" s="917"/>
      <c r="C260" s="918" t="str">
        <f t="shared" si="3"/>
        <v>Ore d'esercizio a pieno regime al giorno</v>
      </c>
      <c r="D260" s="923"/>
      <c r="E260" s="924" t="s">
        <v>182</v>
      </c>
      <c r="F260" s="925" t="s">
        <v>573</v>
      </c>
      <c r="G260" s="926" t="s">
        <v>1514</v>
      </c>
      <c r="I260" s="923"/>
    </row>
    <row r="261" spans="1:9" s="927" customFormat="1" ht="23" x14ac:dyDescent="0.15">
      <c r="A261" s="618">
        <v>335</v>
      </c>
      <c r="B261" s="917"/>
      <c r="C261" s="918" t="str">
        <f t="shared" si="3"/>
        <v>Servizio completo</v>
      </c>
      <c r="D261" s="923"/>
      <c r="E261" s="924" t="s">
        <v>299</v>
      </c>
      <c r="F261" s="925" t="s">
        <v>574</v>
      </c>
      <c r="G261" s="926" t="s">
        <v>1515</v>
      </c>
      <c r="I261" s="923"/>
    </row>
    <row r="262" spans="1:9" s="927" customFormat="1" ht="23" x14ac:dyDescent="0.15">
      <c r="A262" s="618">
        <v>337</v>
      </c>
      <c r="B262" s="917"/>
      <c r="C262" s="918" t="str">
        <f t="shared" si="3"/>
        <v>Servizio completo (materiali inclusi)</v>
      </c>
      <c r="D262" s="923"/>
      <c r="E262" s="924" t="s">
        <v>290</v>
      </c>
      <c r="F262" s="925" t="s">
        <v>575</v>
      </c>
      <c r="G262" s="926" t="s">
        <v>1516</v>
      </c>
      <c r="I262" s="923"/>
    </row>
    <row r="263" spans="1:9" s="927" customFormat="1" ht="23" x14ac:dyDescent="0.15">
      <c r="A263" s="618">
        <v>339</v>
      </c>
      <c r="B263" s="917"/>
      <c r="C263" s="918" t="str">
        <f t="shared" si="3"/>
        <v>Pompe circolazione caldo</v>
      </c>
      <c r="D263" s="923"/>
      <c r="E263" s="924" t="s">
        <v>167</v>
      </c>
      <c r="F263" s="925" t="s">
        <v>576</v>
      </c>
      <c r="G263" s="926" t="s">
        <v>1517</v>
      </c>
      <c r="I263" s="923"/>
    </row>
    <row r="264" spans="1:9" s="927" customFormat="1" ht="23" x14ac:dyDescent="0.15">
      <c r="A264" s="618">
        <v>340</v>
      </c>
      <c r="B264" s="917"/>
      <c r="C264" s="918" t="str">
        <f t="shared" si="3"/>
        <v>Spese di manutenzione</v>
      </c>
      <c r="D264" s="923"/>
      <c r="E264" s="924" t="s">
        <v>248</v>
      </c>
      <c r="F264" s="925" t="s">
        <v>577</v>
      </c>
      <c r="G264" s="926" t="s">
        <v>1496</v>
      </c>
      <c r="I264" s="923"/>
    </row>
    <row r="265" spans="1:9" s="927" customFormat="1" ht="23" x14ac:dyDescent="0.15">
      <c r="A265" s="618">
        <v>341</v>
      </c>
      <c r="B265" s="917"/>
      <c r="C265" s="918" t="str">
        <f t="shared" si="3"/>
        <v>Cosa si vuole calcolare?</v>
      </c>
      <c r="D265" s="923"/>
      <c r="E265" s="924" t="s">
        <v>264</v>
      </c>
      <c r="F265" s="925" t="s">
        <v>578</v>
      </c>
      <c r="G265" s="926" t="s">
        <v>1518</v>
      </c>
      <c r="I265" s="923"/>
    </row>
    <row r="266" spans="1:9" s="927" customFormat="1" ht="23" x14ac:dyDescent="0.15">
      <c r="A266" s="618">
        <v>342</v>
      </c>
      <c r="B266" s="917"/>
      <c r="C266" s="918" t="str">
        <f t="shared" si="3"/>
        <v>Pronto di fabbrica</v>
      </c>
      <c r="D266" s="923"/>
      <c r="E266" s="924" t="s">
        <v>279</v>
      </c>
      <c r="F266" s="925" t="s">
        <v>579</v>
      </c>
      <c r="G266" s="926" t="s">
        <v>1519</v>
      </c>
      <c r="I266" s="923"/>
    </row>
    <row r="267" spans="1:9" s="927" customFormat="1" ht="23" x14ac:dyDescent="0.15">
      <c r="A267" s="618">
        <v>343</v>
      </c>
      <c r="B267" s="917"/>
      <c r="C267" s="918" t="str">
        <f t="shared" si="3"/>
        <v>Pronto di fabbrica, ermetico</v>
      </c>
      <c r="D267" s="923"/>
      <c r="E267" s="924" t="s">
        <v>280</v>
      </c>
      <c r="F267" s="925" t="s">
        <v>580</v>
      </c>
      <c r="G267" s="926" t="s">
        <v>1520</v>
      </c>
      <c r="I267" s="923"/>
    </row>
    <row r="268" spans="1:9" s="927" customFormat="1" ht="23" x14ac:dyDescent="0.15">
      <c r="A268" s="618">
        <v>344</v>
      </c>
      <c r="B268" s="917"/>
      <c r="C268" s="918" t="str">
        <f t="shared" si="3"/>
        <v>Inserire valore</v>
      </c>
      <c r="D268" s="923"/>
      <c r="E268" s="924" t="s">
        <v>61</v>
      </c>
      <c r="F268" s="925" t="s">
        <v>581</v>
      </c>
      <c r="G268" s="926" t="s">
        <v>1521</v>
      </c>
      <c r="I268" s="923"/>
    </row>
    <row r="269" spans="1:9" s="927" customFormat="1" ht="23" x14ac:dyDescent="0.15">
      <c r="A269" s="618">
        <v>345</v>
      </c>
      <c r="B269" s="917"/>
      <c r="C269" s="918" t="str">
        <f t="shared" si="3"/>
        <v>Inverno</v>
      </c>
      <c r="D269" s="923"/>
      <c r="E269" s="924" t="s">
        <v>99</v>
      </c>
      <c r="F269" s="925" t="s">
        <v>369</v>
      </c>
      <c r="G269" s="931" t="s">
        <v>1522</v>
      </c>
      <c r="I269" s="923"/>
    </row>
    <row r="270" spans="1:9" s="927" customFormat="1" ht="23" x14ac:dyDescent="0.15">
      <c r="A270" s="618">
        <v>346</v>
      </c>
      <c r="B270" s="917"/>
      <c r="C270" s="918" t="str">
        <f t="shared" ref="C270:C289" si="4">IF(C$12=F$12,F270,IF(C$12=G$12,G270,E270))</f>
        <v>Economicità</v>
      </c>
      <c r="D270" s="923"/>
      <c r="E270" s="924" t="s">
        <v>7</v>
      </c>
      <c r="F270" s="925" t="s">
        <v>582</v>
      </c>
      <c r="G270" s="926" t="s">
        <v>1523</v>
      </c>
      <c r="I270" s="923"/>
    </row>
    <row r="271" spans="1:9" s="927" customFormat="1" ht="28" x14ac:dyDescent="0.15">
      <c r="A271" s="618">
        <v>347</v>
      </c>
      <c r="B271" s="917"/>
      <c r="C271" s="918" t="str">
        <f t="shared" si="4"/>
        <v>Volete stimare il fabbisogno di elettricità?</v>
      </c>
      <c r="D271" s="923"/>
      <c r="E271" s="924" t="s">
        <v>634</v>
      </c>
      <c r="F271" s="925" t="s">
        <v>583</v>
      </c>
      <c r="G271" s="926" t="s">
        <v>1524</v>
      </c>
      <c r="I271" s="923"/>
    </row>
    <row r="272" spans="1:9" s="927" customFormat="1" ht="23" x14ac:dyDescent="0.15">
      <c r="A272" s="618">
        <v>348</v>
      </c>
      <c r="B272" s="917"/>
      <c r="C272" s="918" t="str">
        <f t="shared" si="4"/>
        <v>Volete confrontare due varianti?</v>
      </c>
      <c r="D272" s="923"/>
      <c r="E272" s="924" t="s">
        <v>1061</v>
      </c>
      <c r="F272" s="925" t="s">
        <v>584</v>
      </c>
      <c r="G272" s="926" t="s">
        <v>1525</v>
      </c>
      <c r="I272" s="923"/>
    </row>
    <row r="273" spans="1:35" s="927" customFormat="1" ht="23" x14ac:dyDescent="0.15">
      <c r="A273" s="618">
        <v>349</v>
      </c>
      <c r="B273" s="917"/>
      <c r="C273" s="918" t="str">
        <f>IF(C$12=F$12,F273,IF(C$12=G$12,G273,E273))</f>
        <v>A: Refrigeratore-climatizzatore (2'000 h/a)</v>
      </c>
      <c r="D273" s="923"/>
      <c r="E273" s="924" t="s">
        <v>791</v>
      </c>
      <c r="F273" s="925" t="s">
        <v>1062</v>
      </c>
      <c r="G273" s="930" t="s">
        <v>1064</v>
      </c>
      <c r="I273" s="923"/>
    </row>
    <row r="274" spans="1:35" s="927" customFormat="1" ht="23" x14ac:dyDescent="0.15">
      <c r="A274" s="618">
        <v>350</v>
      </c>
      <c r="B274" s="917"/>
      <c r="C274" s="918" t="str">
        <f t="shared" si="4"/>
        <v>Assegnazione della perdita al modello</v>
      </c>
      <c r="D274" s="923"/>
      <c r="E274" s="924" t="s">
        <v>323</v>
      </c>
      <c r="F274" s="925" t="s">
        <v>700</v>
      </c>
      <c r="G274" s="926" t="s">
        <v>1526</v>
      </c>
      <c r="I274" s="923"/>
    </row>
    <row r="275" spans="1:35" s="927" customFormat="1" ht="23" x14ac:dyDescent="0.15">
      <c r="A275" s="618">
        <v>351</v>
      </c>
      <c r="B275" s="917"/>
      <c r="C275" s="918" t="str">
        <f t="shared" si="4"/>
        <v>Zurigo</v>
      </c>
      <c r="D275" s="923"/>
      <c r="E275" s="924" t="s">
        <v>109</v>
      </c>
      <c r="F275" s="925" t="s">
        <v>370</v>
      </c>
      <c r="G275" s="931" t="s">
        <v>1527</v>
      </c>
      <c r="I275" s="923"/>
    </row>
    <row r="276" spans="1:35" s="927" customFormat="1" ht="23" x14ac:dyDescent="0.15">
      <c r="A276" s="618">
        <v>352</v>
      </c>
      <c r="B276" s="917"/>
      <c r="C276" s="918" t="str">
        <f t="shared" si="4"/>
        <v>Riepilogo</v>
      </c>
      <c r="D276" s="923"/>
      <c r="E276" s="924" t="s">
        <v>236</v>
      </c>
      <c r="F276" s="925" t="s">
        <v>585</v>
      </c>
      <c r="G276" s="926" t="s">
        <v>1528</v>
      </c>
      <c r="I276" s="923"/>
    </row>
    <row r="277" spans="1:35" s="927" customFormat="1" ht="23" x14ac:dyDescent="0.15">
      <c r="A277" s="618">
        <v>353</v>
      </c>
      <c r="B277" s="917"/>
      <c r="C277" s="918" t="str">
        <f t="shared" si="4"/>
        <v>Composizione dei risultati</v>
      </c>
      <c r="D277" s="923"/>
      <c r="E277" s="924" t="s">
        <v>313</v>
      </c>
      <c r="F277" s="925" t="s">
        <v>586</v>
      </c>
      <c r="G277" s="926" t="s">
        <v>1529</v>
      </c>
      <c r="I277" s="923"/>
    </row>
    <row r="278" spans="1:35" s="927" customFormat="1" ht="23" x14ac:dyDescent="0.15">
      <c r="A278" s="618">
        <v>354</v>
      </c>
      <c r="B278" s="917"/>
      <c r="C278" s="918" t="str">
        <f t="shared" si="4"/>
        <v>Camion</v>
      </c>
      <c r="D278" s="933"/>
      <c r="E278" s="934" t="s">
        <v>45</v>
      </c>
      <c r="F278" s="925" t="s">
        <v>587</v>
      </c>
      <c r="G278" s="935" t="s">
        <v>1530</v>
      </c>
      <c r="I278" s="933"/>
    </row>
    <row r="279" spans="1:35" s="927" customFormat="1" ht="75" customHeight="1" x14ac:dyDescent="0.15">
      <c r="A279" s="618">
        <v>355</v>
      </c>
      <c r="B279" s="917"/>
      <c r="C279" s="918" t="str">
        <f t="shared" si="4"/>
        <v xml:space="preserve">Il progettista ha calcolato meno ore di esercizio a pieno regime rispetto ai valori standard previsti per questo uso. Quindi il consumo energetico stimato è inferiore. </v>
      </c>
      <c r="D279" s="933"/>
      <c r="E279" s="934" t="s">
        <v>227</v>
      </c>
      <c r="F279" s="925" t="s">
        <v>588</v>
      </c>
      <c r="G279" s="935" t="s">
        <v>1531</v>
      </c>
      <c r="I279" s="933"/>
    </row>
    <row r="280" spans="1:35" s="927" customFormat="1" ht="75" customHeight="1" x14ac:dyDescent="0.15">
      <c r="A280" s="618">
        <v>356</v>
      </c>
      <c r="B280" s="917"/>
      <c r="C280" s="918" t="str">
        <f t="shared" si="4"/>
        <v>Il progettista ha calcolato molte meno ore di esercizio a pieno regime rispetto ai valori standard previsti per questo uso. Quindi il consumo energetico stimato è inferiore.</v>
      </c>
      <c r="D280" s="933"/>
      <c r="E280" s="934" t="s">
        <v>228</v>
      </c>
      <c r="F280" s="925" t="s">
        <v>589</v>
      </c>
      <c r="G280" s="935" t="s">
        <v>1532</v>
      </c>
      <c r="I280" s="933"/>
    </row>
    <row r="281" spans="1:35" s="927" customFormat="1" ht="42" customHeight="1" x14ac:dyDescent="0.15">
      <c r="A281" s="618">
        <v>357</v>
      </c>
      <c r="B281" s="917"/>
      <c r="C281" s="918" t="str">
        <f t="shared" si="4"/>
        <v>Chiarire con il progettista perché ha scelto queste ore a pieno regime.</v>
      </c>
      <c r="D281" s="933"/>
      <c r="E281" s="934" t="s">
        <v>332</v>
      </c>
      <c r="F281" s="925" t="s">
        <v>590</v>
      </c>
      <c r="G281" s="935" t="s">
        <v>1533</v>
      </c>
      <c r="I281" s="933"/>
    </row>
    <row r="282" spans="1:35" s="927" customFormat="1" ht="23" x14ac:dyDescent="0.15">
      <c r="A282" s="618">
        <v>369</v>
      </c>
      <c r="B282" s="917"/>
      <c r="C282" s="918" t="str">
        <f t="shared" si="4"/>
        <v>Economicità</v>
      </c>
      <c r="D282" s="933"/>
      <c r="E282" s="936" t="s">
        <v>7</v>
      </c>
      <c r="F282" s="925" t="s">
        <v>582</v>
      </c>
      <c r="G282" s="937" t="s">
        <v>1523</v>
      </c>
      <c r="H282" s="933"/>
      <c r="I282" s="938"/>
      <c r="J282" s="933"/>
      <c r="K282" s="933"/>
      <c r="L282" s="933"/>
      <c r="M282" s="933"/>
      <c r="N282" s="933"/>
      <c r="O282" s="933"/>
      <c r="P282" s="933"/>
      <c r="Q282" s="933"/>
      <c r="R282" s="933"/>
      <c r="S282" s="933"/>
      <c r="T282" s="933"/>
      <c r="U282" s="933"/>
      <c r="V282" s="933"/>
      <c r="W282" s="933"/>
      <c r="X282" s="933"/>
      <c r="Y282" s="933"/>
      <c r="Z282" s="933"/>
      <c r="AA282" s="933"/>
      <c r="AB282" s="933"/>
      <c r="AC282" s="933"/>
      <c r="AD282" s="933"/>
      <c r="AE282" s="933"/>
      <c r="AF282" s="933"/>
      <c r="AG282" s="933"/>
      <c r="AH282" s="933"/>
      <c r="AI282" s="933"/>
    </row>
    <row r="283" spans="1:35" s="927" customFormat="1" ht="23" x14ac:dyDescent="0.15">
      <c r="A283" s="618">
        <v>370</v>
      </c>
      <c r="B283" s="917"/>
      <c r="C283" s="918" t="str">
        <f t="shared" si="4"/>
        <v>Risultati</v>
      </c>
      <c r="D283" s="933"/>
      <c r="E283" s="936" t="s">
        <v>8</v>
      </c>
      <c r="F283" s="925" t="s">
        <v>491</v>
      </c>
      <c r="G283" s="937" t="s">
        <v>1385</v>
      </c>
      <c r="H283" s="933"/>
      <c r="I283" s="938"/>
      <c r="J283" s="933"/>
      <c r="K283" s="933"/>
      <c r="L283" s="933"/>
      <c r="M283" s="933"/>
      <c r="N283" s="933"/>
      <c r="O283" s="933"/>
      <c r="P283" s="933"/>
      <c r="Q283" s="933"/>
      <c r="R283" s="933"/>
      <c r="S283" s="933"/>
      <c r="T283" s="933"/>
      <c r="U283" s="933"/>
      <c r="V283" s="933"/>
      <c r="W283" s="933"/>
      <c r="X283" s="933"/>
      <c r="Y283" s="933"/>
      <c r="Z283" s="933"/>
      <c r="AA283" s="933"/>
      <c r="AB283" s="933"/>
      <c r="AC283" s="933"/>
      <c r="AD283" s="933"/>
      <c r="AE283" s="933"/>
      <c r="AF283" s="933"/>
      <c r="AG283" s="933"/>
      <c r="AH283" s="933"/>
      <c r="AI283" s="933"/>
    </row>
    <row r="284" spans="1:35" s="927" customFormat="1" ht="23" x14ac:dyDescent="0.15">
      <c r="A284" s="618">
        <v>371</v>
      </c>
      <c r="B284" s="917"/>
      <c r="C284" s="918" t="str">
        <f t="shared" si="4"/>
        <v>al calcolo TEWI (3)</v>
      </c>
      <c r="D284" s="933"/>
      <c r="E284" s="939" t="s">
        <v>665</v>
      </c>
      <c r="F284" s="925" t="s">
        <v>666</v>
      </c>
      <c r="G284" s="940" t="s">
        <v>1534</v>
      </c>
      <c r="H284" s="933"/>
      <c r="I284" s="941"/>
      <c r="J284" s="933"/>
      <c r="K284" s="933"/>
      <c r="L284" s="933"/>
      <c r="M284" s="933"/>
      <c r="N284" s="933"/>
      <c r="O284" s="933"/>
      <c r="P284" s="933"/>
      <c r="Q284" s="933"/>
      <c r="R284" s="933"/>
      <c r="S284" s="933"/>
      <c r="T284" s="933"/>
      <c r="U284" s="933"/>
      <c r="V284" s="933"/>
      <c r="W284" s="933"/>
      <c r="X284" s="933"/>
      <c r="Y284" s="933"/>
      <c r="Z284" s="933"/>
      <c r="AA284" s="933"/>
      <c r="AB284" s="933"/>
      <c r="AC284" s="933"/>
      <c r="AD284" s="933"/>
      <c r="AE284" s="933"/>
      <c r="AF284" s="933"/>
      <c r="AG284" s="933"/>
      <c r="AH284" s="933"/>
      <c r="AI284" s="933"/>
    </row>
    <row r="285" spans="1:35" s="927" customFormat="1" ht="23" x14ac:dyDescent="0.15">
      <c r="A285" s="618">
        <v>372</v>
      </c>
      <c r="B285" s="917"/>
      <c r="C285" s="918" t="str">
        <f t="shared" si="4"/>
        <v>indietro alla panoramica (1)</v>
      </c>
      <c r="D285" s="933"/>
      <c r="E285" s="936" t="s">
        <v>667</v>
      </c>
      <c r="F285" s="925" t="s">
        <v>668</v>
      </c>
      <c r="G285" s="1099" t="s">
        <v>1722</v>
      </c>
      <c r="H285" s="933"/>
      <c r="I285" s="938"/>
      <c r="J285" s="933"/>
      <c r="K285" s="933"/>
      <c r="L285" s="933"/>
      <c r="M285" s="933"/>
      <c r="N285" s="933"/>
      <c r="O285" s="933"/>
      <c r="P285" s="933"/>
      <c r="Q285" s="933"/>
      <c r="R285" s="933"/>
      <c r="S285" s="933"/>
      <c r="T285" s="933"/>
      <c r="U285" s="933"/>
      <c r="V285" s="933"/>
      <c r="W285" s="933"/>
      <c r="X285" s="933"/>
      <c r="Y285" s="933"/>
      <c r="Z285" s="933"/>
      <c r="AA285" s="933"/>
      <c r="AB285" s="933"/>
      <c r="AC285" s="933"/>
      <c r="AD285" s="933"/>
      <c r="AE285" s="933"/>
      <c r="AF285" s="933"/>
      <c r="AG285" s="933"/>
      <c r="AH285" s="933"/>
      <c r="AI285" s="933"/>
    </row>
    <row r="286" spans="1:35" s="927" customFormat="1" ht="23" x14ac:dyDescent="0.15">
      <c r="A286" s="618">
        <v>373</v>
      </c>
      <c r="B286" s="917"/>
      <c r="C286" s="918" t="str">
        <f t="shared" si="4"/>
        <v>al calcolo dell'economicità (4)</v>
      </c>
      <c r="D286" s="933"/>
      <c r="E286" s="939" t="s">
        <v>669</v>
      </c>
      <c r="F286" s="925" t="s">
        <v>670</v>
      </c>
      <c r="G286" s="940" t="s">
        <v>1535</v>
      </c>
      <c r="H286" s="933"/>
      <c r="I286" s="941"/>
      <c r="J286" s="933"/>
      <c r="K286" s="933"/>
      <c r="L286" s="933"/>
      <c r="M286" s="933"/>
      <c r="N286" s="933"/>
      <c r="O286" s="933"/>
      <c r="P286" s="933"/>
      <c r="Q286" s="933"/>
      <c r="R286" s="933"/>
      <c r="S286" s="933"/>
      <c r="T286" s="933"/>
      <c r="U286" s="933"/>
      <c r="V286" s="933"/>
      <c r="W286" s="933"/>
      <c r="X286" s="933"/>
      <c r="Y286" s="933"/>
      <c r="Z286" s="933"/>
      <c r="AA286" s="933"/>
      <c r="AB286" s="933"/>
      <c r="AC286" s="933"/>
      <c r="AD286" s="933"/>
      <c r="AE286" s="933"/>
      <c r="AF286" s="933"/>
      <c r="AG286" s="933"/>
      <c r="AH286" s="933"/>
      <c r="AI286" s="933"/>
    </row>
    <row r="287" spans="1:35" s="927" customFormat="1" ht="23" x14ac:dyDescent="0.15">
      <c r="A287" s="618">
        <v>374</v>
      </c>
      <c r="B287" s="917"/>
      <c r="C287" s="918" t="str">
        <f t="shared" si="4"/>
        <v>ai risultati (5)</v>
      </c>
      <c r="D287" s="933"/>
      <c r="E287" s="936" t="s">
        <v>671</v>
      </c>
      <c r="F287" s="925" t="s">
        <v>672</v>
      </c>
      <c r="G287" s="937" t="s">
        <v>1536</v>
      </c>
      <c r="H287" s="933"/>
      <c r="I287" s="938"/>
      <c r="J287" s="933"/>
      <c r="K287" s="933"/>
      <c r="L287" s="933"/>
      <c r="M287" s="933"/>
      <c r="N287" s="933"/>
      <c r="O287" s="933"/>
      <c r="P287" s="933"/>
      <c r="Q287" s="933"/>
      <c r="R287" s="933"/>
      <c r="S287" s="933"/>
      <c r="T287" s="933"/>
      <c r="U287" s="933"/>
      <c r="V287" s="933"/>
      <c r="W287" s="933"/>
      <c r="X287" s="933"/>
      <c r="Y287" s="933"/>
      <c r="Z287" s="933"/>
      <c r="AA287" s="933"/>
      <c r="AB287" s="933"/>
      <c r="AC287" s="933"/>
      <c r="AD287" s="933"/>
      <c r="AE287" s="933"/>
      <c r="AF287" s="933"/>
      <c r="AG287" s="933"/>
      <c r="AH287" s="933"/>
      <c r="AI287" s="933"/>
    </row>
    <row r="288" spans="1:35" s="927" customFormat="1" ht="23" x14ac:dyDescent="0.15">
      <c r="A288" s="618">
        <v>375</v>
      </c>
      <c r="B288" s="917"/>
      <c r="C288" s="918" t="str">
        <f t="shared" si="4"/>
        <v>al calcolo TEWI (3)</v>
      </c>
      <c r="D288" s="933"/>
      <c r="E288" s="939" t="s">
        <v>665</v>
      </c>
      <c r="F288" s="925" t="s">
        <v>666</v>
      </c>
      <c r="G288" s="940" t="s">
        <v>1534</v>
      </c>
      <c r="I288" s="941"/>
    </row>
    <row r="289" spans="1:9" s="927" customFormat="1" ht="23" x14ac:dyDescent="0.15">
      <c r="A289" s="618">
        <v>376</v>
      </c>
      <c r="B289" s="917"/>
      <c r="C289" s="918" t="str">
        <f t="shared" si="4"/>
        <v>indietro alle specifiche dell'impianto (1)</v>
      </c>
      <c r="D289" s="933"/>
      <c r="E289" s="934" t="s">
        <v>673</v>
      </c>
      <c r="F289" s="925" t="s">
        <v>674</v>
      </c>
      <c r="G289" s="942" t="s">
        <v>1537</v>
      </c>
      <c r="I289" s="933"/>
    </row>
    <row r="290" spans="1:9" s="927" customFormat="1" ht="23" x14ac:dyDescent="0.15">
      <c r="A290" s="928">
        <v>377</v>
      </c>
      <c r="B290" s="917"/>
      <c r="C290" s="918" t="str">
        <f t="shared" ref="C290:C405" si="5">IF(C$12=F$12,F290,IF(C$12=G$12,G290,E290))</f>
        <v>Vai al calcolo del fabbisogno di elettricità (2B)</v>
      </c>
      <c r="D290" s="933"/>
      <c r="E290" s="934" t="s">
        <v>1694</v>
      </c>
      <c r="F290" s="925" t="s">
        <v>1695</v>
      </c>
      <c r="G290" s="930" t="s">
        <v>1696</v>
      </c>
      <c r="I290" s="933"/>
    </row>
    <row r="291" spans="1:9" s="927" customFormat="1" ht="23" x14ac:dyDescent="0.15">
      <c r="A291" s="618">
        <v>378</v>
      </c>
      <c r="B291" s="917"/>
      <c r="C291" s="918" t="str">
        <f>IF(C$12=F$12,F291,IF(C$12=G$12,G291,E291))</f>
        <v>in alto</v>
      </c>
      <c r="D291" s="933"/>
      <c r="E291" s="934" t="s">
        <v>636</v>
      </c>
      <c r="F291" s="925" t="s">
        <v>644</v>
      </c>
      <c r="G291" s="926" t="s">
        <v>645</v>
      </c>
      <c r="I291" s="933"/>
    </row>
    <row r="292" spans="1:9" s="927" customFormat="1" ht="70" x14ac:dyDescent="0.15">
      <c r="A292" s="618">
        <v>379</v>
      </c>
      <c r="B292" s="917"/>
      <c r="C292" s="918" t="str">
        <f t="shared" si="5"/>
        <v>In primo luogo selezionare la lingua.
Se si cambia la lingua in seguito, è necessario controllare tutte le voci dalle caselle di selezione di nuovo.</v>
      </c>
      <c r="D292" s="933"/>
      <c r="E292" s="934" t="s">
        <v>650</v>
      </c>
      <c r="F292" s="925" t="s">
        <v>651</v>
      </c>
      <c r="G292" s="926" t="s">
        <v>652</v>
      </c>
      <c r="I292" s="933"/>
    </row>
    <row r="293" spans="1:9" s="927" customFormat="1" ht="28" x14ac:dyDescent="0.15">
      <c r="A293" s="618">
        <v>380</v>
      </c>
      <c r="B293" s="917"/>
      <c r="C293" s="918" t="str">
        <f t="shared" si="5"/>
        <v>Scopri se la valvola di espansione in queste condizioni le opere correttamente</v>
      </c>
      <c r="D293" s="933"/>
      <c r="E293" s="934" t="s">
        <v>764</v>
      </c>
      <c r="F293" s="925" t="s">
        <v>649</v>
      </c>
      <c r="G293" s="926" t="s">
        <v>648</v>
      </c>
      <c r="I293" s="933"/>
    </row>
    <row r="294" spans="1:9" s="927" customFormat="1" ht="23" x14ac:dyDescent="0.15">
      <c r="A294" s="618">
        <v>381</v>
      </c>
      <c r="B294" s="917"/>
      <c r="C294" s="918" t="str">
        <f t="shared" si="5"/>
        <v>ct./kWh</v>
      </c>
      <c r="D294" s="933"/>
      <c r="E294" s="934" t="s">
        <v>211</v>
      </c>
      <c r="F294" s="925" t="s">
        <v>708</v>
      </c>
      <c r="G294" s="926" t="s">
        <v>709</v>
      </c>
      <c r="I294" s="933"/>
    </row>
    <row r="295" spans="1:9" s="927" customFormat="1" ht="23" x14ac:dyDescent="0.15">
      <c r="A295" s="618">
        <v>382</v>
      </c>
      <c r="B295" s="917"/>
      <c r="C295" s="918" t="str">
        <f t="shared" si="5"/>
        <v xml:space="preserve">Numero </v>
      </c>
      <c r="D295" s="933"/>
      <c r="E295" s="924" t="s">
        <v>710</v>
      </c>
      <c r="F295" s="925" t="s">
        <v>711</v>
      </c>
      <c r="G295" s="926" t="s">
        <v>1538</v>
      </c>
      <c r="I295" s="933"/>
    </row>
    <row r="296" spans="1:9" s="927" customFormat="1" ht="23" x14ac:dyDescent="0.15">
      <c r="A296" s="928">
        <v>383</v>
      </c>
      <c r="B296" s="917"/>
      <c r="C296" s="918" t="str">
        <f t="shared" si="5"/>
        <v>Vai al calcolo del fabbisogno di elettricità (2A)</v>
      </c>
      <c r="D296" s="933"/>
      <c r="E296" s="924" t="s">
        <v>972</v>
      </c>
      <c r="F296" s="925" t="s">
        <v>1243</v>
      </c>
      <c r="G296" s="930" t="s">
        <v>1238</v>
      </c>
      <c r="I296" s="933"/>
    </row>
    <row r="297" spans="1:9" s="927" customFormat="1" ht="23" x14ac:dyDescent="0.15">
      <c r="A297" s="618">
        <v>384</v>
      </c>
      <c r="B297" s="917"/>
      <c r="C297" s="943" t="str">
        <f>IF(C$12=F$12,F297,IF(C$12=G$12,G297,E297))</f>
        <v>Versione 6.4 (2026): valida fino al 30 gennaio 2027</v>
      </c>
      <c r="D297" s="933"/>
      <c r="E297" s="924" t="s">
        <v>1922</v>
      </c>
      <c r="F297" s="925" t="s">
        <v>1923</v>
      </c>
      <c r="G297" s="926" t="s">
        <v>1924</v>
      </c>
      <c r="I297" s="933"/>
    </row>
    <row r="298" spans="1:9" s="927" customFormat="1" ht="28" x14ac:dyDescent="0.15">
      <c r="A298" s="618">
        <v>385</v>
      </c>
      <c r="B298" s="917"/>
      <c r="C298" s="918" t="str">
        <f t="shared" si="5"/>
        <v>Nota: per i sistemi ausiliari calcolare la potenza media.</v>
      </c>
      <c r="D298" s="933"/>
      <c r="E298" s="924" t="s">
        <v>1072</v>
      </c>
      <c r="F298" s="925" t="s">
        <v>724</v>
      </c>
      <c r="G298" s="926" t="s">
        <v>722</v>
      </c>
      <c r="I298" s="933"/>
    </row>
    <row r="299" spans="1:9" s="927" customFormat="1" ht="84" x14ac:dyDescent="0.15">
      <c r="A299" s="618">
        <v>386</v>
      </c>
      <c r="B299" s="917"/>
      <c r="C299" s="918" t="str">
        <f t="shared" si="5"/>
        <v>Esempio di sistema di refrigerazione con 5000 ore di funzionamento: Per un sistema di sbrinamento a resistenza elettrica di potenza di 1 kW, con 2 funzionamenti giornalieri di 40 minuti (500 h/a, corrispondenti al 10% delle ore di lavoro), la potenza media del 10% di 1 kW = 0.1 kW.</v>
      </c>
      <c r="D299" s="933"/>
      <c r="E299" s="924" t="s">
        <v>1073</v>
      </c>
      <c r="F299" s="925" t="s">
        <v>725</v>
      </c>
      <c r="G299" s="926" t="s">
        <v>723</v>
      </c>
      <c r="I299" s="933"/>
    </row>
    <row r="300" spans="1:9" s="927" customFormat="1" ht="23" x14ac:dyDescent="0.15">
      <c r="A300" s="618">
        <v>387</v>
      </c>
      <c r="B300" s="917"/>
      <c r="C300" s="918" t="str">
        <f>IF(C$12=F$12,F300,IF(C$12=G$12,G300,E300))</f>
        <v>Mix elettrico svizzero.</v>
      </c>
      <c r="D300" s="933"/>
      <c r="E300" s="924" t="s">
        <v>758</v>
      </c>
      <c r="F300" s="925" t="s">
        <v>774</v>
      </c>
      <c r="G300" s="926" t="s">
        <v>759</v>
      </c>
      <c r="I300" s="933"/>
    </row>
    <row r="301" spans="1:9" s="927" customFormat="1" ht="23" x14ac:dyDescent="0.15">
      <c r="A301" s="618">
        <v>388</v>
      </c>
      <c r="B301" s="917"/>
      <c r="C301" s="918" t="str">
        <f t="shared" si="5"/>
        <v>Tipo di compensazione del CO2</v>
      </c>
      <c r="D301" s="933"/>
      <c r="E301" s="924" t="s">
        <v>751</v>
      </c>
      <c r="F301" s="925" t="s">
        <v>772</v>
      </c>
      <c r="G301" s="926" t="s">
        <v>760</v>
      </c>
      <c r="I301" s="933"/>
    </row>
    <row r="302" spans="1:9" s="927" customFormat="1" ht="23" x14ac:dyDescent="0.15">
      <c r="A302" s="618">
        <v>389</v>
      </c>
      <c r="B302" s="917"/>
      <c r="C302" s="918" t="str">
        <f>IF(C$12=F$12,F302,IF(C$12=G$12,G302,E302))</f>
        <v>Compensazione con certificati esteri</v>
      </c>
      <c r="D302" s="933"/>
      <c r="E302" s="924" t="s">
        <v>750</v>
      </c>
      <c r="F302" s="925" t="s">
        <v>769</v>
      </c>
      <c r="G302" s="926" t="s">
        <v>763</v>
      </c>
      <c r="I302" s="933"/>
    </row>
    <row r="303" spans="1:9" s="927" customFormat="1" ht="28" x14ac:dyDescent="0.15">
      <c r="A303" s="618">
        <v>390</v>
      </c>
      <c r="B303" s="917"/>
      <c r="C303" s="918" t="str">
        <f>IF(C$12=F$12,F303,IF(C$12=G$12,G303,E303))</f>
        <v>Aliquota della tassa CO2 attualmente in vigore in Svizzera</v>
      </c>
      <c r="D303" s="933"/>
      <c r="E303" s="924" t="s">
        <v>755</v>
      </c>
      <c r="F303" s="925" t="s">
        <v>770</v>
      </c>
      <c r="G303" s="926" t="s">
        <v>762</v>
      </c>
      <c r="I303" s="933"/>
    </row>
    <row r="304" spans="1:9" s="927" customFormat="1" ht="23" x14ac:dyDescent="0.15">
      <c r="A304" s="618">
        <v>391</v>
      </c>
      <c r="B304" s="917"/>
      <c r="C304" s="918" t="str">
        <f>IF(C$12=F$12,F304,IF(C$12=G$12,G304,E304))</f>
        <v>Costi globali per evitare le emissioni di CO2</v>
      </c>
      <c r="D304" s="933"/>
      <c r="E304" s="924" t="s">
        <v>753</v>
      </c>
      <c r="F304" s="925" t="s">
        <v>771</v>
      </c>
      <c r="G304" s="926" t="s">
        <v>761</v>
      </c>
      <c r="I304" s="933"/>
    </row>
    <row r="305" spans="1:9" s="950" customFormat="1" ht="14" customHeight="1" x14ac:dyDescent="0.15">
      <c r="A305" s="944">
        <v>392</v>
      </c>
      <c r="B305" s="945"/>
      <c r="C305" s="946">
        <f>IF(C$12=F$12,F305,IF(C$12=G$12,G305,E305))</f>
        <v>0</v>
      </c>
      <c r="D305" s="947"/>
      <c r="E305" s="948"/>
      <c r="F305" s="949"/>
      <c r="G305" s="948"/>
      <c r="I305" s="947"/>
    </row>
    <row r="306" spans="1:9" s="927" customFormat="1" ht="28" x14ac:dyDescent="0.15">
      <c r="A306" s="928">
        <v>393</v>
      </c>
      <c r="B306" s="917"/>
      <c r="C306" s="918" t="str">
        <f>IF(C$12=F$12,F306,IF(C$12=G$12,G306,E306))</f>
        <v>Free-Cooling e recupero del calore (funzione aggiuntiva)</v>
      </c>
      <c r="D306" s="933"/>
      <c r="E306" s="924" t="s">
        <v>1009</v>
      </c>
      <c r="F306" s="925" t="s">
        <v>1079</v>
      </c>
      <c r="G306" s="1000" t="s">
        <v>1868</v>
      </c>
      <c r="I306" s="933"/>
    </row>
    <row r="307" spans="1:9" s="927" customFormat="1" ht="36" customHeight="1" x14ac:dyDescent="0.15">
      <c r="A307" s="928">
        <v>394</v>
      </c>
      <c r="B307" s="917"/>
      <c r="C307" s="918" t="str">
        <f t="shared" ref="C307" si="6">IF(C$12=F$12,F307,IF(C$12=G$12,G307,E307))</f>
        <v>Nel tool del freddo può scegliere se analizzare un impianto con funzione di free-cooling o con un recupero del calore.</v>
      </c>
      <c r="D307" s="933"/>
      <c r="E307" s="924" t="s">
        <v>1008</v>
      </c>
      <c r="F307" s="925" t="s">
        <v>1080</v>
      </c>
      <c r="G307" s="1000" t="s">
        <v>1869</v>
      </c>
      <c r="I307" s="933"/>
    </row>
    <row r="308" spans="1:9" s="927" customFormat="1" ht="23" x14ac:dyDescent="0.15">
      <c r="A308" s="928">
        <v>395</v>
      </c>
      <c r="B308" s="917"/>
      <c r="C308" s="918" t="str">
        <f>IF(C$12=F$12,F308,IF(C$12=G$12,G308,E308))</f>
        <v>Quale funzione aggiuntiva vuole calcolare?</v>
      </c>
      <c r="D308" s="933"/>
      <c r="E308" s="924" t="s">
        <v>801</v>
      </c>
      <c r="F308" s="925" t="s">
        <v>1081</v>
      </c>
      <c r="G308" s="926" t="s">
        <v>1160</v>
      </c>
      <c r="I308" s="933"/>
    </row>
    <row r="309" spans="1:9" s="927" customFormat="1" ht="23" x14ac:dyDescent="0.15">
      <c r="A309" s="928">
        <v>396</v>
      </c>
      <c r="B309" s="917"/>
      <c r="C309" s="918" t="str">
        <f>IF(C$12=F$12,F309,IF(C$12=G$12,G309,E309))</f>
        <v>Temperatura di entrata acqua fredda</v>
      </c>
      <c r="D309" s="933"/>
      <c r="E309" s="924" t="s">
        <v>784</v>
      </c>
      <c r="F309" s="925" t="s">
        <v>1264</v>
      </c>
      <c r="G309" s="926" t="s">
        <v>1161</v>
      </c>
      <c r="I309" s="933"/>
    </row>
    <row r="310" spans="1:9" s="958" customFormat="1" ht="23" x14ac:dyDescent="0.15">
      <c r="A310" s="951">
        <v>397</v>
      </c>
      <c r="B310" s="952"/>
      <c r="C310" s="953" t="str">
        <f t="shared" ref="C310" si="7">IF(C$12=F$12,F310,IF(C$12=G$12,G310,E310))</f>
        <v>Scambiatore di calore</v>
      </c>
      <c r="D310" s="954"/>
      <c r="E310" s="955" t="s">
        <v>1038</v>
      </c>
      <c r="F310" s="956" t="s">
        <v>1082</v>
      </c>
      <c r="G310" s="957" t="s">
        <v>1162</v>
      </c>
      <c r="I310" s="954"/>
    </row>
    <row r="311" spans="1:9" s="927" customFormat="1" ht="23" x14ac:dyDescent="0.15">
      <c r="A311" s="928">
        <v>398</v>
      </c>
      <c r="B311" s="917"/>
      <c r="C311" s="918" t="str">
        <f>IF(C$12=F$12,F311,IF(C$12=G$12,G311,E311))</f>
        <v>Altri strumenti ausiliari</v>
      </c>
      <c r="D311" s="933"/>
      <c r="E311" s="924" t="s">
        <v>916</v>
      </c>
      <c r="F311" s="925" t="s">
        <v>1083</v>
      </c>
      <c r="G311" s="926" t="s">
        <v>1163</v>
      </c>
      <c r="I311" s="933"/>
    </row>
    <row r="312" spans="1:9" s="927" customFormat="1" ht="23" x14ac:dyDescent="0.15">
      <c r="A312" s="928">
        <v>399</v>
      </c>
      <c r="B312" s="917"/>
      <c r="C312" s="918" t="str">
        <f>IF(C$12=F$12,F312,IF(C$12=G$12,G312,E312))</f>
        <v>Recupero del calore</v>
      </c>
      <c r="D312" s="933"/>
      <c r="E312" s="924" t="s">
        <v>918</v>
      </c>
      <c r="F312" s="925" t="s">
        <v>1084</v>
      </c>
      <c r="G312" s="926" t="s">
        <v>1164</v>
      </c>
      <c r="I312" s="933"/>
    </row>
    <row r="313" spans="1:9" s="927" customFormat="1" ht="23" x14ac:dyDescent="0.15">
      <c r="A313" s="928">
        <v>400</v>
      </c>
      <c r="B313" s="917"/>
      <c r="C313" s="918" t="str">
        <f t="shared" ref="C313" si="8">IF(C$12=F$12,F313,IF(C$12=G$12,G313,E313))</f>
        <v>Stima del fabbisogno di calore</v>
      </c>
      <c r="D313" s="933"/>
      <c r="E313" s="924" t="s">
        <v>947</v>
      </c>
      <c r="F313" s="925" t="s">
        <v>1085</v>
      </c>
      <c r="G313" s="926" t="s">
        <v>1165</v>
      </c>
      <c r="I313" s="933"/>
    </row>
    <row r="314" spans="1:9" s="927" customFormat="1" ht="23" x14ac:dyDescent="0.15">
      <c r="A314" s="928">
        <v>401</v>
      </c>
      <c r="B314" s="917"/>
      <c r="C314" s="918" t="str">
        <f>IF(C$12=F$12,F314,IF(C$12=G$12,G314,E314))</f>
        <v>Acqua potabile calda</v>
      </c>
      <c r="D314" s="933"/>
      <c r="E314" s="924" t="s">
        <v>893</v>
      </c>
      <c r="F314" s="925" t="s">
        <v>1246</v>
      </c>
      <c r="G314" s="926" t="s">
        <v>1247</v>
      </c>
      <c r="I314" s="933"/>
    </row>
    <row r="315" spans="1:9" s="927" customFormat="1" ht="23" x14ac:dyDescent="0.15">
      <c r="A315" s="928">
        <v>402</v>
      </c>
      <c r="B315" s="917"/>
      <c r="C315" s="918" t="str">
        <f>IF(C$12=F$12,F315,IF(C$12=G$12,G315,E315))</f>
        <v>Altro (per processi)</v>
      </c>
      <c r="D315" s="933"/>
      <c r="E315" s="924" t="s">
        <v>894</v>
      </c>
      <c r="F315" s="925" t="s">
        <v>1248</v>
      </c>
      <c r="G315" s="926" t="s">
        <v>1249</v>
      </c>
      <c r="I315" s="933"/>
    </row>
    <row r="316" spans="1:9" s="927" customFormat="1" ht="23" x14ac:dyDescent="0.15">
      <c r="A316" s="928">
        <v>403</v>
      </c>
      <c r="B316" s="917"/>
      <c r="C316" s="918" t="str">
        <f t="shared" ref="C316" si="9">IF(C$12=F$12,F316,IF(C$12=G$12,G316,E316))</f>
        <v>Per il riscaldamento: Superficie dello stabile</v>
      </c>
      <c r="D316" s="933"/>
      <c r="E316" s="924" t="s">
        <v>902</v>
      </c>
      <c r="F316" s="925" t="s">
        <v>1250</v>
      </c>
      <c r="G316" s="926" t="s">
        <v>1251</v>
      </c>
      <c r="I316" s="933"/>
    </row>
    <row r="317" spans="1:9" s="927" customFormat="1" ht="23" x14ac:dyDescent="0.15">
      <c r="A317" s="928">
        <v>404</v>
      </c>
      <c r="B317" s="917"/>
      <c r="C317" s="918" t="str">
        <f>IF(C$12=F$12,F317,IF(C$12=G$12,G317,E317))</f>
        <v>Fabbisogno di energia (proposta)</v>
      </c>
      <c r="D317" s="933"/>
      <c r="E317" s="924" t="s">
        <v>885</v>
      </c>
      <c r="F317" s="925" t="s">
        <v>1252</v>
      </c>
      <c r="G317" s="926" t="s">
        <v>1255</v>
      </c>
      <c r="I317" s="933"/>
    </row>
    <row r="318" spans="1:9" s="927" customFormat="1" ht="23" x14ac:dyDescent="0.15">
      <c r="A318" s="928">
        <v>405</v>
      </c>
      <c r="B318" s="917"/>
      <c r="C318" s="918" t="str">
        <f>IF(C$12=F$12,F318,IF(C$12=G$12,G318,E318))</f>
        <v>Fabbisogno di energia (facoltativa)</v>
      </c>
      <c r="D318" s="933"/>
      <c r="E318" s="924" t="s">
        <v>948</v>
      </c>
      <c r="F318" s="925" t="s">
        <v>1253</v>
      </c>
      <c r="G318" s="926" t="s">
        <v>1254</v>
      </c>
      <c r="I318" s="933"/>
    </row>
    <row r="319" spans="1:9" s="927" customFormat="1" ht="28" x14ac:dyDescent="0.15">
      <c r="A319" s="928">
        <v>406</v>
      </c>
      <c r="B319" s="917"/>
      <c r="C319" s="918" t="str">
        <f t="shared" ref="C319" si="10">IF(C$12=F$12,F319,IF(C$12=G$12,G319,E319))</f>
        <v>A che temperatura dev'essere il calore? (si può indicare solo una temperatura)</v>
      </c>
      <c r="D319" s="933"/>
      <c r="E319" s="924" t="s">
        <v>1010</v>
      </c>
      <c r="F319" s="925" t="s">
        <v>1086</v>
      </c>
      <c r="G319" s="926" t="s">
        <v>1166</v>
      </c>
      <c r="I319" s="933"/>
    </row>
    <row r="320" spans="1:9" s="927" customFormat="1" ht="23" x14ac:dyDescent="0.15">
      <c r="A320" s="928">
        <v>407</v>
      </c>
      <c r="B320" s="917"/>
      <c r="C320" s="918" t="str">
        <f>IF(C$12=F$12,F320,IF(C$12=G$12,G320,E320))</f>
        <v>Temperatura</v>
      </c>
      <c r="D320" s="933"/>
      <c r="E320" s="924" t="s">
        <v>920</v>
      </c>
      <c r="F320" s="925" t="s">
        <v>1087</v>
      </c>
      <c r="G320" s="926" t="s">
        <v>1167</v>
      </c>
      <c r="I320" s="933"/>
    </row>
    <row r="321" spans="1:9" s="927" customFormat="1" ht="28" x14ac:dyDescent="0.15">
      <c r="A321" s="928">
        <v>408</v>
      </c>
      <c r="B321" s="917"/>
      <c r="C321" s="918" t="str">
        <f>IF(C$12=F$12,F321,IF(C$12=G$12,G321,E321))</f>
        <v xml:space="preserve">Per utilizzare il calore bisogna aumentare la temperatura di condensazione. </v>
      </c>
      <c r="D321" s="933"/>
      <c r="E321" s="924" t="s">
        <v>1011</v>
      </c>
      <c r="F321" s="925" t="s">
        <v>1088</v>
      </c>
      <c r="G321" s="926" t="s">
        <v>1168</v>
      </c>
      <c r="I321" s="933"/>
    </row>
    <row r="322" spans="1:9" s="927" customFormat="1" ht="98" x14ac:dyDescent="0.15">
      <c r="A322" s="928">
        <v>409</v>
      </c>
      <c r="B322" s="917"/>
      <c r="C322" s="918" t="str">
        <f t="shared" ref="C322" si="11">IF(C$12=F$12,F322,IF(C$12=G$12,G322,E322))</f>
        <v>Chiarisca se con i mezzi tecnici in uso è possibile avere una temperatura di condensazione alta (limiti d'impiego). Verifichi inoltre se, nei periodi in cui ha impostato una temperatura di condensazione più alta, le tecnologie per il freddo che usa hanno funzionato con potenza refrigerante ridotta.</v>
      </c>
      <c r="D322" s="933"/>
      <c r="E322" s="924" t="s">
        <v>806</v>
      </c>
      <c r="F322" s="925" t="s">
        <v>1089</v>
      </c>
      <c r="G322" s="926" t="s">
        <v>1169</v>
      </c>
      <c r="I322" s="933"/>
    </row>
    <row r="323" spans="1:9" s="927" customFormat="1" ht="23" x14ac:dyDescent="0.15">
      <c r="A323" s="928">
        <v>410</v>
      </c>
      <c r="B323" s="917"/>
      <c r="C323" s="918" t="str">
        <f>IF(C$12=F$12,F323,IF(C$12=G$12,G323,E323))</f>
        <v>Freddo</v>
      </c>
      <c r="D323" s="933"/>
      <c r="E323" s="924" t="s">
        <v>809</v>
      </c>
      <c r="F323" s="925" t="s">
        <v>1090</v>
      </c>
      <c r="G323" s="926" t="s">
        <v>1170</v>
      </c>
      <c r="I323" s="933"/>
    </row>
    <row r="324" spans="1:9" s="927" customFormat="1" ht="23" x14ac:dyDescent="0.15">
      <c r="A324" s="928">
        <v>411</v>
      </c>
      <c r="B324" s="917"/>
      <c r="C324" s="918" t="str">
        <f>IF(C$12=F$12,F324,IF(C$12=G$12,G324,E324))</f>
        <v>Raffreddamento con la macchina refrigerante</v>
      </c>
      <c r="D324" s="933"/>
      <c r="E324" s="924" t="s">
        <v>814</v>
      </c>
      <c r="F324" s="925" t="s">
        <v>1091</v>
      </c>
      <c r="G324" s="926" t="s">
        <v>1171</v>
      </c>
      <c r="I324" s="933"/>
    </row>
    <row r="325" spans="1:9" s="927" customFormat="1" ht="23" x14ac:dyDescent="0.15">
      <c r="A325" s="928">
        <v>412</v>
      </c>
      <c r="B325" s="917"/>
      <c r="C325" s="918" t="str">
        <f t="shared" ref="C325" si="12">IF(C$12=F$12,F325,IF(C$12=G$12,G325,E325))</f>
        <v>Raffreddamento con il free-cooling</v>
      </c>
      <c r="D325" s="933"/>
      <c r="E325" s="924" t="s">
        <v>813</v>
      </c>
      <c r="F325" s="925" t="s">
        <v>1092</v>
      </c>
      <c r="G325" s="1000" t="s">
        <v>1870</v>
      </c>
      <c r="I325" s="933"/>
    </row>
    <row r="326" spans="1:9" s="927" customFormat="1" ht="23" x14ac:dyDescent="0.15">
      <c r="A326" s="928">
        <v>413</v>
      </c>
      <c r="B326" s="917"/>
      <c r="C326" s="918" t="str">
        <f>IF(C$12=F$12,F326,IF(C$12=G$12,G326,E326))</f>
        <v>Freddo utilizzato</v>
      </c>
      <c r="D326" s="933"/>
      <c r="E326" s="924" t="s">
        <v>1673</v>
      </c>
      <c r="F326" s="925" t="s">
        <v>1093</v>
      </c>
      <c r="G326" s="926" t="s">
        <v>1172</v>
      </c>
      <c r="I326" s="933" t="s">
        <v>1674</v>
      </c>
    </row>
    <row r="327" spans="1:9" s="927" customFormat="1" ht="23" x14ac:dyDescent="0.15">
      <c r="A327" s="928">
        <v>414</v>
      </c>
      <c r="B327" s="917"/>
      <c r="C327" s="918" t="str">
        <f>IF(C$12=F$12,F327,IF(C$12=G$12,G327,E327))</f>
        <v>Consumo di energia elettrica per il freddo</v>
      </c>
      <c r="D327" s="933"/>
      <c r="E327" s="924" t="s">
        <v>808</v>
      </c>
      <c r="F327" s="925" t="s">
        <v>1094</v>
      </c>
      <c r="G327" s="926" t="s">
        <v>1173</v>
      </c>
      <c r="I327" s="933"/>
    </row>
    <row r="328" spans="1:9" s="927" customFormat="1" ht="23" x14ac:dyDescent="0.15">
      <c r="A328" s="928">
        <v>415</v>
      </c>
      <c r="B328" s="917"/>
      <c r="C328" s="918" t="str">
        <f t="shared" ref="C328:C356" si="13">IF(C$12=F$12,F328,IF(C$12=G$12,G328,E328))</f>
        <v>Indice di efficienza energetica (freddo)</v>
      </c>
      <c r="D328" s="933"/>
      <c r="E328" s="924" t="s">
        <v>928</v>
      </c>
      <c r="F328" s="925" t="s">
        <v>1095</v>
      </c>
      <c r="G328" s="926" t="s">
        <v>1174</v>
      </c>
      <c r="I328" s="933"/>
    </row>
    <row r="329" spans="1:9" s="927" customFormat="1" ht="28" x14ac:dyDescent="0.15">
      <c r="A329" s="928">
        <v>416</v>
      </c>
      <c r="B329" s="917"/>
      <c r="C329" s="918" t="str">
        <f t="shared" si="13"/>
        <v>(Totale freddo / consumo di energia elettrica per il freddo)</v>
      </c>
      <c r="D329" s="933"/>
      <c r="E329" s="924" t="s">
        <v>949</v>
      </c>
      <c r="F329" s="925" t="s">
        <v>1096</v>
      </c>
      <c r="G329" s="926" t="s">
        <v>1175</v>
      </c>
      <c r="I329" s="933"/>
    </row>
    <row r="330" spans="1:9" s="927" customFormat="1" ht="23" x14ac:dyDescent="0.15">
      <c r="A330" s="928">
        <v>417</v>
      </c>
      <c r="B330" s="917"/>
      <c r="C330" s="918" t="str">
        <f t="shared" si="13"/>
        <v>Calore</v>
      </c>
      <c r="D330" s="933"/>
      <c r="E330" s="924" t="s">
        <v>810</v>
      </c>
      <c r="F330" s="925" t="s">
        <v>1097</v>
      </c>
      <c r="G330" s="926" t="s">
        <v>1176</v>
      </c>
      <c r="I330" s="933"/>
    </row>
    <row r="331" spans="1:9" s="927" customFormat="1" ht="23" x14ac:dyDescent="0.15">
      <c r="A331" s="928">
        <v>418</v>
      </c>
      <c r="B331" s="917"/>
      <c r="C331" s="918" t="str">
        <f t="shared" si="13"/>
        <v>Calore utilizzato</v>
      </c>
      <c r="D331" s="933"/>
      <c r="E331" s="924" t="s">
        <v>929</v>
      </c>
      <c r="F331" s="925" t="s">
        <v>1098</v>
      </c>
      <c r="G331" s="926" t="s">
        <v>1177</v>
      </c>
      <c r="I331" s="933"/>
    </row>
    <row r="332" spans="1:9" s="927" customFormat="1" ht="23" x14ac:dyDescent="0.15">
      <c r="A332" s="928">
        <v>419</v>
      </c>
      <c r="B332" s="917"/>
      <c r="C332" s="918" t="str">
        <f t="shared" si="13"/>
        <v>Indice di efficienza energetica (calore)</v>
      </c>
      <c r="D332" s="933"/>
      <c r="E332" s="959" t="s">
        <v>927</v>
      </c>
      <c r="F332" s="925" t="s">
        <v>1099</v>
      </c>
      <c r="G332" s="926" t="s">
        <v>1178</v>
      </c>
      <c r="I332" s="933"/>
    </row>
    <row r="333" spans="1:9" s="927" customFormat="1" ht="28" x14ac:dyDescent="0.15">
      <c r="A333" s="928">
        <v>420</v>
      </c>
      <c r="B333" s="917"/>
      <c r="C333" s="918" t="str">
        <f t="shared" si="13"/>
        <v>(calore utilizzato / consumo di energia elettrica per il caldo)</v>
      </c>
      <c r="D333" s="933"/>
      <c r="E333" s="924" t="s">
        <v>817</v>
      </c>
      <c r="F333" s="925" t="s">
        <v>1100</v>
      </c>
      <c r="G333" s="926" t="s">
        <v>1179</v>
      </c>
      <c r="I333" s="933"/>
    </row>
    <row r="334" spans="1:9" s="927" customFormat="1" ht="23" x14ac:dyDescent="0.15">
      <c r="A334" s="928">
        <v>421</v>
      </c>
      <c r="B334" s="917"/>
      <c r="C334" s="918" t="str">
        <f t="shared" si="13"/>
        <v>Sistema complessivo (freddo + calore)</v>
      </c>
      <c r="D334" s="933"/>
      <c r="E334" s="924" t="s">
        <v>812</v>
      </c>
      <c r="F334" s="925" t="s">
        <v>1101</v>
      </c>
      <c r="G334" s="926" t="s">
        <v>1180</v>
      </c>
      <c r="I334" s="933"/>
    </row>
    <row r="335" spans="1:9" s="927" customFormat="1" ht="23" x14ac:dyDescent="0.15">
      <c r="A335" s="928">
        <v>422</v>
      </c>
      <c r="B335" s="917"/>
      <c r="C335" s="918" t="str">
        <f t="shared" si="13"/>
        <v>Calore + freddo utilizzati</v>
      </c>
      <c r="D335" s="933"/>
      <c r="E335" s="924" t="s">
        <v>930</v>
      </c>
      <c r="F335" s="925" t="s">
        <v>1102</v>
      </c>
      <c r="G335" s="926" t="s">
        <v>1181</v>
      </c>
      <c r="I335" s="933"/>
    </row>
    <row r="336" spans="1:9" s="927" customFormat="1" ht="23" x14ac:dyDescent="0.15">
      <c r="A336" s="928">
        <v>423</v>
      </c>
      <c r="B336" s="917"/>
      <c r="C336" s="918" t="str">
        <f t="shared" si="13"/>
        <v>Consumo di energia elettrica calore e freddo</v>
      </c>
      <c r="D336" s="933"/>
      <c r="E336" s="924" t="s">
        <v>811</v>
      </c>
      <c r="F336" s="925" t="s">
        <v>1103</v>
      </c>
      <c r="G336" s="926" t="s">
        <v>1182</v>
      </c>
      <c r="I336" s="933"/>
    </row>
    <row r="337" spans="1:9" s="927" customFormat="1" ht="23" x14ac:dyDescent="0.15">
      <c r="A337" s="928">
        <v>424</v>
      </c>
      <c r="B337" s="917"/>
      <c r="C337" s="918" t="str">
        <f>IF(C$12=F$12,F337,IF(C$12=G$12,G337,E337))</f>
        <v>Indice di efficienza energetica (calore + freddo)</v>
      </c>
      <c r="D337" s="933"/>
      <c r="E337" s="924" t="s">
        <v>926</v>
      </c>
      <c r="F337" s="925" t="s">
        <v>1104</v>
      </c>
      <c r="G337" s="926" t="s">
        <v>1183</v>
      </c>
      <c r="I337" s="933"/>
    </row>
    <row r="338" spans="1:9" s="927" customFormat="1" ht="28" x14ac:dyDescent="0.15">
      <c r="A338" s="928">
        <v>425</v>
      </c>
      <c r="B338" s="917"/>
      <c r="C338" s="918" t="str">
        <f t="shared" si="13"/>
        <v>((calore + freddo utilizzati) / consumo totale di energia elettrica)</v>
      </c>
      <c r="D338" s="933"/>
      <c r="E338" s="924" t="s">
        <v>950</v>
      </c>
      <c r="F338" s="925" t="s">
        <v>1105</v>
      </c>
      <c r="G338" s="926" t="s">
        <v>1184</v>
      </c>
      <c r="I338" s="933"/>
    </row>
    <row r="339" spans="1:9" s="927" customFormat="1" ht="23" x14ac:dyDescent="0.15">
      <c r="A339" s="928">
        <v>426</v>
      </c>
      <c r="B339" s="917"/>
      <c r="C339" s="918" t="str">
        <f t="shared" si="13"/>
        <v>Fabbisogno di calore (stimato)</v>
      </c>
      <c r="D339" s="933"/>
      <c r="E339" s="924" t="s">
        <v>915</v>
      </c>
      <c r="F339" s="925" t="s">
        <v>1106</v>
      </c>
      <c r="G339" s="926" t="s">
        <v>1185</v>
      </c>
      <c r="I339" s="933"/>
    </row>
    <row r="340" spans="1:9" s="927" customFormat="1" ht="23" x14ac:dyDescent="0.15">
      <c r="A340" s="928">
        <v>427</v>
      </c>
      <c r="B340" s="917"/>
      <c r="C340" s="918" t="str">
        <f t="shared" si="13"/>
        <v>Per acqua potabile calda</v>
      </c>
      <c r="D340" s="933"/>
      <c r="E340" s="924" t="s">
        <v>911</v>
      </c>
      <c r="F340" s="925" t="s">
        <v>1107</v>
      </c>
      <c r="G340" s="926" t="s">
        <v>1186</v>
      </c>
      <c r="I340" s="933"/>
    </row>
    <row r="341" spans="1:9" s="927" customFormat="1" ht="23" x14ac:dyDescent="0.15">
      <c r="A341" s="928">
        <v>428</v>
      </c>
      <c r="B341" s="917"/>
      <c r="C341" s="918" t="str">
        <f t="shared" si="13"/>
        <v>Per il riscaldamento</v>
      </c>
      <c r="D341" s="933"/>
      <c r="E341" s="924" t="s">
        <v>912</v>
      </c>
      <c r="F341" s="925" t="s">
        <v>1108</v>
      </c>
      <c r="G341" s="926" t="s">
        <v>1187</v>
      </c>
      <c r="I341" s="933"/>
    </row>
    <row r="342" spans="1:9" s="927" customFormat="1" ht="23" x14ac:dyDescent="0.15">
      <c r="A342" s="928">
        <v>429</v>
      </c>
      <c r="B342" s="917"/>
      <c r="C342" s="918" t="str">
        <f t="shared" si="13"/>
        <v>Per altri scopi (p.es. processi)</v>
      </c>
      <c r="D342" s="933"/>
      <c r="E342" s="924" t="s">
        <v>913</v>
      </c>
      <c r="F342" s="925" t="s">
        <v>1109</v>
      </c>
      <c r="G342" s="926" t="s">
        <v>1188</v>
      </c>
      <c r="I342" s="933"/>
    </row>
    <row r="343" spans="1:9" s="927" customFormat="1" ht="23" x14ac:dyDescent="0.15">
      <c r="A343" s="928">
        <v>430</v>
      </c>
      <c r="B343" s="917"/>
      <c r="C343" s="918" t="str">
        <f t="shared" si="13"/>
        <v>Fabbisogno totale</v>
      </c>
      <c r="D343" s="933"/>
      <c r="E343" s="924" t="s">
        <v>899</v>
      </c>
      <c r="F343" s="925" t="s">
        <v>1110</v>
      </c>
      <c r="G343" s="926" t="s">
        <v>1189</v>
      </c>
      <c r="I343" s="933"/>
    </row>
    <row r="344" spans="1:9" s="927" customFormat="1" ht="23" x14ac:dyDescent="0.15">
      <c r="A344" s="928">
        <v>431</v>
      </c>
      <c r="B344" s="917"/>
      <c r="C344" s="918" t="str">
        <f t="shared" si="13"/>
        <v>Fabbisogno di freddo</v>
      </c>
      <c r="D344" s="933"/>
      <c r="E344" s="924" t="s">
        <v>796</v>
      </c>
      <c r="F344" s="925" t="s">
        <v>1111</v>
      </c>
      <c r="G344" s="926" t="s">
        <v>1190</v>
      </c>
      <c r="I344" s="933"/>
    </row>
    <row r="345" spans="1:9" s="927" customFormat="1" ht="23" x14ac:dyDescent="0.15">
      <c r="A345" s="928">
        <v>432</v>
      </c>
      <c r="B345" s="917"/>
      <c r="C345" s="918" t="str">
        <f t="shared" si="13"/>
        <v>Con free-cooling</v>
      </c>
      <c r="D345" s="933"/>
      <c r="E345" s="924" t="s">
        <v>797</v>
      </c>
      <c r="F345" s="925" t="s">
        <v>1112</v>
      </c>
      <c r="G345" s="1000" t="s">
        <v>1871</v>
      </c>
      <c r="I345" s="933"/>
    </row>
    <row r="346" spans="1:9" s="927" customFormat="1" ht="23" x14ac:dyDescent="0.15">
      <c r="A346" s="928">
        <v>433</v>
      </c>
      <c r="B346" s="917"/>
      <c r="C346" s="918" t="str">
        <f t="shared" si="13"/>
        <v>Consumo di corrente del compressore</v>
      </c>
      <c r="D346" s="933"/>
      <c r="E346" s="924" t="s">
        <v>193</v>
      </c>
      <c r="F346" s="925" t="s">
        <v>1113</v>
      </c>
      <c r="G346" s="926" t="s">
        <v>1191</v>
      </c>
      <c r="I346" s="933"/>
    </row>
    <row r="347" spans="1:9" s="927" customFormat="1" ht="23" x14ac:dyDescent="0.15">
      <c r="A347" s="928">
        <v>434</v>
      </c>
      <c r="B347" s="917"/>
      <c r="C347" s="918" t="str">
        <f t="shared" si="13"/>
        <v>Riduzione grazie al free-cooling</v>
      </c>
      <c r="D347" s="933"/>
      <c r="E347" s="924" t="s">
        <v>799</v>
      </c>
      <c r="F347" s="925" t="s">
        <v>1114</v>
      </c>
      <c r="G347" s="1000" t="s">
        <v>1872</v>
      </c>
      <c r="I347" s="933"/>
    </row>
    <row r="348" spans="1:9" s="927" customFormat="1" ht="28" x14ac:dyDescent="0.15">
      <c r="A348" s="928">
        <v>435</v>
      </c>
      <c r="B348" s="917"/>
      <c r="C348" s="918" t="str">
        <f>IF(C$12=F$12,F348,IF(C$12=G$12,G348,E348))</f>
        <v>Maggior consumo recupero del calore</v>
      </c>
      <c r="D348" s="933"/>
      <c r="E348" s="924" t="s">
        <v>908</v>
      </c>
      <c r="F348" s="925" t="s">
        <v>1115</v>
      </c>
      <c r="G348" s="926" t="s">
        <v>1192</v>
      </c>
      <c r="I348" s="933"/>
    </row>
    <row r="349" spans="1:9" s="927" customFormat="1" ht="23" x14ac:dyDescent="0.15">
      <c r="A349" s="928">
        <v>436</v>
      </c>
      <c r="B349" s="917"/>
      <c r="C349" s="918" t="str">
        <f t="shared" si="13"/>
        <v>Calore disponibile</v>
      </c>
      <c r="D349" s="933"/>
      <c r="E349" s="924" t="s">
        <v>1012</v>
      </c>
      <c r="F349" s="925" t="s">
        <v>1116</v>
      </c>
      <c r="G349" s="926" t="s">
        <v>1193</v>
      </c>
      <c r="I349" s="933"/>
    </row>
    <row r="350" spans="1:9" s="927" customFormat="1" ht="28" x14ac:dyDescent="0.15">
      <c r="A350" s="928">
        <v>437</v>
      </c>
      <c r="B350" s="917"/>
      <c r="C350" s="918" t="str">
        <f t="shared" si="13"/>
        <v>Fabbisogno di calore (riscaldamento, acqua potabile calda, processi)</v>
      </c>
      <c r="D350" s="933"/>
      <c r="E350" s="924" t="s">
        <v>914</v>
      </c>
      <c r="F350" s="925" t="s">
        <v>1117</v>
      </c>
      <c r="G350" s="926" t="s">
        <v>1194</v>
      </c>
      <c r="I350" s="933"/>
    </row>
    <row r="351" spans="1:9" s="927" customFormat="1" ht="23" x14ac:dyDescent="0.15">
      <c r="A351" s="928">
        <v>438</v>
      </c>
      <c r="B351" s="917"/>
      <c r="C351" s="918" t="str">
        <f t="shared" si="13"/>
        <v>Calore utilizzato effettivo (1)</v>
      </c>
      <c r="D351" s="933"/>
      <c r="E351" s="924" t="s">
        <v>1780</v>
      </c>
      <c r="F351" s="925" t="s">
        <v>1781</v>
      </c>
      <c r="G351" s="926" t="s">
        <v>1782</v>
      </c>
      <c r="I351" s="933"/>
    </row>
    <row r="352" spans="1:9" s="927" customFormat="1" ht="23" x14ac:dyDescent="0.15">
      <c r="A352" s="928">
        <v>439</v>
      </c>
      <c r="B352" s="917"/>
      <c r="C352" s="918" t="str">
        <f t="shared" si="13"/>
        <v>Secco</v>
      </c>
      <c r="D352" s="933"/>
      <c r="E352" s="924" t="s">
        <v>781</v>
      </c>
      <c r="F352" s="925" t="s">
        <v>1118</v>
      </c>
      <c r="G352" s="926" t="s">
        <v>1195</v>
      </c>
      <c r="I352" s="933"/>
    </row>
    <row r="353" spans="1:9" s="927" customFormat="1" ht="23" x14ac:dyDescent="0.15">
      <c r="A353" s="928">
        <v>440</v>
      </c>
      <c r="B353" s="917"/>
      <c r="C353" s="918" t="str">
        <f t="shared" si="13"/>
        <v>Ibrido</v>
      </c>
      <c r="D353" s="933"/>
      <c r="E353" s="924" t="s">
        <v>782</v>
      </c>
      <c r="F353" s="925" t="s">
        <v>1119</v>
      </c>
      <c r="G353" s="926" t="s">
        <v>1196</v>
      </c>
      <c r="I353" s="933"/>
    </row>
    <row r="354" spans="1:9" s="927" customFormat="1" ht="23" x14ac:dyDescent="0.15">
      <c r="A354" s="928">
        <v>441</v>
      </c>
      <c r="B354" s="917"/>
      <c r="C354" s="918" t="str">
        <f t="shared" si="13"/>
        <v>Nessuna funzione aggiuntiva</v>
      </c>
      <c r="D354" s="933"/>
      <c r="E354" s="924" t="s">
        <v>815</v>
      </c>
      <c r="F354" s="925" t="s">
        <v>1120</v>
      </c>
      <c r="G354" s="926" t="s">
        <v>1197</v>
      </c>
      <c r="I354" s="933"/>
    </row>
    <row r="355" spans="1:9" s="927" customFormat="1" ht="23" x14ac:dyDescent="0.15">
      <c r="A355" s="928">
        <v>442</v>
      </c>
      <c r="B355" s="917"/>
      <c r="C355" s="918" t="str">
        <f t="shared" si="13"/>
        <v>Impianto con free-cooling</v>
      </c>
      <c r="D355" s="933"/>
      <c r="E355" s="924" t="s">
        <v>816</v>
      </c>
      <c r="F355" s="925" t="s">
        <v>1121</v>
      </c>
      <c r="G355" s="1000" t="s">
        <v>1873</v>
      </c>
      <c r="I355" s="933"/>
    </row>
    <row r="356" spans="1:9" s="927" customFormat="1" ht="23" x14ac:dyDescent="0.15">
      <c r="A356" s="928">
        <v>443</v>
      </c>
      <c r="B356" s="917"/>
      <c r="C356" s="918" t="str">
        <f t="shared" si="13"/>
        <v>Impianto con recupero del calore</v>
      </c>
      <c r="D356" s="933"/>
      <c r="E356" s="924" t="s">
        <v>1013</v>
      </c>
      <c r="F356" s="925" t="s">
        <v>1122</v>
      </c>
      <c r="G356" s="926" t="s">
        <v>1198</v>
      </c>
      <c r="I356" s="933"/>
    </row>
    <row r="357" spans="1:9" s="927" customFormat="1" ht="28" x14ac:dyDescent="0.15">
      <c r="A357" s="928">
        <v>444</v>
      </c>
      <c r="B357" s="917"/>
      <c r="C357" s="918" t="str">
        <f t="shared" ref="C357:C370" si="14">IF(C$12=F$12,F357,IF(C$12=G$12,G357,E357))</f>
        <v>Calcolo per semplici impianti di climatizzazione comfort</v>
      </c>
      <c r="D357" s="933"/>
      <c r="E357" s="924" t="s">
        <v>951</v>
      </c>
      <c r="F357" s="925" t="s">
        <v>1123</v>
      </c>
      <c r="G357" s="926" t="s">
        <v>1199</v>
      </c>
      <c r="I357" s="933"/>
    </row>
    <row r="358" spans="1:9" s="927" customFormat="1" ht="23" x14ac:dyDescent="0.15">
      <c r="A358" s="928">
        <v>445</v>
      </c>
      <c r="B358" s="917"/>
      <c r="C358" s="918" t="str">
        <f t="shared" si="14"/>
        <v>Davos</v>
      </c>
      <c r="D358" s="933"/>
      <c r="E358" s="924" t="s">
        <v>776</v>
      </c>
      <c r="F358" s="925" t="s">
        <v>776</v>
      </c>
      <c r="G358" s="926" t="s">
        <v>776</v>
      </c>
      <c r="I358" s="933"/>
    </row>
    <row r="359" spans="1:9" s="927" customFormat="1" ht="28" x14ac:dyDescent="0.15">
      <c r="A359" s="928">
        <v>446</v>
      </c>
      <c r="B359" s="917"/>
      <c r="C359" s="918" t="str">
        <f t="shared" si="14"/>
        <v>Il calore della macchina refrigerante sostituisce il calore di...</v>
      </c>
      <c r="D359" s="933"/>
      <c r="E359" s="924" t="s">
        <v>1074</v>
      </c>
      <c r="F359" s="925" t="s">
        <v>1124</v>
      </c>
      <c r="G359" s="926" t="s">
        <v>1200</v>
      </c>
      <c r="I359" s="933"/>
    </row>
    <row r="360" spans="1:9" s="927" customFormat="1" ht="23" x14ac:dyDescent="0.15">
      <c r="A360" s="928">
        <v>447</v>
      </c>
      <c r="B360" s="917"/>
      <c r="C360" s="918" t="str">
        <f t="shared" si="14"/>
        <v>Riduzione grazie al recupero del calore</v>
      </c>
      <c r="D360" s="933"/>
      <c r="E360" s="924" t="s">
        <v>1014</v>
      </c>
      <c r="F360" s="925" t="s">
        <v>1125</v>
      </c>
      <c r="G360" s="926" t="s">
        <v>1201</v>
      </c>
      <c r="I360" s="933"/>
    </row>
    <row r="361" spans="1:9" s="927" customFormat="1" ht="42" x14ac:dyDescent="0.15">
      <c r="A361" s="928">
        <v>448</v>
      </c>
      <c r="B361" s="917"/>
      <c r="C361" s="918" t="str">
        <f t="shared" si="14"/>
        <v>Calcolo delle emissioni di CO2 causate da perdite di prodotti refrigeranti (in caso di lavori di riparazione, manutenzione e dovute a dispersione)</v>
      </c>
      <c r="D361" s="933"/>
      <c r="E361" s="924" t="s">
        <v>933</v>
      </c>
      <c r="F361" s="925" t="s">
        <v>1126</v>
      </c>
      <c r="G361" s="926" t="s">
        <v>1202</v>
      </c>
      <c r="I361" s="933"/>
    </row>
    <row r="362" spans="1:9" s="927" customFormat="1" ht="23" x14ac:dyDescent="0.15">
      <c r="A362" s="928">
        <v>449</v>
      </c>
      <c r="B362" s="917"/>
      <c r="C362" s="918" t="str">
        <f t="shared" si="14"/>
        <v>Perdite di prodotti refrigeranti all'anno</v>
      </c>
      <c r="D362" s="933"/>
      <c r="E362" s="924" t="s">
        <v>890</v>
      </c>
      <c r="F362" s="925" t="s">
        <v>1127</v>
      </c>
      <c r="G362" s="926" t="s">
        <v>1203</v>
      </c>
      <c r="I362" s="933"/>
    </row>
    <row r="363" spans="1:9" s="927" customFormat="1" ht="28" x14ac:dyDescent="0.15">
      <c r="A363" s="928">
        <v>450</v>
      </c>
      <c r="B363" s="917"/>
      <c r="C363" s="918" t="str">
        <f t="shared" si="14"/>
        <v>Emissioni di CO2 causate da perdite di prodotti refrigeranti</v>
      </c>
      <c r="D363" s="933"/>
      <c r="E363" s="924" t="s">
        <v>889</v>
      </c>
      <c r="F363" s="925" t="s">
        <v>1128</v>
      </c>
      <c r="G363" s="926" t="s">
        <v>1204</v>
      </c>
      <c r="I363" s="933"/>
    </row>
    <row r="364" spans="1:9" s="927" customFormat="1" ht="28" x14ac:dyDescent="0.15">
      <c r="A364" s="928">
        <v>451</v>
      </c>
      <c r="B364" s="917"/>
      <c r="C364" s="918" t="str">
        <f t="shared" si="14"/>
        <v>Calcolo della riduzione delle emissioni di CO2 grazie al recupero del calore</v>
      </c>
      <c r="D364" s="933"/>
      <c r="E364" s="924" t="s">
        <v>1015</v>
      </c>
      <c r="F364" s="925" t="s">
        <v>1129</v>
      </c>
      <c r="G364" s="926" t="s">
        <v>1205</v>
      </c>
      <c r="I364" s="933"/>
    </row>
    <row r="365" spans="1:9" s="927" customFormat="1" ht="23" x14ac:dyDescent="0.15">
      <c r="A365" s="928">
        <v>452</v>
      </c>
      <c r="B365" s="917"/>
      <c r="C365" s="918" t="str">
        <f t="shared" si="14"/>
        <v>Sistema di riscaldamento</v>
      </c>
      <c r="D365" s="933"/>
      <c r="E365" s="924" t="s">
        <v>824</v>
      </c>
      <c r="F365" s="925" t="s">
        <v>1130</v>
      </c>
      <c r="G365" s="926" t="s">
        <v>1206</v>
      </c>
      <c r="I365" s="933"/>
    </row>
    <row r="366" spans="1:9" s="927" customFormat="1" ht="23" x14ac:dyDescent="0.15">
      <c r="A366" s="928">
        <v>453</v>
      </c>
      <c r="B366" s="917"/>
      <c r="C366" s="918" t="str">
        <f t="shared" si="14"/>
        <v>Indice di emissioni CO2</v>
      </c>
      <c r="D366" s="933"/>
      <c r="E366" s="924" t="s">
        <v>829</v>
      </c>
      <c r="F366" s="925" t="s">
        <v>1131</v>
      </c>
      <c r="G366" s="926" t="s">
        <v>1207</v>
      </c>
      <c r="I366" s="933"/>
    </row>
    <row r="367" spans="1:9" s="927" customFormat="1" ht="28" x14ac:dyDescent="0.15">
      <c r="A367" s="928">
        <v>454</v>
      </c>
      <c r="B367" s="917"/>
      <c r="C367" s="918" t="str">
        <f t="shared" si="14"/>
        <v>Riscaldamento ad olio (olio da riscaldamento extra leggero)</v>
      </c>
      <c r="D367" s="933"/>
      <c r="E367" s="924" t="s">
        <v>851</v>
      </c>
      <c r="F367" s="925" t="s">
        <v>1132</v>
      </c>
      <c r="G367" s="926" t="s">
        <v>1208</v>
      </c>
      <c r="I367" s="933"/>
    </row>
    <row r="368" spans="1:9" s="927" customFormat="1" ht="23" x14ac:dyDescent="0.15">
      <c r="A368" s="928">
        <v>455</v>
      </c>
      <c r="B368" s="917"/>
      <c r="C368" s="918" t="str">
        <f t="shared" si="14"/>
        <v>Riscaldamento a gas naturale</v>
      </c>
      <c r="D368" s="933"/>
      <c r="E368" s="924" t="s">
        <v>826</v>
      </c>
      <c r="F368" s="925" t="s">
        <v>1133</v>
      </c>
      <c r="G368" s="926" t="s">
        <v>1209</v>
      </c>
      <c r="I368" s="933"/>
    </row>
    <row r="369" spans="1:9" s="927" customFormat="1" ht="23" x14ac:dyDescent="0.15">
      <c r="A369" s="928">
        <v>456</v>
      </c>
      <c r="B369" s="917"/>
      <c r="C369" s="918" t="str">
        <f t="shared" si="14"/>
        <v>Riscaldamento a gas naturale con 15% di biogas</v>
      </c>
      <c r="D369" s="933"/>
      <c r="E369" s="924" t="s">
        <v>827</v>
      </c>
      <c r="F369" s="925" t="s">
        <v>1134</v>
      </c>
      <c r="G369" s="926" t="s">
        <v>1210</v>
      </c>
      <c r="I369" s="933"/>
    </row>
    <row r="370" spans="1:9" s="927" customFormat="1" ht="23" x14ac:dyDescent="0.15">
      <c r="A370" s="928">
        <v>457</v>
      </c>
      <c r="B370" s="917"/>
      <c r="C370" s="918" t="str">
        <f t="shared" si="14"/>
        <v>Riscaldamento a biogas</v>
      </c>
      <c r="D370" s="933"/>
      <c r="E370" s="924" t="s">
        <v>828</v>
      </c>
      <c r="F370" s="925" t="s">
        <v>1135</v>
      </c>
      <c r="G370" s="926" t="s">
        <v>1211</v>
      </c>
      <c r="I370" s="933"/>
    </row>
    <row r="371" spans="1:9" s="927" customFormat="1" ht="23" x14ac:dyDescent="0.15">
      <c r="A371" s="928">
        <v>458</v>
      </c>
      <c r="B371" s="917"/>
      <c r="C371" s="918" t="str">
        <f t="shared" ref="C371:C397" si="15">IF(C$12=F$12,F371,IF(C$12=G$12,G371,E371))</f>
        <v>Riscaldamento a legna (pellet)</v>
      </c>
      <c r="D371" s="933"/>
      <c r="E371" s="924" t="s">
        <v>1075</v>
      </c>
      <c r="F371" s="925" t="s">
        <v>1136</v>
      </c>
      <c r="G371" s="926" t="s">
        <v>1212</v>
      </c>
      <c r="I371" s="933"/>
    </row>
    <row r="372" spans="1:9" s="927" customFormat="1" ht="23" x14ac:dyDescent="0.15">
      <c r="A372" s="928">
        <v>459</v>
      </c>
      <c r="B372" s="917"/>
      <c r="C372" s="918" t="str">
        <f t="shared" si="15"/>
        <v>Teleriscaldamento</v>
      </c>
      <c r="D372" s="933"/>
      <c r="E372" s="924" t="s">
        <v>855</v>
      </c>
      <c r="F372" s="925" t="s">
        <v>1137</v>
      </c>
      <c r="G372" s="926" t="s">
        <v>1213</v>
      </c>
      <c r="I372" s="933"/>
    </row>
    <row r="373" spans="1:9" s="927" customFormat="1" ht="23" x14ac:dyDescent="0.15">
      <c r="A373" s="928">
        <v>460</v>
      </c>
      <c r="B373" s="917"/>
      <c r="C373" s="918" t="str">
        <f t="shared" si="15"/>
        <v>Riscaldamento con impianto geotermico</v>
      </c>
      <c r="D373" s="933"/>
      <c r="E373" s="924" t="s">
        <v>857</v>
      </c>
      <c r="F373" s="925" t="s">
        <v>1138</v>
      </c>
      <c r="G373" s="926" t="s">
        <v>1214</v>
      </c>
      <c r="I373" s="933"/>
    </row>
    <row r="374" spans="1:9" s="927" customFormat="1" ht="28" x14ac:dyDescent="0.15">
      <c r="A374" s="928">
        <v>461</v>
      </c>
      <c r="B374" s="917"/>
      <c r="C374" s="918" t="str">
        <f t="shared" si="15"/>
        <v>Desidera eseguire anche una stima semplificata (B) con il valore SEER?</v>
      </c>
      <c r="D374" s="933"/>
      <c r="E374" s="924" t="s">
        <v>1904</v>
      </c>
      <c r="F374" s="925" t="s">
        <v>1905</v>
      </c>
      <c r="G374" s="926" t="s">
        <v>1906</v>
      </c>
      <c r="I374" s="933"/>
    </row>
    <row r="375" spans="1:9" s="927" customFormat="1" ht="23" x14ac:dyDescent="0.15">
      <c r="A375" s="928">
        <v>462</v>
      </c>
      <c r="B375" s="917"/>
      <c r="C375" s="918" t="str">
        <f t="shared" si="15"/>
        <v>Prezzo dell'olio da riscaldamento</v>
      </c>
      <c r="D375" s="933"/>
      <c r="E375" s="924" t="s">
        <v>852</v>
      </c>
      <c r="F375" s="925" t="s">
        <v>1139</v>
      </c>
      <c r="G375" s="926" t="s">
        <v>1215</v>
      </c>
      <c r="I375" s="933"/>
    </row>
    <row r="376" spans="1:9" s="927" customFormat="1" ht="23" x14ac:dyDescent="0.15">
      <c r="A376" s="928">
        <v>463</v>
      </c>
      <c r="B376" s="917"/>
      <c r="C376" s="918" t="str">
        <f t="shared" si="15"/>
        <v>Prezzo del gas naturale</v>
      </c>
      <c r="D376" s="933"/>
      <c r="E376" s="924" t="s">
        <v>853</v>
      </c>
      <c r="F376" s="925" t="s">
        <v>1140</v>
      </c>
      <c r="G376" s="926" t="s">
        <v>1216</v>
      </c>
      <c r="I376" s="933"/>
    </row>
    <row r="377" spans="1:9" s="927" customFormat="1" ht="23" x14ac:dyDescent="0.15">
      <c r="A377" s="928">
        <v>464</v>
      </c>
      <c r="B377" s="917"/>
      <c r="C377" s="918" t="str">
        <f t="shared" si="15"/>
        <v>Prezzo del gas naturale</v>
      </c>
      <c r="D377" s="933"/>
      <c r="E377" s="924" t="s">
        <v>853</v>
      </c>
      <c r="F377" s="925" t="s">
        <v>1140</v>
      </c>
      <c r="G377" s="926" t="s">
        <v>1216</v>
      </c>
      <c r="I377" s="933"/>
    </row>
    <row r="378" spans="1:9" s="927" customFormat="1" ht="23" x14ac:dyDescent="0.15">
      <c r="A378" s="928">
        <v>465</v>
      </c>
      <c r="B378" s="917"/>
      <c r="C378" s="918" t="str">
        <f t="shared" si="15"/>
        <v>Prezzo del biogas</v>
      </c>
      <c r="D378" s="933"/>
      <c r="E378" s="924" t="s">
        <v>854</v>
      </c>
      <c r="F378" s="925" t="s">
        <v>1141</v>
      </c>
      <c r="G378" s="926" t="s">
        <v>1217</v>
      </c>
      <c r="I378" s="933"/>
    </row>
    <row r="379" spans="1:9" s="927" customFormat="1" ht="23" x14ac:dyDescent="0.15">
      <c r="A379" s="928">
        <v>466</v>
      </c>
      <c r="B379" s="917"/>
      <c r="C379" s="918" t="str">
        <f t="shared" si="15"/>
        <v>Prezzo dei pellet</v>
      </c>
      <c r="D379" s="933"/>
      <c r="E379" s="924" t="s">
        <v>1159</v>
      </c>
      <c r="F379" s="925" t="s">
        <v>1142</v>
      </c>
      <c r="G379" s="926" t="s">
        <v>1218</v>
      </c>
      <c r="I379" s="933"/>
    </row>
    <row r="380" spans="1:9" s="927" customFormat="1" ht="23" x14ac:dyDescent="0.15">
      <c r="A380" s="928">
        <v>467</v>
      </c>
      <c r="B380" s="917"/>
      <c r="C380" s="918" t="str">
        <f t="shared" si="15"/>
        <v>Prezzo del teleriscaldamento</v>
      </c>
      <c r="D380" s="933"/>
      <c r="E380" s="924" t="s">
        <v>856</v>
      </c>
      <c r="F380" s="925" t="s">
        <v>1143</v>
      </c>
      <c r="G380" s="926" t="s">
        <v>1219</v>
      </c>
      <c r="I380" s="933"/>
    </row>
    <row r="381" spans="1:9" s="927" customFormat="1" ht="23" x14ac:dyDescent="0.15">
      <c r="A381" s="928">
        <v>468</v>
      </c>
      <c r="B381" s="917"/>
      <c r="C381" s="918" t="str">
        <f t="shared" si="15"/>
        <v>Prezzo dell'elettricità</v>
      </c>
      <c r="D381" s="933"/>
      <c r="E381" s="924" t="s">
        <v>210</v>
      </c>
      <c r="F381" s="925" t="s">
        <v>552</v>
      </c>
      <c r="G381" s="926" t="s">
        <v>1220</v>
      </c>
      <c r="I381" s="933"/>
    </row>
    <row r="382" spans="1:9" s="927" customFormat="1" ht="23" x14ac:dyDescent="0.15">
      <c r="A382" s="928">
        <v>469</v>
      </c>
      <c r="B382" s="917"/>
      <c r="C382" s="918" t="str">
        <f t="shared" si="15"/>
        <v>CHF/100 litri</v>
      </c>
      <c r="D382" s="933"/>
      <c r="E382" s="924" t="s">
        <v>832</v>
      </c>
      <c r="F382" s="925" t="s">
        <v>1144</v>
      </c>
      <c r="G382" s="926" t="s">
        <v>1221</v>
      </c>
      <c r="I382" s="933"/>
    </row>
    <row r="383" spans="1:9" s="927" customFormat="1" ht="23" x14ac:dyDescent="0.15">
      <c r="A383" s="928">
        <v>470</v>
      </c>
      <c r="B383" s="917"/>
      <c r="C383" s="918" t="str">
        <f t="shared" si="15"/>
        <v>CHF/tonnellata</v>
      </c>
      <c r="D383" s="933"/>
      <c r="E383" s="924" t="s">
        <v>833</v>
      </c>
      <c r="F383" s="925" t="s">
        <v>1145</v>
      </c>
      <c r="G383" s="926" t="s">
        <v>1222</v>
      </c>
      <c r="I383" s="933"/>
    </row>
    <row r="384" spans="1:9" s="927" customFormat="1" ht="23" x14ac:dyDescent="0.15">
      <c r="A384" s="928">
        <v>471</v>
      </c>
      <c r="B384" s="917"/>
      <c r="C384" s="918" t="str">
        <f t="shared" si="15"/>
        <v>Costi energetici impianto di refrigerazione</v>
      </c>
      <c r="D384" s="933"/>
      <c r="E384" s="924" t="s">
        <v>836</v>
      </c>
      <c r="F384" s="925" t="s">
        <v>1146</v>
      </c>
      <c r="G384" s="926" t="s">
        <v>1223</v>
      </c>
      <c r="I384" s="933"/>
    </row>
    <row r="385" spans="1:9" s="927" customFormat="1" ht="23" x14ac:dyDescent="0.15">
      <c r="A385" s="928">
        <v>472</v>
      </c>
      <c r="B385" s="917"/>
      <c r="C385" s="918" t="str">
        <f t="shared" ref="C385:C395" si="16">IF(C$12=F$12,F385,IF(C$12=G$12,G385,E385))</f>
        <v>Risparmio grazie al recupero del calore</v>
      </c>
      <c r="D385" s="933"/>
      <c r="E385" s="924" t="s">
        <v>1016</v>
      </c>
      <c r="F385" s="925" t="s">
        <v>1147</v>
      </c>
      <c r="G385" s="926" t="s">
        <v>1224</v>
      </c>
      <c r="I385" s="933"/>
    </row>
    <row r="386" spans="1:9" s="927" customFormat="1" ht="23" x14ac:dyDescent="0.15">
      <c r="A386" s="928">
        <v>473</v>
      </c>
      <c r="B386" s="917"/>
      <c r="C386" s="918" t="str">
        <f t="shared" si="16"/>
        <v>arrotondati</v>
      </c>
      <c r="D386" s="933"/>
      <c r="E386" s="924" t="s">
        <v>986</v>
      </c>
      <c r="F386" s="925" t="s">
        <v>1148</v>
      </c>
      <c r="G386" s="926" t="s">
        <v>1225</v>
      </c>
      <c r="I386" s="933"/>
    </row>
    <row r="387" spans="1:9" s="927" customFormat="1" ht="23" x14ac:dyDescent="0.15">
      <c r="A387" s="928">
        <v>474</v>
      </c>
      <c r="B387" s="917"/>
      <c r="C387" s="918" t="str">
        <f t="shared" si="16"/>
        <v>Efficienza energetica</v>
      </c>
      <c r="D387" s="933"/>
      <c r="E387" s="924" t="s">
        <v>992</v>
      </c>
      <c r="F387" s="925" t="s">
        <v>1149</v>
      </c>
      <c r="G387" s="926" t="s">
        <v>1226</v>
      </c>
      <c r="I387" s="933"/>
    </row>
    <row r="388" spans="1:9" s="927" customFormat="1" ht="28" x14ac:dyDescent="0.15">
      <c r="A388" s="928">
        <v>475</v>
      </c>
      <c r="B388" s="917"/>
      <c r="C388" s="918" t="str">
        <f t="shared" si="16"/>
        <v>Il recupero del calore sostituisce il calore di...</v>
      </c>
      <c r="D388" s="933"/>
      <c r="E388" s="924" t="s">
        <v>1052</v>
      </c>
      <c r="F388" s="925" t="s">
        <v>1150</v>
      </c>
      <c r="G388" s="926" t="s">
        <v>1227</v>
      </c>
      <c r="I388" s="933"/>
    </row>
    <row r="389" spans="1:9" s="927" customFormat="1" ht="38" customHeight="1" x14ac:dyDescent="0.15">
      <c r="A389" s="928">
        <v>476</v>
      </c>
      <c r="B389" s="917"/>
      <c r="C389" s="918" t="str">
        <f t="shared" si="16"/>
        <v>Importante: il tool non può effettuare il calcolo di impianti che dispongono sia di free-cooling che di recupero del calore.</v>
      </c>
      <c r="D389" s="933"/>
      <c r="E389" s="924" t="s">
        <v>1053</v>
      </c>
      <c r="F389" s="925" t="s">
        <v>1151</v>
      </c>
      <c r="G389" s="1000" t="s">
        <v>1874</v>
      </c>
      <c r="I389" s="933"/>
    </row>
    <row r="390" spans="1:9" s="927" customFormat="1" ht="54" customHeight="1" x14ac:dyDescent="0.15">
      <c r="A390" s="928">
        <v>477</v>
      </c>
      <c r="B390" s="917"/>
      <c r="C390" s="918" t="str">
        <f t="shared" si="16"/>
        <v xml:space="preserve">Nota bene: prendendo spunto dal libro «Klimakälte heute» (Climatizzazione oggi), nel tool del freddo utilizziamo il termine «calore» al posto del termine «calore di scarico» che ha una connotazione negativa. </v>
      </c>
      <c r="D390" s="933"/>
      <c r="E390" s="924" t="s">
        <v>1017</v>
      </c>
      <c r="F390" s="925" t="s">
        <v>1152</v>
      </c>
      <c r="G390" s="926" t="s">
        <v>1228</v>
      </c>
      <c r="I390" s="933"/>
    </row>
    <row r="391" spans="1:9" s="927" customFormat="1" ht="23" x14ac:dyDescent="0.15">
      <c r="A391" s="928">
        <v>478</v>
      </c>
      <c r="B391" s="917"/>
      <c r="C391" s="918" t="str">
        <f t="shared" si="16"/>
        <v>Nessun recupero del calore!</v>
      </c>
      <c r="D391" s="933"/>
      <c r="E391" s="924" t="s">
        <v>1054</v>
      </c>
      <c r="F391" s="925" t="s">
        <v>1153</v>
      </c>
      <c r="G391" s="926" t="s">
        <v>1229</v>
      </c>
      <c r="I391" s="933"/>
    </row>
    <row r="392" spans="1:9" s="927" customFormat="1" ht="23" x14ac:dyDescent="0.15">
      <c r="A392" s="928">
        <v>479</v>
      </c>
      <c r="B392" s="917"/>
      <c r="C392" s="918" t="str">
        <f t="shared" si="16"/>
        <v>(Aumento della temperatura di condensazione)</v>
      </c>
      <c r="D392" s="933"/>
      <c r="E392" s="924" t="s">
        <v>922</v>
      </c>
      <c r="F392" s="925" t="s">
        <v>1154</v>
      </c>
      <c r="G392" s="926" t="s">
        <v>1230</v>
      </c>
      <c r="I392" s="933"/>
    </row>
    <row r="393" spans="1:9" s="927" customFormat="1" ht="23" x14ac:dyDescent="0.15">
      <c r="A393" s="928">
        <v>480</v>
      </c>
      <c r="B393" s="917"/>
      <c r="C393" s="918" t="str">
        <f t="shared" si="16"/>
        <v>Emissioni di CO2 impianto di refrigerazione</v>
      </c>
      <c r="D393" s="933"/>
      <c r="E393" s="924" t="s">
        <v>985</v>
      </c>
      <c r="F393" s="925" t="s">
        <v>1155</v>
      </c>
      <c r="G393" s="926" t="s">
        <v>1231</v>
      </c>
      <c r="I393" s="933"/>
    </row>
    <row r="394" spans="1:9" s="927" customFormat="1" ht="23" x14ac:dyDescent="0.15">
      <c r="A394" s="928">
        <v>481</v>
      </c>
      <c r="B394" s="917"/>
      <c r="C394" s="918" t="str">
        <f t="shared" si="16"/>
        <v>Il free-cooling riduce i costi energetici di</v>
      </c>
      <c r="D394" s="933"/>
      <c r="E394" s="924" t="s">
        <v>1025</v>
      </c>
      <c r="F394" s="925" t="s">
        <v>1156</v>
      </c>
      <c r="G394" s="1000" t="s">
        <v>1875</v>
      </c>
      <c r="I394" s="933"/>
    </row>
    <row r="395" spans="1:9" s="927" customFormat="1" ht="23" x14ac:dyDescent="0.15">
      <c r="A395" s="928">
        <v>482</v>
      </c>
      <c r="B395" s="917"/>
      <c r="C395" s="918" t="str">
        <f t="shared" si="16"/>
        <v>comando in base al fabbisogno (modulabile CF/CE)</v>
      </c>
      <c r="D395" s="923"/>
      <c r="E395" s="924" t="s">
        <v>1033</v>
      </c>
      <c r="F395" s="925" t="s">
        <v>1268</v>
      </c>
      <c r="G395" s="930" t="s">
        <v>1271</v>
      </c>
      <c r="I395" s="923"/>
    </row>
    <row r="396" spans="1:9" s="927" customFormat="1" ht="23" x14ac:dyDescent="0.15">
      <c r="A396" s="928">
        <v>483</v>
      </c>
      <c r="B396" s="917"/>
      <c r="C396" s="918" t="str">
        <f t="shared" si="15"/>
        <v>Funzionamento dello scambiatore di calore</v>
      </c>
      <c r="D396" s="933"/>
      <c r="E396" s="924" t="s">
        <v>1039</v>
      </c>
      <c r="F396" s="925" t="s">
        <v>1157</v>
      </c>
      <c r="G396" s="926" t="s">
        <v>1232</v>
      </c>
      <c r="I396" s="933"/>
    </row>
    <row r="397" spans="1:9" s="927" customFormat="1" ht="23" x14ac:dyDescent="0.15">
      <c r="A397" s="618">
        <v>484</v>
      </c>
      <c r="B397" s="917"/>
      <c r="C397" s="918" t="str">
        <f t="shared" si="15"/>
        <v>litro/giorno</v>
      </c>
      <c r="D397" s="933"/>
      <c r="E397" s="924" t="s">
        <v>870</v>
      </c>
      <c r="F397" s="925" t="s">
        <v>1245</v>
      </c>
      <c r="G397" s="926" t="s">
        <v>1244</v>
      </c>
      <c r="I397" s="933"/>
    </row>
    <row r="398" spans="1:9" s="927" customFormat="1" ht="23" x14ac:dyDescent="0.15">
      <c r="A398" s="618">
        <v>485</v>
      </c>
      <c r="B398" s="917"/>
      <c r="C398" s="918" t="str">
        <f t="shared" ref="C398:C400" si="17">IF(C$12=F$12,F398,IF(C$12=G$12,G398,E398))</f>
        <v>Consumo di energia elettrica per Calore</v>
      </c>
      <c r="D398" s="933"/>
      <c r="E398" s="924" t="s">
        <v>808</v>
      </c>
      <c r="F398" s="925" t="s">
        <v>1256</v>
      </c>
      <c r="G398" s="926" t="s">
        <v>1257</v>
      </c>
      <c r="I398" s="933"/>
    </row>
    <row r="399" spans="1:9" s="927" customFormat="1" ht="98" x14ac:dyDescent="0.15">
      <c r="A399" s="618">
        <v>486</v>
      </c>
      <c r="B399" s="917"/>
      <c r="C399" s="960" t="str">
        <f t="shared" si="17"/>
        <v>In caso di sostituzione dell’impianto, i dati immessi per compressori e azionamenti ausiliari (ventilatori, pompe) devono corrispondere ai «valori reali» in loco. Per i nuovi progetti devono essere presi in considerazione i valori di progettazione e/o di esecuzione (niente valori stimati)</v>
      </c>
      <c r="D399" s="933"/>
      <c r="E399" s="924" t="s">
        <v>1261</v>
      </c>
      <c r="F399" s="925" t="s">
        <v>1262</v>
      </c>
      <c r="G399" s="926" t="s">
        <v>1263</v>
      </c>
      <c r="I399" s="933"/>
    </row>
    <row r="400" spans="1:9" s="927" customFormat="1" ht="23" x14ac:dyDescent="0.15">
      <c r="A400" s="618">
        <v>487</v>
      </c>
      <c r="B400" s="917"/>
      <c r="C400" s="918" t="str">
        <f t="shared" si="17"/>
        <v>Prezzo dell'energia del calore</v>
      </c>
      <c r="D400" s="933"/>
      <c r="E400" s="924" t="s">
        <v>1265</v>
      </c>
      <c r="F400" s="925" t="s">
        <v>1266</v>
      </c>
      <c r="G400" s="926" t="s">
        <v>1267</v>
      </c>
      <c r="I400" s="933"/>
    </row>
    <row r="401" spans="1:9" s="927" customFormat="1" ht="42" x14ac:dyDescent="0.15">
      <c r="A401" s="1062">
        <v>488</v>
      </c>
      <c r="B401" s="1061"/>
      <c r="C401" s="953" t="str">
        <f>IF(C$12=F$12,F401,IF(C$12=G$12,G401,E401))</f>
        <v>Nota: quando si stima con il valore SEER, non è possibile calcolare l'utilizzo del calore.</v>
      </c>
      <c r="D401" s="933"/>
      <c r="E401" s="924" t="s">
        <v>1687</v>
      </c>
      <c r="F401" s="925" t="s">
        <v>1689</v>
      </c>
      <c r="G401" s="926" t="s">
        <v>1690</v>
      </c>
      <c r="I401" s="947" t="s">
        <v>1727</v>
      </c>
    </row>
    <row r="402" spans="1:9" s="927" customFormat="1" ht="23" x14ac:dyDescent="0.15">
      <c r="A402" s="618">
        <v>489</v>
      </c>
      <c r="B402" s="917"/>
      <c r="C402" s="918" t="str">
        <f t="shared" ref="C402:C403" si="18">IF(C$12=F$12,F402,IF(C$12=G$12,G402,E402))</f>
        <v>Durata aggregati ausiliari «parte calda»</v>
      </c>
      <c r="D402" s="933"/>
      <c r="E402" s="924" t="s">
        <v>1293</v>
      </c>
      <c r="F402" s="925" t="s">
        <v>1294</v>
      </c>
      <c r="G402" s="926" t="s">
        <v>1539</v>
      </c>
      <c r="I402" s="933"/>
    </row>
    <row r="403" spans="1:9" s="927" customFormat="1" ht="23" x14ac:dyDescent="0.15">
      <c r="A403" s="618">
        <v>490</v>
      </c>
      <c r="B403" s="917"/>
      <c r="C403" s="918" t="str">
        <f t="shared" si="18"/>
        <v>Funzionamento normale</v>
      </c>
      <c r="D403" s="933"/>
      <c r="E403" s="924" t="s">
        <v>1276</v>
      </c>
      <c r="F403" s="925" t="s">
        <v>1297</v>
      </c>
      <c r="G403" s="926" t="s">
        <v>1296</v>
      </c>
      <c r="I403" s="933"/>
    </row>
    <row r="404" spans="1:9" s="927" customFormat="1" ht="23" x14ac:dyDescent="0.15">
      <c r="A404" s="618">
        <v>491</v>
      </c>
      <c r="B404" s="917"/>
      <c r="C404" s="918" t="str">
        <f t="shared" si="5"/>
        <v>Durata totale</v>
      </c>
      <c r="D404" s="933"/>
      <c r="E404" s="924" t="s">
        <v>1281</v>
      </c>
      <c r="F404" s="925" t="s">
        <v>1298</v>
      </c>
      <c r="G404" s="926" t="s">
        <v>1299</v>
      </c>
      <c r="I404" s="933"/>
    </row>
    <row r="405" spans="1:9" s="927" customFormat="1" ht="28" x14ac:dyDescent="0.15">
      <c r="A405" s="618">
        <v>492</v>
      </c>
      <c r="B405" s="917"/>
      <c r="C405" s="918" t="str">
        <f t="shared" si="5"/>
        <v>funzionamento ausiliario supplementare per il freecooling o l'utilizzo del calore</v>
      </c>
      <c r="D405" s="933"/>
      <c r="E405" s="924" t="s">
        <v>1300</v>
      </c>
      <c r="F405" s="925" t="s">
        <v>1301</v>
      </c>
      <c r="G405" s="926" t="s">
        <v>1302</v>
      </c>
      <c r="I405" s="933"/>
    </row>
    <row r="406" spans="1:9" s="927" customFormat="1" ht="23" x14ac:dyDescent="0.15">
      <c r="A406" s="618">
        <v>493</v>
      </c>
      <c r="B406" s="917"/>
      <c r="C406" s="918" t="str">
        <f t="shared" ref="C406:C456" si="19">IF(C$12=F$12,F406,IF(C$12=G$12,G406,E406))</f>
        <v>(vedi ORRPChim)</v>
      </c>
      <c r="D406" s="933"/>
      <c r="E406" s="924" t="s">
        <v>1738</v>
      </c>
      <c r="F406" s="925" t="s">
        <v>1740</v>
      </c>
      <c r="G406" s="1186" t="s">
        <v>1744</v>
      </c>
      <c r="I406" s="933"/>
    </row>
    <row r="407" spans="1:9" s="927" customFormat="1" ht="23" x14ac:dyDescent="0.15">
      <c r="A407" s="928">
        <v>494</v>
      </c>
      <c r="B407" s="917"/>
      <c r="C407" s="918" t="str">
        <f t="shared" si="19"/>
        <v>La-Chaux-de-Fonds</v>
      </c>
      <c r="D407" s="933"/>
      <c r="E407" s="924" t="s">
        <v>1561</v>
      </c>
      <c r="F407" s="925" t="s">
        <v>1561</v>
      </c>
      <c r="G407" s="1186" t="s">
        <v>1561</v>
      </c>
      <c r="I407" s="933"/>
    </row>
    <row r="408" spans="1:9" s="927" customFormat="1" ht="28" x14ac:dyDescent="0.15">
      <c r="A408" s="928">
        <v>495</v>
      </c>
      <c r="B408" s="917"/>
      <c r="C408" s="918" t="str">
        <f t="shared" si="19"/>
        <v>Immissione sul mercato del refrigerante:</v>
      </c>
      <c r="D408" s="933"/>
      <c r="E408" s="924" t="s">
        <v>1863</v>
      </c>
      <c r="F408" s="925" t="s">
        <v>1801</v>
      </c>
      <c r="G408" s="1186" t="s">
        <v>1733</v>
      </c>
      <c r="I408" s="947" t="s">
        <v>1727</v>
      </c>
    </row>
    <row r="409" spans="1:9" s="927" customFormat="1" ht="23" x14ac:dyDescent="0.15">
      <c r="A409" s="928">
        <v>496</v>
      </c>
      <c r="B409" s="917"/>
      <c r="C409" s="918" t="str">
        <f t="shared" si="19"/>
        <v>Proibito con eccezioni</v>
      </c>
      <c r="D409" s="933"/>
      <c r="E409" s="924" t="s">
        <v>1737</v>
      </c>
      <c r="F409" s="925" t="s">
        <v>1742</v>
      </c>
      <c r="G409" s="1186" t="s">
        <v>1743</v>
      </c>
      <c r="I409" s="947" t="s">
        <v>1727</v>
      </c>
    </row>
    <row r="410" spans="1:9" s="927" customFormat="1" ht="23" x14ac:dyDescent="0.15">
      <c r="A410" s="928">
        <v>497</v>
      </c>
      <c r="B410" s="917"/>
      <c r="C410" s="918" t="str">
        <f t="shared" si="19"/>
        <v>Ammissibile con limitazioni</v>
      </c>
      <c r="D410" s="933"/>
      <c r="E410" s="924" t="s">
        <v>1739</v>
      </c>
      <c r="F410" s="925" t="s">
        <v>1741</v>
      </c>
      <c r="G410" s="1186" t="s">
        <v>1832</v>
      </c>
      <c r="I410" s="947" t="s">
        <v>1727</v>
      </c>
    </row>
    <row r="411" spans="1:9" s="927" customFormat="1" ht="23" x14ac:dyDescent="0.15">
      <c r="A411" s="928">
        <v>498</v>
      </c>
      <c r="B411" s="917"/>
      <c r="C411" s="918" t="str">
        <f t="shared" si="19"/>
        <v>ammissibile</v>
      </c>
      <c r="D411" s="933"/>
      <c r="E411" s="924" t="s">
        <v>1746</v>
      </c>
      <c r="F411" s="925" t="s">
        <v>1747</v>
      </c>
      <c r="G411" s="1186" t="s">
        <v>1748</v>
      </c>
      <c r="I411" s="947" t="s">
        <v>1727</v>
      </c>
    </row>
    <row r="412" spans="1:9" s="927" customFormat="1" ht="42" x14ac:dyDescent="0.15">
      <c r="A412" s="1063">
        <v>499</v>
      </c>
      <c r="B412" s="917"/>
      <c r="C412" s="918" t="str">
        <f t="shared" si="19"/>
        <v>Nota: quando si stima con il valore SEPR, non è possibile calcolare l'utilizzo del calore.</v>
      </c>
      <c r="D412" s="933"/>
      <c r="E412" s="924" t="s">
        <v>1688</v>
      </c>
      <c r="F412" s="925" t="s">
        <v>1802</v>
      </c>
      <c r="G412" s="1186" t="s">
        <v>1691</v>
      </c>
      <c r="I412" s="947" t="s">
        <v>1727</v>
      </c>
    </row>
    <row r="413" spans="1:9" s="927" customFormat="1" ht="23" x14ac:dyDescent="0.15">
      <c r="A413" s="928">
        <v>500</v>
      </c>
      <c r="B413" s="917"/>
      <c r="C413" s="918" t="str">
        <f t="shared" si="19"/>
        <v>A: Calcolo basato sui valori operativi</v>
      </c>
      <c r="D413" s="933"/>
      <c r="E413" s="924" t="s">
        <v>1708</v>
      </c>
      <c r="F413" s="925" t="s">
        <v>1729</v>
      </c>
      <c r="G413" s="1186" t="s">
        <v>1728</v>
      </c>
      <c r="I413" s="947" t="s">
        <v>1727</v>
      </c>
    </row>
    <row r="414" spans="1:9" s="927" customFormat="1" ht="23" x14ac:dyDescent="0.15">
      <c r="A414" s="928">
        <v>501</v>
      </c>
      <c r="B414" s="917"/>
      <c r="C414" s="918" t="str">
        <f>IF(C$12=F$12,F414,IF(C$12=G$12,G414,E414))</f>
        <v>B: Calcolo tramite valori caratteristici</v>
      </c>
      <c r="D414" s="933"/>
      <c r="E414" s="924" t="s">
        <v>1791</v>
      </c>
      <c r="F414" s="925" t="s">
        <v>1730</v>
      </c>
      <c r="G414" s="1186" t="s">
        <v>1731</v>
      </c>
      <c r="I414" s="947" t="s">
        <v>1727</v>
      </c>
    </row>
    <row r="415" spans="1:9" s="927" customFormat="1" ht="23" x14ac:dyDescent="0.15">
      <c r="A415" s="928">
        <v>502</v>
      </c>
      <c r="B415" s="917"/>
      <c r="C415" s="918" t="str">
        <f t="shared" si="19"/>
        <v>C: Immissione manuale (per il calcolo TEWI)</v>
      </c>
      <c r="D415" s="933"/>
      <c r="E415" s="924" t="s">
        <v>1705</v>
      </c>
      <c r="F415" s="925" t="s">
        <v>1732</v>
      </c>
      <c r="G415" s="1186" t="s">
        <v>1833</v>
      </c>
      <c r="I415" s="947" t="s">
        <v>1727</v>
      </c>
    </row>
    <row r="416" spans="1:9" s="927" customFormat="1" ht="28" x14ac:dyDescent="0.15">
      <c r="A416" s="928">
        <v>503</v>
      </c>
      <c r="B416" s="917"/>
      <c r="C416" s="918">
        <f t="shared" si="19"/>
        <v>0</v>
      </c>
      <c r="D416" s="933"/>
      <c r="E416" s="924" t="s">
        <v>1611</v>
      </c>
      <c r="F416" s="925"/>
      <c r="G416" s="1186"/>
      <c r="I416" s="947" t="s">
        <v>1727</v>
      </c>
    </row>
    <row r="417" spans="1:9" s="927" customFormat="1" ht="28" x14ac:dyDescent="0.15">
      <c r="A417" s="928">
        <v>504</v>
      </c>
      <c r="B417" s="917"/>
      <c r="C417" s="918" t="str">
        <f t="shared" si="19"/>
        <v>Calcolare il fabbisogno di elettricità nel foglio 2A (ritorno a 1 specifiche dell'impianto)</v>
      </c>
      <c r="D417" s="933"/>
      <c r="E417" s="924" t="s">
        <v>1724</v>
      </c>
      <c r="F417" s="925" t="s">
        <v>1803</v>
      </c>
      <c r="G417" s="1186" t="s">
        <v>1834</v>
      </c>
      <c r="I417" s="947" t="s">
        <v>1727</v>
      </c>
    </row>
    <row r="418" spans="1:9" s="927" customFormat="1" ht="28" x14ac:dyDescent="0.15">
      <c r="A418" s="928">
        <v>505</v>
      </c>
      <c r="B418" s="917"/>
      <c r="C418" s="918" t="str">
        <f t="shared" si="19"/>
        <v>Calcolare il fabbisogno di elettricità nel foglio 2B (ritorno a 1 specifiche dell'impianto)</v>
      </c>
      <c r="D418" s="933"/>
      <c r="E418" s="924" t="s">
        <v>1725</v>
      </c>
      <c r="F418" s="925" t="s">
        <v>1804</v>
      </c>
      <c r="G418" s="1186" t="s">
        <v>1835</v>
      </c>
      <c r="I418" s="947" t="s">
        <v>1727</v>
      </c>
    </row>
    <row r="419" spans="1:9" s="927" customFormat="1" ht="28" x14ac:dyDescent="0.15">
      <c r="A419" s="928">
        <v>506</v>
      </c>
      <c r="B419" s="917"/>
      <c r="C419" s="918" t="str">
        <f t="shared" si="19"/>
        <v>Inserire il fabbisogno di elettricità nel foglio 1 al punto 3.2</v>
      </c>
      <c r="D419" s="933"/>
      <c r="E419" s="924" t="s">
        <v>1704</v>
      </c>
      <c r="F419" s="925" t="s">
        <v>1805</v>
      </c>
      <c r="G419" s="1186" t="s">
        <v>1836</v>
      </c>
      <c r="I419" s="947" t="s">
        <v>1727</v>
      </c>
    </row>
    <row r="420" spans="1:9" s="927" customFormat="1" ht="28" x14ac:dyDescent="0.15">
      <c r="A420" s="928">
        <v>507</v>
      </c>
      <c r="B420" s="917"/>
      <c r="C420" s="918" t="str">
        <f t="shared" si="19"/>
        <v xml:space="preserve">Industria (raffreddatori di liquidi per freddo di processo) </v>
      </c>
      <c r="D420" s="933"/>
      <c r="E420" s="924" t="s">
        <v>1798</v>
      </c>
      <c r="F420" s="925" t="s">
        <v>1919</v>
      </c>
      <c r="G420" s="1186" t="s">
        <v>1837</v>
      </c>
      <c r="I420" s="947" t="s">
        <v>1727</v>
      </c>
    </row>
    <row r="421" spans="1:9" s="927" customFormat="1" ht="23" x14ac:dyDescent="0.15">
      <c r="A421" s="928">
        <v>508</v>
      </c>
      <c r="B421" s="917"/>
      <c r="C421" s="918">
        <f t="shared" si="19"/>
        <v>0</v>
      </c>
      <c r="D421" s="933"/>
      <c r="E421" s="924"/>
      <c r="F421" s="925"/>
      <c r="G421" s="1186"/>
      <c r="I421" s="933"/>
    </row>
    <row r="422" spans="1:9" s="927" customFormat="1" ht="23" x14ac:dyDescent="0.15">
      <c r="A422" s="1092">
        <v>509</v>
      </c>
      <c r="B422" s="917"/>
      <c r="C422" s="918" t="str">
        <f t="shared" si="19"/>
        <v>Introduzione allo strumento del freddo</v>
      </c>
      <c r="D422" s="933"/>
      <c r="E422" s="924" t="s">
        <v>1644</v>
      </c>
      <c r="F422" s="925" t="s">
        <v>1710</v>
      </c>
      <c r="G422" s="1186" t="s">
        <v>1838</v>
      </c>
      <c r="I422" s="947" t="s">
        <v>1727</v>
      </c>
    </row>
    <row r="423" spans="1:9" s="927" customFormat="1" ht="101" customHeight="1" x14ac:dyDescent="0.15">
      <c r="A423" s="1092">
        <v>510</v>
      </c>
      <c r="B423" s="917"/>
      <c r="C423" s="918" t="str">
        <f t="shared" si="19"/>
        <v>Lo strumento del freddo permette di stimare il consumo di elettricità, le emissioni totali di gas serra (TEWI) e l’economicità di un sistema di refrigerazione con poche voci. I dati per due diverse varianti di sistema possono essere registrati e i risultati confrontati tra loro.</v>
      </c>
      <c r="D423" s="933"/>
      <c r="E423" s="924" t="s">
        <v>1650</v>
      </c>
      <c r="F423" s="925" t="s">
        <v>1806</v>
      </c>
      <c r="G423" s="1186" t="s">
        <v>1839</v>
      </c>
      <c r="I423" s="947" t="s">
        <v>1727</v>
      </c>
    </row>
    <row r="424" spans="1:9" s="927" customFormat="1" ht="23" x14ac:dyDescent="0.15">
      <c r="A424" s="928">
        <v>511</v>
      </c>
      <c r="B424" s="917"/>
      <c r="C424" s="918" t="str">
        <f t="shared" si="19"/>
        <v>Specifiche di investimento</v>
      </c>
      <c r="D424" s="933"/>
      <c r="E424" s="924" t="s">
        <v>324</v>
      </c>
      <c r="F424" s="925" t="s">
        <v>1807</v>
      </c>
      <c r="G424" s="1186" t="s">
        <v>1711</v>
      </c>
      <c r="I424" s="947" t="s">
        <v>1727</v>
      </c>
    </row>
    <row r="425" spans="1:9" s="927" customFormat="1" ht="28" x14ac:dyDescent="0.15">
      <c r="A425" s="928">
        <v>512</v>
      </c>
      <c r="B425" s="917"/>
      <c r="C425" s="918" t="str">
        <f t="shared" si="19"/>
        <v>Definisca il suo progetto e ciò che vuole calcolare qui.</v>
      </c>
      <c r="D425" s="933"/>
      <c r="E425" s="924" t="s">
        <v>1642</v>
      </c>
      <c r="F425" s="925" t="s">
        <v>1712</v>
      </c>
      <c r="G425" s="1186" t="s">
        <v>1840</v>
      </c>
      <c r="I425" s="947" t="s">
        <v>1727</v>
      </c>
    </row>
    <row r="426" spans="1:9" s="927" customFormat="1" ht="23" x14ac:dyDescent="0.15">
      <c r="A426" s="928">
        <v>513</v>
      </c>
      <c r="B426" s="917"/>
      <c r="C426" s="918" t="str">
        <f t="shared" si="19"/>
        <v>Fabbisogno di energia elettrica</v>
      </c>
      <c r="D426" s="933"/>
      <c r="E426" s="924" t="s">
        <v>33</v>
      </c>
      <c r="F426" s="925" t="s">
        <v>1808</v>
      </c>
      <c r="G426" s="1186" t="s">
        <v>1841</v>
      </c>
      <c r="I426" s="947" t="s">
        <v>1727</v>
      </c>
    </row>
    <row r="427" spans="1:9" s="927" customFormat="1" ht="28" x14ac:dyDescent="0.15">
      <c r="A427" s="928">
        <v>514</v>
      </c>
      <c r="B427" s="917"/>
      <c r="C427" s="918" t="str">
        <f t="shared" si="19"/>
        <v>Tre modi per inserire il fabbisogno di elettricità del sistema di refrigerazione:</v>
      </c>
      <c r="D427" s="933"/>
      <c r="E427" s="924" t="s">
        <v>1648</v>
      </c>
      <c r="F427" s="925" t="s">
        <v>1809</v>
      </c>
      <c r="G427" s="1186" t="s">
        <v>1842</v>
      </c>
      <c r="I427" s="947" t="s">
        <v>1727</v>
      </c>
    </row>
    <row r="428" spans="1:9" s="927" customFormat="1" ht="28" x14ac:dyDescent="0.15">
      <c r="A428" s="928">
        <v>515</v>
      </c>
      <c r="B428" s="917"/>
      <c r="C428" s="918" t="str">
        <f t="shared" si="19"/>
        <v>Stima basata su dati operativi (raccomandata)</v>
      </c>
      <c r="D428" s="933"/>
      <c r="E428" s="924" t="s">
        <v>1649</v>
      </c>
      <c r="F428" s="925" t="s">
        <v>1714</v>
      </c>
      <c r="G428" s="1186" t="s">
        <v>1713</v>
      </c>
      <c r="I428" s="947" t="s">
        <v>1727</v>
      </c>
    </row>
    <row r="429" spans="1:9" s="927" customFormat="1" ht="98" x14ac:dyDescent="0.15">
      <c r="A429" s="928">
        <v>516</v>
      </c>
      <c r="B429" s="917"/>
      <c r="C429" s="918" t="str">
        <f t="shared" si="19"/>
        <v>Sulla base dei dati di funzionamento e dei tempi di funzionamento, il sistema di refrigerazione viene mappato trimestralmente e quindi viene calcolato il fabbisogno di energia (80% di precisione con il 20% di sforzo). Inoltre, si può calcolare il calore utilizzabile o il contributo del free-cooling.</v>
      </c>
      <c r="D429" s="933"/>
      <c r="E429" s="924" t="s">
        <v>1623</v>
      </c>
      <c r="F429" s="925" t="s">
        <v>1810</v>
      </c>
      <c r="G429" s="1186" t="s">
        <v>1843</v>
      </c>
      <c r="I429" s="947" t="s">
        <v>1727</v>
      </c>
    </row>
    <row r="430" spans="1:9" s="927" customFormat="1" ht="28" x14ac:dyDescent="0.15">
      <c r="A430" s="928">
        <v>517</v>
      </c>
      <c r="B430" s="917"/>
      <c r="C430" s="918" t="str">
        <f t="shared" si="19"/>
        <v>Calcolo tramite valori caratteristici (solo raffreddatori a liquido)</v>
      </c>
      <c r="D430" s="933"/>
      <c r="E430" s="924" t="s">
        <v>1624</v>
      </c>
      <c r="F430" s="925" t="s">
        <v>1811</v>
      </c>
      <c r="G430" s="1186" t="s">
        <v>1715</v>
      </c>
      <c r="I430" s="947" t="s">
        <v>1727</v>
      </c>
    </row>
    <row r="431" spans="1:9" s="927" customFormat="1" ht="84" x14ac:dyDescent="0.15">
      <c r="A431" s="928">
        <v>518</v>
      </c>
      <c r="B431" s="917"/>
      <c r="C431" s="918" t="str">
        <f t="shared" si="19"/>
        <v>Per i sistemi di condizionamento dell'aria o di raffreddamento di processo che funzionano con un refrigeratore di liquidi, il fabbisogno di energia può essere calcolato usando il coefficiente di efficienza (SEER o SEPR). Inoltre, il contributo del free-cooling può essere calcolato.</v>
      </c>
      <c r="D431" s="933"/>
      <c r="E431" s="924" t="s">
        <v>1625</v>
      </c>
      <c r="F431" s="925" t="s">
        <v>1812</v>
      </c>
      <c r="G431" s="1186" t="s">
        <v>1844</v>
      </c>
      <c r="I431" s="947" t="s">
        <v>1727</v>
      </c>
    </row>
    <row r="432" spans="1:9" s="927" customFormat="1" ht="23" x14ac:dyDescent="0.15">
      <c r="A432" s="928">
        <v>519</v>
      </c>
      <c r="B432" s="917"/>
      <c r="C432" s="918" t="str">
        <f t="shared" si="19"/>
        <v>Inserimento manuale (per casi eccezionali)</v>
      </c>
      <c r="D432" s="933"/>
      <c r="E432" s="924" t="s">
        <v>1626</v>
      </c>
      <c r="F432" s="925" t="s">
        <v>1717</v>
      </c>
      <c r="G432" s="1186" t="s">
        <v>1716</v>
      </c>
      <c r="I432" s="947" t="s">
        <v>1727</v>
      </c>
    </row>
    <row r="433" spans="1:9" s="927" customFormat="1" ht="126" x14ac:dyDescent="0.15">
      <c r="A433" s="928">
        <v>520</v>
      </c>
      <c r="B433" s="917"/>
      <c r="C433" s="918" t="str">
        <f t="shared" si="19"/>
        <v>Nella specifica del sistema (1 - punto 3.2), il consumo di energia può essere inserito anche manualmente. In questo caso, lo strumento del freddo viene utilizzato solo per il calcolo del TEWI e dell’economicità. L'inserimento manuale è utile se il fabbisogno di energia è stato calcolato con un programma di simulazione di alta qualità o il fabbisogno di elettricità è noto (impianto esistente).</v>
      </c>
      <c r="D433" s="933"/>
      <c r="E433" s="924" t="s">
        <v>1645</v>
      </c>
      <c r="F433" s="925" t="s">
        <v>1813</v>
      </c>
      <c r="G433" s="1186" t="s">
        <v>1845</v>
      </c>
      <c r="I433" s="947" t="s">
        <v>1727</v>
      </c>
    </row>
    <row r="434" spans="1:9" s="927" customFormat="1" ht="23" x14ac:dyDescent="0.15">
      <c r="A434" s="928">
        <v>521</v>
      </c>
      <c r="B434" s="917"/>
      <c r="C434" s="918" t="str">
        <f t="shared" si="19"/>
        <v>Calcolo TEWI</v>
      </c>
      <c r="D434" s="933"/>
      <c r="E434" s="924" t="s">
        <v>1633</v>
      </c>
      <c r="F434" s="925" t="s">
        <v>1719</v>
      </c>
      <c r="G434" s="1186" t="s">
        <v>1718</v>
      </c>
      <c r="I434" s="947" t="s">
        <v>1727</v>
      </c>
    </row>
    <row r="435" spans="1:9" s="927" customFormat="1" ht="42" x14ac:dyDescent="0.15">
      <c r="A435" s="928">
        <v>522</v>
      </c>
      <c r="B435" s="917"/>
      <c r="C435" s="918" t="str">
        <f t="shared" si="19"/>
        <v>Il calcolo TEWI (Total Equivalent Warming Impact) può essere usato per calcolare e confrontare l'impatto ambientale dei sistemi di refrigerazione.</v>
      </c>
      <c r="D435" s="933"/>
      <c r="E435" s="924" t="s">
        <v>1634</v>
      </c>
      <c r="F435" s="925" t="s">
        <v>1814</v>
      </c>
      <c r="G435" s="1186" t="s">
        <v>1720</v>
      </c>
      <c r="I435" s="947" t="s">
        <v>1727</v>
      </c>
    </row>
    <row r="436" spans="1:9" s="927" customFormat="1" ht="23" x14ac:dyDescent="0.15">
      <c r="A436" s="928">
        <v>523</v>
      </c>
      <c r="B436" s="917"/>
      <c r="C436" s="918" t="str">
        <f t="shared" si="19"/>
        <v>Economicità</v>
      </c>
      <c r="D436" s="933"/>
      <c r="E436" s="924" t="s">
        <v>7</v>
      </c>
      <c r="F436" s="925" t="s">
        <v>582</v>
      </c>
      <c r="G436" s="1186" t="s">
        <v>1846</v>
      </c>
      <c r="I436" s="947" t="s">
        <v>1727</v>
      </c>
    </row>
    <row r="437" spans="1:9" s="927" customFormat="1" ht="70" x14ac:dyDescent="0.15">
      <c r="A437" s="928">
        <v>524</v>
      </c>
      <c r="B437" s="917"/>
      <c r="C437" s="918" t="str">
        <f t="shared" si="19"/>
        <v>Nel calcolo dell’economicità, i costi per il funzionamento e la manutenzione del sistema di refrigerazione sono calcolati per tutta la sua durata. Inoltre, i costi di compensazione del CO2 sono calcolati e riportati.</v>
      </c>
      <c r="D437" s="933"/>
      <c r="E437" s="924" t="s">
        <v>1635</v>
      </c>
      <c r="F437" s="925" t="s">
        <v>1815</v>
      </c>
      <c r="G437" s="1186" t="s">
        <v>1847</v>
      </c>
      <c r="I437" s="947" t="s">
        <v>1727</v>
      </c>
    </row>
    <row r="438" spans="1:9" s="927" customFormat="1" ht="23" x14ac:dyDescent="0.15">
      <c r="A438" s="928">
        <v>525</v>
      </c>
      <c r="B438" s="917"/>
      <c r="C438" s="918" t="str">
        <f t="shared" si="19"/>
        <v>Risultati</v>
      </c>
      <c r="D438" s="933"/>
      <c r="E438" s="924" t="s">
        <v>1638</v>
      </c>
      <c r="F438" s="925" t="s">
        <v>491</v>
      </c>
      <c r="G438" s="1186" t="s">
        <v>1721</v>
      </c>
      <c r="I438" s="947" t="s">
        <v>1727</v>
      </c>
    </row>
    <row r="439" spans="1:9" s="927" customFormat="1" ht="98" x14ac:dyDescent="0.15">
      <c r="A439" s="928">
        <v>526</v>
      </c>
      <c r="B439" s="917"/>
      <c r="C439" s="918" t="str">
        <f t="shared" si="19"/>
        <v>I risultati del calcolo sono riassunti qui e possono essere trasferiti direttamente nella garanzia di prestazione "Sistemi di refrigerazione". Lo strumento del freddo può anche essere d'aiuto per le domande di finanziamento o per le richieste di un permesso di esenzione (ChemRRV).</v>
      </c>
      <c r="D439" s="933"/>
      <c r="E439" s="924" t="s">
        <v>1640</v>
      </c>
      <c r="F439" s="925" t="s">
        <v>1816</v>
      </c>
      <c r="G439" s="1186" t="s">
        <v>1848</v>
      </c>
      <c r="I439" s="947" t="s">
        <v>1727</v>
      </c>
    </row>
    <row r="440" spans="1:9" s="927" customFormat="1" ht="42" x14ac:dyDescent="0.15">
      <c r="A440" s="928">
        <v>527</v>
      </c>
      <c r="B440" s="917"/>
      <c r="C440" s="918" t="str">
        <f t="shared" si="19"/>
        <v>Inizi ora e specifichi il suo sistema di refrigerazione nel primo passo. Buona fortuna.</v>
      </c>
      <c r="D440" s="933"/>
      <c r="E440" s="924" t="s">
        <v>1643</v>
      </c>
      <c r="F440" s="925" t="s">
        <v>1817</v>
      </c>
      <c r="G440" s="1186" t="s">
        <v>1849</v>
      </c>
      <c r="I440" s="947" t="s">
        <v>1727</v>
      </c>
    </row>
    <row r="441" spans="1:9" s="927" customFormat="1" ht="23" x14ac:dyDescent="0.15">
      <c r="A441" s="928">
        <v>528</v>
      </c>
      <c r="B441" s="917"/>
      <c r="C441" s="918">
        <f t="shared" si="19"/>
        <v>0</v>
      </c>
      <c r="D441" s="933"/>
      <c r="E441" s="924"/>
      <c r="F441" s="925"/>
      <c r="G441" s="1186"/>
      <c r="I441" s="933"/>
    </row>
    <row r="442" spans="1:9" s="927" customFormat="1" ht="28" x14ac:dyDescent="0.15">
      <c r="A442" s="928">
        <v>529</v>
      </c>
      <c r="B442" s="917"/>
      <c r="C442" s="918" t="str">
        <f t="shared" si="19"/>
        <v>2A: Secondo le specifiche, lei ha scelto un metodo di calcolo diverso.</v>
      </c>
      <c r="D442" s="933"/>
      <c r="E442" s="924" t="s">
        <v>1723</v>
      </c>
      <c r="F442" s="925" t="s">
        <v>1818</v>
      </c>
      <c r="G442" s="1186" t="s">
        <v>1850</v>
      </c>
      <c r="I442" s="947" t="s">
        <v>1727</v>
      </c>
    </row>
    <row r="443" spans="1:9" s="927" customFormat="1" ht="28" x14ac:dyDescent="0.15">
      <c r="A443" s="928">
        <v>530</v>
      </c>
      <c r="B443" s="917"/>
      <c r="C443" s="918" t="str">
        <f t="shared" si="19"/>
        <v>2B: Secondo le specifiche, lei ha scelto un metodo di calcolo diverso.</v>
      </c>
      <c r="D443" s="933"/>
      <c r="E443" s="924" t="s">
        <v>1734</v>
      </c>
      <c r="F443" s="925" t="s">
        <v>1819</v>
      </c>
      <c r="G443" s="1186" t="s">
        <v>1851</v>
      </c>
      <c r="I443" s="947" t="s">
        <v>1727</v>
      </c>
    </row>
    <row r="444" spans="1:9" s="927" customFormat="1" ht="23" x14ac:dyDescent="0.15">
      <c r="A444" s="928">
        <v>531</v>
      </c>
      <c r="B444" s="917"/>
      <c r="C444" s="918" t="str">
        <f t="shared" si="19"/>
        <v>Free-cooling</v>
      </c>
      <c r="D444" s="933"/>
      <c r="E444" s="924" t="s">
        <v>779</v>
      </c>
      <c r="F444" s="925" t="s">
        <v>779</v>
      </c>
      <c r="G444" s="1186" t="s">
        <v>1852</v>
      </c>
      <c r="I444" s="947" t="s">
        <v>1727</v>
      </c>
    </row>
    <row r="445" spans="1:9" s="927" customFormat="1" ht="28" x14ac:dyDescent="0.15">
      <c r="A445" s="928">
        <v>532</v>
      </c>
      <c r="B445" s="917"/>
      <c r="C445" s="918" t="str">
        <f t="shared" si="19"/>
        <v>Vuole stimare il contributo del free-cooling?</v>
      </c>
      <c r="D445" s="933"/>
      <c r="E445" s="924" t="s">
        <v>1653</v>
      </c>
      <c r="F445" s="925" t="s">
        <v>1735</v>
      </c>
      <c r="G445" s="1186" t="s">
        <v>1853</v>
      </c>
      <c r="I445" s="947" t="s">
        <v>1727</v>
      </c>
    </row>
    <row r="446" spans="1:9" s="927" customFormat="1" ht="28" x14ac:dyDescent="0.15">
      <c r="A446" s="928">
        <v>533</v>
      </c>
      <c r="B446" s="917"/>
      <c r="C446" s="918" t="str">
        <f t="shared" si="19"/>
        <v>Il fabbisogno di elettricità è stato inserito manualmente.</v>
      </c>
      <c r="D446" s="933"/>
      <c r="E446" s="924" t="s">
        <v>1750</v>
      </c>
      <c r="F446" s="925" t="s">
        <v>1820</v>
      </c>
      <c r="G446" s="1186" t="s">
        <v>1854</v>
      </c>
      <c r="I446" s="947" t="s">
        <v>1727</v>
      </c>
    </row>
    <row r="447" spans="1:9" s="927" customFormat="1" ht="23" x14ac:dyDescent="0.15">
      <c r="A447" s="928">
        <v>534</v>
      </c>
      <c r="B447" s="917"/>
      <c r="C447" s="918" t="str">
        <f t="shared" si="19"/>
        <v>Inserire il fabbisogno di elettricità al punto 3.2.</v>
      </c>
      <c r="D447" s="933"/>
      <c r="E447" s="924" t="s">
        <v>1749</v>
      </c>
      <c r="F447" s="925" t="s">
        <v>1821</v>
      </c>
      <c r="G447" s="1186" t="s">
        <v>1855</v>
      </c>
      <c r="I447" s="947" t="s">
        <v>1727</v>
      </c>
    </row>
    <row r="448" spans="1:9" s="927" customFormat="1" ht="23" x14ac:dyDescent="0.15">
      <c r="A448" s="928">
        <v>535</v>
      </c>
      <c r="B448" s="917"/>
      <c r="C448" s="918">
        <f t="shared" si="19"/>
        <v>0</v>
      </c>
      <c r="D448" s="933"/>
      <c r="E448" s="924"/>
      <c r="F448" s="925"/>
      <c r="G448" s="1186"/>
      <c r="I448" s="933"/>
    </row>
    <row r="449" spans="1:9" s="927" customFormat="1" ht="28" x14ac:dyDescent="0.15">
      <c r="A449" s="928">
        <v>536</v>
      </c>
      <c r="B449" s="917"/>
      <c r="C449" s="918" t="str">
        <f>IF(C$12=F$12,F449,IF(C$12=G$12,G449,E449))</f>
        <v>2B: Calcolo del fabbisogno di elettricità con il valore SEER</v>
      </c>
      <c r="D449" s="933"/>
      <c r="E449" s="924" t="s">
        <v>1706</v>
      </c>
      <c r="F449" s="925" t="s">
        <v>1822</v>
      </c>
      <c r="G449" s="1186" t="s">
        <v>1856</v>
      </c>
      <c r="I449" s="947" t="s">
        <v>1727</v>
      </c>
    </row>
    <row r="450" spans="1:9" s="927" customFormat="1" ht="28" x14ac:dyDescent="0.15">
      <c r="A450" s="928">
        <v>537</v>
      </c>
      <c r="B450" s="917"/>
      <c r="C450" s="918" t="str">
        <f t="shared" si="19"/>
        <v>2B: Calcolo del fabbisogno di elettricità con il valore SEPR</v>
      </c>
      <c r="D450" s="933"/>
      <c r="E450" s="924" t="s">
        <v>1707</v>
      </c>
      <c r="F450" s="925" t="s">
        <v>1823</v>
      </c>
      <c r="G450" s="1186" t="s">
        <v>1857</v>
      </c>
      <c r="I450" s="947" t="s">
        <v>1727</v>
      </c>
    </row>
    <row r="451" spans="1:9" s="927" customFormat="1" ht="56" x14ac:dyDescent="0.15">
      <c r="A451" s="928">
        <v>538</v>
      </c>
      <c r="B451" s="917"/>
      <c r="C451" s="918" t="str">
        <f t="shared" ref="C451:C453" si="20">IF(C$12=F$12,F451,IF(C$12=G$12,G451,E451))</f>
        <v>Questo calcolo semplificato con il valore SEER è adatto solo per i sistemi di refrigerazione con refrigeratore di liquido per applicazioni di freddo di climatizzazione</v>
      </c>
      <c r="D451" s="933"/>
      <c r="E451" s="924" t="s">
        <v>1646</v>
      </c>
      <c r="F451" s="925" t="s">
        <v>1824</v>
      </c>
      <c r="G451" s="1186" t="s">
        <v>1858</v>
      </c>
      <c r="I451" s="947" t="s">
        <v>1727</v>
      </c>
    </row>
    <row r="452" spans="1:9" s="927" customFormat="1" ht="56" x14ac:dyDescent="0.15">
      <c r="A452" s="928">
        <v>539</v>
      </c>
      <c r="B452" s="917"/>
      <c r="C452" s="918" t="str">
        <f t="shared" si="20"/>
        <v>Questo calcolo semplificato con il valore SEPR è adatto solo per i sistemi di refrigerazione con refrigeratori di liquido per freddo di processo.</v>
      </c>
      <c r="D452" s="933"/>
      <c r="E452" s="924" t="s">
        <v>1647</v>
      </c>
      <c r="F452" s="925" t="s">
        <v>1825</v>
      </c>
      <c r="G452" s="1186" t="s">
        <v>1859</v>
      </c>
      <c r="I452" s="947" t="s">
        <v>1727</v>
      </c>
    </row>
    <row r="453" spans="1:9" s="927" customFormat="1" ht="28" x14ac:dyDescent="0.15">
      <c r="A453" s="928">
        <v>540</v>
      </c>
      <c r="B453" s="917"/>
      <c r="C453" s="918" t="str">
        <f t="shared" si="20"/>
        <v>Quali informazioni sono registrate sotto quale voce?</v>
      </c>
      <c r="D453" s="933"/>
      <c r="E453" s="924" t="s">
        <v>1763</v>
      </c>
      <c r="F453" s="925" t="s">
        <v>1764</v>
      </c>
      <c r="G453" s="1186" t="s">
        <v>1765</v>
      </c>
      <c r="I453" s="947" t="s">
        <v>1727</v>
      </c>
    </row>
    <row r="454" spans="1:9" s="927" customFormat="1" ht="23" x14ac:dyDescent="0.15">
      <c r="A454" s="928">
        <v>541</v>
      </c>
      <c r="B454" s="917"/>
      <c r="C454" s="918" t="str">
        <f t="shared" si="19"/>
        <v>Refrigeratori di liquidi raffreddati ad acqua</v>
      </c>
      <c r="D454" s="933"/>
      <c r="E454" s="924" t="s">
        <v>1609</v>
      </c>
      <c r="F454" s="925" t="s">
        <v>1826</v>
      </c>
      <c r="G454" s="1186" t="s">
        <v>1766</v>
      </c>
      <c r="I454" s="947" t="s">
        <v>1727</v>
      </c>
    </row>
    <row r="455" spans="1:9" s="927" customFormat="1" ht="23" x14ac:dyDescent="0.15">
      <c r="A455" s="928">
        <v>542</v>
      </c>
      <c r="B455" s="917"/>
      <c r="C455" s="918" t="str">
        <f t="shared" ref="C455" si="21">IF(C$12=F$12,F455,IF(C$12=G$12,G455,E455))</f>
        <v>Refrigeratori di liquidi raffreddati ad aria</v>
      </c>
      <c r="D455" s="933"/>
      <c r="E455" s="924" t="s">
        <v>1608</v>
      </c>
      <c r="F455" s="925" t="s">
        <v>1827</v>
      </c>
      <c r="G455" s="1186" t="s">
        <v>1767</v>
      </c>
      <c r="I455" s="947" t="s">
        <v>1727</v>
      </c>
    </row>
    <row r="456" spans="1:9" s="927" customFormat="1" ht="28" x14ac:dyDescent="0.15">
      <c r="A456" s="928">
        <v>543</v>
      </c>
      <c r="B456" s="917"/>
      <c r="C456" s="918" t="str">
        <f t="shared" si="19"/>
        <v>Vuole eseguire la stima semplificata (B) usando il valore SEPR?</v>
      </c>
      <c r="D456" s="933"/>
      <c r="E456" s="924" t="s">
        <v>1907</v>
      </c>
      <c r="F456" s="925" t="s">
        <v>1908</v>
      </c>
      <c r="G456" s="1186" t="s">
        <v>1909</v>
      </c>
      <c r="I456" s="947" t="s">
        <v>1727</v>
      </c>
    </row>
    <row r="457" spans="1:9" s="927" customFormat="1" ht="112" x14ac:dyDescent="0.15">
      <c r="A457" s="928">
        <v>543</v>
      </c>
      <c r="B457" s="917"/>
      <c r="C457" s="918" t="str">
        <f t="shared" ref="C457:C459" si="22">IF(C$12=F$12,F457,IF(C$12=G$12,G457,E457))</f>
        <v>Il TEWI e l'efficienza economica sono calcolati sulla base dei tempi di funzionamento definiti dal progettista (vedi 3.6) e del fabbisogno di energia risultante. Se non vengono inseriti valori al punto 3.6, il programma prende i tempi di funzionamento dal profilo standard. In questo caso i risultati (punti 4.1 e 4.2) sono identici.</v>
      </c>
      <c r="D457" s="933"/>
      <c r="E457" s="924" t="s">
        <v>1775</v>
      </c>
      <c r="F457" s="925" t="s">
        <v>1828</v>
      </c>
      <c r="G457" s="1186" t="s">
        <v>1860</v>
      </c>
      <c r="I457" s="947" t="s">
        <v>1727</v>
      </c>
    </row>
    <row r="458" spans="1:9" s="927" customFormat="1" ht="28" x14ac:dyDescent="0.15">
      <c r="A458" s="928">
        <v>543</v>
      </c>
      <c r="B458" s="917"/>
      <c r="C458" s="918" t="str">
        <f t="shared" si="22"/>
        <v>SEER: Raffreddatore di liquidi per freddo di climatizzazione</v>
      </c>
      <c r="D458" s="933"/>
      <c r="E458" s="924" t="s">
        <v>1779</v>
      </c>
      <c r="F458" s="925" t="s">
        <v>1829</v>
      </c>
      <c r="G458" s="1186" t="s">
        <v>1861</v>
      </c>
      <c r="I458" s="947" t="s">
        <v>1727</v>
      </c>
    </row>
    <row r="459" spans="1:9" s="927" customFormat="1" ht="28" x14ac:dyDescent="0.15">
      <c r="A459" s="928"/>
      <c r="B459" s="917"/>
      <c r="C459" s="918" t="str">
        <f t="shared" si="22"/>
        <v>SEPR: refrigeratore di liquidi per il freddo di processo</v>
      </c>
      <c r="D459" s="933"/>
      <c r="E459" s="924" t="s">
        <v>1800</v>
      </c>
      <c r="F459" s="925" t="s">
        <v>1830</v>
      </c>
      <c r="G459" s="1186" t="s">
        <v>1862</v>
      </c>
      <c r="I459" s="947" t="s">
        <v>1727</v>
      </c>
    </row>
    <row r="460" spans="1:9" s="927" customFormat="1" ht="23" x14ac:dyDescent="0.15">
      <c r="A460" s="928"/>
      <c r="B460" s="917"/>
      <c r="C460" s="918" t="str">
        <f>IF(C$12=F$12,F460,IF(C$12=G$12,G460,E460))</f>
        <v>consumo aggiuntivo di elettricità</v>
      </c>
      <c r="D460" s="933"/>
      <c r="E460" s="924" t="s">
        <v>1784</v>
      </c>
      <c r="F460" s="925" t="s">
        <v>1831</v>
      </c>
      <c r="G460" s="1186" t="s">
        <v>1785</v>
      </c>
      <c r="I460" s="933"/>
    </row>
    <row r="461" spans="1:9" s="927" customFormat="1" ht="23" x14ac:dyDescent="0.15">
      <c r="A461" s="928"/>
      <c r="B461" s="917"/>
      <c r="C461" s="918" t="str">
        <f>IF(C$12=F$12,F461,IF(C$12=G$12,G461,E461))</f>
        <v>Impressum</v>
      </c>
      <c r="D461" s="933"/>
      <c r="E461" s="924" t="s">
        <v>1879</v>
      </c>
      <c r="F461" s="925" t="s">
        <v>1879</v>
      </c>
      <c r="G461" s="1186" t="s">
        <v>1879</v>
      </c>
      <c r="I461" s="933"/>
    </row>
    <row r="462" spans="1:9" s="927" customFormat="1" ht="23" x14ac:dyDescent="0.15">
      <c r="A462" s="928"/>
      <c r="B462" s="917"/>
      <c r="C462" s="918" t="str">
        <f t="shared" ref="C462:C471" si="23">IF(C$12=F$12,F462,IF(C$12=G$12,G462,E462))</f>
        <v>Editore: SvizzeraEnergia, 3003 Berna</v>
      </c>
      <c r="D462" s="933"/>
      <c r="E462" s="924" t="s">
        <v>1880</v>
      </c>
      <c r="F462" s="925" t="s">
        <v>1881</v>
      </c>
      <c r="G462" s="1186" t="s">
        <v>1882</v>
      </c>
      <c r="I462" s="933"/>
    </row>
    <row r="463" spans="1:9" s="927" customFormat="1" ht="28" x14ac:dyDescent="0.15">
      <c r="A463" s="928"/>
      <c r="B463" s="917"/>
      <c r="C463" s="918" t="str">
        <f t="shared" si="23"/>
        <v>Concezione e programmazione: zweiweg gmbh, Zurigo</v>
      </c>
      <c r="D463" s="933"/>
      <c r="E463" s="924" t="s">
        <v>1910</v>
      </c>
      <c r="F463" s="925" t="s">
        <v>1911</v>
      </c>
      <c r="G463" s="1186" t="s">
        <v>1912</v>
      </c>
      <c r="I463" s="933"/>
    </row>
    <row r="464" spans="1:9" s="927" customFormat="1" ht="42" x14ac:dyDescent="0.15">
      <c r="A464" s="928"/>
      <c r="B464" s="917"/>
      <c r="C464" s="918" t="str">
        <f t="shared" si="23"/>
        <v>Nel passo 3.2 si definisce il metodo di calcolo della domanda di elettricità del sistema di refrigerazione.</v>
      </c>
      <c r="D464" s="933"/>
      <c r="E464" s="924" t="s">
        <v>1894</v>
      </c>
      <c r="F464" s="925" t="s">
        <v>1896</v>
      </c>
      <c r="G464" s="1186" t="s">
        <v>1895</v>
      </c>
      <c r="I464" s="933"/>
    </row>
    <row r="465" spans="1:9" s="927" customFormat="1" ht="23" x14ac:dyDescent="0.15">
      <c r="A465" s="928"/>
      <c r="B465" s="917"/>
      <c r="C465" s="918" t="str">
        <f t="shared" si="23"/>
        <v>Importante:</v>
      </c>
      <c r="D465" s="933"/>
      <c r="E465" s="924" t="s">
        <v>1885</v>
      </c>
      <c r="F465" s="925" t="s">
        <v>1888</v>
      </c>
      <c r="G465" s="1186" t="s">
        <v>1891</v>
      </c>
      <c r="I465" s="933"/>
    </row>
    <row r="466" spans="1:9" s="927" customFormat="1" ht="42" x14ac:dyDescent="0.15">
      <c r="A466" s="928"/>
      <c r="B466" s="917"/>
      <c r="C466" s="918" t="str">
        <f t="shared" si="23"/>
        <v>L'utilizzo del calore residuo può essere calcolato solo con la stima basata sui dati di funzionamento (A).</v>
      </c>
      <c r="D466" s="933"/>
      <c r="E466" s="924" t="s">
        <v>1886</v>
      </c>
      <c r="F466" s="925" t="s">
        <v>1889</v>
      </c>
      <c r="G466" s="1186" t="s">
        <v>1892</v>
      </c>
      <c r="I466" s="933"/>
    </row>
    <row r="467" spans="1:9" s="927" customFormat="1" ht="42" x14ac:dyDescent="0.15">
      <c r="A467" s="928"/>
      <c r="B467" s="917"/>
      <c r="C467" s="918" t="str">
        <f t="shared" si="23"/>
        <v>L'utilizzo del calore residuo non può essere calcolato con la stima semplificata basata sui valori caratteristici SEER o SEPR (B).</v>
      </c>
      <c r="D467" s="933"/>
      <c r="E467" s="924" t="s">
        <v>1887</v>
      </c>
      <c r="F467" s="925" t="s">
        <v>1890</v>
      </c>
      <c r="G467" s="1186" t="s">
        <v>1893</v>
      </c>
      <c r="I467" s="933"/>
    </row>
    <row r="468" spans="1:9" s="927" customFormat="1" ht="28" x14ac:dyDescent="0.15">
      <c r="A468" s="928"/>
      <c r="B468" s="917"/>
      <c r="C468" s="918" t="str">
        <f t="shared" si="23"/>
        <v>Le dichiarazioni sulle emissioni di CO2 sono adatte alla valutazione dei nuovi impianti.</v>
      </c>
      <c r="D468" s="933"/>
      <c r="E468" s="924" t="s">
        <v>1897</v>
      </c>
      <c r="F468" s="925" t="s">
        <v>1899</v>
      </c>
      <c r="G468" s="1186" t="s">
        <v>1901</v>
      </c>
      <c r="I468" s="933"/>
    </row>
    <row r="469" spans="1:9" s="927" customFormat="1" ht="81" customHeight="1" x14ac:dyDescent="0.15">
      <c r="A469" s="928"/>
      <c r="B469" s="917"/>
      <c r="C469" s="953" t="str">
        <f t="shared" si="23"/>
        <v xml:space="preserve">Tuttavia, i valori delle emissioni di CO2 dovute alle perdite di refrigerante non sono adatti per determinare il risparmio di CO2 nei progetti di compensazione (calcolo del risparmio ottenuto sostituendo un sistema di refrigerazione esistente). </v>
      </c>
      <c r="D469" s="933"/>
      <c r="E469" s="924" t="s">
        <v>1898</v>
      </c>
      <c r="F469" s="925" t="s">
        <v>1900</v>
      </c>
      <c r="G469" s="1186" t="s">
        <v>1902</v>
      </c>
      <c r="I469" s="933"/>
    </row>
    <row r="470" spans="1:9" s="927" customFormat="1" ht="28" x14ac:dyDescent="0.15">
      <c r="A470" s="928"/>
      <c r="B470" s="917"/>
      <c r="C470" s="953" t="str">
        <f t="shared" si="23"/>
        <v>Errore! Inserire il tipo di riscaldatore nel foglio 3 TEWI.</v>
      </c>
      <c r="D470" s="933"/>
      <c r="E470" s="924" t="s">
        <v>1913</v>
      </c>
      <c r="F470" s="925" t="s">
        <v>1914</v>
      </c>
      <c r="G470" s="1186" t="s">
        <v>1915</v>
      </c>
      <c r="I470" s="933"/>
    </row>
    <row r="471" spans="1:9" s="927" customFormat="1" ht="28" x14ac:dyDescent="0.15">
      <c r="A471" s="928"/>
      <c r="B471" s="917"/>
      <c r="C471" s="953" t="str">
        <f t="shared" si="23"/>
        <v>La temperatura dell'acqua fredda (2.1) è troppo bassa per un free cooling.</v>
      </c>
      <c r="D471" s="933"/>
      <c r="E471" s="924" t="s">
        <v>1918</v>
      </c>
      <c r="F471" s="925" t="s">
        <v>1917</v>
      </c>
      <c r="G471" s="1186" t="s">
        <v>1916</v>
      </c>
      <c r="I471" s="933"/>
    </row>
    <row r="472" spans="1:9" s="927" customFormat="1" ht="23" x14ac:dyDescent="0.15">
      <c r="A472" s="928"/>
      <c r="B472" s="917"/>
      <c r="C472" s="953"/>
      <c r="D472" s="933"/>
      <c r="E472" s="924"/>
      <c r="F472" s="925"/>
      <c r="G472" s="1186"/>
      <c r="I472" s="933"/>
    </row>
    <row r="473" spans="1:9" s="927" customFormat="1" ht="23" x14ac:dyDescent="0.15">
      <c r="A473" s="928"/>
      <c r="B473" s="917"/>
      <c r="C473" s="953"/>
      <c r="D473" s="933"/>
      <c r="E473" s="924"/>
      <c r="F473" s="925"/>
      <c r="G473" s="1186"/>
      <c r="I473" s="933"/>
    </row>
    <row r="474" spans="1:9" s="927" customFormat="1" ht="23" x14ac:dyDescent="0.15">
      <c r="A474" s="928"/>
      <c r="B474" s="917"/>
      <c r="C474" s="953"/>
      <c r="D474" s="933"/>
      <c r="E474" s="924"/>
      <c r="F474" s="925"/>
      <c r="G474" s="1186"/>
      <c r="I474" s="933"/>
    </row>
    <row r="475" spans="1:9" s="927" customFormat="1" ht="23" x14ac:dyDescent="0.15">
      <c r="A475" s="928"/>
      <c r="B475" s="917"/>
      <c r="C475" s="918"/>
      <c r="D475" s="933"/>
      <c r="E475" s="924"/>
      <c r="F475" s="925"/>
      <c r="G475" s="1186"/>
      <c r="I475" s="933"/>
    </row>
    <row r="476" spans="1:9" s="927" customFormat="1" ht="23" x14ac:dyDescent="0.15">
      <c r="A476" s="618"/>
      <c r="B476" s="917"/>
      <c r="C476" s="961"/>
      <c r="D476" s="933"/>
      <c r="E476" s="933"/>
      <c r="F476" s="933"/>
      <c r="G476" s="933"/>
      <c r="I476" s="933"/>
    </row>
    <row r="478" spans="1:9" s="938" customFormat="1" ht="20" customHeight="1" x14ac:dyDescent="0.15">
      <c r="A478" s="962"/>
      <c r="B478" s="963"/>
      <c r="C478" s="963" t="s">
        <v>396</v>
      </c>
      <c r="D478" s="963"/>
      <c r="E478" s="963"/>
      <c r="F478" s="963"/>
      <c r="G478" s="963"/>
      <c r="H478" s="963"/>
      <c r="I478" s="963"/>
    </row>
    <row r="481" spans="1:7" s="927" customFormat="1" ht="32" x14ac:dyDescent="0.15">
      <c r="A481" s="439">
        <f t="shared" ref="A481:A494" si="24">LEN(E481)</f>
        <v>101</v>
      </c>
      <c r="C481" s="958" t="s">
        <v>397</v>
      </c>
      <c r="D481" s="958"/>
      <c r="E481" s="934" t="s">
        <v>640</v>
      </c>
      <c r="F481" s="964" t="s">
        <v>591</v>
      </c>
      <c r="G481" s="935" t="s">
        <v>1540</v>
      </c>
    </row>
    <row r="482" spans="1:7" s="927" customFormat="1" ht="42" x14ac:dyDescent="0.15">
      <c r="A482" s="439">
        <f t="shared" si="24"/>
        <v>98</v>
      </c>
      <c r="C482" s="958" t="s">
        <v>398</v>
      </c>
      <c r="D482" s="958"/>
      <c r="E482" s="934" t="s">
        <v>384</v>
      </c>
      <c r="F482" s="964" t="s">
        <v>592</v>
      </c>
      <c r="G482" s="935" t="s">
        <v>1541</v>
      </c>
    </row>
    <row r="483" spans="1:7" s="927" customFormat="1" ht="48" x14ac:dyDescent="0.15">
      <c r="A483" s="439">
        <f t="shared" si="24"/>
        <v>144</v>
      </c>
      <c r="C483" s="958" t="s">
        <v>399</v>
      </c>
      <c r="E483" s="934" t="s">
        <v>383</v>
      </c>
      <c r="F483" s="964" t="s">
        <v>701</v>
      </c>
      <c r="G483" s="935" t="s">
        <v>1542</v>
      </c>
    </row>
    <row r="484" spans="1:7" s="927" customFormat="1" ht="80" x14ac:dyDescent="0.15">
      <c r="A484" s="439">
        <f t="shared" si="24"/>
        <v>171</v>
      </c>
      <c r="C484" s="958" t="s">
        <v>400</v>
      </c>
      <c r="E484" s="934" t="s">
        <v>420</v>
      </c>
      <c r="F484" s="964" t="s">
        <v>593</v>
      </c>
      <c r="G484" s="935" t="s">
        <v>1543</v>
      </c>
    </row>
    <row r="485" spans="1:7" s="927" customFormat="1" ht="48" x14ac:dyDescent="0.15">
      <c r="A485" s="439">
        <f t="shared" si="24"/>
        <v>132</v>
      </c>
      <c r="C485" s="958" t="s">
        <v>401</v>
      </c>
      <c r="E485" s="934" t="s">
        <v>421</v>
      </c>
      <c r="F485" s="964" t="s">
        <v>623</v>
      </c>
      <c r="G485" s="935" t="s">
        <v>1544</v>
      </c>
    </row>
    <row r="486" spans="1:7" s="927" customFormat="1" ht="48" x14ac:dyDescent="0.15">
      <c r="A486" s="439">
        <f t="shared" si="24"/>
        <v>132</v>
      </c>
      <c r="C486" s="958" t="s">
        <v>402</v>
      </c>
      <c r="E486" s="934" t="s">
        <v>702</v>
      </c>
      <c r="F486" s="964" t="s">
        <v>624</v>
      </c>
      <c r="G486" s="935" t="s">
        <v>1545</v>
      </c>
    </row>
    <row r="487" spans="1:7" s="927" customFormat="1" ht="56" x14ac:dyDescent="0.15">
      <c r="A487" s="439">
        <f t="shared" si="24"/>
        <v>159</v>
      </c>
      <c r="C487" s="958" t="s">
        <v>403</v>
      </c>
      <c r="E487" s="934" t="s">
        <v>372</v>
      </c>
      <c r="F487" s="964" t="s">
        <v>594</v>
      </c>
      <c r="G487" s="935" t="s">
        <v>1546</v>
      </c>
    </row>
    <row r="488" spans="1:7" s="927" customFormat="1" ht="32" x14ac:dyDescent="0.15">
      <c r="A488" s="439">
        <f t="shared" si="24"/>
        <v>101</v>
      </c>
      <c r="C488" s="958" t="s">
        <v>404</v>
      </c>
      <c r="E488" s="934" t="s">
        <v>374</v>
      </c>
      <c r="F488" s="964" t="s">
        <v>625</v>
      </c>
      <c r="G488" s="965" t="s">
        <v>1295</v>
      </c>
    </row>
    <row r="489" spans="1:7" s="927" customFormat="1" ht="32" x14ac:dyDescent="0.15">
      <c r="A489" s="439">
        <f t="shared" si="24"/>
        <v>101</v>
      </c>
      <c r="C489" s="958" t="s">
        <v>405</v>
      </c>
      <c r="E489" s="934" t="s">
        <v>375</v>
      </c>
      <c r="F489" s="964" t="s">
        <v>626</v>
      </c>
      <c r="G489" s="935" t="s">
        <v>1547</v>
      </c>
    </row>
    <row r="490" spans="1:7" s="927" customFormat="1" ht="64" x14ac:dyDescent="0.15">
      <c r="A490" s="439">
        <f t="shared" si="24"/>
        <v>153</v>
      </c>
      <c r="C490" s="958" t="s">
        <v>406</v>
      </c>
      <c r="E490" s="934" t="s">
        <v>373</v>
      </c>
      <c r="F490" s="964" t="s">
        <v>595</v>
      </c>
      <c r="G490" s="935" t="s">
        <v>1548</v>
      </c>
    </row>
    <row r="491" spans="1:7" s="927" customFormat="1" ht="28" x14ac:dyDescent="0.15">
      <c r="A491" s="439">
        <f t="shared" si="24"/>
        <v>82</v>
      </c>
      <c r="C491" s="958" t="s">
        <v>407</v>
      </c>
      <c r="E491" s="934" t="s">
        <v>641</v>
      </c>
      <c r="F491" s="964" t="s">
        <v>596</v>
      </c>
      <c r="G491" s="935" t="s">
        <v>1549</v>
      </c>
    </row>
    <row r="492" spans="1:7" s="927" customFormat="1" ht="80" x14ac:dyDescent="0.15">
      <c r="A492" s="439">
        <f t="shared" si="24"/>
        <v>229</v>
      </c>
      <c r="C492" s="958" t="s">
        <v>408</v>
      </c>
      <c r="E492" s="934" t="s">
        <v>703</v>
      </c>
      <c r="F492" s="964" t="s">
        <v>597</v>
      </c>
      <c r="G492" s="965" t="s">
        <v>663</v>
      </c>
    </row>
    <row r="493" spans="1:7" s="927" customFormat="1" ht="48" x14ac:dyDescent="0.15">
      <c r="A493" s="439">
        <f t="shared" si="24"/>
        <v>139</v>
      </c>
      <c r="C493" s="958" t="s">
        <v>409</v>
      </c>
      <c r="E493" s="934" t="s">
        <v>424</v>
      </c>
      <c r="F493" s="964" t="s">
        <v>598</v>
      </c>
      <c r="G493" s="935" t="s">
        <v>1550</v>
      </c>
    </row>
    <row r="494" spans="1:7" s="927" customFormat="1" ht="42" x14ac:dyDescent="0.15">
      <c r="A494" s="439">
        <f t="shared" si="24"/>
        <v>106</v>
      </c>
      <c r="C494" s="958" t="s">
        <v>410</v>
      </c>
      <c r="E494" s="934" t="s">
        <v>422</v>
      </c>
      <c r="F494" s="964" t="s">
        <v>599</v>
      </c>
      <c r="G494" s="935" t="s">
        <v>1551</v>
      </c>
    </row>
    <row r="495" spans="1:7" s="927" customFormat="1" x14ac:dyDescent="0.15">
      <c r="A495" s="439"/>
      <c r="C495" s="958"/>
      <c r="E495" s="934"/>
      <c r="F495" s="964"/>
      <c r="G495" s="966"/>
    </row>
    <row r="496" spans="1:7" s="927" customFormat="1" ht="32" x14ac:dyDescent="0.15">
      <c r="A496" s="439">
        <f t="shared" ref="A496:A506" si="25">LEN(E496)</f>
        <v>62</v>
      </c>
      <c r="C496" s="958" t="s">
        <v>385</v>
      </c>
      <c r="D496" s="958"/>
      <c r="E496" s="934" t="s">
        <v>377</v>
      </c>
      <c r="F496" s="964" t="s">
        <v>704</v>
      </c>
      <c r="G496" s="935" t="s">
        <v>1552</v>
      </c>
    </row>
    <row r="497" spans="1:9" s="927" customFormat="1" ht="42" x14ac:dyDescent="0.15">
      <c r="A497" s="439">
        <f t="shared" si="25"/>
        <v>98</v>
      </c>
      <c r="C497" s="958" t="s">
        <v>386</v>
      </c>
      <c r="D497" s="958"/>
      <c r="E497" s="934" t="s">
        <v>384</v>
      </c>
      <c r="F497" s="964" t="s">
        <v>592</v>
      </c>
      <c r="G497" s="935" t="s">
        <v>1541</v>
      </c>
    </row>
    <row r="498" spans="1:9" s="927" customFormat="1" ht="32" x14ac:dyDescent="0.15">
      <c r="A498" s="439">
        <f t="shared" si="25"/>
        <v>75</v>
      </c>
      <c r="C498" s="958" t="s">
        <v>387</v>
      </c>
      <c r="E498" s="934" t="s">
        <v>376</v>
      </c>
      <c r="F498" s="964" t="s">
        <v>600</v>
      </c>
      <c r="G498" s="935" t="s">
        <v>1553</v>
      </c>
    </row>
    <row r="499" spans="1:9" s="927" customFormat="1" ht="48" x14ac:dyDescent="0.15">
      <c r="A499" s="439">
        <f t="shared" si="25"/>
        <v>132</v>
      </c>
      <c r="C499" s="958" t="s">
        <v>388</v>
      </c>
      <c r="E499" s="934" t="s">
        <v>421</v>
      </c>
      <c r="F499" s="964" t="s">
        <v>627</v>
      </c>
      <c r="G499" s="935" t="s">
        <v>1544</v>
      </c>
    </row>
    <row r="500" spans="1:9" s="927" customFormat="1" ht="48" x14ac:dyDescent="0.15">
      <c r="A500" s="439">
        <f t="shared" si="25"/>
        <v>117</v>
      </c>
      <c r="C500" s="958" t="s">
        <v>389</v>
      </c>
      <c r="E500" s="934" t="s">
        <v>371</v>
      </c>
      <c r="F500" s="964" t="s">
        <v>628</v>
      </c>
      <c r="G500" s="935" t="s">
        <v>1554</v>
      </c>
    </row>
    <row r="501" spans="1:9" s="927" customFormat="1" ht="80" x14ac:dyDescent="0.15">
      <c r="A501" s="439">
        <f t="shared" si="25"/>
        <v>217</v>
      </c>
      <c r="C501" s="958" t="s">
        <v>390</v>
      </c>
      <c r="E501" s="934" t="s">
        <v>1755</v>
      </c>
      <c r="F501" s="964" t="s">
        <v>1757</v>
      </c>
      <c r="G501" s="965" t="s">
        <v>1756</v>
      </c>
      <c r="I501" s="1102"/>
    </row>
    <row r="502" spans="1:9" s="927" customFormat="1" ht="32" x14ac:dyDescent="0.15">
      <c r="A502" s="439">
        <f t="shared" si="25"/>
        <v>101</v>
      </c>
      <c r="C502" s="958" t="s">
        <v>391</v>
      </c>
      <c r="E502" s="934" t="s">
        <v>374</v>
      </c>
      <c r="F502" s="964" t="s">
        <v>705</v>
      </c>
      <c r="G502" s="935" t="s">
        <v>1555</v>
      </c>
    </row>
    <row r="503" spans="1:9" s="927" customFormat="1" ht="56" x14ac:dyDescent="0.15">
      <c r="A503" s="439">
        <f t="shared" si="25"/>
        <v>154</v>
      </c>
      <c r="C503" s="958" t="s">
        <v>392</v>
      </c>
      <c r="E503" s="934" t="s">
        <v>1751</v>
      </c>
      <c r="F503" s="964" t="s">
        <v>1753</v>
      </c>
      <c r="G503" s="965" t="s">
        <v>1754</v>
      </c>
      <c r="I503" s="1102"/>
    </row>
    <row r="504" spans="1:9" s="927" customFormat="1" ht="56" x14ac:dyDescent="0.15">
      <c r="A504" s="439">
        <f t="shared" si="25"/>
        <v>154</v>
      </c>
      <c r="C504" s="958" t="s">
        <v>393</v>
      </c>
      <c r="E504" s="934" t="s">
        <v>1751</v>
      </c>
      <c r="F504" s="964" t="s">
        <v>1752</v>
      </c>
      <c r="G504" s="965" t="s">
        <v>1754</v>
      </c>
      <c r="I504" s="1102"/>
    </row>
    <row r="505" spans="1:9" s="927" customFormat="1" ht="48" x14ac:dyDescent="0.15">
      <c r="A505" s="439">
        <f t="shared" si="25"/>
        <v>139</v>
      </c>
      <c r="C505" s="958" t="s">
        <v>394</v>
      </c>
      <c r="E505" s="934" t="s">
        <v>429</v>
      </c>
      <c r="F505" s="964" t="s">
        <v>601</v>
      </c>
      <c r="G505" s="935" t="s">
        <v>1556</v>
      </c>
    </row>
    <row r="506" spans="1:9" s="927" customFormat="1" ht="42" x14ac:dyDescent="0.15">
      <c r="A506" s="439">
        <f t="shared" si="25"/>
        <v>107</v>
      </c>
      <c r="C506" s="958" t="s">
        <v>395</v>
      </c>
      <c r="E506" s="934" t="s">
        <v>423</v>
      </c>
      <c r="F506" s="964" t="s">
        <v>599</v>
      </c>
      <c r="G506" s="935" t="s">
        <v>1551</v>
      </c>
    </row>
    <row r="507" spans="1:9" s="927" customFormat="1" x14ac:dyDescent="0.15">
      <c r="A507" s="439"/>
      <c r="C507" s="958"/>
      <c r="E507" s="934"/>
      <c r="F507" s="964"/>
      <c r="G507" s="935"/>
    </row>
    <row r="508" spans="1:9" s="927" customFormat="1" ht="63" customHeight="1" x14ac:dyDescent="0.15">
      <c r="A508" s="439">
        <f>LEN(E508)</f>
        <v>193</v>
      </c>
      <c r="C508" s="967" t="s">
        <v>411</v>
      </c>
      <c r="D508" s="958"/>
      <c r="E508" s="934" t="s">
        <v>756</v>
      </c>
      <c r="F508" s="964" t="s">
        <v>768</v>
      </c>
      <c r="G508" s="965" t="s">
        <v>765</v>
      </c>
    </row>
    <row r="509" spans="1:9" s="927" customFormat="1" ht="80" x14ac:dyDescent="0.15">
      <c r="A509" s="439">
        <f>LEN(E509)</f>
        <v>231</v>
      </c>
      <c r="C509" s="958" t="s">
        <v>412</v>
      </c>
      <c r="D509" s="958"/>
      <c r="E509" s="934" t="s">
        <v>378</v>
      </c>
      <c r="F509" s="964" t="s">
        <v>602</v>
      </c>
      <c r="G509" s="935" t="s">
        <v>1557</v>
      </c>
    </row>
    <row r="510" spans="1:9" s="927" customFormat="1" x14ac:dyDescent="0.15">
      <c r="A510" s="439"/>
      <c r="C510" s="958"/>
      <c r="E510" s="934"/>
      <c r="F510" s="964"/>
      <c r="G510" s="935"/>
    </row>
    <row r="511" spans="1:9" s="927" customFormat="1" ht="64" x14ac:dyDescent="0.15">
      <c r="A511" s="439">
        <f t="shared" ref="A511:A525" si="26">LEN(E511)</f>
        <v>185</v>
      </c>
      <c r="C511" s="958" t="s">
        <v>413</v>
      </c>
      <c r="D511" s="958"/>
      <c r="E511" s="934" t="s">
        <v>1273</v>
      </c>
      <c r="F511" s="964" t="s">
        <v>1272</v>
      </c>
      <c r="G511" s="965" t="s">
        <v>1274</v>
      </c>
    </row>
    <row r="512" spans="1:9" s="927" customFormat="1" ht="84" x14ac:dyDescent="0.15">
      <c r="A512" s="439">
        <f t="shared" si="26"/>
        <v>233</v>
      </c>
      <c r="C512" s="958" t="s">
        <v>414</v>
      </c>
      <c r="D512" s="958"/>
      <c r="E512" s="934" t="s">
        <v>380</v>
      </c>
      <c r="F512" s="964" t="s">
        <v>603</v>
      </c>
      <c r="G512" s="935" t="s">
        <v>1558</v>
      </c>
    </row>
    <row r="513" spans="1:9" s="927" customFormat="1" ht="70" x14ac:dyDescent="0.15">
      <c r="A513" s="439">
        <f t="shared" si="26"/>
        <v>242</v>
      </c>
      <c r="C513" s="958" t="s">
        <v>415</v>
      </c>
      <c r="D513" s="958"/>
      <c r="E513" s="934" t="s">
        <v>425</v>
      </c>
      <c r="F513" s="964" t="s">
        <v>604</v>
      </c>
      <c r="G513" s="935" t="s">
        <v>664</v>
      </c>
    </row>
    <row r="514" spans="1:9" s="927" customFormat="1" ht="70" x14ac:dyDescent="0.15">
      <c r="A514" s="439">
        <f t="shared" si="26"/>
        <v>198</v>
      </c>
      <c r="C514" s="958" t="s">
        <v>416</v>
      </c>
      <c r="D514" s="958"/>
      <c r="E514" s="934" t="s">
        <v>426</v>
      </c>
      <c r="F514" s="964" t="s">
        <v>605</v>
      </c>
      <c r="G514" s="935" t="s">
        <v>706</v>
      </c>
    </row>
    <row r="515" spans="1:9" s="927" customFormat="1" ht="56" x14ac:dyDescent="0.15">
      <c r="A515" s="439">
        <f t="shared" si="26"/>
        <v>162</v>
      </c>
      <c r="C515" s="958" t="s">
        <v>417</v>
      </c>
      <c r="D515" s="958"/>
      <c r="E515" s="934" t="s">
        <v>381</v>
      </c>
      <c r="F515" s="964" t="s">
        <v>606</v>
      </c>
      <c r="G515" s="935" t="s">
        <v>707</v>
      </c>
    </row>
    <row r="516" spans="1:9" s="927" customFormat="1" ht="32" x14ac:dyDescent="0.15">
      <c r="A516" s="439">
        <f t="shared" si="26"/>
        <v>64</v>
      </c>
      <c r="C516" s="958" t="s">
        <v>418</v>
      </c>
      <c r="D516" s="958"/>
      <c r="E516" s="934" t="s">
        <v>382</v>
      </c>
      <c r="F516" s="964" t="s">
        <v>629</v>
      </c>
      <c r="G516" s="935" t="s">
        <v>1559</v>
      </c>
    </row>
    <row r="517" spans="1:9" s="927" customFormat="1" ht="48" x14ac:dyDescent="0.15">
      <c r="A517" s="439">
        <f t="shared" si="26"/>
        <v>98</v>
      </c>
      <c r="C517" s="958" t="s">
        <v>419</v>
      </c>
      <c r="D517" s="958"/>
      <c r="E517" s="934" t="s">
        <v>430</v>
      </c>
      <c r="F517" s="964" t="s">
        <v>607</v>
      </c>
      <c r="G517" s="935" t="s">
        <v>1560</v>
      </c>
    </row>
    <row r="518" spans="1:9" s="927" customFormat="1" ht="70" x14ac:dyDescent="0.15">
      <c r="A518" s="439">
        <f t="shared" si="26"/>
        <v>156</v>
      </c>
      <c r="C518" s="958" t="s">
        <v>736</v>
      </c>
      <c r="D518" s="958"/>
      <c r="E518" s="934" t="s">
        <v>737</v>
      </c>
      <c r="F518" s="964" t="s">
        <v>738</v>
      </c>
      <c r="G518" s="935" t="s">
        <v>739</v>
      </c>
    </row>
    <row r="519" spans="1:9" s="927" customFormat="1" ht="56" x14ac:dyDescent="0.15">
      <c r="A519" s="439">
        <f t="shared" si="26"/>
        <v>145</v>
      </c>
      <c r="C519" s="958" t="s">
        <v>744</v>
      </c>
      <c r="D519" s="958"/>
      <c r="E519" s="934" t="s">
        <v>740</v>
      </c>
      <c r="F519" s="968" t="s">
        <v>741</v>
      </c>
      <c r="G519" s="935" t="s">
        <v>746</v>
      </c>
    </row>
    <row r="520" spans="1:9" s="927" customFormat="1" ht="42" x14ac:dyDescent="0.15">
      <c r="A520" s="439">
        <f t="shared" si="26"/>
        <v>122</v>
      </c>
      <c r="C520" s="958" t="s">
        <v>745</v>
      </c>
      <c r="D520" s="958"/>
      <c r="E520" s="934" t="s">
        <v>742</v>
      </c>
      <c r="F520" s="968" t="s">
        <v>743</v>
      </c>
      <c r="G520" s="935" t="s">
        <v>747</v>
      </c>
    </row>
    <row r="521" spans="1:9" s="927" customFormat="1" ht="84" x14ac:dyDescent="0.15">
      <c r="A521" s="439">
        <f t="shared" si="26"/>
        <v>225</v>
      </c>
      <c r="C521" s="958" t="s">
        <v>775</v>
      </c>
      <c r="D521" s="933"/>
      <c r="E521" s="934" t="s">
        <v>757</v>
      </c>
      <c r="F521" s="925" t="s">
        <v>767</v>
      </c>
      <c r="G521" s="926" t="s">
        <v>766</v>
      </c>
      <c r="I521" s="933"/>
    </row>
    <row r="522" spans="1:9" s="927" customFormat="1" ht="70" x14ac:dyDescent="0.15">
      <c r="A522" s="439">
        <f t="shared" si="26"/>
        <v>165</v>
      </c>
      <c r="C522" s="958" t="s">
        <v>1044</v>
      </c>
      <c r="D522" s="933"/>
      <c r="E522" s="934" t="s">
        <v>1043</v>
      </c>
      <c r="F522" s="968" t="s">
        <v>1158</v>
      </c>
      <c r="G522" s="935" t="s">
        <v>1233</v>
      </c>
      <c r="I522" s="933"/>
    </row>
    <row r="523" spans="1:9" s="927" customFormat="1" x14ac:dyDescent="0.15">
      <c r="A523" s="618"/>
      <c r="C523" s="958"/>
      <c r="D523" s="933"/>
      <c r="E523" s="934"/>
      <c r="F523" s="968"/>
      <c r="G523" s="935"/>
      <c r="I523" s="933"/>
    </row>
    <row r="524" spans="1:9" s="927" customFormat="1" ht="80" x14ac:dyDescent="0.15">
      <c r="A524" s="439">
        <f t="shared" si="26"/>
        <v>257</v>
      </c>
      <c r="C524" s="958"/>
      <c r="D524" s="933"/>
      <c r="E524" s="934" t="s">
        <v>1796</v>
      </c>
      <c r="F524" s="964" t="s">
        <v>1794</v>
      </c>
      <c r="G524" s="965" t="s">
        <v>1795</v>
      </c>
      <c r="I524" s="933"/>
    </row>
    <row r="525" spans="1:9" s="927" customFormat="1" ht="80" x14ac:dyDescent="0.15">
      <c r="A525" s="439">
        <f t="shared" si="26"/>
        <v>222</v>
      </c>
      <c r="C525" s="958"/>
      <c r="D525" s="933"/>
      <c r="E525" s="934" t="s">
        <v>1799</v>
      </c>
      <c r="F525" s="964" t="s">
        <v>1792</v>
      </c>
      <c r="G525" s="965" t="s">
        <v>1793</v>
      </c>
      <c r="I525" s="933"/>
    </row>
    <row r="528" spans="1:9" s="938" customFormat="1" ht="20" customHeight="1" x14ac:dyDescent="0.15">
      <c r="A528" s="969"/>
      <c r="B528" s="970"/>
      <c r="C528" s="970" t="s">
        <v>728</v>
      </c>
      <c r="D528" s="970"/>
      <c r="E528" s="971" t="s">
        <v>727</v>
      </c>
      <c r="F528" s="971" t="s">
        <v>726</v>
      </c>
      <c r="G528" s="970" t="s">
        <v>731</v>
      </c>
      <c r="H528" s="970"/>
      <c r="I528" s="970"/>
    </row>
    <row r="529" spans="3:7" x14ac:dyDescent="0.15">
      <c r="C529" s="905" t="str">
        <f ca="1">IF((E529&lt;F529),G529,G530)</f>
        <v>abgelaufen</v>
      </c>
      <c r="E529" s="972">
        <f ca="1">TODAY()</f>
        <v>46253</v>
      </c>
      <c r="F529" s="973">
        <v>44819</v>
      </c>
      <c r="G529" s="905" t="s">
        <v>729</v>
      </c>
    </row>
    <row r="530" spans="3:7" x14ac:dyDescent="0.15">
      <c r="G530" s="905" t="s">
        <v>730</v>
      </c>
    </row>
    <row r="537" spans="3:7" x14ac:dyDescent="0.15">
      <c r="E537" s="938"/>
    </row>
    <row r="549" spans="5:61" ht="13" customHeight="1" x14ac:dyDescent="0.15">
      <c r="E549" s="463" t="s">
        <v>1897</v>
      </c>
      <c r="F549" s="463"/>
      <c r="G549" s="463"/>
      <c r="H549" s="463"/>
      <c r="I549" s="463"/>
      <c r="J549" s="463"/>
      <c r="K549" s="463"/>
      <c r="L549" s="463"/>
      <c r="M549" s="463"/>
      <c r="N549" s="463"/>
      <c r="O549" s="463"/>
      <c r="P549" s="463"/>
      <c r="Q549" s="463"/>
      <c r="R549" s="463"/>
      <c r="S549" s="463"/>
      <c r="T549" s="463"/>
      <c r="U549" s="463"/>
      <c r="V549" s="463"/>
      <c r="W549" s="463"/>
      <c r="X549" s="463"/>
      <c r="Y549" s="463"/>
      <c r="Z549" s="463"/>
      <c r="AA549" s="463"/>
      <c r="AB549" s="463"/>
      <c r="AC549" s="463"/>
      <c r="AD549" s="463"/>
      <c r="AE549" s="463"/>
      <c r="AF549" s="463"/>
      <c r="AG549" s="463"/>
      <c r="AH549" s="463"/>
      <c r="AI549" s="463"/>
      <c r="AJ549" s="463"/>
      <c r="AK549" s="463"/>
      <c r="AL549" s="463"/>
      <c r="AM549" s="463"/>
      <c r="AN549" s="463"/>
      <c r="AO549" s="463"/>
      <c r="AP549" s="463"/>
      <c r="AQ549" s="463"/>
      <c r="AR549" s="463"/>
      <c r="AS549" s="463"/>
      <c r="AT549" s="463"/>
      <c r="AU549" s="463"/>
      <c r="AV549" s="463"/>
      <c r="AW549" s="463"/>
      <c r="AX549" s="463"/>
      <c r="AY549" s="463"/>
      <c r="AZ549" s="463"/>
      <c r="BA549" s="463"/>
      <c r="BB549" s="463"/>
      <c r="BC549" s="463"/>
      <c r="BD549" s="463"/>
      <c r="BE549" s="463"/>
      <c r="BF549" s="463"/>
      <c r="BG549" s="463"/>
      <c r="BH549" s="463"/>
      <c r="BI549" s="463"/>
    </row>
    <row r="550" spans="5:61" ht="13" customHeight="1" x14ac:dyDescent="0.15">
      <c r="E550" s="463" t="s">
        <v>1898</v>
      </c>
      <c r="F550" s="463"/>
      <c r="G550" s="463"/>
      <c r="H550" s="463"/>
      <c r="I550" s="463"/>
      <c r="J550" s="463"/>
      <c r="K550" s="463"/>
      <c r="L550" s="463"/>
      <c r="M550" s="463"/>
      <c r="N550" s="463"/>
      <c r="O550" s="463"/>
      <c r="P550" s="463"/>
      <c r="Q550" s="463"/>
      <c r="R550" s="463"/>
      <c r="S550" s="463"/>
      <c r="T550" s="463"/>
      <c r="U550" s="463"/>
      <c r="V550" s="463"/>
      <c r="W550" s="463"/>
      <c r="X550" s="463"/>
      <c r="Y550" s="463"/>
      <c r="Z550" s="463"/>
      <c r="AA550" s="463"/>
      <c r="AB550" s="463"/>
      <c r="AC550" s="463"/>
      <c r="AD550" s="463"/>
      <c r="AE550" s="463"/>
      <c r="AF550" s="463"/>
      <c r="AG550" s="463"/>
      <c r="AH550" s="463"/>
      <c r="AI550" s="463"/>
      <c r="AJ550" s="463"/>
      <c r="AK550" s="463"/>
      <c r="AL550" s="463"/>
      <c r="AM550" s="463"/>
      <c r="AN550" s="463"/>
      <c r="AO550" s="463"/>
      <c r="AP550" s="463"/>
      <c r="AQ550" s="463"/>
      <c r="AR550" s="463"/>
      <c r="AS550" s="463"/>
      <c r="AT550" s="463"/>
      <c r="AU550" s="463"/>
      <c r="AV550" s="463"/>
      <c r="AW550" s="463"/>
      <c r="AX550" s="463"/>
      <c r="AY550" s="463"/>
      <c r="AZ550" s="463"/>
      <c r="BA550" s="463"/>
      <c r="BB550" s="463"/>
      <c r="BC550" s="463"/>
      <c r="BD550" s="463"/>
      <c r="BE550" s="463"/>
      <c r="BF550" s="463"/>
      <c r="BG550" s="463"/>
      <c r="BH550" s="463"/>
      <c r="BI550" s="463"/>
    </row>
    <row r="551" spans="5:61" x14ac:dyDescent="0.15">
      <c r="E551" s="927"/>
      <c r="F551" s="1200"/>
      <c r="G551" s="1200"/>
      <c r="H551" s="1200"/>
    </row>
    <row r="552" spans="5:61" x14ac:dyDescent="0.15">
      <c r="E552" s="927"/>
    </row>
  </sheetData>
  <sheetProtection algorithmName="SHA-512" hashValue="r6KYTGp5s2GqTIaOW+lxbNXoPMl8zek3RUTCtKPnGXjeGKykd95pksTEGXp9OrzEldTuQikTGNh0vykquOVWcQ==" saltValue="1yf/i8WIDGjC95yHdA3sFg==" spinCount="100000" sheet="1" objects="1" scenarios="1" selectLockedCells="1" selectUnlockedCells="1"/>
  <phoneticPr fontId="9" type="noConversion"/>
  <conditionalFormatting sqref="F481:F520">
    <cfRule type="expression" dxfId="386" priority="5">
      <formula>IF(LEN(F481)&gt;249,1,0)</formula>
    </cfRule>
  </conditionalFormatting>
  <conditionalFormatting sqref="F524:G525">
    <cfRule type="expression" dxfId="385" priority="1">
      <formula>IF(LEN(F524)&gt;249,1,0)</formula>
    </cfRule>
  </conditionalFormatting>
  <conditionalFormatting sqref="G495:G520">
    <cfRule type="expression" dxfId="384" priority="4">
      <formula>IF(LEN(G495)&gt;249,1,0)</formula>
    </cfRule>
  </conditionalFormatting>
  <hyperlinks>
    <hyperlink ref="H282" location="'4 Wirschaftlichkeit'!A1" display="'4 Wirschaftlichkeit'!A1" xr:uid="{00000000-0004-0000-0000-000000000000}"/>
    <hyperlink ref="J282" location="'4 Wirschaftlichkeit'!A1" display="'4 Wirschaftlichkeit'!A1" xr:uid="{00000000-0004-0000-0000-000001000000}"/>
    <hyperlink ref="K282" location="'4 Wirschaftlichkeit'!A1" display="'4 Wirschaftlichkeit'!A1" xr:uid="{00000000-0004-0000-0000-000002000000}"/>
    <hyperlink ref="L282" location="'4 Wirschaftlichkeit'!A1" display="'4 Wirschaftlichkeit'!A1" xr:uid="{00000000-0004-0000-0000-000003000000}"/>
    <hyperlink ref="M282" location="'4 Wirschaftlichkeit'!A1" display="'4 Wirschaftlichkeit'!A1" xr:uid="{00000000-0004-0000-0000-000004000000}"/>
    <hyperlink ref="N282" location="'4 Wirschaftlichkeit'!A1" display="'4 Wirschaftlichkeit'!A1" xr:uid="{00000000-0004-0000-0000-000005000000}"/>
    <hyperlink ref="O282" location="'4 Wirschaftlichkeit'!A1" display="'4 Wirschaftlichkeit'!A1" xr:uid="{00000000-0004-0000-0000-000006000000}"/>
    <hyperlink ref="P282" location="'4 Wirschaftlichkeit'!A1" display="'4 Wirschaftlichkeit'!A1" xr:uid="{00000000-0004-0000-0000-000007000000}"/>
    <hyperlink ref="Q282" location="'4 Wirschaftlichkeit'!A1" display="'4 Wirschaftlichkeit'!A1" xr:uid="{00000000-0004-0000-0000-000008000000}"/>
    <hyperlink ref="R282" location="'4 Wirschaftlichkeit'!A1" display="'4 Wirschaftlichkeit'!A1" xr:uid="{00000000-0004-0000-0000-000009000000}"/>
    <hyperlink ref="S282" location="'4 Wirschaftlichkeit'!A1" display="'4 Wirschaftlichkeit'!A1" xr:uid="{00000000-0004-0000-0000-00000A000000}"/>
    <hyperlink ref="T282" location="'4 Wirschaftlichkeit'!A1" display="'4 Wirschaftlichkeit'!A1" xr:uid="{00000000-0004-0000-0000-00000B000000}"/>
    <hyperlink ref="U282" location="'4 Wirschaftlichkeit'!A1" display="'4 Wirschaftlichkeit'!A1" xr:uid="{00000000-0004-0000-0000-00000C000000}"/>
    <hyperlink ref="V282" location="'4 Wirschaftlichkeit'!A1" display="'4 Wirschaftlichkeit'!A1" xr:uid="{00000000-0004-0000-0000-00000D000000}"/>
    <hyperlink ref="W282" location="'4 Wirschaftlichkeit'!A1" display="'4 Wirschaftlichkeit'!A1" xr:uid="{00000000-0004-0000-0000-00000E000000}"/>
    <hyperlink ref="X282" location="'4 Wirschaftlichkeit'!A1" display="'4 Wirschaftlichkeit'!A1" xr:uid="{00000000-0004-0000-0000-00000F000000}"/>
    <hyperlink ref="Y282" location="'4 Wirschaftlichkeit'!A1" display="'4 Wirschaftlichkeit'!A1" xr:uid="{00000000-0004-0000-0000-000010000000}"/>
    <hyperlink ref="Z282" location="'4 Wirschaftlichkeit'!A1" display="'4 Wirschaftlichkeit'!A1" xr:uid="{00000000-0004-0000-0000-000011000000}"/>
    <hyperlink ref="AA282" location="'4 Wirschaftlichkeit'!A1" display="'4 Wirschaftlichkeit'!A1" xr:uid="{00000000-0004-0000-0000-000012000000}"/>
    <hyperlink ref="AB282" location="'4 Wirschaftlichkeit'!A1" display="'4 Wirschaftlichkeit'!A1" xr:uid="{00000000-0004-0000-0000-000013000000}"/>
    <hyperlink ref="AC282" location="'4 Wirschaftlichkeit'!A1" display="'4 Wirschaftlichkeit'!A1" xr:uid="{00000000-0004-0000-0000-000014000000}"/>
    <hyperlink ref="AD282" location="'4 Wirschaftlichkeit'!A1" display="'4 Wirschaftlichkeit'!A1" xr:uid="{00000000-0004-0000-0000-000015000000}"/>
    <hyperlink ref="AE282" location="'4 Wirschaftlichkeit'!A1" display="'4 Wirschaftlichkeit'!A1" xr:uid="{00000000-0004-0000-0000-000016000000}"/>
    <hyperlink ref="AF282" location="'4 Wirschaftlichkeit'!A1" display="'4 Wirschaftlichkeit'!A1" xr:uid="{00000000-0004-0000-0000-000017000000}"/>
    <hyperlink ref="AG282" location="'4 Wirschaftlichkeit'!A1" display="'4 Wirschaftlichkeit'!A1" xr:uid="{00000000-0004-0000-0000-000018000000}"/>
    <hyperlink ref="AH282" location="'4 Wirschaftlichkeit'!A1" display="'4 Wirschaftlichkeit'!A1" xr:uid="{00000000-0004-0000-0000-000019000000}"/>
    <hyperlink ref="AI282" location="'4 Wirschaftlichkeit'!A1" display="'4 Wirschaftlichkeit'!A1" xr:uid="{00000000-0004-0000-0000-00001A000000}"/>
    <hyperlink ref="H284" location="'5 Ergebnisse'!A1" display="'5 Ergebnisse'!A1" xr:uid="{00000000-0004-0000-0000-00001B000000}"/>
    <hyperlink ref="J284" location="'5 Ergebnisse'!A1" display="'5 Ergebnisse'!A1" xr:uid="{00000000-0004-0000-0000-00001C000000}"/>
    <hyperlink ref="K284" location="'5 Ergebnisse'!A1" display="'5 Ergebnisse'!A1" xr:uid="{00000000-0004-0000-0000-00001D000000}"/>
    <hyperlink ref="L284" location="'5 Ergebnisse'!A1" display="'5 Ergebnisse'!A1" xr:uid="{00000000-0004-0000-0000-00001E000000}"/>
    <hyperlink ref="M284" location="'5 Ergebnisse'!A1" display="'5 Ergebnisse'!A1" xr:uid="{00000000-0004-0000-0000-00001F000000}"/>
    <hyperlink ref="N284" location="'5 Ergebnisse'!A1" display="'5 Ergebnisse'!A1" xr:uid="{00000000-0004-0000-0000-000020000000}"/>
    <hyperlink ref="O284" location="'5 Ergebnisse'!A1" display="'5 Ergebnisse'!A1" xr:uid="{00000000-0004-0000-0000-000021000000}"/>
    <hyperlink ref="P284" location="'5 Ergebnisse'!A1" display="'5 Ergebnisse'!A1" xr:uid="{00000000-0004-0000-0000-000022000000}"/>
    <hyperlink ref="Q284" location="'5 Ergebnisse'!A1" display="'5 Ergebnisse'!A1" xr:uid="{00000000-0004-0000-0000-000023000000}"/>
    <hyperlink ref="R284" location="'5 Ergebnisse'!A1" display="'5 Ergebnisse'!A1" xr:uid="{00000000-0004-0000-0000-000024000000}"/>
    <hyperlink ref="S284" location="'5 Ergebnisse'!A1" display="'5 Ergebnisse'!A1" xr:uid="{00000000-0004-0000-0000-000025000000}"/>
    <hyperlink ref="T284" location="'5 Ergebnisse'!A1" display="'5 Ergebnisse'!A1" xr:uid="{00000000-0004-0000-0000-000026000000}"/>
    <hyperlink ref="U284" location="'5 Ergebnisse'!A1" display="'5 Ergebnisse'!A1" xr:uid="{00000000-0004-0000-0000-000027000000}"/>
    <hyperlink ref="V284" location="'5 Ergebnisse'!A1" display="'5 Ergebnisse'!A1" xr:uid="{00000000-0004-0000-0000-000028000000}"/>
    <hyperlink ref="W284" location="'5 Ergebnisse'!A1" display="'5 Ergebnisse'!A1" xr:uid="{00000000-0004-0000-0000-000029000000}"/>
    <hyperlink ref="X284" location="'5 Ergebnisse'!A1" display="'5 Ergebnisse'!A1" xr:uid="{00000000-0004-0000-0000-00002A000000}"/>
    <hyperlink ref="Y284" location="'5 Ergebnisse'!A1" display="'5 Ergebnisse'!A1" xr:uid="{00000000-0004-0000-0000-00002B000000}"/>
    <hyperlink ref="Z284" location="'5 Ergebnisse'!A1" display="'5 Ergebnisse'!A1" xr:uid="{00000000-0004-0000-0000-00002C000000}"/>
    <hyperlink ref="AA284" location="'5 Ergebnisse'!A1" display="'5 Ergebnisse'!A1" xr:uid="{00000000-0004-0000-0000-00002D000000}"/>
    <hyperlink ref="AB284" location="'5 Ergebnisse'!A1" display="'5 Ergebnisse'!A1" xr:uid="{00000000-0004-0000-0000-00002E000000}"/>
    <hyperlink ref="AC284" location="'5 Ergebnisse'!A1" display="'5 Ergebnisse'!A1" xr:uid="{00000000-0004-0000-0000-00002F000000}"/>
    <hyperlink ref="AD284" location="'5 Ergebnisse'!A1" display="'5 Ergebnisse'!A1" xr:uid="{00000000-0004-0000-0000-000030000000}"/>
    <hyperlink ref="AE284" location="'5 Ergebnisse'!A1" display="'5 Ergebnisse'!A1" xr:uid="{00000000-0004-0000-0000-000031000000}"/>
    <hyperlink ref="AF284" location="'5 Ergebnisse'!A1" display="'5 Ergebnisse'!A1" xr:uid="{00000000-0004-0000-0000-000032000000}"/>
    <hyperlink ref="AG284" location="'5 Ergebnisse'!A1" display="'5 Ergebnisse'!A1" xr:uid="{00000000-0004-0000-0000-000033000000}"/>
    <hyperlink ref="AH284" location="'5 Ergebnisse'!A1" display="'5 Ergebnisse'!A1" xr:uid="{00000000-0004-0000-0000-000034000000}"/>
    <hyperlink ref="AI284" location="'5 Ergebnisse'!A1" display="'5 Ergebnisse'!A1" xr:uid="{00000000-0004-0000-0000-000035000000}"/>
    <hyperlink ref="F282" location="'4 Wirschaftlichkeit'!A1" display="'4 Wirschaftlichkeit'!A1" xr:uid="{00000000-0004-0000-0000-000070000000}"/>
    <hyperlink ref="F284" location="'5 Ergebnisse'!A1" display="'5 Ergebnisse'!A1" xr:uid="{00000000-0004-0000-0000-000071000000}"/>
  </hyperlinks>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L535"/>
  <sheetViews>
    <sheetView showGridLines="0" showRowColHeaders="0" tabSelected="1" showRuler="0" topLeftCell="H1" zoomScaleNormal="100" workbookViewId="0">
      <selection activeCell="M2" sqref="M2:S2"/>
    </sheetView>
  </sheetViews>
  <sheetFormatPr baseColWidth="10" defaultColWidth="2.83203125" defaultRowHeight="13" outlineLevelRow="1" outlineLevelCol="1" x14ac:dyDescent="0.15"/>
  <cols>
    <col min="1" max="1" width="2.83203125" hidden="1" customWidth="1" outlineLevel="1"/>
    <col min="2" max="6" width="2.83203125" style="306" hidden="1" customWidth="1" outlineLevel="1"/>
    <col min="7" max="7" width="2.5" style="306" hidden="1" customWidth="1" outlineLevel="1"/>
    <col min="8" max="8" width="2.83203125" style="63" collapsed="1"/>
    <col min="10" max="11" width="4" customWidth="1"/>
    <col min="29" max="29" width="3" customWidth="1"/>
    <col min="37" max="37" width="2.83203125" customWidth="1"/>
    <col min="42" max="42" width="3" customWidth="1"/>
    <col min="54" max="54" width="2.83203125" customWidth="1"/>
    <col min="60" max="60" width="2.83203125" customWidth="1"/>
    <col min="61" max="61" width="1.5" customWidth="1"/>
    <col min="65" max="65" width="1.33203125" customWidth="1"/>
    <col min="67" max="270" width="2.83203125" style="63"/>
  </cols>
  <sheetData>
    <row r="2" spans="2:272" s="27" customFormat="1" ht="14" customHeight="1" x14ac:dyDescent="0.15">
      <c r="B2" s="618"/>
      <c r="C2" s="618"/>
      <c r="D2" s="618"/>
      <c r="E2" s="618"/>
      <c r="F2" s="618"/>
      <c r="G2" s="618"/>
      <c r="H2" s="201"/>
      <c r="J2" s="27" t="s">
        <v>9</v>
      </c>
      <c r="L2" s="28" t="s">
        <v>12</v>
      </c>
      <c r="M2" s="1218" t="s">
        <v>11</v>
      </c>
      <c r="N2" s="1218"/>
      <c r="O2" s="1218"/>
      <c r="P2" s="1218"/>
      <c r="Q2" s="1218"/>
      <c r="R2" s="1218"/>
      <c r="S2" s="1219"/>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c r="EZ2" s="201"/>
      <c r="FA2" s="201"/>
      <c r="FB2" s="201"/>
      <c r="FC2" s="201"/>
      <c r="FD2" s="201"/>
      <c r="FE2" s="201"/>
      <c r="FF2" s="201"/>
      <c r="FG2" s="201"/>
      <c r="FH2" s="201"/>
      <c r="FI2" s="201"/>
      <c r="FJ2" s="201"/>
      <c r="FK2" s="201"/>
      <c r="FL2" s="201"/>
      <c r="FM2" s="201"/>
      <c r="FN2" s="201"/>
      <c r="FO2" s="201"/>
      <c r="FP2" s="201"/>
      <c r="FQ2" s="201"/>
      <c r="FR2" s="201"/>
      <c r="FS2" s="201"/>
      <c r="FT2" s="201"/>
      <c r="FU2" s="201"/>
      <c r="FV2" s="201"/>
      <c r="FW2" s="201"/>
      <c r="FX2" s="201"/>
      <c r="FY2" s="201"/>
      <c r="FZ2" s="201"/>
      <c r="GA2" s="201"/>
      <c r="GB2" s="201"/>
      <c r="GC2" s="201"/>
      <c r="GD2" s="201"/>
      <c r="GE2" s="201"/>
      <c r="GF2" s="201"/>
      <c r="GG2" s="201"/>
      <c r="GH2" s="201"/>
      <c r="GI2" s="201"/>
      <c r="GJ2" s="201"/>
      <c r="GK2" s="201"/>
      <c r="GL2" s="201"/>
      <c r="GM2" s="201"/>
      <c r="GN2" s="201"/>
      <c r="GO2" s="201"/>
      <c r="GP2" s="201"/>
      <c r="GQ2" s="201"/>
      <c r="GR2" s="201"/>
      <c r="GS2" s="201"/>
      <c r="GT2" s="201"/>
      <c r="GU2" s="201"/>
      <c r="GV2" s="201"/>
      <c r="GW2" s="201"/>
      <c r="GX2" s="201"/>
      <c r="GY2" s="201"/>
      <c r="GZ2" s="201"/>
      <c r="HA2" s="201"/>
      <c r="HB2" s="201"/>
      <c r="HC2" s="201"/>
      <c r="HD2" s="201"/>
      <c r="HE2" s="201"/>
      <c r="HF2" s="201"/>
      <c r="HG2" s="201"/>
      <c r="HH2" s="201"/>
      <c r="HI2" s="201"/>
      <c r="HJ2" s="201"/>
      <c r="HK2" s="201"/>
      <c r="HL2" s="201"/>
      <c r="HM2" s="201"/>
      <c r="HN2" s="201"/>
      <c r="HO2" s="201"/>
      <c r="HP2" s="201"/>
      <c r="HQ2" s="201"/>
      <c r="HR2" s="201"/>
      <c r="HS2" s="201"/>
      <c r="HT2" s="201"/>
      <c r="HU2" s="201"/>
      <c r="HV2" s="201"/>
      <c r="HW2" s="201"/>
      <c r="HX2" s="201"/>
      <c r="HY2" s="201"/>
      <c r="HZ2" s="201"/>
      <c r="IA2" s="201"/>
      <c r="IB2" s="201"/>
      <c r="IC2" s="201"/>
      <c r="ID2" s="201"/>
      <c r="IE2" s="201"/>
      <c r="IF2" s="201"/>
      <c r="IG2" s="201"/>
      <c r="IH2" s="201"/>
      <c r="II2" s="201"/>
      <c r="IJ2" s="201"/>
      <c r="IK2" s="201"/>
      <c r="IL2" s="201"/>
      <c r="IM2" s="201"/>
      <c r="IN2" s="201"/>
      <c r="IO2" s="201"/>
      <c r="IP2" s="201"/>
      <c r="IQ2" s="201"/>
      <c r="IR2" s="201"/>
      <c r="IS2" s="201"/>
      <c r="IT2" s="201"/>
      <c r="IU2" s="201"/>
      <c r="IV2" s="201"/>
      <c r="IW2" s="201"/>
      <c r="IX2" s="201"/>
      <c r="IY2" s="201"/>
      <c r="IZ2" s="201"/>
      <c r="JA2" s="201"/>
      <c r="JB2" s="201"/>
      <c r="JC2" s="201"/>
      <c r="JD2" s="201"/>
      <c r="JE2" s="201"/>
      <c r="JF2" s="201"/>
      <c r="JG2" s="201"/>
      <c r="JH2" s="201"/>
      <c r="JI2" s="201"/>
      <c r="JJ2" s="201"/>
    </row>
    <row r="4" spans="2:272" ht="13" customHeight="1" x14ac:dyDescent="0.15">
      <c r="M4" s="1217" t="str">
        <f>X!C292</f>
        <v>In primo luogo selezionare la lingua.
Se si cambia la lingua in seguito, è necessario controllare tutte le voci dalle caselle di selezione di nuovo.</v>
      </c>
      <c r="N4" s="1217"/>
      <c r="O4" s="1217"/>
      <c r="P4" s="1217"/>
      <c r="Q4" s="1217"/>
      <c r="R4" s="1217"/>
      <c r="S4" s="1217"/>
      <c r="T4" s="1217"/>
      <c r="U4" s="1217"/>
      <c r="V4" s="1217"/>
      <c r="W4" s="1217"/>
      <c r="X4" s="1217"/>
      <c r="Y4" s="1217"/>
      <c r="Z4" s="1217"/>
      <c r="AA4" s="1217"/>
      <c r="AB4" s="1217"/>
      <c r="AC4" s="1217"/>
      <c r="AD4" s="1217"/>
      <c r="AE4" s="1217"/>
      <c r="AF4" s="708"/>
      <c r="AG4" s="708"/>
      <c r="AH4" s="708"/>
      <c r="AI4" s="708"/>
      <c r="AJ4" s="708"/>
      <c r="AK4" s="708"/>
      <c r="AL4" s="708"/>
      <c r="AM4" s="708"/>
      <c r="AN4" s="708"/>
      <c r="AO4" s="708"/>
      <c r="AP4" s="708"/>
      <c r="AQ4" s="708"/>
      <c r="AR4" s="708"/>
      <c r="AS4" s="708"/>
      <c r="AT4" s="708"/>
      <c r="AU4" s="708"/>
      <c r="AV4" s="708"/>
      <c r="AW4" s="708"/>
      <c r="AX4" s="708"/>
      <c r="AY4" s="707"/>
      <c r="AZ4" s="707"/>
      <c r="BA4" s="707"/>
      <c r="BB4" s="707"/>
      <c r="BC4" s="707"/>
      <c r="BD4" s="707"/>
      <c r="BE4" s="707"/>
      <c r="BF4" s="707"/>
      <c r="BG4" s="707"/>
      <c r="BH4" s="707"/>
    </row>
    <row r="5" spans="2:272" x14ac:dyDescent="0.15">
      <c r="M5" s="1217"/>
      <c r="N5" s="1217"/>
      <c r="O5" s="1217"/>
      <c r="P5" s="1217"/>
      <c r="Q5" s="1217"/>
      <c r="R5" s="1217"/>
      <c r="S5" s="1217"/>
      <c r="T5" s="1217"/>
      <c r="U5" s="1217"/>
      <c r="V5" s="1217"/>
      <c r="W5" s="1217"/>
      <c r="X5" s="1217"/>
      <c r="Y5" s="1217"/>
      <c r="Z5" s="1217"/>
      <c r="AA5" s="1217"/>
      <c r="AB5" s="1217"/>
      <c r="AC5" s="1217"/>
      <c r="AD5" s="1217"/>
      <c r="AE5" s="1217"/>
      <c r="AF5" s="708"/>
      <c r="AG5" s="708"/>
      <c r="AH5" s="708"/>
      <c r="AI5" s="708"/>
      <c r="AJ5" s="708"/>
      <c r="AK5" s="708"/>
      <c r="AL5" s="708"/>
      <c r="AM5" s="708"/>
      <c r="AN5" s="708"/>
      <c r="AO5" s="708"/>
      <c r="AP5" s="708"/>
      <c r="AQ5" s="708"/>
      <c r="AR5" s="708"/>
      <c r="AS5" s="708"/>
      <c r="AT5" s="708"/>
      <c r="AU5" s="708"/>
      <c r="AV5" s="708"/>
      <c r="AW5" s="708"/>
      <c r="AX5" s="708"/>
      <c r="AY5" s="707"/>
      <c r="AZ5" s="707"/>
      <c r="BA5" s="707"/>
      <c r="BB5" s="707"/>
      <c r="BC5" s="707"/>
      <c r="BD5" s="707"/>
      <c r="BE5" s="707"/>
      <c r="BF5" s="707"/>
      <c r="BG5" s="707"/>
      <c r="BH5" s="707"/>
    </row>
    <row r="6" spans="2:272" x14ac:dyDescent="0.15">
      <c r="M6" s="1217"/>
      <c r="N6" s="1217"/>
      <c r="O6" s="1217"/>
      <c r="P6" s="1217"/>
      <c r="Q6" s="1217"/>
      <c r="R6" s="1217"/>
      <c r="S6" s="1217"/>
      <c r="T6" s="1217"/>
      <c r="U6" s="1217"/>
      <c r="V6" s="1217"/>
      <c r="W6" s="1217"/>
      <c r="X6" s="1217"/>
      <c r="Y6" s="1217"/>
      <c r="Z6" s="1217"/>
      <c r="AA6" s="1217"/>
      <c r="AB6" s="1217"/>
      <c r="AC6" s="1217"/>
      <c r="AD6" s="1217"/>
      <c r="AE6" s="1217"/>
      <c r="AF6" s="708"/>
      <c r="AG6" s="708"/>
      <c r="AH6" s="708"/>
      <c r="AI6" s="708"/>
      <c r="AJ6" s="708"/>
      <c r="AK6" s="708"/>
      <c r="AL6" s="708"/>
      <c r="AM6" s="708"/>
      <c r="AN6" s="707"/>
      <c r="AO6" s="707"/>
      <c r="AP6" s="707"/>
      <c r="AQ6" s="707"/>
      <c r="AR6" s="707"/>
      <c r="AS6" s="707"/>
      <c r="AT6" s="707"/>
      <c r="AU6" s="707"/>
      <c r="AV6" s="707"/>
      <c r="AW6" s="707"/>
      <c r="AX6" s="707"/>
      <c r="AY6" s="707"/>
      <c r="AZ6" s="707"/>
      <c r="BA6" s="707"/>
      <c r="BB6" s="707"/>
      <c r="BC6" s="707"/>
      <c r="BD6" s="707"/>
      <c r="BE6" s="707"/>
      <c r="BF6" s="707"/>
      <c r="BG6" s="707"/>
      <c r="BH6" s="707"/>
    </row>
    <row r="7" spans="2:272" ht="17" customHeight="1" x14ac:dyDescent="0.15">
      <c r="M7" s="1217"/>
      <c r="N7" s="1217"/>
      <c r="O7" s="1217"/>
      <c r="P7" s="1217"/>
      <c r="Q7" s="1217"/>
      <c r="R7" s="1217"/>
      <c r="S7" s="1217"/>
      <c r="T7" s="1217"/>
      <c r="U7" s="1217"/>
      <c r="V7" s="1217"/>
      <c r="W7" s="1217"/>
      <c r="X7" s="1217"/>
      <c r="Y7" s="1217"/>
      <c r="Z7" s="1217"/>
      <c r="AA7" s="1217"/>
      <c r="AB7" s="1217"/>
      <c r="AC7" s="1217"/>
      <c r="AD7" s="1217"/>
      <c r="AE7" s="1217"/>
      <c r="AF7" s="708"/>
      <c r="AG7" s="708"/>
      <c r="AH7" s="708"/>
      <c r="AI7" s="708"/>
      <c r="AJ7" s="708"/>
      <c r="AK7" s="708"/>
      <c r="AL7" s="708"/>
      <c r="AM7" s="708"/>
    </row>
    <row r="8" spans="2:272" ht="17" customHeight="1" x14ac:dyDescent="0.15">
      <c r="M8" s="707"/>
      <c r="N8" s="707"/>
      <c r="O8" s="707"/>
      <c r="P8" s="707"/>
      <c r="Q8" s="707"/>
      <c r="R8" s="707"/>
      <c r="S8" s="707"/>
      <c r="T8" s="707"/>
      <c r="U8" s="707"/>
      <c r="V8" s="707"/>
      <c r="W8" s="707"/>
      <c r="X8" s="707"/>
      <c r="Y8" s="707"/>
      <c r="Z8" s="707"/>
      <c r="AA8" s="707"/>
      <c r="AB8" s="707"/>
      <c r="AC8" s="707"/>
      <c r="AD8" s="707"/>
      <c r="AE8" s="707"/>
      <c r="AF8" s="708"/>
      <c r="AG8" s="708"/>
      <c r="AH8" s="708"/>
      <c r="AI8" s="708"/>
      <c r="AJ8" s="708"/>
      <c r="AK8" s="708"/>
      <c r="AL8" s="708"/>
      <c r="AM8" s="708"/>
    </row>
    <row r="9" spans="2:272" ht="17" customHeight="1" x14ac:dyDescent="0.15">
      <c r="J9" s="744"/>
      <c r="K9" s="744"/>
      <c r="L9" s="744"/>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c r="AL9" s="745"/>
      <c r="AM9" s="745"/>
      <c r="AN9" s="744"/>
      <c r="AO9" s="744"/>
      <c r="AP9" s="744"/>
      <c r="AQ9" s="744"/>
      <c r="AR9" s="744"/>
      <c r="AS9" s="744"/>
      <c r="AT9" s="744"/>
      <c r="AU9" s="744"/>
      <c r="AV9" s="744"/>
      <c r="AW9" s="744"/>
      <c r="AX9" s="744"/>
      <c r="AY9" s="744"/>
      <c r="AZ9" s="744"/>
      <c r="BA9" s="744"/>
      <c r="BB9" s="744"/>
      <c r="BC9" s="744"/>
      <c r="BD9" s="744"/>
      <c r="BE9" s="744"/>
      <c r="BF9" s="744"/>
      <c r="BG9" s="744"/>
      <c r="BH9" s="744"/>
      <c r="BI9" s="744"/>
      <c r="BJ9" s="1185">
        <f>IF(M2=L176,0,1)</f>
        <v>1</v>
      </c>
      <c r="BK9" s="1185">
        <f>IF(M2=L177,0,1)</f>
        <v>1</v>
      </c>
      <c r="BL9" s="1185">
        <f>IF(M2=L178,0,1)</f>
        <v>0</v>
      </c>
    </row>
    <row r="10" spans="2:272" ht="8" customHeight="1" x14ac:dyDescent="0.15">
      <c r="M10" s="707"/>
      <c r="N10" s="707"/>
      <c r="O10" s="707"/>
      <c r="P10" s="707"/>
      <c r="Q10" s="707"/>
      <c r="R10" s="707"/>
      <c r="S10" s="707"/>
      <c r="T10" s="707"/>
      <c r="U10" s="707"/>
      <c r="V10" s="707"/>
      <c r="W10" s="707"/>
      <c r="X10" s="707"/>
      <c r="Y10" s="707"/>
      <c r="Z10" s="707"/>
      <c r="AA10" s="707"/>
      <c r="AB10" s="707"/>
      <c r="AC10" s="707"/>
      <c r="AD10" s="707"/>
      <c r="AE10" s="707"/>
      <c r="AF10" s="707"/>
      <c r="AG10" s="707"/>
      <c r="AH10" s="707"/>
      <c r="AI10" s="707"/>
      <c r="AJ10" s="707"/>
      <c r="AK10" s="707"/>
      <c r="AL10" s="707"/>
      <c r="AM10" s="707"/>
    </row>
    <row r="11" spans="2:272" ht="6" customHeight="1" x14ac:dyDescent="0.15"/>
    <row r="12" spans="2:272" s="30" customFormat="1" ht="15" customHeight="1" x14ac:dyDescent="0.25">
      <c r="B12" s="1079"/>
      <c r="C12" s="1079"/>
      <c r="D12" s="1079"/>
      <c r="E12" s="1079"/>
      <c r="F12" s="1079"/>
      <c r="G12" s="1079"/>
      <c r="H12" s="785"/>
      <c r="J12" s="32"/>
      <c r="Y12" s="31"/>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c r="EK12" s="785"/>
      <c r="EL12" s="785"/>
      <c r="EM12" s="785"/>
      <c r="EN12" s="785"/>
      <c r="EO12" s="785"/>
      <c r="EP12" s="785"/>
      <c r="EQ12" s="785"/>
      <c r="ER12" s="785"/>
      <c r="ES12" s="785"/>
      <c r="ET12" s="785"/>
      <c r="EU12" s="785"/>
      <c r="EV12" s="785"/>
      <c r="EW12" s="785"/>
      <c r="EX12" s="785"/>
      <c r="EY12" s="785"/>
      <c r="EZ12" s="785"/>
      <c r="FA12" s="785"/>
      <c r="FB12" s="785"/>
      <c r="FC12" s="785"/>
      <c r="FD12" s="785"/>
      <c r="FE12" s="785"/>
      <c r="FF12" s="785"/>
      <c r="FG12" s="785"/>
      <c r="FH12" s="785"/>
      <c r="FI12" s="785"/>
      <c r="FJ12" s="785"/>
      <c r="FK12" s="785"/>
      <c r="FL12" s="785"/>
      <c r="FM12" s="785"/>
      <c r="FN12" s="785"/>
      <c r="FO12" s="785"/>
      <c r="FP12" s="785"/>
      <c r="FQ12" s="785"/>
      <c r="FR12" s="785"/>
      <c r="FS12" s="785"/>
      <c r="FT12" s="785"/>
      <c r="FU12" s="785"/>
      <c r="FV12" s="785"/>
      <c r="FW12" s="785"/>
      <c r="FX12" s="785"/>
      <c r="FY12" s="785"/>
      <c r="FZ12" s="785"/>
      <c r="GA12" s="785"/>
      <c r="GB12" s="785"/>
      <c r="GC12" s="785"/>
      <c r="GD12" s="785"/>
      <c r="GE12" s="785"/>
      <c r="GF12" s="785"/>
      <c r="GG12" s="785"/>
      <c r="GH12" s="785"/>
      <c r="GI12" s="785"/>
      <c r="GJ12" s="785"/>
      <c r="GK12" s="785"/>
      <c r="GL12" s="785"/>
      <c r="GM12" s="785"/>
      <c r="GN12" s="785"/>
      <c r="GO12" s="785"/>
      <c r="GP12" s="785"/>
      <c r="GQ12" s="785"/>
      <c r="GR12" s="785"/>
      <c r="GS12" s="785"/>
      <c r="GT12" s="785"/>
      <c r="GU12" s="785"/>
      <c r="GV12" s="785"/>
      <c r="GW12" s="785"/>
      <c r="GX12" s="785"/>
      <c r="GY12" s="785"/>
      <c r="GZ12" s="785"/>
      <c r="HA12" s="785"/>
      <c r="HB12" s="785"/>
      <c r="HC12" s="785"/>
      <c r="HD12" s="785"/>
      <c r="HE12" s="785"/>
      <c r="HF12" s="785"/>
      <c r="HG12" s="785"/>
      <c r="HH12" s="785"/>
      <c r="HI12" s="785"/>
      <c r="HJ12" s="785"/>
      <c r="HK12" s="785"/>
      <c r="HL12" s="785"/>
      <c r="HM12" s="785"/>
      <c r="HN12" s="785"/>
      <c r="HO12" s="785"/>
      <c r="HP12" s="785"/>
      <c r="HQ12" s="785"/>
      <c r="HR12" s="785"/>
      <c r="HS12" s="785"/>
      <c r="HT12" s="785"/>
      <c r="HU12" s="785"/>
      <c r="HV12" s="785"/>
      <c r="HW12" s="785"/>
      <c r="HX12" s="785"/>
      <c r="HY12" s="785"/>
      <c r="HZ12" s="785"/>
      <c r="IA12" s="785"/>
      <c r="IB12" s="785"/>
      <c r="IC12" s="785"/>
      <c r="ID12" s="785"/>
      <c r="IE12" s="785"/>
      <c r="IF12" s="785"/>
      <c r="IG12" s="785"/>
      <c r="IH12" s="785"/>
      <c r="II12" s="785"/>
      <c r="IJ12" s="785"/>
      <c r="IK12" s="785"/>
      <c r="IL12" s="785"/>
      <c r="IM12" s="785"/>
      <c r="IN12" s="785"/>
      <c r="IO12" s="785"/>
      <c r="IP12" s="785"/>
      <c r="IQ12" s="785"/>
      <c r="IR12" s="785"/>
      <c r="IS12" s="785"/>
      <c r="IT12" s="785"/>
      <c r="IU12" s="785"/>
      <c r="IV12" s="785"/>
      <c r="IW12" s="785"/>
      <c r="IX12" s="785"/>
      <c r="IY12" s="785"/>
      <c r="IZ12" s="785"/>
      <c r="JA12" s="785"/>
      <c r="JB12" s="785"/>
      <c r="JC12" s="785"/>
      <c r="JD12" s="785"/>
      <c r="JE12" s="785"/>
      <c r="JF12" s="785"/>
      <c r="JG12" s="785"/>
      <c r="JH12" s="785"/>
      <c r="JI12" s="785"/>
      <c r="JJ12" s="785"/>
    </row>
    <row r="13" spans="2:272" s="30" customFormat="1" ht="12" customHeight="1" x14ac:dyDescent="0.25">
      <c r="B13" s="1079"/>
      <c r="C13" s="1079"/>
      <c r="D13" s="1079"/>
      <c r="E13" s="1079"/>
      <c r="F13" s="1079"/>
      <c r="G13" s="1079"/>
      <c r="H13" s="785"/>
      <c r="J13" s="1077"/>
      <c r="K13" s="1006"/>
      <c r="L13" s="1006"/>
      <c r="M13" s="1006"/>
      <c r="N13" s="1006"/>
      <c r="O13" s="1006"/>
      <c r="P13" s="1006"/>
      <c r="Q13" s="1006"/>
      <c r="R13" s="1006"/>
      <c r="S13" s="1006"/>
      <c r="T13" s="1006"/>
      <c r="U13" s="1006"/>
      <c r="V13" s="1006"/>
      <c r="W13" s="1006"/>
      <c r="X13" s="1006"/>
      <c r="Y13" s="1007"/>
      <c r="Z13" s="1006"/>
      <c r="AA13" s="1006"/>
      <c r="AB13" s="1006"/>
      <c r="AC13" s="1006"/>
      <c r="AD13" s="1006"/>
      <c r="AE13" s="1006"/>
      <c r="AF13" s="1006"/>
      <c r="AG13" s="1006"/>
      <c r="AH13" s="1006"/>
      <c r="AI13" s="1006"/>
      <c r="AJ13" s="1006"/>
      <c r="AK13" s="1006"/>
      <c r="AL13" s="1006"/>
      <c r="AM13" s="1006"/>
      <c r="AN13" s="1006"/>
      <c r="AO13" s="1006"/>
      <c r="AP13" s="1006"/>
      <c r="AQ13" s="1006"/>
      <c r="AR13" s="1006"/>
      <c r="AS13" s="1006"/>
      <c r="AT13" s="1006"/>
      <c r="AU13" s="1006"/>
      <c r="AV13" s="1006"/>
      <c r="AW13" s="1006"/>
      <c r="AX13" s="1006"/>
      <c r="AY13" s="1006"/>
      <c r="AZ13" s="1006"/>
      <c r="BA13" s="1006"/>
      <c r="BB13" s="1006"/>
      <c r="BC13" s="1006"/>
      <c r="BD13" s="1006"/>
      <c r="BE13" s="1006"/>
      <c r="BF13" s="1006"/>
      <c r="BG13" s="1006"/>
      <c r="BH13" s="1006"/>
      <c r="BI13" s="1006"/>
      <c r="BJ13" s="1006"/>
      <c r="BK13" s="1006"/>
      <c r="BL13" s="1006"/>
      <c r="BM13" s="1008"/>
      <c r="BO13" s="785"/>
      <c r="BP13" s="785"/>
      <c r="BQ13" s="785"/>
      <c r="BR13" s="785"/>
      <c r="BS13" s="785"/>
      <c r="BT13" s="785"/>
      <c r="BU13" s="785"/>
      <c r="BV13" s="785"/>
      <c r="BW13" s="785"/>
      <c r="BX13" s="785"/>
      <c r="BY13" s="785"/>
      <c r="BZ13" s="785"/>
      <c r="CA13" s="785"/>
      <c r="CB13" s="785"/>
      <c r="CC13" s="785"/>
      <c r="CD13" s="785"/>
      <c r="CE13" s="785"/>
      <c r="CF13" s="785"/>
      <c r="CG13" s="785"/>
      <c r="CH13" s="785"/>
      <c r="CI13" s="785"/>
      <c r="CJ13" s="785"/>
      <c r="CK13" s="785"/>
      <c r="CL13" s="785"/>
      <c r="CM13" s="785"/>
      <c r="CN13" s="785"/>
      <c r="CO13" s="785"/>
      <c r="CP13" s="785"/>
      <c r="CQ13" s="785"/>
      <c r="CR13" s="785"/>
      <c r="CS13" s="785"/>
      <c r="CT13" s="785"/>
      <c r="CU13" s="785"/>
      <c r="CV13" s="785"/>
      <c r="CW13" s="785"/>
      <c r="CX13" s="785"/>
      <c r="CY13" s="785"/>
      <c r="CZ13" s="785"/>
      <c r="DA13" s="785"/>
      <c r="DB13" s="785"/>
      <c r="DC13" s="785"/>
      <c r="DD13" s="785"/>
      <c r="DE13" s="785"/>
      <c r="DF13" s="785"/>
      <c r="DG13" s="785"/>
      <c r="DH13" s="785"/>
      <c r="DI13" s="785"/>
      <c r="DJ13" s="785"/>
      <c r="DK13" s="785"/>
      <c r="DL13" s="785"/>
      <c r="DM13" s="785"/>
      <c r="DN13" s="785"/>
      <c r="DO13" s="785"/>
      <c r="DP13" s="785"/>
      <c r="DQ13" s="785"/>
      <c r="DR13" s="785"/>
      <c r="DS13" s="785"/>
      <c r="DT13" s="785"/>
      <c r="DU13" s="785"/>
      <c r="DV13" s="785"/>
      <c r="DW13" s="785"/>
      <c r="DX13" s="785"/>
      <c r="DY13" s="785"/>
      <c r="DZ13" s="785"/>
      <c r="EA13" s="785"/>
      <c r="EB13" s="785"/>
      <c r="EC13" s="785"/>
      <c r="ED13" s="785"/>
      <c r="EE13" s="785"/>
      <c r="EF13" s="785"/>
      <c r="EG13" s="785"/>
      <c r="EH13" s="785"/>
      <c r="EI13" s="785"/>
      <c r="EJ13" s="785"/>
      <c r="EK13" s="785"/>
      <c r="EL13" s="785"/>
      <c r="EM13" s="785"/>
      <c r="EN13" s="785"/>
      <c r="EO13" s="785"/>
      <c r="EP13" s="785"/>
      <c r="EQ13" s="785"/>
      <c r="ER13" s="785"/>
      <c r="ES13" s="785"/>
      <c r="ET13" s="785"/>
      <c r="EU13" s="785"/>
      <c r="EV13" s="785"/>
      <c r="EW13" s="785"/>
      <c r="EX13" s="785"/>
      <c r="EY13" s="785"/>
      <c r="EZ13" s="785"/>
      <c r="FA13" s="785"/>
      <c r="FB13" s="785"/>
      <c r="FC13" s="785"/>
      <c r="FD13" s="785"/>
      <c r="FE13" s="785"/>
      <c r="FF13" s="785"/>
      <c r="FG13" s="785"/>
      <c r="FH13" s="785"/>
      <c r="FI13" s="785"/>
      <c r="FJ13" s="785"/>
      <c r="FK13" s="785"/>
      <c r="FL13" s="785"/>
      <c r="FM13" s="785"/>
      <c r="FN13" s="785"/>
      <c r="FO13" s="785"/>
      <c r="FP13" s="785"/>
      <c r="FQ13" s="785"/>
      <c r="FR13" s="785"/>
      <c r="FS13" s="785"/>
      <c r="FT13" s="785"/>
      <c r="FU13" s="785"/>
      <c r="FV13" s="785"/>
      <c r="FW13" s="785"/>
      <c r="FX13" s="785"/>
      <c r="FY13" s="785"/>
      <c r="FZ13" s="785"/>
      <c r="GA13" s="785"/>
      <c r="GB13" s="785"/>
      <c r="GC13" s="785"/>
      <c r="GD13" s="785"/>
      <c r="GE13" s="785"/>
      <c r="GF13" s="785"/>
      <c r="GG13" s="785"/>
      <c r="GH13" s="785"/>
      <c r="GI13" s="785"/>
      <c r="GJ13" s="785"/>
      <c r="GK13" s="785"/>
      <c r="GL13" s="785"/>
      <c r="GM13" s="785"/>
      <c r="GN13" s="785"/>
      <c r="GO13" s="785"/>
      <c r="GP13" s="785"/>
      <c r="GQ13" s="785"/>
      <c r="GR13" s="785"/>
      <c r="GS13" s="785"/>
      <c r="GT13" s="785"/>
      <c r="GU13" s="785"/>
      <c r="GV13" s="785"/>
      <c r="GW13" s="785"/>
      <c r="GX13" s="785"/>
      <c r="GY13" s="785"/>
      <c r="GZ13" s="785"/>
      <c r="HA13" s="785"/>
      <c r="HB13" s="785"/>
      <c r="HC13" s="785"/>
      <c r="HD13" s="785"/>
      <c r="HE13" s="785"/>
      <c r="HF13" s="785"/>
      <c r="HG13" s="785"/>
      <c r="HH13" s="785"/>
      <c r="HI13" s="785"/>
      <c r="HJ13" s="785"/>
      <c r="HK13" s="785"/>
      <c r="HL13" s="785"/>
      <c r="HM13" s="785"/>
      <c r="HN13" s="785"/>
      <c r="HO13" s="785"/>
      <c r="HP13" s="785"/>
      <c r="HQ13" s="785"/>
      <c r="HR13" s="785"/>
      <c r="HS13" s="785"/>
      <c r="HT13" s="785"/>
      <c r="HU13" s="785"/>
      <c r="HV13" s="785"/>
      <c r="HW13" s="785"/>
      <c r="HX13" s="785"/>
      <c r="HY13" s="785"/>
      <c r="HZ13" s="785"/>
      <c r="IA13" s="785"/>
      <c r="IB13" s="785"/>
      <c r="IC13" s="785"/>
      <c r="ID13" s="785"/>
      <c r="IE13" s="785"/>
      <c r="IF13" s="785"/>
      <c r="IG13" s="785"/>
      <c r="IH13" s="785"/>
      <c r="II13" s="785"/>
      <c r="IJ13" s="785"/>
      <c r="IK13" s="785"/>
      <c r="IL13" s="785"/>
      <c r="IM13" s="785"/>
      <c r="IN13" s="785"/>
      <c r="IO13" s="785"/>
      <c r="IP13" s="785"/>
      <c r="IQ13" s="785"/>
      <c r="IR13" s="785"/>
      <c r="IS13" s="785"/>
      <c r="IT13" s="785"/>
      <c r="IU13" s="785"/>
      <c r="IV13" s="785"/>
      <c r="IW13" s="785"/>
      <c r="IX13" s="785"/>
      <c r="IY13" s="785"/>
      <c r="IZ13" s="785"/>
      <c r="JA13" s="785"/>
      <c r="JB13" s="785"/>
      <c r="JC13" s="785"/>
      <c r="JD13" s="785"/>
      <c r="JE13" s="785"/>
      <c r="JF13" s="785"/>
      <c r="JG13" s="785"/>
      <c r="JH13" s="785"/>
      <c r="JI13" s="785"/>
      <c r="JJ13" s="785"/>
    </row>
    <row r="14" spans="2:272" s="30" customFormat="1" ht="30" x14ac:dyDescent="0.3">
      <c r="B14" s="1079"/>
      <c r="C14" s="1079"/>
      <c r="D14" s="1079"/>
      <c r="E14" s="1079"/>
      <c r="F14" s="1079"/>
      <c r="G14" s="1079"/>
      <c r="H14" s="785"/>
      <c r="J14" s="1009"/>
      <c r="L14" s="702" t="str">
        <f>X!C422</f>
        <v>Introduzione allo strumento del freddo</v>
      </c>
      <c r="M14" s="702"/>
      <c r="AA14" s="31"/>
      <c r="BM14" s="1010"/>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c r="EK14" s="785"/>
      <c r="EL14" s="785"/>
      <c r="EM14" s="785"/>
      <c r="EN14" s="785"/>
      <c r="EO14" s="785"/>
      <c r="EP14" s="785"/>
      <c r="EQ14" s="785"/>
      <c r="ER14" s="785"/>
      <c r="ES14" s="785"/>
      <c r="ET14" s="785"/>
      <c r="EU14" s="785"/>
      <c r="EV14" s="785"/>
      <c r="EW14" s="785"/>
      <c r="EX14" s="785"/>
      <c r="EY14" s="785"/>
      <c r="EZ14" s="785"/>
      <c r="FA14" s="785"/>
      <c r="FB14" s="785"/>
      <c r="FC14" s="785"/>
      <c r="FD14" s="785"/>
      <c r="FE14" s="785"/>
      <c r="FF14" s="785"/>
      <c r="FG14" s="785"/>
      <c r="FH14" s="785"/>
      <c r="FI14" s="785"/>
      <c r="FJ14" s="785"/>
      <c r="FK14" s="785"/>
      <c r="FL14" s="785"/>
      <c r="FM14" s="785"/>
      <c r="FN14" s="785"/>
      <c r="FO14" s="785"/>
      <c r="FP14" s="785"/>
      <c r="FQ14" s="785"/>
      <c r="FR14" s="785"/>
      <c r="FS14" s="785"/>
      <c r="FT14" s="785"/>
      <c r="FU14" s="785"/>
      <c r="FV14" s="785"/>
      <c r="FW14" s="785"/>
      <c r="FX14" s="785"/>
      <c r="FY14" s="785"/>
      <c r="FZ14" s="785"/>
      <c r="GA14" s="785"/>
      <c r="GB14" s="785"/>
      <c r="GC14" s="785"/>
      <c r="GD14" s="785"/>
      <c r="GE14" s="785"/>
      <c r="GF14" s="785"/>
      <c r="GG14" s="785"/>
      <c r="GH14" s="785"/>
      <c r="GI14" s="785"/>
      <c r="GJ14" s="785"/>
      <c r="GK14" s="785"/>
      <c r="GL14" s="785"/>
      <c r="GM14" s="785"/>
      <c r="GN14" s="785"/>
      <c r="GO14" s="785"/>
      <c r="GP14" s="785"/>
      <c r="GQ14" s="785"/>
      <c r="GR14" s="785"/>
      <c r="GS14" s="785"/>
      <c r="GT14" s="785"/>
      <c r="GU14" s="785"/>
      <c r="GV14" s="785"/>
      <c r="GW14" s="785"/>
      <c r="GX14" s="785"/>
      <c r="GY14" s="785"/>
      <c r="GZ14" s="785"/>
      <c r="HA14" s="785"/>
      <c r="HB14" s="785"/>
      <c r="HC14" s="785"/>
      <c r="HD14" s="785"/>
      <c r="HE14" s="785"/>
      <c r="HF14" s="785"/>
      <c r="HG14" s="785"/>
      <c r="HH14" s="785"/>
      <c r="HI14" s="785"/>
      <c r="HJ14" s="785"/>
      <c r="HK14" s="785"/>
      <c r="HL14" s="785"/>
      <c r="HM14" s="785"/>
      <c r="HN14" s="785"/>
      <c r="HO14" s="785"/>
      <c r="HP14" s="785"/>
      <c r="HQ14" s="785"/>
      <c r="HR14" s="785"/>
      <c r="HS14" s="785"/>
      <c r="HT14" s="785"/>
      <c r="HU14" s="785"/>
      <c r="HV14" s="785"/>
      <c r="HW14" s="785"/>
      <c r="HX14" s="785"/>
      <c r="HY14" s="785"/>
      <c r="HZ14" s="785"/>
      <c r="IA14" s="785"/>
      <c r="IB14" s="785"/>
      <c r="IC14" s="785"/>
      <c r="ID14" s="785"/>
      <c r="IE14" s="785"/>
      <c r="IF14" s="785"/>
      <c r="IG14" s="785"/>
      <c r="IH14" s="785"/>
      <c r="II14" s="785"/>
      <c r="IJ14" s="785"/>
      <c r="IK14" s="785"/>
      <c r="IL14" s="785"/>
      <c r="IM14" s="785"/>
      <c r="IN14" s="785"/>
      <c r="IO14" s="785"/>
      <c r="IP14" s="785"/>
      <c r="IQ14" s="785"/>
      <c r="IR14" s="785"/>
      <c r="IS14" s="785"/>
      <c r="IT14" s="785"/>
      <c r="IU14" s="785"/>
      <c r="IV14" s="785"/>
      <c r="IW14" s="785"/>
      <c r="IX14" s="785"/>
      <c r="IY14" s="785"/>
      <c r="IZ14" s="785"/>
      <c r="JA14" s="785"/>
      <c r="JB14" s="785"/>
      <c r="JC14" s="785"/>
      <c r="JD14" s="785"/>
      <c r="JE14" s="785"/>
      <c r="JF14" s="785"/>
      <c r="JG14" s="785"/>
      <c r="JH14" s="785"/>
      <c r="JI14" s="785"/>
      <c r="JJ14" s="785"/>
      <c r="JK14" s="785"/>
      <c r="JL14" s="785"/>
    </row>
    <row r="15" spans="2:272" s="30" customFormat="1" ht="12" customHeight="1" x14ac:dyDescent="0.25">
      <c r="B15" s="1079"/>
      <c r="C15" s="1079"/>
      <c r="D15" s="1079"/>
      <c r="E15" s="1079"/>
      <c r="F15" s="1079"/>
      <c r="G15" s="1079"/>
      <c r="H15" s="785"/>
      <c r="J15" s="1009"/>
      <c r="L15" s="32"/>
      <c r="AA15" s="31"/>
      <c r="BM15" s="1010"/>
      <c r="BO15" s="785"/>
      <c r="BP15" s="785"/>
      <c r="BQ15" s="785"/>
      <c r="BR15" s="785"/>
      <c r="BS15" s="785"/>
      <c r="BT15" s="785"/>
      <c r="BU15" s="785"/>
      <c r="BV15" s="785"/>
      <c r="BW15" s="785"/>
      <c r="BX15" s="785"/>
      <c r="BY15" s="785"/>
      <c r="BZ15" s="785"/>
      <c r="CA15" s="785"/>
      <c r="CB15" s="785"/>
      <c r="CC15" s="785"/>
      <c r="CD15" s="785"/>
      <c r="CE15" s="785"/>
      <c r="CF15" s="785"/>
      <c r="CG15" s="785"/>
      <c r="CH15" s="785"/>
      <c r="CI15" s="785"/>
      <c r="CJ15" s="785"/>
      <c r="CK15" s="785"/>
      <c r="CL15" s="785"/>
      <c r="CM15" s="785"/>
      <c r="CN15" s="785"/>
      <c r="CO15" s="785"/>
      <c r="CP15" s="785"/>
      <c r="CQ15" s="785"/>
      <c r="CR15" s="785"/>
      <c r="CS15" s="785"/>
      <c r="CT15" s="785"/>
      <c r="CU15" s="785"/>
      <c r="CV15" s="785"/>
      <c r="CW15" s="785"/>
      <c r="CX15" s="785"/>
      <c r="CY15" s="785"/>
      <c r="CZ15" s="785"/>
      <c r="DA15" s="785"/>
      <c r="DB15" s="785"/>
      <c r="DC15" s="785"/>
      <c r="DD15" s="785"/>
      <c r="DE15" s="785"/>
      <c r="DF15" s="785"/>
      <c r="DG15" s="785"/>
      <c r="DH15" s="785"/>
      <c r="DI15" s="785"/>
      <c r="DJ15" s="785"/>
      <c r="DK15" s="785"/>
      <c r="DL15" s="785"/>
      <c r="DM15" s="785"/>
      <c r="DN15" s="785"/>
      <c r="DO15" s="785"/>
      <c r="DP15" s="785"/>
      <c r="DQ15" s="785"/>
      <c r="DR15" s="785"/>
      <c r="DS15" s="785"/>
      <c r="DT15" s="785"/>
      <c r="DU15" s="785"/>
      <c r="DV15" s="785"/>
      <c r="DW15" s="785"/>
      <c r="DX15" s="785"/>
      <c r="DY15" s="785"/>
      <c r="DZ15" s="785"/>
      <c r="EA15" s="785"/>
      <c r="EB15" s="785"/>
      <c r="EC15" s="785"/>
      <c r="ED15" s="785"/>
      <c r="EE15" s="785"/>
      <c r="EF15" s="785"/>
      <c r="EG15" s="785"/>
      <c r="EH15" s="785"/>
      <c r="EI15" s="785"/>
      <c r="EJ15" s="785"/>
      <c r="EK15" s="785"/>
      <c r="EL15" s="785"/>
      <c r="EM15" s="785"/>
      <c r="EN15" s="785"/>
      <c r="EO15" s="785"/>
      <c r="EP15" s="785"/>
      <c r="EQ15" s="785"/>
      <c r="ER15" s="785"/>
      <c r="ES15" s="785"/>
      <c r="ET15" s="785"/>
      <c r="EU15" s="785"/>
      <c r="EV15" s="785"/>
      <c r="EW15" s="785"/>
      <c r="EX15" s="785"/>
      <c r="EY15" s="785"/>
      <c r="EZ15" s="785"/>
      <c r="FA15" s="785"/>
      <c r="FB15" s="785"/>
      <c r="FC15" s="785"/>
      <c r="FD15" s="785"/>
      <c r="FE15" s="785"/>
      <c r="FF15" s="785"/>
      <c r="FG15" s="785"/>
      <c r="FH15" s="785"/>
      <c r="FI15" s="785"/>
      <c r="FJ15" s="785"/>
      <c r="FK15" s="785"/>
      <c r="FL15" s="785"/>
      <c r="FM15" s="785"/>
      <c r="FN15" s="785"/>
      <c r="FO15" s="785"/>
      <c r="FP15" s="785"/>
      <c r="FQ15" s="785"/>
      <c r="FR15" s="785"/>
      <c r="FS15" s="785"/>
      <c r="FT15" s="785"/>
      <c r="FU15" s="785"/>
      <c r="FV15" s="785"/>
      <c r="FW15" s="785"/>
      <c r="FX15" s="785"/>
      <c r="FY15" s="785"/>
      <c r="FZ15" s="785"/>
      <c r="GA15" s="785"/>
      <c r="GB15" s="785"/>
      <c r="GC15" s="785"/>
      <c r="GD15" s="785"/>
      <c r="GE15" s="785"/>
      <c r="GF15" s="785"/>
      <c r="GG15" s="785"/>
      <c r="GH15" s="785"/>
      <c r="GI15" s="785"/>
      <c r="GJ15" s="785"/>
      <c r="GK15" s="785"/>
      <c r="GL15" s="785"/>
      <c r="GM15" s="785"/>
      <c r="GN15" s="785"/>
      <c r="GO15" s="785"/>
      <c r="GP15" s="785"/>
      <c r="GQ15" s="785"/>
      <c r="GR15" s="785"/>
      <c r="GS15" s="785"/>
      <c r="GT15" s="785"/>
      <c r="GU15" s="785"/>
      <c r="GV15" s="785"/>
      <c r="GW15" s="785"/>
      <c r="GX15" s="785"/>
      <c r="GY15" s="785"/>
      <c r="GZ15" s="785"/>
      <c r="HA15" s="785"/>
      <c r="HB15" s="785"/>
      <c r="HC15" s="785"/>
      <c r="HD15" s="785"/>
      <c r="HE15" s="785"/>
      <c r="HF15" s="785"/>
      <c r="HG15" s="785"/>
      <c r="HH15" s="785"/>
      <c r="HI15" s="785"/>
      <c r="HJ15" s="785"/>
      <c r="HK15" s="785"/>
      <c r="HL15" s="785"/>
      <c r="HM15" s="785"/>
      <c r="HN15" s="785"/>
      <c r="HO15" s="785"/>
      <c r="HP15" s="785"/>
      <c r="HQ15" s="785"/>
      <c r="HR15" s="785"/>
      <c r="HS15" s="785"/>
      <c r="HT15" s="785"/>
      <c r="HU15" s="785"/>
      <c r="HV15" s="785"/>
      <c r="HW15" s="785"/>
      <c r="HX15" s="785"/>
      <c r="HY15" s="785"/>
      <c r="HZ15" s="785"/>
      <c r="IA15" s="785"/>
      <c r="IB15" s="785"/>
      <c r="IC15" s="785"/>
      <c r="ID15" s="785"/>
      <c r="IE15" s="785"/>
      <c r="IF15" s="785"/>
      <c r="IG15" s="785"/>
      <c r="IH15" s="785"/>
      <c r="II15" s="785"/>
      <c r="IJ15" s="785"/>
      <c r="IK15" s="785"/>
      <c r="IL15" s="785"/>
      <c r="IM15" s="785"/>
      <c r="IN15" s="785"/>
      <c r="IO15" s="785"/>
      <c r="IP15" s="785"/>
      <c r="IQ15" s="785"/>
      <c r="IR15" s="785"/>
      <c r="IS15" s="785"/>
      <c r="IT15" s="785"/>
      <c r="IU15" s="785"/>
      <c r="IV15" s="785"/>
      <c r="IW15" s="785"/>
      <c r="IX15" s="785"/>
      <c r="IY15" s="785"/>
      <c r="IZ15" s="785"/>
      <c r="JA15" s="785"/>
      <c r="JB15" s="785"/>
      <c r="JC15" s="785"/>
      <c r="JD15" s="785"/>
      <c r="JE15" s="785"/>
      <c r="JF15" s="785"/>
      <c r="JG15" s="785"/>
      <c r="JH15" s="785"/>
      <c r="JI15" s="785"/>
      <c r="JJ15" s="785"/>
      <c r="JK15" s="785"/>
      <c r="JL15" s="785"/>
    </row>
    <row r="16" spans="2:272" s="30" customFormat="1" ht="12" customHeight="1" x14ac:dyDescent="0.25">
      <c r="B16" s="1079"/>
      <c r="C16" s="1079"/>
      <c r="D16" s="1079"/>
      <c r="E16" s="1079"/>
      <c r="F16" s="1079"/>
      <c r="G16" s="1079"/>
      <c r="H16" s="785"/>
      <c r="J16" s="1009"/>
      <c r="L16" s="1222" t="str">
        <f>X!C423</f>
        <v>Lo strumento del freddo permette di stimare il consumo di elettricità, le emissioni totali di gas serra (TEWI) e l’economicità di un sistema di refrigerazione con poche voci. I dati per due diverse varianti di sistema possono essere registrati e i risultati confrontati tra loro.</v>
      </c>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222"/>
      <c r="AM16" s="1222"/>
      <c r="AN16" s="1222"/>
      <c r="AO16" s="1222"/>
      <c r="AP16" s="1222"/>
      <c r="AQ16" s="1222"/>
      <c r="AR16" s="619"/>
      <c r="AS16" s="619"/>
      <c r="AT16" s="619"/>
      <c r="AU16" s="619"/>
      <c r="AV16" s="619"/>
      <c r="AW16" s="32"/>
      <c r="AX16" s="619"/>
      <c r="AY16" s="619"/>
      <c r="AZ16" s="619"/>
      <c r="BA16" s="619"/>
      <c r="BB16" s="619"/>
      <c r="BC16" s="619"/>
      <c r="BD16" s="619"/>
      <c r="BE16" s="619"/>
      <c r="BF16" s="619"/>
      <c r="BG16" s="619"/>
      <c r="BH16" s="619"/>
      <c r="BI16" s="619"/>
      <c r="BJ16" s="619"/>
      <c r="BK16" s="619"/>
      <c r="BL16" s="619"/>
      <c r="BM16" s="1011"/>
      <c r="BN16" s="619"/>
      <c r="BO16" s="785"/>
      <c r="BP16" s="785"/>
      <c r="BQ16" s="785"/>
      <c r="BR16" s="785"/>
      <c r="BS16" s="785"/>
      <c r="BT16" s="785"/>
      <c r="BU16" s="785"/>
      <c r="BV16" s="785"/>
      <c r="BW16" s="785"/>
      <c r="BX16" s="785"/>
      <c r="BY16" s="785"/>
      <c r="BZ16" s="785"/>
      <c r="CA16" s="785"/>
      <c r="CB16" s="785"/>
      <c r="CC16" s="785"/>
      <c r="CD16" s="785"/>
      <c r="CE16" s="785"/>
      <c r="CF16" s="785"/>
      <c r="CG16" s="785"/>
      <c r="CH16" s="785"/>
      <c r="CI16" s="785"/>
      <c r="CJ16" s="785"/>
      <c r="CK16" s="785"/>
      <c r="CL16" s="785"/>
      <c r="CM16" s="785"/>
      <c r="CN16" s="785"/>
      <c r="CO16" s="785"/>
      <c r="CP16" s="785"/>
      <c r="CQ16" s="785"/>
      <c r="CR16" s="785"/>
      <c r="CS16" s="785"/>
      <c r="CT16" s="785"/>
      <c r="CU16" s="785"/>
      <c r="CV16" s="785"/>
      <c r="CW16" s="785"/>
      <c r="CX16" s="785"/>
      <c r="CY16" s="785"/>
      <c r="CZ16" s="785"/>
      <c r="DA16" s="785"/>
      <c r="DB16" s="785"/>
      <c r="DC16" s="785"/>
      <c r="DD16" s="785"/>
      <c r="DE16" s="785"/>
      <c r="DF16" s="785"/>
      <c r="DG16" s="785"/>
      <c r="DH16" s="785"/>
      <c r="DI16" s="785"/>
      <c r="DJ16" s="785"/>
      <c r="DK16" s="785"/>
      <c r="DL16" s="785"/>
      <c r="DM16" s="785"/>
      <c r="DN16" s="785"/>
      <c r="DO16" s="785"/>
      <c r="DP16" s="785"/>
      <c r="DQ16" s="785"/>
      <c r="DR16" s="785"/>
      <c r="DS16" s="785"/>
      <c r="DT16" s="785"/>
      <c r="DU16" s="785"/>
      <c r="DV16" s="785"/>
      <c r="DW16" s="785"/>
      <c r="DX16" s="785"/>
      <c r="DY16" s="785"/>
      <c r="DZ16" s="785"/>
      <c r="EA16" s="785"/>
      <c r="EB16" s="785"/>
      <c r="EC16" s="785"/>
      <c r="ED16" s="785"/>
      <c r="EE16" s="785"/>
      <c r="EF16" s="785"/>
      <c r="EG16" s="785"/>
      <c r="EH16" s="785"/>
      <c r="EI16" s="785"/>
      <c r="EJ16" s="785"/>
      <c r="EK16" s="785"/>
      <c r="EL16" s="785"/>
      <c r="EM16" s="785"/>
      <c r="EN16" s="785"/>
      <c r="EO16" s="785"/>
      <c r="EP16" s="785"/>
      <c r="EQ16" s="785"/>
      <c r="ER16" s="785"/>
      <c r="ES16" s="785"/>
      <c r="ET16" s="785"/>
      <c r="EU16" s="785"/>
      <c r="EV16" s="785"/>
      <c r="EW16" s="785"/>
      <c r="EX16" s="785"/>
      <c r="EY16" s="785"/>
      <c r="EZ16" s="785"/>
      <c r="FA16" s="785"/>
      <c r="FB16" s="785"/>
      <c r="FC16" s="785"/>
      <c r="FD16" s="785"/>
      <c r="FE16" s="785"/>
      <c r="FF16" s="785"/>
      <c r="FG16" s="785"/>
      <c r="FH16" s="785"/>
      <c r="FI16" s="785"/>
      <c r="FJ16" s="785"/>
      <c r="FK16" s="785"/>
      <c r="FL16" s="785"/>
      <c r="FM16" s="785"/>
      <c r="FN16" s="785"/>
      <c r="FO16" s="785"/>
      <c r="FP16" s="785"/>
      <c r="FQ16" s="785"/>
      <c r="FR16" s="785"/>
      <c r="FS16" s="785"/>
      <c r="FT16" s="785"/>
      <c r="FU16" s="785"/>
      <c r="FV16" s="785"/>
      <c r="FW16" s="785"/>
      <c r="FX16" s="785"/>
      <c r="FY16" s="785"/>
      <c r="FZ16" s="785"/>
      <c r="GA16" s="785"/>
      <c r="GB16" s="785"/>
      <c r="GC16" s="785"/>
      <c r="GD16" s="785"/>
      <c r="GE16" s="785"/>
      <c r="GF16" s="785"/>
      <c r="GG16" s="785"/>
      <c r="GH16" s="785"/>
      <c r="GI16" s="785"/>
      <c r="GJ16" s="785"/>
      <c r="GK16" s="785"/>
      <c r="GL16" s="785"/>
      <c r="GM16" s="785"/>
      <c r="GN16" s="785"/>
      <c r="GO16" s="785"/>
      <c r="GP16" s="785"/>
      <c r="GQ16" s="785"/>
      <c r="GR16" s="785"/>
      <c r="GS16" s="785"/>
      <c r="GT16" s="785"/>
      <c r="GU16" s="785"/>
      <c r="GV16" s="785"/>
      <c r="GW16" s="785"/>
      <c r="GX16" s="785"/>
      <c r="GY16" s="785"/>
      <c r="GZ16" s="785"/>
      <c r="HA16" s="785"/>
      <c r="HB16" s="785"/>
      <c r="HC16" s="785"/>
      <c r="HD16" s="785"/>
      <c r="HE16" s="785"/>
      <c r="HF16" s="785"/>
      <c r="HG16" s="785"/>
      <c r="HH16" s="785"/>
      <c r="HI16" s="785"/>
      <c r="HJ16" s="785"/>
      <c r="HK16" s="785"/>
      <c r="HL16" s="785"/>
      <c r="HM16" s="785"/>
      <c r="HN16" s="785"/>
      <c r="HO16" s="785"/>
      <c r="HP16" s="785"/>
      <c r="HQ16" s="785"/>
      <c r="HR16" s="785"/>
      <c r="HS16" s="785"/>
      <c r="HT16" s="785"/>
      <c r="HU16" s="785"/>
      <c r="HV16" s="785"/>
      <c r="HW16" s="785"/>
      <c r="HX16" s="785"/>
      <c r="HY16" s="785"/>
      <c r="HZ16" s="785"/>
      <c r="IA16" s="785"/>
      <c r="IB16" s="785"/>
      <c r="IC16" s="785"/>
      <c r="ID16" s="785"/>
      <c r="IE16" s="785"/>
      <c r="IF16" s="785"/>
      <c r="IG16" s="785"/>
      <c r="IH16" s="785"/>
      <c r="II16" s="785"/>
      <c r="IJ16" s="785"/>
      <c r="IK16" s="785"/>
      <c r="IL16" s="785"/>
      <c r="IM16" s="785"/>
      <c r="IN16" s="785"/>
      <c r="IO16" s="785"/>
      <c r="IP16" s="785"/>
      <c r="IQ16" s="785"/>
      <c r="IR16" s="785"/>
      <c r="IS16" s="785"/>
      <c r="IT16" s="785"/>
      <c r="IU16" s="785"/>
      <c r="IV16" s="785"/>
      <c r="IW16" s="785"/>
      <c r="IX16" s="785"/>
      <c r="IY16" s="785"/>
      <c r="IZ16" s="785"/>
      <c r="JA16" s="785"/>
      <c r="JB16" s="785"/>
      <c r="JC16" s="785"/>
      <c r="JD16" s="785"/>
      <c r="JE16" s="785"/>
      <c r="JF16" s="785"/>
      <c r="JG16" s="785"/>
      <c r="JH16" s="785"/>
      <c r="JI16" s="785"/>
      <c r="JJ16" s="785"/>
      <c r="JK16" s="785"/>
      <c r="JL16" s="785"/>
    </row>
    <row r="17" spans="2:272" s="30" customFormat="1" ht="12" customHeight="1" x14ac:dyDescent="0.25">
      <c r="B17" s="1079"/>
      <c r="C17" s="1079"/>
      <c r="D17" s="1079"/>
      <c r="E17" s="1079"/>
      <c r="F17" s="1079"/>
      <c r="G17" s="1079"/>
      <c r="H17" s="785"/>
      <c r="J17" s="1009"/>
      <c r="L17" s="1222"/>
      <c r="M17" s="1222"/>
      <c r="N17" s="1222"/>
      <c r="O17" s="1222"/>
      <c r="P17" s="1222"/>
      <c r="Q17" s="1222"/>
      <c r="R17" s="1222"/>
      <c r="S17" s="1222"/>
      <c r="T17" s="1222"/>
      <c r="U17" s="1222"/>
      <c r="V17" s="1222"/>
      <c r="W17" s="1222"/>
      <c r="X17" s="1222"/>
      <c r="Y17" s="1222"/>
      <c r="Z17" s="1222"/>
      <c r="AA17" s="1222"/>
      <c r="AB17" s="1222"/>
      <c r="AC17" s="1222"/>
      <c r="AD17" s="1222"/>
      <c r="AE17" s="1222"/>
      <c r="AF17" s="1222"/>
      <c r="AG17" s="1222"/>
      <c r="AH17" s="1222"/>
      <c r="AI17" s="1222"/>
      <c r="AJ17" s="1222"/>
      <c r="AK17" s="1222"/>
      <c r="AL17" s="1222"/>
      <c r="AM17" s="1222"/>
      <c r="AN17" s="1222"/>
      <c r="AO17" s="1222"/>
      <c r="AP17" s="1222"/>
      <c r="AQ17" s="1222"/>
      <c r="AR17" s="619"/>
      <c r="AS17" s="619"/>
      <c r="AT17" s="619"/>
      <c r="AU17" s="619"/>
      <c r="AV17" s="619"/>
      <c r="AW17" s="619"/>
      <c r="AX17" s="619"/>
      <c r="AY17" s="619"/>
      <c r="AZ17" s="619"/>
      <c r="BA17" s="619"/>
      <c r="BB17" s="619"/>
      <c r="BC17" s="619"/>
      <c r="BD17" s="619"/>
      <c r="BE17" s="619"/>
      <c r="BF17" s="619"/>
      <c r="BG17" s="619"/>
      <c r="BH17" s="619"/>
      <c r="BI17" s="619"/>
      <c r="BJ17" s="619"/>
      <c r="BK17" s="619"/>
      <c r="BL17" s="619"/>
      <c r="BM17" s="1011"/>
      <c r="BN17" s="619"/>
      <c r="BO17" s="785"/>
      <c r="BP17" s="785"/>
      <c r="BQ17" s="785"/>
      <c r="BR17" s="785"/>
      <c r="BS17" s="785"/>
      <c r="BT17" s="785"/>
      <c r="BU17" s="785"/>
      <c r="BV17" s="785"/>
      <c r="BW17" s="785"/>
      <c r="BX17" s="785"/>
      <c r="BY17" s="785"/>
      <c r="BZ17" s="785"/>
      <c r="CA17" s="785"/>
      <c r="CB17" s="785"/>
      <c r="CC17" s="785"/>
      <c r="CD17" s="785"/>
      <c r="CE17" s="785"/>
      <c r="CF17" s="785"/>
      <c r="CG17" s="785"/>
      <c r="CH17" s="785"/>
      <c r="CI17" s="785"/>
      <c r="CJ17" s="785"/>
      <c r="CK17" s="785"/>
      <c r="CL17" s="785"/>
      <c r="CM17" s="785"/>
      <c r="CN17" s="785"/>
      <c r="CO17" s="785"/>
      <c r="CP17" s="785"/>
      <c r="CQ17" s="785"/>
      <c r="CR17" s="785"/>
      <c r="CS17" s="785"/>
      <c r="CT17" s="785"/>
      <c r="CU17" s="785"/>
      <c r="CV17" s="785"/>
      <c r="CW17" s="785"/>
      <c r="CX17" s="785"/>
      <c r="CY17" s="785"/>
      <c r="CZ17" s="785"/>
      <c r="DA17" s="785"/>
      <c r="DB17" s="785"/>
      <c r="DC17" s="785"/>
      <c r="DD17" s="785"/>
      <c r="DE17" s="785"/>
      <c r="DF17" s="785"/>
      <c r="DG17" s="785"/>
      <c r="DH17" s="785"/>
      <c r="DI17" s="785"/>
      <c r="DJ17" s="785"/>
      <c r="DK17" s="785"/>
      <c r="DL17" s="785"/>
      <c r="DM17" s="785"/>
      <c r="DN17" s="785"/>
      <c r="DO17" s="785"/>
      <c r="DP17" s="785"/>
      <c r="DQ17" s="785"/>
      <c r="DR17" s="785"/>
      <c r="DS17" s="785"/>
      <c r="DT17" s="785"/>
      <c r="DU17" s="785"/>
      <c r="DV17" s="785"/>
      <c r="DW17" s="785"/>
      <c r="DX17" s="785"/>
      <c r="DY17" s="785"/>
      <c r="DZ17" s="785"/>
      <c r="EA17" s="785"/>
      <c r="EB17" s="785"/>
      <c r="EC17" s="785"/>
      <c r="ED17" s="785"/>
      <c r="EE17" s="785"/>
      <c r="EF17" s="785"/>
      <c r="EG17" s="785"/>
      <c r="EH17" s="785"/>
      <c r="EI17" s="785"/>
      <c r="EJ17" s="785"/>
      <c r="EK17" s="785"/>
      <c r="EL17" s="785"/>
      <c r="EM17" s="785"/>
      <c r="EN17" s="785"/>
      <c r="EO17" s="785"/>
      <c r="EP17" s="785"/>
      <c r="EQ17" s="785"/>
      <c r="ER17" s="785"/>
      <c r="ES17" s="785"/>
      <c r="ET17" s="785"/>
      <c r="EU17" s="785"/>
      <c r="EV17" s="785"/>
      <c r="EW17" s="785"/>
      <c r="EX17" s="785"/>
      <c r="EY17" s="785"/>
      <c r="EZ17" s="785"/>
      <c r="FA17" s="785"/>
      <c r="FB17" s="785"/>
      <c r="FC17" s="785"/>
      <c r="FD17" s="785"/>
      <c r="FE17" s="785"/>
      <c r="FF17" s="785"/>
      <c r="FG17" s="785"/>
      <c r="FH17" s="785"/>
      <c r="FI17" s="785"/>
      <c r="FJ17" s="785"/>
      <c r="FK17" s="785"/>
      <c r="FL17" s="785"/>
      <c r="FM17" s="785"/>
      <c r="FN17" s="785"/>
      <c r="FO17" s="785"/>
      <c r="FP17" s="785"/>
      <c r="FQ17" s="785"/>
      <c r="FR17" s="785"/>
      <c r="FS17" s="785"/>
      <c r="FT17" s="785"/>
      <c r="FU17" s="785"/>
      <c r="FV17" s="785"/>
      <c r="FW17" s="785"/>
      <c r="FX17" s="785"/>
      <c r="FY17" s="785"/>
      <c r="FZ17" s="785"/>
      <c r="GA17" s="785"/>
      <c r="GB17" s="785"/>
      <c r="GC17" s="785"/>
      <c r="GD17" s="785"/>
      <c r="GE17" s="785"/>
      <c r="GF17" s="785"/>
      <c r="GG17" s="785"/>
      <c r="GH17" s="785"/>
      <c r="GI17" s="785"/>
      <c r="GJ17" s="785"/>
      <c r="GK17" s="785"/>
      <c r="GL17" s="785"/>
      <c r="GM17" s="785"/>
      <c r="GN17" s="785"/>
      <c r="GO17" s="785"/>
      <c r="GP17" s="785"/>
      <c r="GQ17" s="785"/>
      <c r="GR17" s="785"/>
      <c r="GS17" s="785"/>
      <c r="GT17" s="785"/>
      <c r="GU17" s="785"/>
      <c r="GV17" s="785"/>
      <c r="GW17" s="785"/>
      <c r="GX17" s="785"/>
      <c r="GY17" s="785"/>
      <c r="GZ17" s="785"/>
      <c r="HA17" s="785"/>
      <c r="HB17" s="785"/>
      <c r="HC17" s="785"/>
      <c r="HD17" s="785"/>
      <c r="HE17" s="785"/>
      <c r="HF17" s="785"/>
      <c r="HG17" s="785"/>
      <c r="HH17" s="785"/>
      <c r="HI17" s="785"/>
      <c r="HJ17" s="785"/>
      <c r="HK17" s="785"/>
      <c r="HL17" s="785"/>
      <c r="HM17" s="785"/>
      <c r="HN17" s="785"/>
      <c r="HO17" s="785"/>
      <c r="HP17" s="785"/>
      <c r="HQ17" s="785"/>
      <c r="HR17" s="785"/>
      <c r="HS17" s="785"/>
      <c r="HT17" s="785"/>
      <c r="HU17" s="785"/>
      <c r="HV17" s="785"/>
      <c r="HW17" s="785"/>
      <c r="HX17" s="785"/>
      <c r="HY17" s="785"/>
      <c r="HZ17" s="785"/>
      <c r="IA17" s="785"/>
      <c r="IB17" s="785"/>
      <c r="IC17" s="785"/>
      <c r="ID17" s="785"/>
      <c r="IE17" s="785"/>
      <c r="IF17" s="785"/>
      <c r="IG17" s="785"/>
      <c r="IH17" s="785"/>
      <c r="II17" s="785"/>
      <c r="IJ17" s="785"/>
      <c r="IK17" s="785"/>
      <c r="IL17" s="785"/>
      <c r="IM17" s="785"/>
      <c r="IN17" s="785"/>
      <c r="IO17" s="785"/>
      <c r="IP17" s="785"/>
      <c r="IQ17" s="785"/>
      <c r="IR17" s="785"/>
      <c r="IS17" s="785"/>
      <c r="IT17" s="785"/>
      <c r="IU17" s="785"/>
      <c r="IV17" s="785"/>
      <c r="IW17" s="785"/>
      <c r="IX17" s="785"/>
      <c r="IY17" s="785"/>
      <c r="IZ17" s="785"/>
      <c r="JA17" s="785"/>
      <c r="JB17" s="785"/>
      <c r="JC17" s="785"/>
      <c r="JD17" s="785"/>
      <c r="JE17" s="785"/>
      <c r="JF17" s="785"/>
      <c r="JG17" s="785"/>
      <c r="JH17" s="785"/>
      <c r="JI17" s="785"/>
      <c r="JJ17" s="785"/>
      <c r="JK17" s="785"/>
      <c r="JL17" s="785"/>
    </row>
    <row r="18" spans="2:272" s="30" customFormat="1" ht="12" customHeight="1" x14ac:dyDescent="0.25">
      <c r="B18" s="1079"/>
      <c r="C18" s="1079"/>
      <c r="D18" s="1079"/>
      <c r="E18" s="1079"/>
      <c r="F18" s="1079"/>
      <c r="G18" s="1079"/>
      <c r="H18" s="785"/>
      <c r="J18" s="1009"/>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222"/>
      <c r="AM18" s="1222"/>
      <c r="AN18" s="1222"/>
      <c r="AO18" s="1222"/>
      <c r="AP18" s="1222"/>
      <c r="AQ18" s="1222"/>
      <c r="AR18" s="619"/>
      <c r="AS18" s="619"/>
      <c r="AT18" s="619"/>
      <c r="AU18" s="619"/>
      <c r="AV18" s="619"/>
      <c r="AW18" s="619"/>
      <c r="AX18" s="619"/>
      <c r="AY18" s="619"/>
      <c r="AZ18" s="619"/>
      <c r="BA18" s="619"/>
      <c r="BB18" s="619"/>
      <c r="BC18" s="619"/>
      <c r="BD18" s="619"/>
      <c r="BE18" s="619"/>
      <c r="BF18" s="619"/>
      <c r="BG18" s="619"/>
      <c r="BH18" s="619"/>
      <c r="BI18" s="619"/>
      <c r="BJ18" s="619"/>
      <c r="BK18" s="619"/>
      <c r="BL18" s="619"/>
      <c r="BM18" s="1011"/>
      <c r="BN18" s="619"/>
      <c r="BO18" s="785"/>
      <c r="BP18" s="785"/>
      <c r="BQ18" s="785"/>
      <c r="BR18" s="785"/>
      <c r="BS18" s="785"/>
      <c r="BT18" s="785"/>
      <c r="BU18" s="785"/>
      <c r="BV18" s="785"/>
      <c r="BW18" s="785"/>
      <c r="BX18" s="785"/>
      <c r="BY18" s="785"/>
      <c r="BZ18" s="785"/>
      <c r="CA18" s="785"/>
      <c r="CB18" s="785"/>
      <c r="CC18" s="785"/>
      <c r="CD18" s="785"/>
      <c r="CE18" s="785"/>
      <c r="CF18" s="785"/>
      <c r="CG18" s="785"/>
      <c r="CH18" s="785"/>
      <c r="CI18" s="785"/>
      <c r="CJ18" s="785"/>
      <c r="CK18" s="785"/>
      <c r="CL18" s="785"/>
      <c r="CM18" s="785"/>
      <c r="CN18" s="785"/>
      <c r="CO18" s="785"/>
      <c r="CP18" s="785"/>
      <c r="CQ18" s="785"/>
      <c r="CR18" s="785"/>
      <c r="CS18" s="785"/>
      <c r="CT18" s="785"/>
      <c r="CU18" s="785"/>
      <c r="CV18" s="785"/>
      <c r="CW18" s="785"/>
      <c r="CX18" s="785"/>
      <c r="CY18" s="785"/>
      <c r="CZ18" s="785"/>
      <c r="DA18" s="785"/>
      <c r="DB18" s="785"/>
      <c r="DC18" s="785"/>
      <c r="DD18" s="785"/>
      <c r="DE18" s="785"/>
      <c r="DF18" s="785"/>
      <c r="DG18" s="785"/>
      <c r="DH18" s="785"/>
      <c r="DI18" s="785"/>
      <c r="DJ18" s="785"/>
      <c r="DK18" s="785"/>
      <c r="DL18" s="785"/>
      <c r="DM18" s="785"/>
      <c r="DN18" s="785"/>
      <c r="DO18" s="785"/>
      <c r="DP18" s="785"/>
      <c r="DQ18" s="785"/>
      <c r="DR18" s="785"/>
      <c r="DS18" s="785"/>
      <c r="DT18" s="785"/>
      <c r="DU18" s="785"/>
      <c r="DV18" s="785"/>
      <c r="DW18" s="785"/>
      <c r="DX18" s="785"/>
      <c r="DY18" s="785"/>
      <c r="DZ18" s="785"/>
      <c r="EA18" s="785"/>
      <c r="EB18" s="785"/>
      <c r="EC18" s="785"/>
      <c r="ED18" s="785"/>
      <c r="EE18" s="785"/>
      <c r="EF18" s="785"/>
      <c r="EG18" s="785"/>
      <c r="EH18" s="785"/>
      <c r="EI18" s="785"/>
      <c r="EJ18" s="785"/>
      <c r="EK18" s="785"/>
      <c r="EL18" s="785"/>
      <c r="EM18" s="785"/>
      <c r="EN18" s="785"/>
      <c r="EO18" s="785"/>
      <c r="EP18" s="785"/>
      <c r="EQ18" s="785"/>
      <c r="ER18" s="785"/>
      <c r="ES18" s="785"/>
      <c r="ET18" s="785"/>
      <c r="EU18" s="785"/>
      <c r="EV18" s="785"/>
      <c r="EW18" s="785"/>
      <c r="EX18" s="785"/>
      <c r="EY18" s="785"/>
      <c r="EZ18" s="785"/>
      <c r="FA18" s="785"/>
      <c r="FB18" s="785"/>
      <c r="FC18" s="785"/>
      <c r="FD18" s="785"/>
      <c r="FE18" s="785"/>
      <c r="FF18" s="785"/>
      <c r="FG18" s="785"/>
      <c r="FH18" s="785"/>
      <c r="FI18" s="785"/>
      <c r="FJ18" s="785"/>
      <c r="FK18" s="785"/>
      <c r="FL18" s="785"/>
      <c r="FM18" s="785"/>
      <c r="FN18" s="785"/>
      <c r="FO18" s="785"/>
      <c r="FP18" s="785"/>
      <c r="FQ18" s="785"/>
      <c r="FR18" s="785"/>
      <c r="FS18" s="785"/>
      <c r="FT18" s="785"/>
      <c r="FU18" s="785"/>
      <c r="FV18" s="785"/>
      <c r="FW18" s="785"/>
      <c r="FX18" s="785"/>
      <c r="FY18" s="785"/>
      <c r="FZ18" s="785"/>
      <c r="GA18" s="785"/>
      <c r="GB18" s="785"/>
      <c r="GC18" s="785"/>
      <c r="GD18" s="785"/>
      <c r="GE18" s="785"/>
      <c r="GF18" s="785"/>
      <c r="GG18" s="785"/>
      <c r="GH18" s="785"/>
      <c r="GI18" s="785"/>
      <c r="GJ18" s="785"/>
      <c r="GK18" s="785"/>
      <c r="GL18" s="785"/>
      <c r="GM18" s="785"/>
      <c r="GN18" s="785"/>
      <c r="GO18" s="785"/>
      <c r="GP18" s="785"/>
      <c r="GQ18" s="785"/>
      <c r="GR18" s="785"/>
      <c r="GS18" s="785"/>
      <c r="GT18" s="785"/>
      <c r="GU18" s="785"/>
      <c r="GV18" s="785"/>
      <c r="GW18" s="785"/>
      <c r="GX18" s="785"/>
      <c r="GY18" s="785"/>
      <c r="GZ18" s="785"/>
      <c r="HA18" s="785"/>
      <c r="HB18" s="785"/>
      <c r="HC18" s="785"/>
      <c r="HD18" s="785"/>
      <c r="HE18" s="785"/>
      <c r="HF18" s="785"/>
      <c r="HG18" s="785"/>
      <c r="HH18" s="785"/>
      <c r="HI18" s="785"/>
      <c r="HJ18" s="785"/>
      <c r="HK18" s="785"/>
      <c r="HL18" s="785"/>
      <c r="HM18" s="785"/>
      <c r="HN18" s="785"/>
      <c r="HO18" s="785"/>
      <c r="HP18" s="785"/>
      <c r="HQ18" s="785"/>
      <c r="HR18" s="785"/>
      <c r="HS18" s="785"/>
      <c r="HT18" s="785"/>
      <c r="HU18" s="785"/>
      <c r="HV18" s="785"/>
      <c r="HW18" s="785"/>
      <c r="HX18" s="785"/>
      <c r="HY18" s="785"/>
      <c r="HZ18" s="785"/>
      <c r="IA18" s="785"/>
      <c r="IB18" s="785"/>
      <c r="IC18" s="785"/>
      <c r="ID18" s="785"/>
      <c r="IE18" s="785"/>
      <c r="IF18" s="785"/>
      <c r="IG18" s="785"/>
      <c r="IH18" s="785"/>
      <c r="II18" s="785"/>
      <c r="IJ18" s="785"/>
      <c r="IK18" s="785"/>
      <c r="IL18" s="785"/>
      <c r="IM18" s="785"/>
      <c r="IN18" s="785"/>
      <c r="IO18" s="785"/>
      <c r="IP18" s="785"/>
      <c r="IQ18" s="785"/>
      <c r="IR18" s="785"/>
      <c r="IS18" s="785"/>
      <c r="IT18" s="785"/>
      <c r="IU18" s="785"/>
      <c r="IV18" s="785"/>
      <c r="IW18" s="785"/>
      <c r="IX18" s="785"/>
      <c r="IY18" s="785"/>
      <c r="IZ18" s="785"/>
      <c r="JA18" s="785"/>
      <c r="JB18" s="785"/>
      <c r="JC18" s="785"/>
      <c r="JD18" s="785"/>
      <c r="JE18" s="785"/>
      <c r="JF18" s="785"/>
      <c r="JG18" s="785"/>
      <c r="JH18" s="785"/>
      <c r="JI18" s="785"/>
      <c r="JJ18" s="785"/>
      <c r="JK18" s="785"/>
      <c r="JL18" s="785"/>
    </row>
    <row r="19" spans="2:272" s="30" customFormat="1" ht="12" customHeight="1" x14ac:dyDescent="0.25">
      <c r="B19" s="1079"/>
      <c r="C19" s="1079"/>
      <c r="D19" s="1079"/>
      <c r="E19" s="1079"/>
      <c r="F19" s="1079"/>
      <c r="G19" s="1079"/>
      <c r="H19" s="785"/>
      <c r="J19" s="1009"/>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222"/>
      <c r="AM19" s="1222"/>
      <c r="AN19" s="1222"/>
      <c r="AO19" s="1222"/>
      <c r="AP19" s="1222"/>
      <c r="AQ19" s="1222"/>
      <c r="AR19" s="619"/>
      <c r="AS19" s="619"/>
      <c r="AT19" s="619"/>
      <c r="AU19" s="619"/>
      <c r="AV19" s="619"/>
      <c r="AW19" s="619"/>
      <c r="AX19" s="619"/>
      <c r="AY19" s="619"/>
      <c r="AZ19" s="619"/>
      <c r="BA19" s="619"/>
      <c r="BB19" s="619"/>
      <c r="BC19" s="619"/>
      <c r="BD19" s="619"/>
      <c r="BE19" s="619"/>
      <c r="BF19" s="619"/>
      <c r="BG19" s="619"/>
      <c r="BH19" s="619"/>
      <c r="BI19" s="619"/>
      <c r="BJ19" s="619"/>
      <c r="BK19" s="619"/>
      <c r="BL19" s="619"/>
      <c r="BM19" s="1011"/>
      <c r="BN19" s="619"/>
      <c r="BO19" s="785"/>
      <c r="BP19" s="785"/>
      <c r="BQ19" s="785"/>
      <c r="BR19" s="785"/>
      <c r="BS19" s="785"/>
      <c r="BT19" s="785"/>
      <c r="BU19" s="785"/>
      <c r="BV19" s="785"/>
      <c r="BW19" s="785"/>
      <c r="BX19" s="785"/>
      <c r="BY19" s="785"/>
      <c r="BZ19" s="785"/>
      <c r="CA19" s="785"/>
      <c r="CB19" s="785"/>
      <c r="CC19" s="785"/>
      <c r="CD19" s="785"/>
      <c r="CE19" s="785"/>
      <c r="CF19" s="785"/>
      <c r="CG19" s="785"/>
      <c r="CH19" s="785"/>
      <c r="CI19" s="785"/>
      <c r="CJ19" s="785"/>
      <c r="CK19" s="785"/>
      <c r="CL19" s="785"/>
      <c r="CM19" s="785"/>
      <c r="CN19" s="785"/>
      <c r="CO19" s="785"/>
      <c r="CP19" s="785"/>
      <c r="CQ19" s="785"/>
      <c r="CR19" s="785"/>
      <c r="CS19" s="785"/>
      <c r="CT19" s="785"/>
      <c r="CU19" s="785"/>
      <c r="CV19" s="785"/>
      <c r="CW19" s="785"/>
      <c r="CX19" s="785"/>
      <c r="CY19" s="785"/>
      <c r="CZ19" s="785"/>
      <c r="DA19" s="785"/>
      <c r="DB19" s="785"/>
      <c r="DC19" s="785"/>
      <c r="DD19" s="785"/>
      <c r="DE19" s="785"/>
      <c r="DF19" s="785"/>
      <c r="DG19" s="785"/>
      <c r="DH19" s="785"/>
      <c r="DI19" s="785"/>
      <c r="DJ19" s="785"/>
      <c r="DK19" s="785"/>
      <c r="DL19" s="785"/>
      <c r="DM19" s="785"/>
      <c r="DN19" s="785"/>
      <c r="DO19" s="785"/>
      <c r="DP19" s="785"/>
      <c r="DQ19" s="785"/>
      <c r="DR19" s="785"/>
      <c r="DS19" s="785"/>
      <c r="DT19" s="785"/>
      <c r="DU19" s="785"/>
      <c r="DV19" s="785"/>
      <c r="DW19" s="785"/>
      <c r="DX19" s="785"/>
      <c r="DY19" s="785"/>
      <c r="DZ19" s="785"/>
      <c r="EA19" s="785"/>
      <c r="EB19" s="785"/>
      <c r="EC19" s="785"/>
      <c r="ED19" s="785"/>
      <c r="EE19" s="785"/>
      <c r="EF19" s="785"/>
      <c r="EG19" s="785"/>
      <c r="EH19" s="785"/>
      <c r="EI19" s="785"/>
      <c r="EJ19" s="785"/>
      <c r="EK19" s="785"/>
      <c r="EL19" s="785"/>
      <c r="EM19" s="785"/>
      <c r="EN19" s="785"/>
      <c r="EO19" s="785"/>
      <c r="EP19" s="785"/>
      <c r="EQ19" s="785"/>
      <c r="ER19" s="785"/>
      <c r="ES19" s="785"/>
      <c r="ET19" s="785"/>
      <c r="EU19" s="785"/>
      <c r="EV19" s="785"/>
      <c r="EW19" s="785"/>
      <c r="EX19" s="785"/>
      <c r="EY19" s="785"/>
      <c r="EZ19" s="785"/>
      <c r="FA19" s="785"/>
      <c r="FB19" s="785"/>
      <c r="FC19" s="785"/>
      <c r="FD19" s="785"/>
      <c r="FE19" s="785"/>
      <c r="FF19" s="785"/>
      <c r="FG19" s="785"/>
      <c r="FH19" s="785"/>
      <c r="FI19" s="785"/>
      <c r="FJ19" s="785"/>
      <c r="FK19" s="785"/>
      <c r="FL19" s="785"/>
      <c r="FM19" s="785"/>
      <c r="FN19" s="785"/>
      <c r="FO19" s="785"/>
      <c r="FP19" s="785"/>
      <c r="FQ19" s="785"/>
      <c r="FR19" s="785"/>
      <c r="FS19" s="785"/>
      <c r="FT19" s="785"/>
      <c r="FU19" s="785"/>
      <c r="FV19" s="785"/>
      <c r="FW19" s="785"/>
      <c r="FX19" s="785"/>
      <c r="FY19" s="785"/>
      <c r="FZ19" s="785"/>
      <c r="GA19" s="785"/>
      <c r="GB19" s="785"/>
      <c r="GC19" s="785"/>
      <c r="GD19" s="785"/>
      <c r="GE19" s="785"/>
      <c r="GF19" s="785"/>
      <c r="GG19" s="785"/>
      <c r="GH19" s="785"/>
      <c r="GI19" s="785"/>
      <c r="GJ19" s="785"/>
      <c r="GK19" s="785"/>
      <c r="GL19" s="785"/>
      <c r="GM19" s="785"/>
      <c r="GN19" s="785"/>
      <c r="GO19" s="785"/>
      <c r="GP19" s="785"/>
      <c r="GQ19" s="785"/>
      <c r="GR19" s="785"/>
      <c r="GS19" s="785"/>
      <c r="GT19" s="785"/>
      <c r="GU19" s="785"/>
      <c r="GV19" s="785"/>
      <c r="GW19" s="785"/>
      <c r="GX19" s="785"/>
      <c r="GY19" s="785"/>
      <c r="GZ19" s="785"/>
      <c r="HA19" s="785"/>
      <c r="HB19" s="785"/>
      <c r="HC19" s="785"/>
      <c r="HD19" s="785"/>
      <c r="HE19" s="785"/>
      <c r="HF19" s="785"/>
      <c r="HG19" s="785"/>
      <c r="HH19" s="785"/>
      <c r="HI19" s="785"/>
      <c r="HJ19" s="785"/>
      <c r="HK19" s="785"/>
      <c r="HL19" s="785"/>
      <c r="HM19" s="785"/>
      <c r="HN19" s="785"/>
      <c r="HO19" s="785"/>
      <c r="HP19" s="785"/>
      <c r="HQ19" s="785"/>
      <c r="HR19" s="785"/>
      <c r="HS19" s="785"/>
      <c r="HT19" s="785"/>
      <c r="HU19" s="785"/>
      <c r="HV19" s="785"/>
      <c r="HW19" s="785"/>
      <c r="HX19" s="785"/>
      <c r="HY19" s="785"/>
      <c r="HZ19" s="785"/>
      <c r="IA19" s="785"/>
      <c r="IB19" s="785"/>
      <c r="IC19" s="785"/>
      <c r="ID19" s="785"/>
      <c r="IE19" s="785"/>
      <c r="IF19" s="785"/>
      <c r="IG19" s="785"/>
      <c r="IH19" s="785"/>
      <c r="II19" s="785"/>
      <c r="IJ19" s="785"/>
      <c r="IK19" s="785"/>
      <c r="IL19" s="785"/>
      <c r="IM19" s="785"/>
      <c r="IN19" s="785"/>
      <c r="IO19" s="785"/>
      <c r="IP19" s="785"/>
      <c r="IQ19" s="785"/>
      <c r="IR19" s="785"/>
      <c r="IS19" s="785"/>
      <c r="IT19" s="785"/>
      <c r="IU19" s="785"/>
      <c r="IV19" s="785"/>
      <c r="IW19" s="785"/>
      <c r="IX19" s="785"/>
      <c r="IY19" s="785"/>
      <c r="IZ19" s="785"/>
      <c r="JA19" s="785"/>
      <c r="JB19" s="785"/>
      <c r="JC19" s="785"/>
      <c r="JD19" s="785"/>
      <c r="JE19" s="785"/>
      <c r="JF19" s="785"/>
      <c r="JG19" s="785"/>
      <c r="JH19" s="785"/>
      <c r="JI19" s="785"/>
      <c r="JJ19" s="785"/>
      <c r="JK19" s="785"/>
      <c r="JL19" s="785"/>
    </row>
    <row r="20" spans="2:272" s="30" customFormat="1" ht="12" customHeight="1" x14ac:dyDescent="0.25">
      <c r="B20" s="1079"/>
      <c r="C20" s="1079"/>
      <c r="D20" s="1079"/>
      <c r="E20" s="1079"/>
      <c r="F20" s="1079"/>
      <c r="G20" s="1079"/>
      <c r="H20" s="785"/>
      <c r="J20" s="1009"/>
      <c r="L20" s="1019">
        <v>1</v>
      </c>
      <c r="M20" s="1020" t="str">
        <f>X!C424</f>
        <v>Specifiche di investimento</v>
      </c>
      <c r="N20" s="1021"/>
      <c r="O20" s="1021"/>
      <c r="P20" s="1021"/>
      <c r="Q20" s="1021"/>
      <c r="R20" s="1021"/>
      <c r="S20" s="1021"/>
      <c r="T20" s="1021"/>
      <c r="U20" s="1021"/>
      <c r="V20" s="1021"/>
      <c r="W20" s="1021"/>
      <c r="X20" s="1021"/>
      <c r="Y20" s="1021"/>
      <c r="Z20" s="1021"/>
      <c r="AA20" s="1021"/>
      <c r="AB20" s="1021"/>
      <c r="AC20" s="1021"/>
      <c r="AD20" s="1021"/>
      <c r="AE20" s="1021"/>
      <c r="AF20" s="1021"/>
      <c r="AG20" s="1021"/>
      <c r="AH20" s="1021"/>
      <c r="AI20" s="1021"/>
      <c r="AJ20" s="1021"/>
      <c r="AK20" s="1021"/>
      <c r="AL20" s="1021"/>
      <c r="AM20" s="1021"/>
      <c r="AN20" s="1021"/>
      <c r="AO20" s="1021"/>
      <c r="AP20" s="1021"/>
      <c r="AQ20" s="1021"/>
      <c r="AR20" s="32"/>
      <c r="AS20" s="32"/>
      <c r="AT20" s="32"/>
      <c r="AU20" s="32"/>
      <c r="AV20" s="32"/>
      <c r="AW20" s="32"/>
      <c r="AX20" s="32"/>
      <c r="AY20" s="32"/>
      <c r="AZ20" s="32"/>
      <c r="BA20" s="32"/>
      <c r="BB20" s="32"/>
      <c r="BC20" s="32"/>
      <c r="BD20" s="32"/>
      <c r="BE20" s="32"/>
      <c r="BF20" s="32"/>
      <c r="BG20" s="32"/>
      <c r="BH20" s="32"/>
      <c r="BI20" s="32"/>
      <c r="BJ20" s="32"/>
      <c r="BK20" s="32"/>
      <c r="BL20" s="32"/>
      <c r="BM20" s="1012"/>
      <c r="BN20" s="32"/>
      <c r="BO20" s="785"/>
      <c r="BP20" s="785"/>
      <c r="BQ20" s="785"/>
      <c r="BR20" s="785"/>
      <c r="BS20" s="785"/>
      <c r="BT20" s="785"/>
      <c r="BU20" s="785"/>
      <c r="BV20" s="785"/>
      <c r="BW20" s="785"/>
      <c r="BX20" s="785"/>
      <c r="BY20" s="785"/>
      <c r="BZ20" s="785"/>
      <c r="CA20" s="785"/>
      <c r="CB20" s="785"/>
      <c r="CC20" s="785"/>
      <c r="CD20" s="785"/>
      <c r="CE20" s="785"/>
      <c r="CF20" s="785"/>
      <c r="CG20" s="785"/>
      <c r="CH20" s="785"/>
      <c r="CI20" s="785"/>
      <c r="CJ20" s="785"/>
      <c r="CK20" s="785"/>
      <c r="CL20" s="785"/>
      <c r="CM20" s="785"/>
      <c r="CN20" s="785"/>
      <c r="CO20" s="785"/>
      <c r="CP20" s="785"/>
      <c r="CQ20" s="785"/>
      <c r="CR20" s="785"/>
      <c r="CS20" s="785"/>
      <c r="CT20" s="785"/>
      <c r="CU20" s="785"/>
      <c r="CV20" s="785"/>
      <c r="CW20" s="785"/>
      <c r="CX20" s="785"/>
      <c r="CY20" s="785"/>
      <c r="CZ20" s="785"/>
      <c r="DA20" s="785"/>
      <c r="DB20" s="785"/>
      <c r="DC20" s="785"/>
      <c r="DD20" s="785"/>
      <c r="DE20" s="785"/>
      <c r="DF20" s="785"/>
      <c r="DG20" s="785"/>
      <c r="DH20" s="785"/>
      <c r="DI20" s="785"/>
      <c r="DJ20" s="785"/>
      <c r="DK20" s="785"/>
      <c r="DL20" s="785"/>
      <c r="DM20" s="785"/>
      <c r="DN20" s="785"/>
      <c r="DO20" s="785"/>
      <c r="DP20" s="785"/>
      <c r="DQ20" s="785"/>
      <c r="DR20" s="785"/>
      <c r="DS20" s="785"/>
      <c r="DT20" s="785"/>
      <c r="DU20" s="785"/>
      <c r="DV20" s="785"/>
      <c r="DW20" s="785"/>
      <c r="DX20" s="785"/>
      <c r="DY20" s="785"/>
      <c r="DZ20" s="785"/>
      <c r="EA20" s="785"/>
      <c r="EB20" s="785"/>
      <c r="EC20" s="785"/>
      <c r="ED20" s="785"/>
      <c r="EE20" s="785"/>
      <c r="EF20" s="785"/>
      <c r="EG20" s="785"/>
      <c r="EH20" s="785"/>
      <c r="EI20" s="785"/>
      <c r="EJ20" s="785"/>
      <c r="EK20" s="785"/>
      <c r="EL20" s="785"/>
      <c r="EM20" s="785"/>
      <c r="EN20" s="785"/>
      <c r="EO20" s="785"/>
      <c r="EP20" s="785"/>
      <c r="EQ20" s="785"/>
      <c r="ER20" s="785"/>
      <c r="ES20" s="785"/>
      <c r="ET20" s="785"/>
      <c r="EU20" s="785"/>
      <c r="EV20" s="785"/>
      <c r="EW20" s="785"/>
      <c r="EX20" s="785"/>
      <c r="EY20" s="785"/>
      <c r="EZ20" s="785"/>
      <c r="FA20" s="785"/>
      <c r="FB20" s="785"/>
      <c r="FC20" s="785"/>
      <c r="FD20" s="785"/>
      <c r="FE20" s="785"/>
      <c r="FF20" s="785"/>
      <c r="FG20" s="785"/>
      <c r="FH20" s="785"/>
      <c r="FI20" s="785"/>
      <c r="FJ20" s="785"/>
      <c r="FK20" s="785"/>
      <c r="FL20" s="785"/>
      <c r="FM20" s="785"/>
      <c r="FN20" s="785"/>
      <c r="FO20" s="785"/>
      <c r="FP20" s="785"/>
      <c r="FQ20" s="785"/>
      <c r="FR20" s="785"/>
      <c r="FS20" s="785"/>
      <c r="FT20" s="785"/>
      <c r="FU20" s="785"/>
      <c r="FV20" s="785"/>
      <c r="FW20" s="785"/>
      <c r="FX20" s="785"/>
      <c r="FY20" s="785"/>
      <c r="FZ20" s="785"/>
      <c r="GA20" s="785"/>
      <c r="GB20" s="785"/>
      <c r="GC20" s="785"/>
      <c r="GD20" s="785"/>
      <c r="GE20" s="785"/>
      <c r="GF20" s="785"/>
      <c r="GG20" s="785"/>
      <c r="GH20" s="785"/>
      <c r="GI20" s="785"/>
      <c r="GJ20" s="785"/>
      <c r="GK20" s="785"/>
      <c r="GL20" s="785"/>
      <c r="GM20" s="785"/>
      <c r="GN20" s="785"/>
      <c r="GO20" s="785"/>
      <c r="GP20" s="785"/>
      <c r="GQ20" s="785"/>
      <c r="GR20" s="785"/>
      <c r="GS20" s="785"/>
      <c r="GT20" s="785"/>
      <c r="GU20" s="785"/>
      <c r="GV20" s="785"/>
      <c r="GW20" s="785"/>
      <c r="GX20" s="785"/>
      <c r="GY20" s="785"/>
      <c r="GZ20" s="785"/>
      <c r="HA20" s="785"/>
      <c r="HB20" s="785"/>
      <c r="HC20" s="785"/>
      <c r="HD20" s="785"/>
      <c r="HE20" s="785"/>
      <c r="HF20" s="785"/>
      <c r="HG20" s="785"/>
      <c r="HH20" s="785"/>
      <c r="HI20" s="785"/>
      <c r="HJ20" s="785"/>
      <c r="HK20" s="785"/>
      <c r="HL20" s="785"/>
      <c r="HM20" s="785"/>
      <c r="HN20" s="785"/>
      <c r="HO20" s="785"/>
      <c r="HP20" s="785"/>
      <c r="HQ20" s="785"/>
      <c r="HR20" s="785"/>
      <c r="HS20" s="785"/>
      <c r="HT20" s="785"/>
      <c r="HU20" s="785"/>
      <c r="HV20" s="785"/>
      <c r="HW20" s="785"/>
      <c r="HX20" s="785"/>
      <c r="HY20" s="785"/>
      <c r="HZ20" s="785"/>
      <c r="IA20" s="785"/>
      <c r="IB20" s="785"/>
      <c r="IC20" s="785"/>
      <c r="ID20" s="785"/>
      <c r="IE20" s="785"/>
      <c r="IF20" s="785"/>
      <c r="IG20" s="785"/>
      <c r="IH20" s="785"/>
      <c r="II20" s="785"/>
      <c r="IJ20" s="785"/>
      <c r="IK20" s="785"/>
      <c r="IL20" s="785"/>
      <c r="IM20" s="785"/>
      <c r="IN20" s="785"/>
      <c r="IO20" s="785"/>
      <c r="IP20" s="785"/>
      <c r="IQ20" s="785"/>
      <c r="IR20" s="785"/>
      <c r="IS20" s="785"/>
      <c r="IT20" s="785"/>
      <c r="IU20" s="785"/>
      <c r="IV20" s="785"/>
      <c r="IW20" s="785"/>
      <c r="IX20" s="785"/>
      <c r="IY20" s="785"/>
      <c r="IZ20" s="785"/>
      <c r="JA20" s="785"/>
      <c r="JB20" s="785"/>
      <c r="JC20" s="785"/>
      <c r="JD20" s="785"/>
      <c r="JE20" s="785"/>
      <c r="JF20" s="785"/>
      <c r="JG20" s="785"/>
      <c r="JH20" s="785"/>
      <c r="JI20" s="785"/>
      <c r="JJ20" s="785"/>
      <c r="JK20" s="785"/>
      <c r="JL20" s="785"/>
    </row>
    <row r="21" spans="2:272" s="30" customFormat="1" ht="5" customHeight="1" x14ac:dyDescent="0.25">
      <c r="B21" s="1079"/>
      <c r="C21" s="1079"/>
      <c r="D21" s="1079"/>
      <c r="E21" s="1079"/>
      <c r="F21" s="1079"/>
      <c r="G21" s="1079"/>
      <c r="H21" s="785"/>
      <c r="J21" s="1009"/>
      <c r="L21" s="1019"/>
      <c r="M21" s="1020"/>
      <c r="N21" s="1021"/>
      <c r="O21" s="1021"/>
      <c r="P21" s="1021"/>
      <c r="Q21" s="1021"/>
      <c r="R21" s="1021"/>
      <c r="S21" s="1021"/>
      <c r="T21" s="1021"/>
      <c r="U21" s="1021"/>
      <c r="V21" s="1021"/>
      <c r="W21" s="1021"/>
      <c r="X21" s="1021"/>
      <c r="Y21" s="1021"/>
      <c r="Z21" s="1021"/>
      <c r="AA21" s="1021"/>
      <c r="AB21" s="1021"/>
      <c r="AC21" s="1021"/>
      <c r="AD21" s="1021"/>
      <c r="AE21" s="1021"/>
      <c r="AF21" s="1021"/>
      <c r="AG21" s="1021"/>
      <c r="AH21" s="1021"/>
      <c r="AI21" s="1021"/>
      <c r="AJ21" s="1021"/>
      <c r="AK21" s="1021"/>
      <c r="AL21" s="1021"/>
      <c r="AM21" s="1021"/>
      <c r="AN21" s="1021"/>
      <c r="AO21" s="1021"/>
      <c r="AP21" s="1021"/>
      <c r="AQ21" s="1021"/>
      <c r="AR21" s="32"/>
      <c r="AS21" s="32"/>
      <c r="AT21" s="32"/>
      <c r="AU21" s="32"/>
      <c r="AV21" s="32"/>
      <c r="AW21" s="32"/>
      <c r="AX21" s="32"/>
      <c r="AY21" s="32"/>
      <c r="AZ21" s="32"/>
      <c r="BA21" s="32"/>
      <c r="BB21" s="32"/>
      <c r="BC21" s="32"/>
      <c r="BD21" s="32"/>
      <c r="BE21" s="32"/>
      <c r="BF21" s="32"/>
      <c r="BG21" s="32"/>
      <c r="BH21" s="32"/>
      <c r="BI21" s="32"/>
      <c r="BJ21" s="32"/>
      <c r="BK21" s="32"/>
      <c r="BL21" s="32"/>
      <c r="BM21" s="1012"/>
      <c r="BN21" s="32"/>
      <c r="BO21" s="785"/>
      <c r="BP21" s="785"/>
      <c r="BQ21" s="785"/>
      <c r="BR21" s="785"/>
      <c r="BS21" s="785"/>
      <c r="BT21" s="785"/>
      <c r="BU21" s="785"/>
      <c r="BV21" s="785"/>
      <c r="BW21" s="785"/>
      <c r="BX21" s="785"/>
      <c r="BY21" s="785"/>
      <c r="BZ21" s="785"/>
      <c r="CA21" s="785"/>
      <c r="CB21" s="785"/>
      <c r="CC21" s="785"/>
      <c r="CD21" s="785"/>
      <c r="CE21" s="785"/>
      <c r="CF21" s="785"/>
      <c r="CG21" s="785"/>
      <c r="CH21" s="785"/>
      <c r="CI21" s="785"/>
      <c r="CJ21" s="785"/>
      <c r="CK21" s="785"/>
      <c r="CL21" s="785"/>
      <c r="CM21" s="785"/>
      <c r="CN21" s="785"/>
      <c r="CO21" s="785"/>
      <c r="CP21" s="785"/>
      <c r="CQ21" s="785"/>
      <c r="CR21" s="785"/>
      <c r="CS21" s="785"/>
      <c r="CT21" s="785"/>
      <c r="CU21" s="785"/>
      <c r="CV21" s="785"/>
      <c r="CW21" s="785"/>
      <c r="CX21" s="785"/>
      <c r="CY21" s="785"/>
      <c r="CZ21" s="785"/>
      <c r="DA21" s="785"/>
      <c r="DB21" s="785"/>
      <c r="DC21" s="785"/>
      <c r="DD21" s="785"/>
      <c r="DE21" s="785"/>
      <c r="DF21" s="785"/>
      <c r="DG21" s="785"/>
      <c r="DH21" s="785"/>
      <c r="DI21" s="785"/>
      <c r="DJ21" s="785"/>
      <c r="DK21" s="785"/>
      <c r="DL21" s="785"/>
      <c r="DM21" s="785"/>
      <c r="DN21" s="785"/>
      <c r="DO21" s="785"/>
      <c r="DP21" s="785"/>
      <c r="DQ21" s="785"/>
      <c r="DR21" s="785"/>
      <c r="DS21" s="785"/>
      <c r="DT21" s="785"/>
      <c r="DU21" s="785"/>
      <c r="DV21" s="785"/>
      <c r="DW21" s="785"/>
      <c r="DX21" s="785"/>
      <c r="DY21" s="785"/>
      <c r="DZ21" s="785"/>
      <c r="EA21" s="785"/>
      <c r="EB21" s="785"/>
      <c r="EC21" s="785"/>
      <c r="ED21" s="785"/>
      <c r="EE21" s="785"/>
      <c r="EF21" s="785"/>
      <c r="EG21" s="785"/>
      <c r="EH21" s="785"/>
      <c r="EI21" s="785"/>
      <c r="EJ21" s="785"/>
      <c r="EK21" s="785"/>
      <c r="EL21" s="785"/>
      <c r="EM21" s="785"/>
      <c r="EN21" s="785"/>
      <c r="EO21" s="785"/>
      <c r="EP21" s="785"/>
      <c r="EQ21" s="785"/>
      <c r="ER21" s="785"/>
      <c r="ES21" s="785"/>
      <c r="ET21" s="785"/>
      <c r="EU21" s="785"/>
      <c r="EV21" s="785"/>
      <c r="EW21" s="785"/>
      <c r="EX21" s="785"/>
      <c r="EY21" s="785"/>
      <c r="EZ21" s="785"/>
      <c r="FA21" s="785"/>
      <c r="FB21" s="785"/>
      <c r="FC21" s="785"/>
      <c r="FD21" s="785"/>
      <c r="FE21" s="785"/>
      <c r="FF21" s="785"/>
      <c r="FG21" s="785"/>
      <c r="FH21" s="785"/>
      <c r="FI21" s="785"/>
      <c r="FJ21" s="785"/>
      <c r="FK21" s="785"/>
      <c r="FL21" s="785"/>
      <c r="FM21" s="785"/>
      <c r="FN21" s="785"/>
      <c r="FO21" s="785"/>
      <c r="FP21" s="785"/>
      <c r="FQ21" s="785"/>
      <c r="FR21" s="785"/>
      <c r="FS21" s="785"/>
      <c r="FT21" s="785"/>
      <c r="FU21" s="785"/>
      <c r="FV21" s="785"/>
      <c r="FW21" s="785"/>
      <c r="FX21" s="785"/>
      <c r="FY21" s="785"/>
      <c r="FZ21" s="785"/>
      <c r="GA21" s="785"/>
      <c r="GB21" s="785"/>
      <c r="GC21" s="785"/>
      <c r="GD21" s="785"/>
      <c r="GE21" s="785"/>
      <c r="GF21" s="785"/>
      <c r="GG21" s="785"/>
      <c r="GH21" s="785"/>
      <c r="GI21" s="785"/>
      <c r="GJ21" s="785"/>
      <c r="GK21" s="785"/>
      <c r="GL21" s="785"/>
      <c r="GM21" s="785"/>
      <c r="GN21" s="785"/>
      <c r="GO21" s="785"/>
      <c r="GP21" s="785"/>
      <c r="GQ21" s="785"/>
      <c r="GR21" s="785"/>
      <c r="GS21" s="785"/>
      <c r="GT21" s="785"/>
      <c r="GU21" s="785"/>
      <c r="GV21" s="785"/>
      <c r="GW21" s="785"/>
      <c r="GX21" s="785"/>
      <c r="GY21" s="785"/>
      <c r="GZ21" s="785"/>
      <c r="HA21" s="785"/>
      <c r="HB21" s="785"/>
      <c r="HC21" s="785"/>
      <c r="HD21" s="785"/>
      <c r="HE21" s="785"/>
      <c r="HF21" s="785"/>
      <c r="HG21" s="785"/>
      <c r="HH21" s="785"/>
      <c r="HI21" s="785"/>
      <c r="HJ21" s="785"/>
      <c r="HK21" s="785"/>
      <c r="HL21" s="785"/>
      <c r="HM21" s="785"/>
      <c r="HN21" s="785"/>
      <c r="HO21" s="785"/>
      <c r="HP21" s="785"/>
      <c r="HQ21" s="785"/>
      <c r="HR21" s="785"/>
      <c r="HS21" s="785"/>
      <c r="HT21" s="785"/>
      <c r="HU21" s="785"/>
      <c r="HV21" s="785"/>
      <c r="HW21" s="785"/>
      <c r="HX21" s="785"/>
      <c r="HY21" s="785"/>
      <c r="HZ21" s="785"/>
      <c r="IA21" s="785"/>
      <c r="IB21" s="785"/>
      <c r="IC21" s="785"/>
      <c r="ID21" s="785"/>
      <c r="IE21" s="785"/>
      <c r="IF21" s="785"/>
      <c r="IG21" s="785"/>
      <c r="IH21" s="785"/>
      <c r="II21" s="785"/>
      <c r="IJ21" s="785"/>
      <c r="IK21" s="785"/>
      <c r="IL21" s="785"/>
      <c r="IM21" s="785"/>
      <c r="IN21" s="785"/>
      <c r="IO21" s="785"/>
      <c r="IP21" s="785"/>
      <c r="IQ21" s="785"/>
      <c r="IR21" s="785"/>
      <c r="IS21" s="785"/>
      <c r="IT21" s="785"/>
      <c r="IU21" s="785"/>
      <c r="IV21" s="785"/>
      <c r="IW21" s="785"/>
      <c r="IX21" s="785"/>
      <c r="IY21" s="785"/>
      <c r="IZ21" s="785"/>
      <c r="JA21" s="785"/>
      <c r="JB21" s="785"/>
      <c r="JC21" s="785"/>
      <c r="JD21" s="785"/>
      <c r="JE21" s="785"/>
      <c r="JF21" s="785"/>
      <c r="JG21" s="785"/>
      <c r="JH21" s="785"/>
      <c r="JI21" s="785"/>
      <c r="JJ21" s="785"/>
      <c r="JK21" s="785"/>
      <c r="JL21" s="785"/>
    </row>
    <row r="22" spans="2:272" s="30" customFormat="1" ht="12" customHeight="1" x14ac:dyDescent="0.25">
      <c r="B22" s="1079"/>
      <c r="C22" s="1079"/>
      <c r="D22" s="1079"/>
      <c r="E22" s="1079"/>
      <c r="F22" s="1079"/>
      <c r="G22" s="1079"/>
      <c r="H22" s="785"/>
      <c r="J22" s="1009"/>
      <c r="L22" s="1019"/>
      <c r="M22" s="1230" t="str">
        <f>X!C425</f>
        <v>Definisca il suo progetto e ciò che vuole calcolare qui.</v>
      </c>
      <c r="N22" s="1230"/>
      <c r="O22" s="1230"/>
      <c r="P22" s="1230"/>
      <c r="Q22" s="1230"/>
      <c r="R22" s="1230"/>
      <c r="S22" s="1230"/>
      <c r="T22" s="1230"/>
      <c r="U22" s="1230"/>
      <c r="V22" s="1230"/>
      <c r="W22" s="1230"/>
      <c r="X22" s="1230"/>
      <c r="Y22" s="1230"/>
      <c r="Z22" s="1230"/>
      <c r="AA22" s="1230"/>
      <c r="AB22" s="1230"/>
      <c r="AC22" s="1230"/>
      <c r="AD22" s="1230"/>
      <c r="AE22" s="1230"/>
      <c r="AF22" s="1230"/>
      <c r="AG22" s="1230"/>
      <c r="AH22" s="1230"/>
      <c r="AI22" s="1230"/>
      <c r="AJ22" s="1230"/>
      <c r="AK22" s="1230"/>
      <c r="AL22" s="1230"/>
      <c r="AM22" s="1230"/>
      <c r="AN22" s="1230"/>
      <c r="AO22" s="1230"/>
      <c r="AP22" s="1230"/>
      <c r="AQ22" s="1230"/>
      <c r="AR22" s="32"/>
      <c r="AS22" s="32"/>
      <c r="AT22" s="32"/>
      <c r="AU22" s="32"/>
      <c r="AV22" s="32"/>
      <c r="AW22" s="32"/>
      <c r="AX22" s="32"/>
      <c r="AY22" s="32"/>
      <c r="AZ22" s="32"/>
      <c r="BA22" s="32"/>
      <c r="BB22" s="32"/>
      <c r="BC22" s="32"/>
      <c r="BD22" s="32"/>
      <c r="BE22" s="32"/>
      <c r="BF22" s="32"/>
      <c r="BG22" s="32"/>
      <c r="BH22" s="32"/>
      <c r="BI22" s="32"/>
      <c r="BJ22" s="32"/>
      <c r="BK22" s="32"/>
      <c r="BL22" s="32"/>
      <c r="BM22" s="1012"/>
      <c r="BN22" s="32"/>
      <c r="BO22" s="785"/>
      <c r="BP22" s="785"/>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5"/>
      <c r="ED22" s="785"/>
      <c r="EE22" s="785"/>
      <c r="EF22" s="785"/>
      <c r="EG22" s="785"/>
      <c r="EH22" s="785"/>
      <c r="EI22" s="785"/>
      <c r="EJ22" s="785"/>
      <c r="EK22" s="785"/>
      <c r="EL22" s="785"/>
      <c r="EM22" s="785"/>
      <c r="EN22" s="785"/>
      <c r="EO22" s="785"/>
      <c r="EP22" s="785"/>
      <c r="EQ22" s="785"/>
      <c r="ER22" s="785"/>
      <c r="ES22" s="785"/>
      <c r="ET22" s="785"/>
      <c r="EU22" s="785"/>
      <c r="EV22" s="785"/>
      <c r="EW22" s="785"/>
      <c r="EX22" s="785"/>
      <c r="EY22" s="785"/>
      <c r="EZ22" s="785"/>
      <c r="FA22" s="785"/>
      <c r="FB22" s="785"/>
      <c r="FC22" s="785"/>
      <c r="FD22" s="785"/>
      <c r="FE22" s="785"/>
      <c r="FF22" s="785"/>
      <c r="FG22" s="785"/>
      <c r="FH22" s="785"/>
      <c r="FI22" s="785"/>
      <c r="FJ22" s="785"/>
      <c r="FK22" s="785"/>
      <c r="FL22" s="785"/>
      <c r="FM22" s="785"/>
      <c r="FN22" s="785"/>
      <c r="FO22" s="785"/>
      <c r="FP22" s="785"/>
      <c r="FQ22" s="785"/>
      <c r="FR22" s="785"/>
      <c r="FS22" s="785"/>
      <c r="FT22" s="785"/>
      <c r="FU22" s="785"/>
      <c r="FV22" s="785"/>
      <c r="FW22" s="785"/>
      <c r="FX22" s="785"/>
      <c r="FY22" s="785"/>
      <c r="FZ22" s="785"/>
      <c r="GA22" s="785"/>
      <c r="GB22" s="785"/>
      <c r="GC22" s="785"/>
      <c r="GD22" s="785"/>
      <c r="GE22" s="785"/>
      <c r="GF22" s="785"/>
      <c r="GG22" s="785"/>
      <c r="GH22" s="785"/>
      <c r="GI22" s="785"/>
      <c r="GJ22" s="785"/>
      <c r="GK22" s="785"/>
      <c r="GL22" s="785"/>
      <c r="GM22" s="785"/>
      <c r="GN22" s="785"/>
      <c r="GO22" s="785"/>
      <c r="GP22" s="785"/>
      <c r="GQ22" s="785"/>
      <c r="GR22" s="785"/>
      <c r="GS22" s="785"/>
      <c r="GT22" s="785"/>
      <c r="GU22" s="785"/>
      <c r="GV22" s="785"/>
      <c r="GW22" s="785"/>
      <c r="GX22" s="785"/>
      <c r="GY22" s="785"/>
      <c r="GZ22" s="785"/>
      <c r="HA22" s="785"/>
      <c r="HB22" s="785"/>
      <c r="HC22" s="785"/>
      <c r="HD22" s="785"/>
      <c r="HE22" s="785"/>
      <c r="HF22" s="785"/>
      <c r="HG22" s="785"/>
      <c r="HH22" s="785"/>
      <c r="HI22" s="785"/>
      <c r="HJ22" s="785"/>
      <c r="HK22" s="785"/>
      <c r="HL22" s="785"/>
      <c r="HM22" s="785"/>
      <c r="HN22" s="785"/>
      <c r="HO22" s="785"/>
      <c r="HP22" s="785"/>
      <c r="HQ22" s="785"/>
      <c r="HR22" s="785"/>
      <c r="HS22" s="785"/>
      <c r="HT22" s="785"/>
      <c r="HU22" s="785"/>
      <c r="HV22" s="785"/>
      <c r="HW22" s="785"/>
      <c r="HX22" s="785"/>
      <c r="HY22" s="785"/>
      <c r="HZ22" s="785"/>
      <c r="IA22" s="785"/>
      <c r="IB22" s="785"/>
      <c r="IC22" s="785"/>
      <c r="ID22" s="785"/>
      <c r="IE22" s="785"/>
      <c r="IF22" s="785"/>
      <c r="IG22" s="785"/>
      <c r="IH22" s="785"/>
      <c r="II22" s="785"/>
      <c r="IJ22" s="785"/>
      <c r="IK22" s="785"/>
      <c r="IL22" s="785"/>
      <c r="IM22" s="785"/>
      <c r="IN22" s="785"/>
      <c r="IO22" s="785"/>
      <c r="IP22" s="785"/>
      <c r="IQ22" s="785"/>
      <c r="IR22" s="785"/>
      <c r="IS22" s="785"/>
      <c r="IT22" s="785"/>
      <c r="IU22" s="785"/>
      <c r="IV22" s="785"/>
      <c r="IW22" s="785"/>
      <c r="IX22" s="785"/>
      <c r="IY22" s="785"/>
      <c r="IZ22" s="785"/>
      <c r="JA22" s="785"/>
      <c r="JB22" s="785"/>
      <c r="JC22" s="785"/>
      <c r="JD22" s="785"/>
      <c r="JE22" s="785"/>
      <c r="JF22" s="785"/>
      <c r="JG22" s="785"/>
      <c r="JH22" s="785"/>
      <c r="JI22" s="785"/>
      <c r="JJ22" s="785"/>
      <c r="JK22" s="785"/>
      <c r="JL22" s="785"/>
    </row>
    <row r="23" spans="2:272" s="30" customFormat="1" ht="12" customHeight="1" x14ac:dyDescent="0.25">
      <c r="B23" s="1079"/>
      <c r="C23" s="1079"/>
      <c r="D23" s="1079"/>
      <c r="E23" s="1079"/>
      <c r="F23" s="1079"/>
      <c r="G23" s="1079"/>
      <c r="H23" s="785"/>
      <c r="J23" s="1009"/>
      <c r="L23" s="1013" t="s">
        <v>1641</v>
      </c>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32"/>
      <c r="AS23" s="32"/>
      <c r="AT23" s="32"/>
      <c r="AU23" s="32"/>
      <c r="AV23" s="32"/>
      <c r="AW23" s="32"/>
      <c r="AX23" s="32"/>
      <c r="AY23" s="32"/>
      <c r="AZ23" s="32"/>
      <c r="BA23" s="32"/>
      <c r="BB23" s="32"/>
      <c r="BC23" s="32"/>
      <c r="BD23" s="32"/>
      <c r="BE23" s="32"/>
      <c r="BF23" s="32"/>
      <c r="BG23" s="32"/>
      <c r="BH23" s="32"/>
      <c r="BI23" s="32"/>
      <c r="BJ23" s="32"/>
      <c r="BK23" s="32"/>
      <c r="BL23" s="32"/>
      <c r="BM23" s="1012"/>
      <c r="BN23" s="32"/>
      <c r="BO23" s="785"/>
      <c r="BP23" s="785"/>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c r="DU23" s="785"/>
      <c r="DV23" s="785"/>
      <c r="DW23" s="785"/>
      <c r="DX23" s="785"/>
      <c r="DY23" s="785"/>
      <c r="DZ23" s="785"/>
      <c r="EA23" s="785"/>
      <c r="EB23" s="785"/>
      <c r="EC23" s="785"/>
      <c r="ED23" s="785"/>
      <c r="EE23" s="785"/>
      <c r="EF23" s="785"/>
      <c r="EG23" s="785"/>
      <c r="EH23" s="785"/>
      <c r="EI23" s="785"/>
      <c r="EJ23" s="785"/>
      <c r="EK23" s="785"/>
      <c r="EL23" s="785"/>
      <c r="EM23" s="785"/>
      <c r="EN23" s="785"/>
      <c r="EO23" s="785"/>
      <c r="EP23" s="785"/>
      <c r="EQ23" s="785"/>
      <c r="ER23" s="785"/>
      <c r="ES23" s="785"/>
      <c r="ET23" s="785"/>
      <c r="EU23" s="785"/>
      <c r="EV23" s="785"/>
      <c r="EW23" s="785"/>
      <c r="EX23" s="785"/>
      <c r="EY23" s="785"/>
      <c r="EZ23" s="785"/>
      <c r="FA23" s="785"/>
      <c r="FB23" s="785"/>
      <c r="FC23" s="785"/>
      <c r="FD23" s="785"/>
      <c r="FE23" s="785"/>
      <c r="FF23" s="785"/>
      <c r="FG23" s="785"/>
      <c r="FH23" s="785"/>
      <c r="FI23" s="785"/>
      <c r="FJ23" s="785"/>
      <c r="FK23" s="785"/>
      <c r="FL23" s="785"/>
      <c r="FM23" s="785"/>
      <c r="FN23" s="785"/>
      <c r="FO23" s="785"/>
      <c r="FP23" s="785"/>
      <c r="FQ23" s="785"/>
      <c r="FR23" s="785"/>
      <c r="FS23" s="785"/>
      <c r="FT23" s="785"/>
      <c r="FU23" s="785"/>
      <c r="FV23" s="785"/>
      <c r="FW23" s="785"/>
      <c r="FX23" s="785"/>
      <c r="FY23" s="785"/>
      <c r="FZ23" s="785"/>
      <c r="GA23" s="785"/>
      <c r="GB23" s="785"/>
      <c r="GC23" s="785"/>
      <c r="GD23" s="785"/>
      <c r="GE23" s="785"/>
      <c r="GF23" s="785"/>
      <c r="GG23" s="785"/>
      <c r="GH23" s="785"/>
      <c r="GI23" s="785"/>
      <c r="GJ23" s="785"/>
      <c r="GK23" s="785"/>
      <c r="GL23" s="785"/>
      <c r="GM23" s="785"/>
      <c r="GN23" s="785"/>
      <c r="GO23" s="785"/>
      <c r="GP23" s="785"/>
      <c r="GQ23" s="785"/>
      <c r="GR23" s="785"/>
      <c r="GS23" s="785"/>
      <c r="GT23" s="785"/>
      <c r="GU23" s="785"/>
      <c r="GV23" s="785"/>
      <c r="GW23" s="785"/>
      <c r="GX23" s="785"/>
      <c r="GY23" s="785"/>
      <c r="GZ23" s="785"/>
      <c r="HA23" s="785"/>
      <c r="HB23" s="785"/>
      <c r="HC23" s="785"/>
      <c r="HD23" s="785"/>
      <c r="HE23" s="785"/>
      <c r="HF23" s="785"/>
      <c r="HG23" s="785"/>
      <c r="HH23" s="785"/>
      <c r="HI23" s="785"/>
      <c r="HJ23" s="785"/>
      <c r="HK23" s="785"/>
      <c r="HL23" s="785"/>
      <c r="HM23" s="785"/>
      <c r="HN23" s="785"/>
      <c r="HO23" s="785"/>
      <c r="HP23" s="785"/>
      <c r="HQ23" s="785"/>
      <c r="HR23" s="785"/>
      <c r="HS23" s="785"/>
      <c r="HT23" s="785"/>
      <c r="HU23" s="785"/>
      <c r="HV23" s="785"/>
      <c r="HW23" s="785"/>
      <c r="HX23" s="785"/>
      <c r="HY23" s="785"/>
      <c r="HZ23" s="785"/>
      <c r="IA23" s="785"/>
      <c r="IB23" s="785"/>
      <c r="IC23" s="785"/>
      <c r="ID23" s="785"/>
      <c r="IE23" s="785"/>
      <c r="IF23" s="785"/>
      <c r="IG23" s="785"/>
      <c r="IH23" s="785"/>
      <c r="II23" s="785"/>
      <c r="IJ23" s="785"/>
      <c r="IK23" s="785"/>
      <c r="IL23" s="785"/>
      <c r="IM23" s="785"/>
      <c r="IN23" s="785"/>
      <c r="IO23" s="785"/>
      <c r="IP23" s="785"/>
      <c r="IQ23" s="785"/>
      <c r="IR23" s="785"/>
      <c r="IS23" s="785"/>
      <c r="IT23" s="785"/>
      <c r="IU23" s="785"/>
      <c r="IV23" s="785"/>
      <c r="IW23" s="785"/>
      <c r="IX23" s="785"/>
      <c r="IY23" s="785"/>
      <c r="IZ23" s="785"/>
      <c r="JA23" s="785"/>
      <c r="JB23" s="785"/>
      <c r="JC23" s="785"/>
      <c r="JD23" s="785"/>
      <c r="JE23" s="785"/>
      <c r="JF23" s="785"/>
      <c r="JG23" s="785"/>
      <c r="JH23" s="785"/>
      <c r="JI23" s="785"/>
      <c r="JJ23" s="785"/>
      <c r="JK23" s="785"/>
      <c r="JL23" s="785"/>
    </row>
    <row r="24" spans="2:272" s="30" customFormat="1" ht="5" customHeight="1" x14ac:dyDescent="0.25">
      <c r="B24" s="1079"/>
      <c r="C24" s="1079"/>
      <c r="D24" s="1079"/>
      <c r="E24" s="1079"/>
      <c r="F24" s="1079"/>
      <c r="G24" s="1079"/>
      <c r="H24" s="785"/>
      <c r="J24" s="1009"/>
      <c r="L24" s="1013"/>
      <c r="M24" s="1015"/>
      <c r="AR24" s="32"/>
      <c r="AS24" s="32"/>
      <c r="AT24" s="120"/>
      <c r="AU24" s="32"/>
      <c r="AV24" s="32"/>
      <c r="AW24" s="32"/>
      <c r="AX24" s="32"/>
      <c r="AY24" s="32"/>
      <c r="AZ24" s="32"/>
      <c r="BA24" s="32"/>
      <c r="BB24" s="32"/>
      <c r="BC24" s="32"/>
      <c r="BD24" s="32"/>
      <c r="BE24" s="32"/>
      <c r="BF24" s="32"/>
      <c r="BG24" s="32"/>
      <c r="BH24" s="32"/>
      <c r="BI24" s="32"/>
      <c r="BJ24" s="32"/>
      <c r="BK24" s="32"/>
      <c r="BL24" s="32"/>
      <c r="BM24" s="1012"/>
      <c r="BN24" s="32"/>
      <c r="BO24" s="785"/>
      <c r="BP24" s="785"/>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c r="DU24" s="785"/>
      <c r="DV24" s="785"/>
      <c r="DW24" s="785"/>
      <c r="DX24" s="785"/>
      <c r="DY24" s="785"/>
      <c r="DZ24" s="785"/>
      <c r="EA24" s="785"/>
      <c r="EB24" s="785"/>
      <c r="EC24" s="785"/>
      <c r="ED24" s="785"/>
      <c r="EE24" s="785"/>
      <c r="EF24" s="785"/>
      <c r="EG24" s="785"/>
      <c r="EH24" s="785"/>
      <c r="EI24" s="785"/>
      <c r="EJ24" s="785"/>
      <c r="EK24" s="785"/>
      <c r="EL24" s="785"/>
      <c r="EM24" s="785"/>
      <c r="EN24" s="785"/>
      <c r="EO24" s="785"/>
      <c r="EP24" s="785"/>
      <c r="EQ24" s="785"/>
      <c r="ER24" s="785"/>
      <c r="ES24" s="785"/>
      <c r="ET24" s="785"/>
      <c r="EU24" s="785"/>
      <c r="EV24" s="785"/>
      <c r="EW24" s="785"/>
      <c r="EX24" s="785"/>
      <c r="EY24" s="785"/>
      <c r="EZ24" s="785"/>
      <c r="FA24" s="785"/>
      <c r="FB24" s="785"/>
      <c r="FC24" s="785"/>
      <c r="FD24" s="785"/>
      <c r="FE24" s="785"/>
      <c r="FF24" s="785"/>
      <c r="FG24" s="785"/>
      <c r="FH24" s="785"/>
      <c r="FI24" s="785"/>
      <c r="FJ24" s="785"/>
      <c r="FK24" s="785"/>
      <c r="FL24" s="785"/>
      <c r="FM24" s="785"/>
      <c r="FN24" s="785"/>
      <c r="FO24" s="785"/>
      <c r="FP24" s="785"/>
      <c r="FQ24" s="785"/>
      <c r="FR24" s="785"/>
      <c r="FS24" s="785"/>
      <c r="FT24" s="785"/>
      <c r="FU24" s="785"/>
      <c r="FV24" s="785"/>
      <c r="FW24" s="785"/>
      <c r="FX24" s="785"/>
      <c r="FY24" s="785"/>
      <c r="FZ24" s="785"/>
      <c r="GA24" s="785"/>
      <c r="GB24" s="785"/>
      <c r="GC24" s="785"/>
      <c r="GD24" s="785"/>
      <c r="GE24" s="785"/>
      <c r="GF24" s="785"/>
      <c r="GG24" s="785"/>
      <c r="GH24" s="785"/>
      <c r="GI24" s="785"/>
      <c r="GJ24" s="785"/>
      <c r="GK24" s="785"/>
      <c r="GL24" s="785"/>
      <c r="GM24" s="785"/>
      <c r="GN24" s="785"/>
      <c r="GO24" s="785"/>
      <c r="GP24" s="785"/>
      <c r="GQ24" s="785"/>
      <c r="GR24" s="785"/>
      <c r="GS24" s="785"/>
      <c r="GT24" s="785"/>
      <c r="GU24" s="785"/>
      <c r="GV24" s="785"/>
      <c r="GW24" s="785"/>
      <c r="GX24" s="785"/>
      <c r="GY24" s="785"/>
      <c r="GZ24" s="785"/>
      <c r="HA24" s="785"/>
      <c r="HB24" s="785"/>
      <c r="HC24" s="785"/>
      <c r="HD24" s="785"/>
      <c r="HE24" s="785"/>
      <c r="HF24" s="785"/>
      <c r="HG24" s="785"/>
      <c r="HH24" s="785"/>
      <c r="HI24" s="785"/>
      <c r="HJ24" s="785"/>
      <c r="HK24" s="785"/>
      <c r="HL24" s="785"/>
      <c r="HM24" s="785"/>
      <c r="HN24" s="785"/>
      <c r="HO24" s="785"/>
      <c r="HP24" s="785"/>
      <c r="HQ24" s="785"/>
      <c r="HR24" s="785"/>
      <c r="HS24" s="785"/>
      <c r="HT24" s="785"/>
      <c r="HU24" s="785"/>
      <c r="HV24" s="785"/>
      <c r="HW24" s="785"/>
      <c r="HX24" s="785"/>
      <c r="HY24" s="785"/>
      <c r="HZ24" s="785"/>
      <c r="IA24" s="785"/>
      <c r="IB24" s="785"/>
      <c r="IC24" s="785"/>
      <c r="ID24" s="785"/>
      <c r="IE24" s="785"/>
      <c r="IF24" s="785"/>
      <c r="IG24" s="785"/>
      <c r="IH24" s="785"/>
      <c r="II24" s="785"/>
      <c r="IJ24" s="785"/>
      <c r="IK24" s="785"/>
      <c r="IL24" s="785"/>
      <c r="IM24" s="785"/>
      <c r="IN24" s="785"/>
      <c r="IO24" s="785"/>
      <c r="IP24" s="785"/>
      <c r="IQ24" s="785"/>
      <c r="IR24" s="785"/>
      <c r="IS24" s="785"/>
      <c r="IT24" s="785"/>
      <c r="IU24" s="785"/>
      <c r="IV24" s="785"/>
      <c r="IW24" s="785"/>
      <c r="IX24" s="785"/>
      <c r="IY24" s="785"/>
      <c r="IZ24" s="785"/>
      <c r="JA24" s="785"/>
      <c r="JB24" s="785"/>
      <c r="JC24" s="785"/>
      <c r="JD24" s="785"/>
      <c r="JE24" s="785"/>
      <c r="JF24" s="785"/>
      <c r="JG24" s="785"/>
      <c r="JH24" s="785"/>
      <c r="JI24" s="785"/>
      <c r="JJ24" s="785"/>
      <c r="JK24" s="785"/>
      <c r="JL24" s="785"/>
    </row>
    <row r="25" spans="2:272" s="30" customFormat="1" ht="12" customHeight="1" x14ac:dyDescent="0.25">
      <c r="B25" s="1079"/>
      <c r="C25" s="1079"/>
      <c r="D25" s="1079"/>
      <c r="E25" s="1079"/>
      <c r="F25" s="1079"/>
      <c r="G25" s="1079"/>
      <c r="H25" s="785"/>
      <c r="J25" s="1009"/>
      <c r="L25" s="1019">
        <v>2</v>
      </c>
      <c r="M25" s="1020" t="str">
        <f>X!C426</f>
        <v>Fabbisogno di energia elettrica</v>
      </c>
      <c r="N25" s="1021"/>
      <c r="O25" s="1021"/>
      <c r="P25" s="1021"/>
      <c r="Q25" s="1021"/>
      <c r="R25" s="1021"/>
      <c r="S25" s="1021"/>
      <c r="T25" s="1021"/>
      <c r="U25" s="1021"/>
      <c r="V25" s="1021"/>
      <c r="W25" s="1021"/>
      <c r="X25" s="1021"/>
      <c r="Y25" s="1021"/>
      <c r="Z25" s="1021"/>
      <c r="AA25" s="1021"/>
      <c r="AB25" s="1021"/>
      <c r="AC25" s="1021"/>
      <c r="AD25" s="1021"/>
      <c r="AE25" s="1021"/>
      <c r="AF25" s="1021"/>
      <c r="AG25" s="1021"/>
      <c r="AH25" s="1021"/>
      <c r="AI25" s="1021"/>
      <c r="AJ25" s="1021"/>
      <c r="AK25" s="1021"/>
      <c r="AL25" s="1021"/>
      <c r="AM25" s="1021"/>
      <c r="AN25" s="1021"/>
      <c r="AO25" s="1021"/>
      <c r="AP25" s="1021"/>
      <c r="AQ25" s="1021"/>
      <c r="AR25" s="32"/>
      <c r="AS25" s="32"/>
      <c r="AT25" s="32"/>
      <c r="AU25" s="32"/>
      <c r="AV25" s="32"/>
      <c r="AW25" s="32"/>
      <c r="AX25" s="32"/>
      <c r="AY25" s="32"/>
      <c r="AZ25" s="32"/>
      <c r="BA25" s="32"/>
      <c r="BB25" s="32"/>
      <c r="BC25" s="32"/>
      <c r="BD25" s="32"/>
      <c r="BE25" s="32"/>
      <c r="BF25" s="32"/>
      <c r="BG25" s="32"/>
      <c r="BH25" s="32"/>
      <c r="BI25" s="32"/>
      <c r="BJ25" s="32"/>
      <c r="BK25" s="32"/>
      <c r="BL25" s="32"/>
      <c r="BM25" s="1012"/>
      <c r="BN25" s="32"/>
      <c r="BO25" s="785"/>
      <c r="BP25" s="785"/>
      <c r="BQ25" s="785"/>
      <c r="BR25" s="785"/>
      <c r="BS25" s="785"/>
      <c r="BT25" s="785"/>
      <c r="BU25" s="785"/>
      <c r="BV25" s="785"/>
      <c r="BW25" s="785"/>
      <c r="BX25" s="785"/>
      <c r="BY25" s="785"/>
      <c r="BZ25" s="785"/>
      <c r="CA25" s="785"/>
      <c r="CB25" s="785"/>
      <c r="CC25" s="785"/>
      <c r="CD25" s="785"/>
      <c r="CE25" s="785"/>
      <c r="CF25" s="785"/>
      <c r="CG25" s="785"/>
      <c r="CH25" s="785"/>
      <c r="CI25" s="785"/>
      <c r="CJ25" s="785"/>
      <c r="CK25" s="785"/>
      <c r="CL25" s="785"/>
      <c r="CM25" s="785"/>
      <c r="CN25" s="785"/>
      <c r="CO25" s="785"/>
      <c r="CP25" s="785"/>
      <c r="CQ25" s="785"/>
      <c r="CR25" s="785"/>
      <c r="CS25" s="785"/>
      <c r="CT25" s="785"/>
      <c r="CU25" s="785"/>
      <c r="CV25" s="785"/>
      <c r="CW25" s="785"/>
      <c r="CX25" s="785"/>
      <c r="CY25" s="785"/>
      <c r="CZ25" s="785"/>
      <c r="DA25" s="785"/>
      <c r="DB25" s="785"/>
      <c r="DC25" s="785"/>
      <c r="DD25" s="785"/>
      <c r="DE25" s="785"/>
      <c r="DF25" s="785"/>
      <c r="DG25" s="785"/>
      <c r="DH25" s="785"/>
      <c r="DI25" s="785"/>
      <c r="DJ25" s="785"/>
      <c r="DK25" s="785"/>
      <c r="DL25" s="785"/>
      <c r="DM25" s="785"/>
      <c r="DN25" s="785"/>
      <c r="DO25" s="785"/>
      <c r="DP25" s="785"/>
      <c r="DQ25" s="785"/>
      <c r="DR25" s="785"/>
      <c r="DS25" s="785"/>
      <c r="DT25" s="785"/>
      <c r="DU25" s="785"/>
      <c r="DV25" s="785"/>
      <c r="DW25" s="785"/>
      <c r="DX25" s="785"/>
      <c r="DY25" s="785"/>
      <c r="DZ25" s="785"/>
      <c r="EA25" s="785"/>
      <c r="EB25" s="785"/>
      <c r="EC25" s="785"/>
      <c r="ED25" s="785"/>
      <c r="EE25" s="785"/>
      <c r="EF25" s="785"/>
      <c r="EG25" s="785"/>
      <c r="EH25" s="785"/>
      <c r="EI25" s="785"/>
      <c r="EJ25" s="785"/>
      <c r="EK25" s="785"/>
      <c r="EL25" s="785"/>
      <c r="EM25" s="785"/>
      <c r="EN25" s="785"/>
      <c r="EO25" s="785"/>
      <c r="EP25" s="785"/>
      <c r="EQ25" s="785"/>
      <c r="ER25" s="785"/>
      <c r="ES25" s="785"/>
      <c r="ET25" s="785"/>
      <c r="EU25" s="785"/>
      <c r="EV25" s="785"/>
      <c r="EW25" s="785"/>
      <c r="EX25" s="785"/>
      <c r="EY25" s="785"/>
      <c r="EZ25" s="785"/>
      <c r="FA25" s="785"/>
      <c r="FB25" s="785"/>
      <c r="FC25" s="785"/>
      <c r="FD25" s="785"/>
      <c r="FE25" s="785"/>
      <c r="FF25" s="785"/>
      <c r="FG25" s="785"/>
      <c r="FH25" s="785"/>
      <c r="FI25" s="785"/>
      <c r="FJ25" s="785"/>
      <c r="FK25" s="785"/>
      <c r="FL25" s="785"/>
      <c r="FM25" s="785"/>
      <c r="FN25" s="785"/>
      <c r="FO25" s="785"/>
      <c r="FP25" s="785"/>
      <c r="FQ25" s="785"/>
      <c r="FR25" s="785"/>
      <c r="FS25" s="785"/>
      <c r="FT25" s="785"/>
      <c r="FU25" s="785"/>
      <c r="FV25" s="785"/>
      <c r="FW25" s="785"/>
      <c r="FX25" s="785"/>
      <c r="FY25" s="785"/>
      <c r="FZ25" s="785"/>
      <c r="GA25" s="785"/>
      <c r="GB25" s="785"/>
      <c r="GC25" s="785"/>
      <c r="GD25" s="785"/>
      <c r="GE25" s="785"/>
      <c r="GF25" s="785"/>
      <c r="GG25" s="785"/>
      <c r="GH25" s="785"/>
      <c r="GI25" s="785"/>
      <c r="GJ25" s="785"/>
      <c r="GK25" s="785"/>
      <c r="GL25" s="785"/>
      <c r="GM25" s="785"/>
      <c r="GN25" s="785"/>
      <c r="GO25" s="785"/>
      <c r="GP25" s="785"/>
      <c r="GQ25" s="785"/>
      <c r="GR25" s="785"/>
      <c r="GS25" s="785"/>
      <c r="GT25" s="785"/>
      <c r="GU25" s="785"/>
      <c r="GV25" s="785"/>
      <c r="GW25" s="785"/>
      <c r="GX25" s="785"/>
      <c r="GY25" s="785"/>
      <c r="GZ25" s="785"/>
      <c r="HA25" s="785"/>
      <c r="HB25" s="785"/>
      <c r="HC25" s="785"/>
      <c r="HD25" s="785"/>
      <c r="HE25" s="785"/>
      <c r="HF25" s="785"/>
      <c r="HG25" s="785"/>
      <c r="HH25" s="785"/>
      <c r="HI25" s="785"/>
      <c r="HJ25" s="785"/>
      <c r="HK25" s="785"/>
      <c r="HL25" s="785"/>
      <c r="HM25" s="785"/>
      <c r="HN25" s="785"/>
      <c r="HO25" s="785"/>
      <c r="HP25" s="785"/>
      <c r="HQ25" s="785"/>
      <c r="HR25" s="785"/>
      <c r="HS25" s="785"/>
      <c r="HT25" s="785"/>
      <c r="HU25" s="785"/>
      <c r="HV25" s="785"/>
      <c r="HW25" s="785"/>
      <c r="HX25" s="785"/>
      <c r="HY25" s="785"/>
      <c r="HZ25" s="785"/>
      <c r="IA25" s="785"/>
      <c r="IB25" s="785"/>
      <c r="IC25" s="785"/>
      <c r="ID25" s="785"/>
      <c r="IE25" s="785"/>
      <c r="IF25" s="785"/>
      <c r="IG25" s="785"/>
      <c r="IH25" s="785"/>
      <c r="II25" s="785"/>
      <c r="IJ25" s="785"/>
      <c r="IK25" s="785"/>
      <c r="IL25" s="785"/>
      <c r="IM25" s="785"/>
      <c r="IN25" s="785"/>
      <c r="IO25" s="785"/>
      <c r="IP25" s="785"/>
      <c r="IQ25" s="785"/>
      <c r="IR25" s="785"/>
      <c r="IS25" s="785"/>
      <c r="IT25" s="785"/>
      <c r="IU25" s="785"/>
      <c r="IV25" s="785"/>
      <c r="IW25" s="785"/>
      <c r="IX25" s="785"/>
      <c r="IY25" s="785"/>
      <c r="IZ25" s="785"/>
      <c r="JA25" s="785"/>
      <c r="JB25" s="785"/>
      <c r="JC25" s="785"/>
      <c r="JD25" s="785"/>
      <c r="JE25" s="785"/>
      <c r="JF25" s="785"/>
      <c r="JG25" s="785"/>
      <c r="JH25" s="785"/>
      <c r="JI25" s="785"/>
      <c r="JJ25" s="785"/>
      <c r="JK25" s="785"/>
      <c r="JL25" s="785"/>
    </row>
    <row r="26" spans="2:272" s="30" customFormat="1" ht="5" customHeight="1" x14ac:dyDescent="0.25">
      <c r="B26" s="1079"/>
      <c r="C26" s="1079"/>
      <c r="D26" s="1079"/>
      <c r="E26" s="1079"/>
      <c r="F26" s="1079"/>
      <c r="G26" s="1079"/>
      <c r="H26" s="785"/>
      <c r="J26" s="1009"/>
      <c r="L26" s="1019"/>
      <c r="M26" s="1020"/>
      <c r="N26" s="1021"/>
      <c r="O26" s="1021"/>
      <c r="P26" s="1021"/>
      <c r="Q26" s="1021"/>
      <c r="R26" s="1021"/>
      <c r="S26" s="1021"/>
      <c r="T26" s="1021"/>
      <c r="U26" s="1021"/>
      <c r="V26" s="1021"/>
      <c r="W26" s="1021"/>
      <c r="X26" s="1021"/>
      <c r="Y26" s="1021"/>
      <c r="Z26" s="1021"/>
      <c r="AA26" s="1021"/>
      <c r="AB26" s="1021"/>
      <c r="AC26" s="1021"/>
      <c r="AD26" s="1021"/>
      <c r="AE26" s="1021"/>
      <c r="AF26" s="1021"/>
      <c r="AG26" s="1021"/>
      <c r="AH26" s="1021"/>
      <c r="AI26" s="1021"/>
      <c r="AJ26" s="1021"/>
      <c r="AK26" s="1021"/>
      <c r="AL26" s="1021"/>
      <c r="AM26" s="1021"/>
      <c r="AN26" s="1021"/>
      <c r="AO26" s="1021"/>
      <c r="AP26" s="1021"/>
      <c r="AQ26" s="1021"/>
      <c r="AR26" s="32"/>
      <c r="AS26" s="32"/>
      <c r="AT26" s="32"/>
      <c r="AU26" s="32"/>
      <c r="AV26" s="32"/>
      <c r="AW26" s="32"/>
      <c r="AX26" s="32"/>
      <c r="AY26" s="32"/>
      <c r="AZ26" s="32"/>
      <c r="BA26" s="32"/>
      <c r="BB26" s="32"/>
      <c r="BC26" s="32"/>
      <c r="BD26" s="32"/>
      <c r="BE26" s="32"/>
      <c r="BF26" s="32"/>
      <c r="BG26" s="32"/>
      <c r="BH26" s="32"/>
      <c r="BI26" s="32"/>
      <c r="BJ26" s="32"/>
      <c r="BK26" s="32"/>
      <c r="BL26" s="32"/>
      <c r="BM26" s="1012"/>
      <c r="BN26" s="32"/>
      <c r="BO26" s="785"/>
      <c r="BP26" s="785"/>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c r="EX26" s="785"/>
      <c r="EY26" s="785"/>
      <c r="EZ26" s="785"/>
      <c r="FA26" s="785"/>
      <c r="FB26" s="785"/>
      <c r="FC26" s="785"/>
      <c r="FD26" s="785"/>
      <c r="FE26" s="785"/>
      <c r="FF26" s="785"/>
      <c r="FG26" s="785"/>
      <c r="FH26" s="785"/>
      <c r="FI26" s="785"/>
      <c r="FJ26" s="785"/>
      <c r="FK26" s="785"/>
      <c r="FL26" s="785"/>
      <c r="FM26" s="785"/>
      <c r="FN26" s="785"/>
      <c r="FO26" s="785"/>
      <c r="FP26" s="785"/>
      <c r="FQ26" s="785"/>
      <c r="FR26" s="785"/>
      <c r="FS26" s="785"/>
      <c r="FT26" s="785"/>
      <c r="FU26" s="785"/>
      <c r="FV26" s="785"/>
      <c r="FW26" s="785"/>
      <c r="FX26" s="785"/>
      <c r="FY26" s="785"/>
      <c r="FZ26" s="785"/>
      <c r="GA26" s="785"/>
      <c r="GB26" s="785"/>
      <c r="GC26" s="785"/>
      <c r="GD26" s="785"/>
      <c r="GE26" s="785"/>
      <c r="GF26" s="785"/>
      <c r="GG26" s="785"/>
      <c r="GH26" s="785"/>
      <c r="GI26" s="785"/>
      <c r="GJ26" s="785"/>
      <c r="GK26" s="785"/>
      <c r="GL26" s="785"/>
      <c r="GM26" s="785"/>
      <c r="GN26" s="785"/>
      <c r="GO26" s="785"/>
      <c r="GP26" s="785"/>
      <c r="GQ26" s="785"/>
      <c r="GR26" s="785"/>
      <c r="GS26" s="785"/>
      <c r="GT26" s="785"/>
      <c r="GU26" s="785"/>
      <c r="GV26" s="785"/>
      <c r="GW26" s="785"/>
      <c r="GX26" s="785"/>
      <c r="GY26" s="785"/>
      <c r="GZ26" s="785"/>
      <c r="HA26" s="785"/>
      <c r="HB26" s="785"/>
      <c r="HC26" s="785"/>
      <c r="HD26" s="785"/>
      <c r="HE26" s="785"/>
      <c r="HF26" s="785"/>
      <c r="HG26" s="785"/>
      <c r="HH26" s="785"/>
      <c r="HI26" s="785"/>
      <c r="HJ26" s="785"/>
      <c r="HK26" s="785"/>
      <c r="HL26" s="785"/>
      <c r="HM26" s="785"/>
      <c r="HN26" s="785"/>
      <c r="HO26" s="785"/>
      <c r="HP26" s="785"/>
      <c r="HQ26" s="785"/>
      <c r="HR26" s="785"/>
      <c r="HS26" s="785"/>
      <c r="HT26" s="785"/>
      <c r="HU26" s="785"/>
      <c r="HV26" s="785"/>
      <c r="HW26" s="785"/>
      <c r="HX26" s="785"/>
      <c r="HY26" s="785"/>
      <c r="HZ26" s="785"/>
      <c r="IA26" s="785"/>
      <c r="IB26" s="785"/>
      <c r="IC26" s="785"/>
      <c r="ID26" s="785"/>
      <c r="IE26" s="785"/>
      <c r="IF26" s="785"/>
      <c r="IG26" s="785"/>
      <c r="IH26" s="785"/>
      <c r="II26" s="785"/>
      <c r="IJ26" s="785"/>
      <c r="IK26" s="785"/>
      <c r="IL26" s="785"/>
      <c r="IM26" s="785"/>
      <c r="IN26" s="785"/>
      <c r="IO26" s="785"/>
      <c r="IP26" s="785"/>
      <c r="IQ26" s="785"/>
      <c r="IR26" s="785"/>
      <c r="IS26" s="785"/>
      <c r="IT26" s="785"/>
      <c r="IU26" s="785"/>
      <c r="IV26" s="785"/>
      <c r="IW26" s="785"/>
      <c r="IX26" s="785"/>
      <c r="IY26" s="785"/>
      <c r="IZ26" s="785"/>
      <c r="JA26" s="785"/>
      <c r="JB26" s="785"/>
      <c r="JC26" s="785"/>
      <c r="JD26" s="785"/>
      <c r="JE26" s="785"/>
      <c r="JF26" s="785"/>
      <c r="JG26" s="785"/>
      <c r="JH26" s="785"/>
      <c r="JI26" s="785"/>
      <c r="JJ26" s="785"/>
      <c r="JK26" s="785"/>
      <c r="JL26" s="785"/>
    </row>
    <row r="27" spans="2:272" s="30" customFormat="1" ht="12" customHeight="1" x14ac:dyDescent="0.25">
      <c r="B27" s="1079"/>
      <c r="C27" s="1079"/>
      <c r="D27" s="1079"/>
      <c r="E27" s="1079"/>
      <c r="F27" s="1079"/>
      <c r="G27" s="1079"/>
      <c r="H27" s="785"/>
      <c r="J27" s="1009"/>
      <c r="L27" s="1019"/>
      <c r="M27" s="1230" t="str">
        <f>X!C427</f>
        <v>Tre modi per inserire il fabbisogno di elettricità del sistema di refrigerazione:</v>
      </c>
      <c r="N27" s="1230"/>
      <c r="O27" s="1230"/>
      <c r="P27" s="1230"/>
      <c r="Q27" s="1230"/>
      <c r="R27" s="1230"/>
      <c r="S27" s="1230"/>
      <c r="T27" s="1230"/>
      <c r="U27" s="1230"/>
      <c r="V27" s="1230"/>
      <c r="W27" s="1230"/>
      <c r="X27" s="1230"/>
      <c r="Y27" s="1230"/>
      <c r="Z27" s="1230"/>
      <c r="AA27" s="1230"/>
      <c r="AB27" s="1230"/>
      <c r="AC27" s="1230"/>
      <c r="AD27" s="1230"/>
      <c r="AE27" s="1230"/>
      <c r="AF27" s="1230"/>
      <c r="AG27" s="1230"/>
      <c r="AH27" s="1230"/>
      <c r="AI27" s="1230"/>
      <c r="AJ27" s="1230"/>
      <c r="AK27" s="1230"/>
      <c r="AL27" s="1230"/>
      <c r="AM27" s="1230"/>
      <c r="AN27" s="1230"/>
      <c r="AO27" s="1230"/>
      <c r="AP27" s="1230"/>
      <c r="AQ27" s="1230"/>
      <c r="AR27" s="32"/>
      <c r="AS27" s="32"/>
      <c r="AT27" s="32"/>
      <c r="AU27" s="32"/>
      <c r="AV27" s="32"/>
      <c r="AW27" s="32"/>
      <c r="AX27" s="32"/>
      <c r="AY27" s="32"/>
      <c r="AZ27" s="32"/>
      <c r="BA27" s="32"/>
      <c r="BB27" s="32"/>
      <c r="BC27" s="32"/>
      <c r="BD27" s="32"/>
      <c r="BE27" s="32"/>
      <c r="BF27" s="32"/>
      <c r="BG27" s="32"/>
      <c r="BH27" s="32"/>
      <c r="BI27" s="32"/>
      <c r="BJ27" s="32"/>
      <c r="BK27" s="32"/>
      <c r="BL27" s="32"/>
      <c r="BM27" s="1012"/>
      <c r="BN27" s="32"/>
      <c r="BO27" s="785"/>
      <c r="BP27" s="785"/>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c r="EX27" s="785"/>
      <c r="EY27" s="785"/>
      <c r="EZ27" s="785"/>
      <c r="FA27" s="785"/>
      <c r="FB27" s="785"/>
      <c r="FC27" s="785"/>
      <c r="FD27" s="785"/>
      <c r="FE27" s="785"/>
      <c r="FF27" s="785"/>
      <c r="FG27" s="785"/>
      <c r="FH27" s="785"/>
      <c r="FI27" s="785"/>
      <c r="FJ27" s="785"/>
      <c r="FK27" s="785"/>
      <c r="FL27" s="785"/>
      <c r="FM27" s="785"/>
      <c r="FN27" s="785"/>
      <c r="FO27" s="785"/>
      <c r="FP27" s="785"/>
      <c r="FQ27" s="785"/>
      <c r="FR27" s="785"/>
      <c r="FS27" s="785"/>
      <c r="FT27" s="785"/>
      <c r="FU27" s="785"/>
      <c r="FV27" s="785"/>
      <c r="FW27" s="785"/>
      <c r="FX27" s="785"/>
      <c r="FY27" s="785"/>
      <c r="FZ27" s="785"/>
      <c r="GA27" s="785"/>
      <c r="GB27" s="785"/>
      <c r="GC27" s="785"/>
      <c r="GD27" s="785"/>
      <c r="GE27" s="785"/>
      <c r="GF27" s="785"/>
      <c r="GG27" s="785"/>
      <c r="GH27" s="785"/>
      <c r="GI27" s="785"/>
      <c r="GJ27" s="785"/>
      <c r="GK27" s="785"/>
      <c r="GL27" s="785"/>
      <c r="GM27" s="785"/>
      <c r="GN27" s="785"/>
      <c r="GO27" s="785"/>
      <c r="GP27" s="785"/>
      <c r="GQ27" s="785"/>
      <c r="GR27" s="785"/>
      <c r="GS27" s="785"/>
      <c r="GT27" s="785"/>
      <c r="GU27" s="785"/>
      <c r="GV27" s="785"/>
      <c r="GW27" s="785"/>
      <c r="GX27" s="785"/>
      <c r="GY27" s="785"/>
      <c r="GZ27" s="785"/>
      <c r="HA27" s="785"/>
      <c r="HB27" s="785"/>
      <c r="HC27" s="785"/>
      <c r="HD27" s="785"/>
      <c r="HE27" s="785"/>
      <c r="HF27" s="785"/>
      <c r="HG27" s="785"/>
      <c r="HH27" s="785"/>
      <c r="HI27" s="785"/>
      <c r="HJ27" s="785"/>
      <c r="HK27" s="785"/>
      <c r="HL27" s="785"/>
      <c r="HM27" s="785"/>
      <c r="HN27" s="785"/>
      <c r="HO27" s="785"/>
      <c r="HP27" s="785"/>
      <c r="HQ27" s="785"/>
      <c r="HR27" s="785"/>
      <c r="HS27" s="785"/>
      <c r="HT27" s="785"/>
      <c r="HU27" s="785"/>
      <c r="HV27" s="785"/>
      <c r="HW27" s="785"/>
      <c r="HX27" s="785"/>
      <c r="HY27" s="785"/>
      <c r="HZ27" s="785"/>
      <c r="IA27" s="785"/>
      <c r="IB27" s="785"/>
      <c r="IC27" s="785"/>
      <c r="ID27" s="785"/>
      <c r="IE27" s="785"/>
      <c r="IF27" s="785"/>
      <c r="IG27" s="785"/>
      <c r="IH27" s="785"/>
      <c r="II27" s="785"/>
      <c r="IJ27" s="785"/>
      <c r="IK27" s="785"/>
      <c r="IL27" s="785"/>
      <c r="IM27" s="785"/>
      <c r="IN27" s="785"/>
      <c r="IO27" s="785"/>
      <c r="IP27" s="785"/>
      <c r="IQ27" s="785"/>
      <c r="IR27" s="785"/>
      <c r="IS27" s="785"/>
      <c r="IT27" s="785"/>
      <c r="IU27" s="785"/>
      <c r="IV27" s="785"/>
      <c r="IW27" s="785"/>
      <c r="IX27" s="785"/>
      <c r="IY27" s="785"/>
      <c r="IZ27" s="785"/>
      <c r="JA27" s="785"/>
      <c r="JB27" s="785"/>
      <c r="JC27" s="785"/>
      <c r="JD27" s="785"/>
      <c r="JE27" s="785"/>
      <c r="JF27" s="785"/>
      <c r="JG27" s="785"/>
      <c r="JH27" s="785"/>
      <c r="JI27" s="785"/>
      <c r="JJ27" s="785"/>
      <c r="JK27" s="785"/>
      <c r="JL27" s="785"/>
    </row>
    <row r="28" spans="2:272" s="30" customFormat="1" ht="12" customHeight="1" x14ac:dyDescent="0.25">
      <c r="B28" s="1079"/>
      <c r="C28" s="1079"/>
      <c r="D28" s="1079"/>
      <c r="E28" s="1079"/>
      <c r="F28" s="1079"/>
      <c r="G28" s="1079"/>
      <c r="H28" s="785"/>
      <c r="J28" s="1009"/>
      <c r="L28" s="1022"/>
      <c r="M28" s="1023"/>
      <c r="N28" s="1023"/>
      <c r="O28" s="1023"/>
      <c r="P28" s="1023"/>
      <c r="Q28" s="1023"/>
      <c r="R28" s="1023"/>
      <c r="S28" s="1023"/>
      <c r="T28" s="1023"/>
      <c r="U28" s="1023"/>
      <c r="V28" s="1023"/>
      <c r="W28" s="1023"/>
      <c r="X28" s="1023"/>
      <c r="Y28" s="1023"/>
      <c r="Z28" s="1023"/>
      <c r="AA28" s="1024"/>
      <c r="AB28" s="1023"/>
      <c r="AC28" s="1023"/>
      <c r="AD28" s="1023"/>
      <c r="AE28" s="1023"/>
      <c r="AF28" s="1023"/>
      <c r="AG28" s="1023"/>
      <c r="AH28" s="1023"/>
      <c r="AI28" s="1023"/>
      <c r="AJ28" s="1023"/>
      <c r="AK28" s="1023"/>
      <c r="AL28" s="1023"/>
      <c r="AM28" s="1023"/>
      <c r="AN28" s="1023"/>
      <c r="AO28" s="1023"/>
      <c r="AP28" s="1023"/>
      <c r="AQ28" s="1023"/>
      <c r="AR28" s="32"/>
      <c r="AS28" s="32"/>
      <c r="AT28" s="32"/>
      <c r="AU28" s="32"/>
      <c r="AV28" s="32"/>
      <c r="AW28" s="32"/>
      <c r="AX28" s="32"/>
      <c r="AY28" s="32"/>
      <c r="AZ28" s="32"/>
      <c r="BA28" s="32"/>
      <c r="BB28" s="32"/>
      <c r="BC28" s="32"/>
      <c r="BD28" s="32"/>
      <c r="BE28" s="32"/>
      <c r="BF28" s="32"/>
      <c r="BG28" s="32"/>
      <c r="BH28" s="32"/>
      <c r="BI28" s="32"/>
      <c r="BJ28" s="32"/>
      <c r="BK28" s="32"/>
      <c r="BL28" s="32"/>
      <c r="BM28" s="1012"/>
      <c r="BN28" s="32"/>
      <c r="BO28" s="785"/>
      <c r="BP28" s="785"/>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c r="EX28" s="785"/>
      <c r="EY28" s="785"/>
      <c r="EZ28" s="785"/>
      <c r="FA28" s="785"/>
      <c r="FB28" s="785"/>
      <c r="FC28" s="785"/>
      <c r="FD28" s="785"/>
      <c r="FE28" s="785"/>
      <c r="FF28" s="785"/>
      <c r="FG28" s="785"/>
      <c r="FH28" s="785"/>
      <c r="FI28" s="785"/>
      <c r="FJ28" s="785"/>
      <c r="FK28" s="785"/>
      <c r="FL28" s="785"/>
      <c r="FM28" s="785"/>
      <c r="FN28" s="785"/>
      <c r="FO28" s="785"/>
      <c r="FP28" s="785"/>
      <c r="FQ28" s="785"/>
      <c r="FR28" s="785"/>
      <c r="FS28" s="785"/>
      <c r="FT28" s="785"/>
      <c r="FU28" s="785"/>
      <c r="FV28" s="785"/>
      <c r="FW28" s="785"/>
      <c r="FX28" s="785"/>
      <c r="FY28" s="785"/>
      <c r="FZ28" s="785"/>
      <c r="GA28" s="785"/>
      <c r="GB28" s="785"/>
      <c r="GC28" s="785"/>
      <c r="GD28" s="785"/>
      <c r="GE28" s="785"/>
      <c r="GF28" s="785"/>
      <c r="GG28" s="785"/>
      <c r="GH28" s="785"/>
      <c r="GI28" s="785"/>
      <c r="GJ28" s="785"/>
      <c r="GK28" s="785"/>
      <c r="GL28" s="785"/>
      <c r="GM28" s="785"/>
      <c r="GN28" s="785"/>
      <c r="GO28" s="785"/>
      <c r="GP28" s="785"/>
      <c r="GQ28" s="785"/>
      <c r="GR28" s="785"/>
      <c r="GS28" s="785"/>
      <c r="GT28" s="785"/>
      <c r="GU28" s="785"/>
      <c r="GV28" s="785"/>
      <c r="GW28" s="785"/>
      <c r="GX28" s="785"/>
      <c r="GY28" s="785"/>
      <c r="GZ28" s="785"/>
      <c r="HA28" s="785"/>
      <c r="HB28" s="785"/>
      <c r="HC28" s="785"/>
      <c r="HD28" s="785"/>
      <c r="HE28" s="785"/>
      <c r="HF28" s="785"/>
      <c r="HG28" s="785"/>
      <c r="HH28" s="785"/>
      <c r="HI28" s="785"/>
      <c r="HJ28" s="785"/>
      <c r="HK28" s="785"/>
      <c r="HL28" s="785"/>
      <c r="HM28" s="785"/>
      <c r="HN28" s="785"/>
      <c r="HO28" s="785"/>
      <c r="HP28" s="785"/>
      <c r="HQ28" s="785"/>
      <c r="HR28" s="785"/>
      <c r="HS28" s="785"/>
      <c r="HT28" s="785"/>
      <c r="HU28" s="785"/>
      <c r="HV28" s="785"/>
      <c r="HW28" s="785"/>
      <c r="HX28" s="785"/>
      <c r="HY28" s="785"/>
      <c r="HZ28" s="785"/>
      <c r="IA28" s="785"/>
      <c r="IB28" s="785"/>
      <c r="IC28" s="785"/>
      <c r="ID28" s="785"/>
      <c r="IE28" s="785"/>
      <c r="IF28" s="785"/>
      <c r="IG28" s="785"/>
      <c r="IH28" s="785"/>
      <c r="II28" s="785"/>
      <c r="IJ28" s="785"/>
      <c r="IK28" s="785"/>
      <c r="IL28" s="785"/>
      <c r="IM28" s="785"/>
      <c r="IN28" s="785"/>
      <c r="IO28" s="785"/>
      <c r="IP28" s="785"/>
      <c r="IQ28" s="785"/>
      <c r="IR28" s="785"/>
      <c r="IS28" s="785"/>
      <c r="IT28" s="785"/>
      <c r="IU28" s="785"/>
      <c r="IV28" s="785"/>
      <c r="IW28" s="785"/>
      <c r="IX28" s="785"/>
      <c r="IY28" s="785"/>
      <c r="IZ28" s="785"/>
      <c r="JA28" s="785"/>
      <c r="JB28" s="785"/>
      <c r="JC28" s="785"/>
      <c r="JD28" s="785"/>
      <c r="JE28" s="785"/>
      <c r="JF28" s="785"/>
      <c r="JG28" s="785"/>
      <c r="JH28" s="785"/>
      <c r="JI28" s="785"/>
      <c r="JJ28" s="785"/>
      <c r="JK28" s="785"/>
      <c r="JL28" s="785"/>
    </row>
    <row r="29" spans="2:272" s="30" customFormat="1" ht="12" customHeight="1" x14ac:dyDescent="0.25">
      <c r="B29" s="1079"/>
      <c r="C29" s="1079"/>
      <c r="D29" s="1079"/>
      <c r="E29" s="1079"/>
      <c r="F29" s="1079"/>
      <c r="G29" s="1079"/>
      <c r="H29" s="785"/>
      <c r="J29" s="1009"/>
      <c r="L29" s="1025"/>
      <c r="M29" s="1026" t="s">
        <v>1630</v>
      </c>
      <c r="N29" s="1027" t="str">
        <f>X!C428</f>
        <v>Stima basata su dati operativi (raccomandata)</v>
      </c>
      <c r="O29" s="1028"/>
      <c r="P29" s="1028"/>
      <c r="Q29" s="1028"/>
      <c r="R29" s="1028"/>
      <c r="S29" s="1028"/>
      <c r="T29" s="1028"/>
      <c r="U29" s="1028"/>
      <c r="V29" s="1028"/>
      <c r="W29" s="1028"/>
      <c r="X29" s="1023"/>
      <c r="Y29" s="1023"/>
      <c r="Z29" s="1023"/>
      <c r="AA29" s="1023"/>
      <c r="AB29" s="1024"/>
      <c r="AC29" s="1023"/>
      <c r="AD29" s="1023"/>
      <c r="AE29" s="1023"/>
      <c r="AF29" s="1023"/>
      <c r="AG29" s="1023"/>
      <c r="AH29" s="1023"/>
      <c r="AI29" s="1023"/>
      <c r="AJ29" s="1023"/>
      <c r="AK29" s="1023"/>
      <c r="AL29" s="1023"/>
      <c r="AM29" s="1023"/>
      <c r="AN29" s="1023"/>
      <c r="AO29" s="1023"/>
      <c r="AP29" s="1023"/>
      <c r="AQ29" s="1023"/>
      <c r="AR29" s="32"/>
      <c r="AS29" s="120" t="s">
        <v>293</v>
      </c>
      <c r="AT29" s="120" t="s">
        <v>1627</v>
      </c>
      <c r="AU29" s="32"/>
      <c r="AV29" s="32"/>
      <c r="AW29" s="32"/>
      <c r="AX29" s="32"/>
      <c r="AY29" s="32"/>
      <c r="AZ29" s="32"/>
      <c r="BA29" s="32"/>
      <c r="BB29" s="32"/>
      <c r="BC29" s="32"/>
      <c r="BD29" s="32"/>
      <c r="BE29" s="32"/>
      <c r="BF29" s="32"/>
      <c r="BG29" s="32"/>
      <c r="BH29" s="32"/>
      <c r="BI29" s="32"/>
      <c r="BJ29" s="32"/>
      <c r="BK29" s="32"/>
      <c r="BL29" s="32"/>
      <c r="BM29" s="1012"/>
      <c r="BN29" s="32"/>
      <c r="BO29" s="785"/>
      <c r="BP29" s="785"/>
      <c r="BQ29" s="785"/>
      <c r="BR29" s="785"/>
      <c r="BS29" s="785"/>
      <c r="BT29" s="785"/>
      <c r="BU29" s="785"/>
      <c r="BV29" s="785"/>
      <c r="BW29" s="785"/>
      <c r="BX29" s="785"/>
      <c r="BY29" s="785"/>
      <c r="BZ29" s="785"/>
      <c r="CA29" s="785"/>
      <c r="CB29" s="785"/>
      <c r="CC29" s="785"/>
      <c r="CD29" s="785"/>
      <c r="CE29" s="785"/>
      <c r="CF29" s="785"/>
      <c r="CG29" s="785"/>
      <c r="CH29" s="785"/>
      <c r="CI29" s="785"/>
      <c r="CJ29" s="785"/>
      <c r="CK29" s="785"/>
      <c r="CL29" s="785"/>
      <c r="CM29" s="785"/>
      <c r="CN29" s="785"/>
      <c r="CO29" s="785"/>
      <c r="CP29" s="785"/>
      <c r="CQ29" s="785"/>
      <c r="CR29" s="785"/>
      <c r="CS29" s="785"/>
      <c r="CT29" s="785"/>
      <c r="CU29" s="785"/>
      <c r="CV29" s="785"/>
      <c r="CW29" s="785"/>
      <c r="CX29" s="785"/>
      <c r="CY29" s="785"/>
      <c r="CZ29" s="785"/>
      <c r="DA29" s="785"/>
      <c r="DB29" s="785"/>
      <c r="DC29" s="785"/>
      <c r="DD29" s="785"/>
      <c r="DE29" s="785"/>
      <c r="DF29" s="785"/>
      <c r="DG29" s="785"/>
      <c r="DH29" s="785"/>
      <c r="DI29" s="785"/>
      <c r="DJ29" s="785"/>
      <c r="DK29" s="785"/>
      <c r="DL29" s="785"/>
      <c r="DM29" s="785"/>
      <c r="DN29" s="785"/>
      <c r="DO29" s="785"/>
      <c r="DP29" s="785"/>
      <c r="DQ29" s="785"/>
      <c r="DR29" s="785"/>
      <c r="DS29" s="785"/>
      <c r="DT29" s="785"/>
      <c r="DU29" s="785"/>
      <c r="DV29" s="785"/>
      <c r="DW29" s="785"/>
      <c r="DX29" s="785"/>
      <c r="DY29" s="785"/>
      <c r="DZ29" s="785"/>
      <c r="EA29" s="785"/>
      <c r="EB29" s="785"/>
      <c r="EC29" s="785"/>
      <c r="ED29" s="785"/>
      <c r="EE29" s="785"/>
      <c r="EF29" s="785"/>
      <c r="EG29" s="785"/>
      <c r="EH29" s="785"/>
      <c r="EI29" s="785"/>
      <c r="EJ29" s="785"/>
      <c r="EK29" s="785"/>
      <c r="EL29" s="785"/>
      <c r="EM29" s="785"/>
      <c r="EN29" s="785"/>
      <c r="EO29" s="785"/>
      <c r="EP29" s="785"/>
      <c r="EQ29" s="785"/>
      <c r="ER29" s="785"/>
      <c r="ES29" s="785"/>
      <c r="ET29" s="785"/>
      <c r="EU29" s="785"/>
      <c r="EV29" s="785"/>
      <c r="EW29" s="785"/>
      <c r="EX29" s="785"/>
      <c r="EY29" s="785"/>
      <c r="EZ29" s="785"/>
      <c r="FA29" s="785"/>
      <c r="FB29" s="785"/>
      <c r="FC29" s="785"/>
      <c r="FD29" s="785"/>
      <c r="FE29" s="785"/>
      <c r="FF29" s="785"/>
      <c r="FG29" s="785"/>
      <c r="FH29" s="785"/>
      <c r="FI29" s="785"/>
      <c r="FJ29" s="785"/>
      <c r="FK29" s="785"/>
      <c r="FL29" s="785"/>
      <c r="FM29" s="785"/>
      <c r="FN29" s="785"/>
      <c r="FO29" s="785"/>
      <c r="FP29" s="785"/>
      <c r="FQ29" s="785"/>
      <c r="FR29" s="785"/>
      <c r="FS29" s="785"/>
      <c r="FT29" s="785"/>
      <c r="FU29" s="785"/>
      <c r="FV29" s="785"/>
      <c r="FW29" s="785"/>
      <c r="FX29" s="785"/>
      <c r="FY29" s="785"/>
      <c r="FZ29" s="785"/>
      <c r="GA29" s="785"/>
      <c r="GB29" s="785"/>
      <c r="GC29" s="785"/>
      <c r="GD29" s="785"/>
      <c r="GE29" s="785"/>
      <c r="GF29" s="785"/>
      <c r="GG29" s="785"/>
      <c r="GH29" s="785"/>
      <c r="GI29" s="785"/>
      <c r="GJ29" s="785"/>
      <c r="GK29" s="785"/>
      <c r="GL29" s="785"/>
      <c r="GM29" s="785"/>
      <c r="GN29" s="785"/>
      <c r="GO29" s="785"/>
      <c r="GP29" s="785"/>
      <c r="GQ29" s="785"/>
      <c r="GR29" s="785"/>
      <c r="GS29" s="785"/>
      <c r="GT29" s="785"/>
      <c r="GU29" s="785"/>
      <c r="GV29" s="785"/>
      <c r="GW29" s="785"/>
      <c r="GX29" s="785"/>
      <c r="GY29" s="785"/>
      <c r="GZ29" s="785"/>
      <c r="HA29" s="785"/>
      <c r="HB29" s="785"/>
      <c r="HC29" s="785"/>
      <c r="HD29" s="785"/>
      <c r="HE29" s="785"/>
      <c r="HF29" s="785"/>
      <c r="HG29" s="785"/>
      <c r="HH29" s="785"/>
      <c r="HI29" s="785"/>
      <c r="HJ29" s="785"/>
      <c r="HK29" s="785"/>
      <c r="HL29" s="785"/>
      <c r="HM29" s="785"/>
      <c r="HN29" s="785"/>
      <c r="HO29" s="785"/>
      <c r="HP29" s="785"/>
      <c r="HQ29" s="785"/>
      <c r="HR29" s="785"/>
      <c r="HS29" s="785"/>
      <c r="HT29" s="785"/>
      <c r="HU29" s="785"/>
      <c r="HV29" s="785"/>
      <c r="HW29" s="785"/>
      <c r="HX29" s="785"/>
      <c r="HY29" s="785"/>
      <c r="HZ29" s="785"/>
      <c r="IA29" s="785"/>
      <c r="IB29" s="785"/>
      <c r="IC29" s="785"/>
      <c r="ID29" s="785"/>
      <c r="IE29" s="785"/>
      <c r="IF29" s="785"/>
      <c r="IG29" s="785"/>
      <c r="IH29" s="785"/>
      <c r="II29" s="785"/>
      <c r="IJ29" s="785"/>
      <c r="IK29" s="785"/>
      <c r="IL29" s="785"/>
      <c r="IM29" s="785"/>
      <c r="IN29" s="785"/>
      <c r="IO29" s="785"/>
      <c r="IP29" s="785"/>
      <c r="IQ29" s="785"/>
      <c r="IR29" s="785"/>
      <c r="IS29" s="785"/>
      <c r="IT29" s="785"/>
      <c r="IU29" s="785"/>
      <c r="IV29" s="785"/>
      <c r="IW29" s="785"/>
      <c r="IX29" s="785"/>
      <c r="IY29" s="785"/>
      <c r="IZ29" s="785"/>
      <c r="JA29" s="785"/>
      <c r="JB29" s="785"/>
      <c r="JC29" s="785"/>
      <c r="JD29" s="785"/>
      <c r="JE29" s="785"/>
      <c r="JF29" s="785"/>
      <c r="JG29" s="785"/>
      <c r="JH29" s="785"/>
      <c r="JI29" s="785"/>
      <c r="JJ29" s="785"/>
      <c r="JK29" s="785"/>
      <c r="JL29" s="785"/>
    </row>
    <row r="30" spans="2:272" s="30" customFormat="1" ht="12" customHeight="1" x14ac:dyDescent="0.25">
      <c r="B30" s="1079"/>
      <c r="C30" s="1079"/>
      <c r="D30" s="1079"/>
      <c r="E30" s="1079"/>
      <c r="F30" s="1079"/>
      <c r="G30" s="1079"/>
      <c r="H30" s="785"/>
      <c r="J30" s="1009"/>
      <c r="L30" s="1025"/>
      <c r="M30" s="1023"/>
      <c r="N30" s="1223" t="str">
        <f>X!C429</f>
        <v>Sulla base dei dati di funzionamento e dei tempi di funzionamento, il sistema di refrigerazione viene mappato trimestralmente e quindi viene calcolato il fabbisogno di energia (80% di precisione con il 20% di sforzo). Inoltre, si può calcolare il calore utilizzabile o il contributo del free-cooling.</v>
      </c>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223"/>
      <c r="AM30" s="1223"/>
      <c r="AN30" s="1223"/>
      <c r="AO30" s="1223"/>
      <c r="AP30" s="1223"/>
      <c r="AQ30" s="1223"/>
      <c r="AR30" s="463"/>
      <c r="AS30" s="32"/>
      <c r="AT30" s="120"/>
      <c r="AU30" s="32"/>
      <c r="AV30" s="32"/>
      <c r="AW30" s="32"/>
      <c r="AX30" s="32"/>
      <c r="AY30" s="32"/>
      <c r="AZ30" s="32"/>
      <c r="BA30" s="32"/>
      <c r="BB30" s="32"/>
      <c r="BC30" s="32"/>
      <c r="BD30" s="32"/>
      <c r="BE30" s="32"/>
      <c r="BF30" s="32"/>
      <c r="BG30" s="32"/>
      <c r="BH30" s="32"/>
      <c r="BI30" s="32"/>
      <c r="BJ30" s="32"/>
      <c r="BK30" s="32"/>
      <c r="BL30" s="32"/>
      <c r="BM30" s="1012"/>
      <c r="BN30" s="32"/>
      <c r="BO30" s="785"/>
      <c r="BP30" s="785"/>
      <c r="BQ30" s="785"/>
      <c r="BR30" s="785"/>
      <c r="BS30" s="785"/>
      <c r="BT30" s="785"/>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c r="EX30" s="785"/>
      <c r="EY30" s="785"/>
      <c r="EZ30" s="785"/>
      <c r="FA30" s="785"/>
      <c r="FB30" s="785"/>
      <c r="FC30" s="785"/>
      <c r="FD30" s="785"/>
      <c r="FE30" s="785"/>
      <c r="FF30" s="785"/>
      <c r="FG30" s="785"/>
      <c r="FH30" s="785"/>
      <c r="FI30" s="785"/>
      <c r="FJ30" s="785"/>
      <c r="FK30" s="785"/>
      <c r="FL30" s="785"/>
      <c r="FM30" s="785"/>
      <c r="FN30" s="785"/>
      <c r="FO30" s="785"/>
      <c r="FP30" s="785"/>
      <c r="FQ30" s="785"/>
      <c r="FR30" s="785"/>
      <c r="FS30" s="785"/>
      <c r="FT30" s="785"/>
      <c r="FU30" s="785"/>
      <c r="FV30" s="785"/>
      <c r="FW30" s="785"/>
      <c r="FX30" s="785"/>
      <c r="FY30" s="785"/>
      <c r="FZ30" s="785"/>
      <c r="GA30" s="785"/>
      <c r="GB30" s="785"/>
      <c r="GC30" s="785"/>
      <c r="GD30" s="785"/>
      <c r="GE30" s="785"/>
      <c r="GF30" s="785"/>
      <c r="GG30" s="785"/>
      <c r="GH30" s="785"/>
      <c r="GI30" s="785"/>
      <c r="GJ30" s="785"/>
      <c r="GK30" s="785"/>
      <c r="GL30" s="785"/>
      <c r="GM30" s="785"/>
      <c r="GN30" s="785"/>
      <c r="GO30" s="785"/>
      <c r="GP30" s="785"/>
      <c r="GQ30" s="785"/>
      <c r="GR30" s="785"/>
      <c r="GS30" s="785"/>
      <c r="GT30" s="785"/>
      <c r="GU30" s="785"/>
      <c r="GV30" s="785"/>
      <c r="GW30" s="785"/>
      <c r="GX30" s="785"/>
      <c r="GY30" s="785"/>
      <c r="GZ30" s="785"/>
      <c r="HA30" s="785"/>
      <c r="HB30" s="785"/>
      <c r="HC30" s="785"/>
      <c r="HD30" s="785"/>
      <c r="HE30" s="785"/>
      <c r="HF30" s="785"/>
      <c r="HG30" s="785"/>
      <c r="HH30" s="785"/>
      <c r="HI30" s="785"/>
      <c r="HJ30" s="785"/>
      <c r="HK30" s="785"/>
      <c r="HL30" s="785"/>
      <c r="HM30" s="785"/>
      <c r="HN30" s="785"/>
      <c r="HO30" s="785"/>
      <c r="HP30" s="785"/>
      <c r="HQ30" s="785"/>
      <c r="HR30" s="785"/>
      <c r="HS30" s="785"/>
      <c r="HT30" s="785"/>
      <c r="HU30" s="785"/>
      <c r="HV30" s="785"/>
      <c r="HW30" s="785"/>
      <c r="HX30" s="785"/>
      <c r="HY30" s="785"/>
      <c r="HZ30" s="785"/>
      <c r="IA30" s="785"/>
      <c r="IB30" s="785"/>
      <c r="IC30" s="785"/>
      <c r="ID30" s="785"/>
      <c r="IE30" s="785"/>
      <c r="IF30" s="785"/>
      <c r="IG30" s="785"/>
      <c r="IH30" s="785"/>
      <c r="II30" s="785"/>
      <c r="IJ30" s="785"/>
      <c r="IK30" s="785"/>
      <c r="IL30" s="785"/>
      <c r="IM30" s="785"/>
      <c r="IN30" s="785"/>
      <c r="IO30" s="785"/>
      <c r="IP30" s="785"/>
      <c r="IQ30" s="785"/>
      <c r="IR30" s="785"/>
      <c r="IS30" s="785"/>
      <c r="IT30" s="785"/>
      <c r="IU30" s="785"/>
      <c r="IV30" s="785"/>
      <c r="IW30" s="785"/>
      <c r="IX30" s="785"/>
      <c r="IY30" s="785"/>
      <c r="IZ30" s="785"/>
      <c r="JA30" s="785"/>
      <c r="JB30" s="785"/>
      <c r="JC30" s="785"/>
      <c r="JD30" s="785"/>
      <c r="JE30" s="785"/>
      <c r="JF30" s="785"/>
      <c r="JG30" s="785"/>
      <c r="JH30" s="785"/>
      <c r="JI30" s="785"/>
      <c r="JJ30" s="785"/>
      <c r="JK30" s="785"/>
      <c r="JL30" s="785"/>
    </row>
    <row r="31" spans="2:272" s="30" customFormat="1" ht="12" customHeight="1" x14ac:dyDescent="0.25">
      <c r="B31" s="1079"/>
      <c r="C31" s="1079"/>
      <c r="D31" s="1079"/>
      <c r="E31" s="1079"/>
      <c r="F31" s="1079"/>
      <c r="G31" s="1079"/>
      <c r="H31" s="785"/>
      <c r="J31" s="1009"/>
      <c r="L31" s="1025"/>
      <c r="M31" s="1023"/>
      <c r="N31" s="1223"/>
      <c r="O31" s="1223"/>
      <c r="P31" s="1223"/>
      <c r="Q31" s="1223"/>
      <c r="R31" s="1223"/>
      <c r="S31" s="1223"/>
      <c r="T31" s="1223"/>
      <c r="U31" s="1223"/>
      <c r="V31" s="1223"/>
      <c r="W31" s="1223"/>
      <c r="X31" s="1223"/>
      <c r="Y31" s="1223"/>
      <c r="Z31" s="1223"/>
      <c r="AA31" s="1223"/>
      <c r="AB31" s="1223"/>
      <c r="AC31" s="1223"/>
      <c r="AD31" s="1223"/>
      <c r="AE31" s="1223"/>
      <c r="AF31" s="1223"/>
      <c r="AG31" s="1223"/>
      <c r="AH31" s="1223"/>
      <c r="AI31" s="1223"/>
      <c r="AJ31" s="1223"/>
      <c r="AK31" s="1223"/>
      <c r="AL31" s="1223"/>
      <c r="AM31" s="1223"/>
      <c r="AN31" s="1223"/>
      <c r="AO31" s="1223"/>
      <c r="AP31" s="1223"/>
      <c r="AQ31" s="1223"/>
      <c r="AR31" s="463"/>
      <c r="AS31" s="32"/>
      <c r="AT31" s="120"/>
      <c r="AU31" s="32"/>
      <c r="AV31" s="32"/>
      <c r="AW31" s="32"/>
      <c r="AX31" s="32"/>
      <c r="AY31" s="32"/>
      <c r="AZ31" s="32"/>
      <c r="BA31" s="32"/>
      <c r="BB31" s="32"/>
      <c r="BC31" s="32"/>
      <c r="BD31" s="32"/>
      <c r="BE31" s="32"/>
      <c r="BF31" s="32"/>
      <c r="BG31" s="32"/>
      <c r="BH31" s="32"/>
      <c r="BI31" s="32"/>
      <c r="BJ31" s="32"/>
      <c r="BK31" s="32"/>
      <c r="BL31" s="32"/>
      <c r="BM31" s="1012"/>
      <c r="BN31" s="32"/>
      <c r="BO31" s="785"/>
      <c r="BP31" s="785"/>
      <c r="BQ31" s="785"/>
      <c r="BR31" s="785"/>
      <c r="BS31" s="785"/>
      <c r="BT31" s="785"/>
      <c r="BU31" s="785"/>
      <c r="BV31" s="785"/>
      <c r="BW31" s="785"/>
      <c r="BX31" s="785"/>
      <c r="BY31" s="785"/>
      <c r="BZ31" s="785"/>
      <c r="CA31" s="785"/>
      <c r="CB31" s="785"/>
      <c r="CC31" s="785"/>
      <c r="CD31" s="785"/>
      <c r="CE31" s="785"/>
      <c r="CF31" s="785"/>
      <c r="CG31" s="785"/>
      <c r="CH31" s="785"/>
      <c r="CI31" s="785"/>
      <c r="CJ31" s="785"/>
      <c r="CK31" s="785"/>
      <c r="CL31" s="785"/>
      <c r="CM31" s="785"/>
      <c r="CN31" s="785"/>
      <c r="CO31" s="785"/>
      <c r="CP31" s="785"/>
      <c r="CQ31" s="785"/>
      <c r="CR31" s="785"/>
      <c r="CS31" s="785"/>
      <c r="CT31" s="785"/>
      <c r="CU31" s="785"/>
      <c r="CV31" s="785"/>
      <c r="CW31" s="785"/>
      <c r="CX31" s="785"/>
      <c r="CY31" s="785"/>
      <c r="CZ31" s="785"/>
      <c r="DA31" s="785"/>
      <c r="DB31" s="785"/>
      <c r="DC31" s="785"/>
      <c r="DD31" s="785"/>
      <c r="DE31" s="785"/>
      <c r="DF31" s="785"/>
      <c r="DG31" s="785"/>
      <c r="DH31" s="785"/>
      <c r="DI31" s="785"/>
      <c r="DJ31" s="785"/>
      <c r="DK31" s="785"/>
      <c r="DL31" s="785"/>
      <c r="DM31" s="785"/>
      <c r="DN31" s="785"/>
      <c r="DO31" s="785"/>
      <c r="DP31" s="785"/>
      <c r="DQ31" s="785"/>
      <c r="DR31" s="785"/>
      <c r="DS31" s="785"/>
      <c r="DT31" s="785"/>
      <c r="DU31" s="785"/>
      <c r="DV31" s="785"/>
      <c r="DW31" s="785"/>
      <c r="DX31" s="785"/>
      <c r="DY31" s="785"/>
      <c r="DZ31" s="785"/>
      <c r="EA31" s="785"/>
      <c r="EB31" s="785"/>
      <c r="EC31" s="785"/>
      <c r="ED31" s="785"/>
      <c r="EE31" s="785"/>
      <c r="EF31" s="785"/>
      <c r="EG31" s="785"/>
      <c r="EH31" s="785"/>
      <c r="EI31" s="785"/>
      <c r="EJ31" s="785"/>
      <c r="EK31" s="785"/>
      <c r="EL31" s="785"/>
      <c r="EM31" s="785"/>
      <c r="EN31" s="785"/>
      <c r="EO31" s="785"/>
      <c r="EP31" s="785"/>
      <c r="EQ31" s="785"/>
      <c r="ER31" s="785"/>
      <c r="ES31" s="785"/>
      <c r="ET31" s="785"/>
      <c r="EU31" s="785"/>
      <c r="EV31" s="785"/>
      <c r="EW31" s="785"/>
      <c r="EX31" s="785"/>
      <c r="EY31" s="785"/>
      <c r="EZ31" s="785"/>
      <c r="FA31" s="785"/>
      <c r="FB31" s="785"/>
      <c r="FC31" s="785"/>
      <c r="FD31" s="785"/>
      <c r="FE31" s="785"/>
      <c r="FF31" s="785"/>
      <c r="FG31" s="785"/>
      <c r="FH31" s="785"/>
      <c r="FI31" s="785"/>
      <c r="FJ31" s="785"/>
      <c r="FK31" s="785"/>
      <c r="FL31" s="785"/>
      <c r="FM31" s="785"/>
      <c r="FN31" s="785"/>
      <c r="FO31" s="785"/>
      <c r="FP31" s="785"/>
      <c r="FQ31" s="785"/>
      <c r="FR31" s="785"/>
      <c r="FS31" s="785"/>
      <c r="FT31" s="785"/>
      <c r="FU31" s="785"/>
      <c r="FV31" s="785"/>
      <c r="FW31" s="785"/>
      <c r="FX31" s="785"/>
      <c r="FY31" s="785"/>
      <c r="FZ31" s="785"/>
      <c r="GA31" s="785"/>
      <c r="GB31" s="785"/>
      <c r="GC31" s="785"/>
      <c r="GD31" s="785"/>
      <c r="GE31" s="785"/>
      <c r="GF31" s="785"/>
      <c r="GG31" s="785"/>
      <c r="GH31" s="785"/>
      <c r="GI31" s="785"/>
      <c r="GJ31" s="785"/>
      <c r="GK31" s="785"/>
      <c r="GL31" s="785"/>
      <c r="GM31" s="785"/>
      <c r="GN31" s="785"/>
      <c r="GO31" s="785"/>
      <c r="GP31" s="785"/>
      <c r="GQ31" s="785"/>
      <c r="GR31" s="785"/>
      <c r="GS31" s="785"/>
      <c r="GT31" s="785"/>
      <c r="GU31" s="785"/>
      <c r="GV31" s="785"/>
      <c r="GW31" s="785"/>
      <c r="GX31" s="785"/>
      <c r="GY31" s="785"/>
      <c r="GZ31" s="785"/>
      <c r="HA31" s="785"/>
      <c r="HB31" s="785"/>
      <c r="HC31" s="785"/>
      <c r="HD31" s="785"/>
      <c r="HE31" s="785"/>
      <c r="HF31" s="785"/>
      <c r="HG31" s="785"/>
      <c r="HH31" s="785"/>
      <c r="HI31" s="785"/>
      <c r="HJ31" s="785"/>
      <c r="HK31" s="785"/>
      <c r="HL31" s="785"/>
      <c r="HM31" s="785"/>
      <c r="HN31" s="785"/>
      <c r="HO31" s="785"/>
      <c r="HP31" s="785"/>
      <c r="HQ31" s="785"/>
      <c r="HR31" s="785"/>
      <c r="HS31" s="785"/>
      <c r="HT31" s="785"/>
      <c r="HU31" s="785"/>
      <c r="HV31" s="785"/>
      <c r="HW31" s="785"/>
      <c r="HX31" s="785"/>
      <c r="HY31" s="785"/>
      <c r="HZ31" s="785"/>
      <c r="IA31" s="785"/>
      <c r="IB31" s="785"/>
      <c r="IC31" s="785"/>
      <c r="ID31" s="785"/>
      <c r="IE31" s="785"/>
      <c r="IF31" s="785"/>
      <c r="IG31" s="785"/>
      <c r="IH31" s="785"/>
      <c r="II31" s="785"/>
      <c r="IJ31" s="785"/>
      <c r="IK31" s="785"/>
      <c r="IL31" s="785"/>
      <c r="IM31" s="785"/>
      <c r="IN31" s="785"/>
      <c r="IO31" s="785"/>
      <c r="IP31" s="785"/>
      <c r="IQ31" s="785"/>
      <c r="IR31" s="785"/>
      <c r="IS31" s="785"/>
      <c r="IT31" s="785"/>
      <c r="IU31" s="785"/>
      <c r="IV31" s="785"/>
      <c r="IW31" s="785"/>
      <c r="IX31" s="785"/>
      <c r="IY31" s="785"/>
      <c r="IZ31" s="785"/>
      <c r="JA31" s="785"/>
      <c r="JB31" s="785"/>
      <c r="JC31" s="785"/>
      <c r="JD31" s="785"/>
      <c r="JE31" s="785"/>
      <c r="JF31" s="785"/>
      <c r="JG31" s="785"/>
      <c r="JH31" s="785"/>
      <c r="JI31" s="785"/>
      <c r="JJ31" s="785"/>
      <c r="JK31" s="785"/>
      <c r="JL31" s="785"/>
    </row>
    <row r="32" spans="2:272" s="30" customFormat="1" ht="12" customHeight="1" x14ac:dyDescent="0.25">
      <c r="B32" s="1079"/>
      <c r="C32" s="1079"/>
      <c r="D32" s="1079"/>
      <c r="E32" s="1079"/>
      <c r="F32" s="1079"/>
      <c r="G32" s="1079"/>
      <c r="H32" s="785"/>
      <c r="J32" s="1009"/>
      <c r="L32" s="1025"/>
      <c r="M32" s="1023"/>
      <c r="N32" s="1223"/>
      <c r="O32" s="1223"/>
      <c r="P32" s="1223"/>
      <c r="Q32" s="1223"/>
      <c r="R32" s="1223"/>
      <c r="S32" s="1223"/>
      <c r="T32" s="1223"/>
      <c r="U32" s="1223"/>
      <c r="V32" s="1223"/>
      <c r="W32" s="1223"/>
      <c r="X32" s="1223"/>
      <c r="Y32" s="1223"/>
      <c r="Z32" s="1223"/>
      <c r="AA32" s="1223"/>
      <c r="AB32" s="1223"/>
      <c r="AC32" s="1223"/>
      <c r="AD32" s="1223"/>
      <c r="AE32" s="1223"/>
      <c r="AF32" s="1223"/>
      <c r="AG32" s="1223"/>
      <c r="AH32" s="1223"/>
      <c r="AI32" s="1223"/>
      <c r="AJ32" s="1223"/>
      <c r="AK32" s="1223"/>
      <c r="AL32" s="1223"/>
      <c r="AM32" s="1223"/>
      <c r="AN32" s="1223"/>
      <c r="AO32" s="1223"/>
      <c r="AP32" s="1223"/>
      <c r="AQ32" s="1223"/>
      <c r="AR32" s="463"/>
      <c r="AS32" s="32"/>
      <c r="AT32" s="120"/>
      <c r="AU32" s="32"/>
      <c r="AV32" s="32"/>
      <c r="AW32" s="32"/>
      <c r="AX32" s="32"/>
      <c r="AY32" s="32"/>
      <c r="AZ32" s="32"/>
      <c r="BA32" s="32"/>
      <c r="BB32" s="32"/>
      <c r="BC32" s="32"/>
      <c r="BD32" s="32"/>
      <c r="BE32" s="32"/>
      <c r="BF32" s="32"/>
      <c r="BG32" s="32"/>
      <c r="BH32" s="32"/>
      <c r="BI32" s="32"/>
      <c r="BJ32" s="32"/>
      <c r="BK32" s="32"/>
      <c r="BL32" s="32"/>
      <c r="BM32" s="1012"/>
      <c r="BN32" s="32"/>
      <c r="BO32" s="785"/>
      <c r="BP32" s="785"/>
      <c r="BQ32" s="785"/>
      <c r="BR32" s="785"/>
      <c r="BS32" s="785"/>
      <c r="BT32" s="785"/>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c r="EX32" s="785"/>
      <c r="EY32" s="785"/>
      <c r="EZ32" s="785"/>
      <c r="FA32" s="785"/>
      <c r="FB32" s="785"/>
      <c r="FC32" s="785"/>
      <c r="FD32" s="785"/>
      <c r="FE32" s="785"/>
      <c r="FF32" s="785"/>
      <c r="FG32" s="785"/>
      <c r="FH32" s="785"/>
      <c r="FI32" s="785"/>
      <c r="FJ32" s="785"/>
      <c r="FK32" s="785"/>
      <c r="FL32" s="785"/>
      <c r="FM32" s="785"/>
      <c r="FN32" s="785"/>
      <c r="FO32" s="785"/>
      <c r="FP32" s="785"/>
      <c r="FQ32" s="785"/>
      <c r="FR32" s="785"/>
      <c r="FS32" s="785"/>
      <c r="FT32" s="785"/>
      <c r="FU32" s="785"/>
      <c r="FV32" s="785"/>
      <c r="FW32" s="785"/>
      <c r="FX32" s="785"/>
      <c r="FY32" s="785"/>
      <c r="FZ32" s="785"/>
      <c r="GA32" s="785"/>
      <c r="GB32" s="785"/>
      <c r="GC32" s="785"/>
      <c r="GD32" s="785"/>
      <c r="GE32" s="785"/>
      <c r="GF32" s="785"/>
      <c r="GG32" s="785"/>
      <c r="GH32" s="785"/>
      <c r="GI32" s="785"/>
      <c r="GJ32" s="785"/>
      <c r="GK32" s="785"/>
      <c r="GL32" s="785"/>
      <c r="GM32" s="785"/>
      <c r="GN32" s="785"/>
      <c r="GO32" s="785"/>
      <c r="GP32" s="785"/>
      <c r="GQ32" s="785"/>
      <c r="GR32" s="785"/>
      <c r="GS32" s="785"/>
      <c r="GT32" s="785"/>
      <c r="GU32" s="785"/>
      <c r="GV32" s="785"/>
      <c r="GW32" s="785"/>
      <c r="GX32" s="785"/>
      <c r="GY32" s="785"/>
      <c r="GZ32" s="785"/>
      <c r="HA32" s="785"/>
      <c r="HB32" s="785"/>
      <c r="HC32" s="785"/>
      <c r="HD32" s="785"/>
      <c r="HE32" s="785"/>
      <c r="HF32" s="785"/>
      <c r="HG32" s="785"/>
      <c r="HH32" s="785"/>
      <c r="HI32" s="785"/>
      <c r="HJ32" s="785"/>
      <c r="HK32" s="785"/>
      <c r="HL32" s="785"/>
      <c r="HM32" s="785"/>
      <c r="HN32" s="785"/>
      <c r="HO32" s="785"/>
      <c r="HP32" s="785"/>
      <c r="HQ32" s="785"/>
      <c r="HR32" s="785"/>
      <c r="HS32" s="785"/>
      <c r="HT32" s="785"/>
      <c r="HU32" s="785"/>
      <c r="HV32" s="785"/>
      <c r="HW32" s="785"/>
      <c r="HX32" s="785"/>
      <c r="HY32" s="785"/>
      <c r="HZ32" s="785"/>
      <c r="IA32" s="785"/>
      <c r="IB32" s="785"/>
      <c r="IC32" s="785"/>
      <c r="ID32" s="785"/>
      <c r="IE32" s="785"/>
      <c r="IF32" s="785"/>
      <c r="IG32" s="785"/>
      <c r="IH32" s="785"/>
      <c r="II32" s="785"/>
      <c r="IJ32" s="785"/>
      <c r="IK32" s="785"/>
      <c r="IL32" s="785"/>
      <c r="IM32" s="785"/>
      <c r="IN32" s="785"/>
      <c r="IO32" s="785"/>
      <c r="IP32" s="785"/>
      <c r="IQ32" s="785"/>
      <c r="IR32" s="785"/>
      <c r="IS32" s="785"/>
      <c r="IT32" s="785"/>
      <c r="IU32" s="785"/>
      <c r="IV32" s="785"/>
      <c r="IW32" s="785"/>
      <c r="IX32" s="785"/>
      <c r="IY32" s="785"/>
      <c r="IZ32" s="785"/>
      <c r="JA32" s="785"/>
      <c r="JB32" s="785"/>
      <c r="JC32" s="785"/>
      <c r="JD32" s="785"/>
      <c r="JE32" s="785"/>
      <c r="JF32" s="785"/>
      <c r="JG32" s="785"/>
      <c r="JH32" s="785"/>
      <c r="JI32" s="785"/>
      <c r="JJ32" s="785"/>
      <c r="JK32" s="785"/>
      <c r="JL32" s="785"/>
    </row>
    <row r="33" spans="2:272" s="30" customFormat="1" ht="19" customHeight="1" x14ac:dyDescent="0.25">
      <c r="B33" s="1079"/>
      <c r="C33" s="1079"/>
      <c r="D33" s="1079"/>
      <c r="E33" s="1079"/>
      <c r="F33" s="1079"/>
      <c r="G33" s="1079"/>
      <c r="H33" s="785"/>
      <c r="J33" s="1009"/>
      <c r="L33" s="1025"/>
      <c r="M33" s="10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1223"/>
      <c r="AL33" s="1223"/>
      <c r="AM33" s="1223"/>
      <c r="AN33" s="1223"/>
      <c r="AO33" s="1223"/>
      <c r="AP33" s="1223"/>
      <c r="AQ33" s="1223"/>
      <c r="AR33" s="463"/>
      <c r="AS33" s="32"/>
      <c r="AT33" s="120"/>
      <c r="AU33" s="32"/>
      <c r="AV33" s="32"/>
      <c r="AW33" s="32"/>
      <c r="AX33" s="32"/>
      <c r="AY33" s="32"/>
      <c r="AZ33" s="32"/>
      <c r="BA33" s="32"/>
      <c r="BB33" s="32"/>
      <c r="BC33" s="32"/>
      <c r="BD33" s="32"/>
      <c r="BE33" s="32"/>
      <c r="BF33" s="32"/>
      <c r="BG33" s="32"/>
      <c r="BH33" s="32"/>
      <c r="BI33" s="32"/>
      <c r="BJ33" s="32"/>
      <c r="BK33" s="32"/>
      <c r="BL33" s="32"/>
      <c r="BM33" s="1012"/>
      <c r="BN33" s="32"/>
      <c r="BO33" s="785"/>
      <c r="BP33" s="785"/>
      <c r="BQ33" s="785"/>
      <c r="BR33" s="785"/>
      <c r="BS33" s="785"/>
      <c r="BT33" s="785"/>
      <c r="BU33" s="785"/>
      <c r="BV33" s="785"/>
      <c r="BW33" s="785"/>
      <c r="BX33" s="785"/>
      <c r="BY33" s="785"/>
      <c r="BZ33" s="785"/>
      <c r="CA33" s="785"/>
      <c r="CB33" s="785"/>
      <c r="CC33" s="785"/>
      <c r="CD33" s="785"/>
      <c r="CE33" s="785"/>
      <c r="CF33" s="785"/>
      <c r="CG33" s="785"/>
      <c r="CH33" s="785"/>
      <c r="CI33" s="785"/>
      <c r="CJ33" s="785"/>
      <c r="CK33" s="785"/>
      <c r="CL33" s="785"/>
      <c r="CM33" s="785"/>
      <c r="CN33" s="785"/>
      <c r="CO33" s="785"/>
      <c r="CP33" s="785"/>
      <c r="CQ33" s="785"/>
      <c r="CR33" s="785"/>
      <c r="CS33" s="785"/>
      <c r="CT33" s="785"/>
      <c r="CU33" s="785"/>
      <c r="CV33" s="785"/>
      <c r="CW33" s="785"/>
      <c r="CX33" s="785"/>
      <c r="CY33" s="785"/>
      <c r="CZ33" s="785"/>
      <c r="DA33" s="785"/>
      <c r="DB33" s="785"/>
      <c r="DC33" s="785"/>
      <c r="DD33" s="785"/>
      <c r="DE33" s="785"/>
      <c r="DF33" s="785"/>
      <c r="DG33" s="785"/>
      <c r="DH33" s="785"/>
      <c r="DI33" s="785"/>
      <c r="DJ33" s="785"/>
      <c r="DK33" s="785"/>
      <c r="DL33" s="785"/>
      <c r="DM33" s="785"/>
      <c r="DN33" s="785"/>
      <c r="DO33" s="785"/>
      <c r="DP33" s="785"/>
      <c r="DQ33" s="785"/>
      <c r="DR33" s="785"/>
      <c r="DS33" s="785"/>
      <c r="DT33" s="785"/>
      <c r="DU33" s="785"/>
      <c r="DV33" s="785"/>
      <c r="DW33" s="785"/>
      <c r="DX33" s="785"/>
      <c r="DY33" s="785"/>
      <c r="DZ33" s="785"/>
      <c r="EA33" s="785"/>
      <c r="EB33" s="785"/>
      <c r="EC33" s="785"/>
      <c r="ED33" s="785"/>
      <c r="EE33" s="785"/>
      <c r="EF33" s="785"/>
      <c r="EG33" s="785"/>
      <c r="EH33" s="785"/>
      <c r="EI33" s="785"/>
      <c r="EJ33" s="785"/>
      <c r="EK33" s="785"/>
      <c r="EL33" s="785"/>
      <c r="EM33" s="785"/>
      <c r="EN33" s="785"/>
      <c r="EO33" s="785"/>
      <c r="EP33" s="785"/>
      <c r="EQ33" s="785"/>
      <c r="ER33" s="785"/>
      <c r="ES33" s="785"/>
      <c r="ET33" s="785"/>
      <c r="EU33" s="785"/>
      <c r="EV33" s="785"/>
      <c r="EW33" s="785"/>
      <c r="EX33" s="785"/>
      <c r="EY33" s="785"/>
      <c r="EZ33" s="785"/>
      <c r="FA33" s="785"/>
      <c r="FB33" s="785"/>
      <c r="FC33" s="785"/>
      <c r="FD33" s="785"/>
      <c r="FE33" s="785"/>
      <c r="FF33" s="785"/>
      <c r="FG33" s="785"/>
      <c r="FH33" s="785"/>
      <c r="FI33" s="785"/>
      <c r="FJ33" s="785"/>
      <c r="FK33" s="785"/>
      <c r="FL33" s="785"/>
      <c r="FM33" s="785"/>
      <c r="FN33" s="785"/>
      <c r="FO33" s="785"/>
      <c r="FP33" s="785"/>
      <c r="FQ33" s="785"/>
      <c r="FR33" s="785"/>
      <c r="FS33" s="785"/>
      <c r="FT33" s="785"/>
      <c r="FU33" s="785"/>
      <c r="FV33" s="785"/>
      <c r="FW33" s="785"/>
      <c r="FX33" s="785"/>
      <c r="FY33" s="785"/>
      <c r="FZ33" s="785"/>
      <c r="GA33" s="785"/>
      <c r="GB33" s="785"/>
      <c r="GC33" s="785"/>
      <c r="GD33" s="785"/>
      <c r="GE33" s="785"/>
      <c r="GF33" s="785"/>
      <c r="GG33" s="785"/>
      <c r="GH33" s="785"/>
      <c r="GI33" s="785"/>
      <c r="GJ33" s="785"/>
      <c r="GK33" s="785"/>
      <c r="GL33" s="785"/>
      <c r="GM33" s="785"/>
      <c r="GN33" s="785"/>
      <c r="GO33" s="785"/>
      <c r="GP33" s="785"/>
      <c r="GQ33" s="785"/>
      <c r="GR33" s="785"/>
      <c r="GS33" s="785"/>
      <c r="GT33" s="785"/>
      <c r="GU33" s="785"/>
      <c r="GV33" s="785"/>
      <c r="GW33" s="785"/>
      <c r="GX33" s="785"/>
      <c r="GY33" s="785"/>
      <c r="GZ33" s="785"/>
      <c r="HA33" s="785"/>
      <c r="HB33" s="785"/>
      <c r="HC33" s="785"/>
      <c r="HD33" s="785"/>
      <c r="HE33" s="785"/>
      <c r="HF33" s="785"/>
      <c r="HG33" s="785"/>
      <c r="HH33" s="785"/>
      <c r="HI33" s="785"/>
      <c r="HJ33" s="785"/>
      <c r="HK33" s="785"/>
      <c r="HL33" s="785"/>
      <c r="HM33" s="785"/>
      <c r="HN33" s="785"/>
      <c r="HO33" s="785"/>
      <c r="HP33" s="785"/>
      <c r="HQ33" s="785"/>
      <c r="HR33" s="785"/>
      <c r="HS33" s="785"/>
      <c r="HT33" s="785"/>
      <c r="HU33" s="785"/>
      <c r="HV33" s="785"/>
      <c r="HW33" s="785"/>
      <c r="HX33" s="785"/>
      <c r="HY33" s="785"/>
      <c r="HZ33" s="785"/>
      <c r="IA33" s="785"/>
      <c r="IB33" s="785"/>
      <c r="IC33" s="785"/>
      <c r="ID33" s="785"/>
      <c r="IE33" s="785"/>
      <c r="IF33" s="785"/>
      <c r="IG33" s="785"/>
      <c r="IH33" s="785"/>
      <c r="II33" s="785"/>
      <c r="IJ33" s="785"/>
      <c r="IK33" s="785"/>
      <c r="IL33" s="785"/>
      <c r="IM33" s="785"/>
      <c r="IN33" s="785"/>
      <c r="IO33" s="785"/>
      <c r="IP33" s="785"/>
      <c r="IQ33" s="785"/>
      <c r="IR33" s="785"/>
      <c r="IS33" s="785"/>
      <c r="IT33" s="785"/>
      <c r="IU33" s="785"/>
      <c r="IV33" s="785"/>
      <c r="IW33" s="785"/>
      <c r="IX33" s="785"/>
      <c r="IY33" s="785"/>
      <c r="IZ33" s="785"/>
      <c r="JA33" s="785"/>
      <c r="JB33" s="785"/>
      <c r="JC33" s="785"/>
      <c r="JD33" s="785"/>
      <c r="JE33" s="785"/>
      <c r="JF33" s="785"/>
      <c r="JG33" s="785"/>
      <c r="JH33" s="785"/>
      <c r="JI33" s="785"/>
      <c r="JJ33" s="785"/>
      <c r="JK33" s="785"/>
      <c r="JL33" s="785"/>
    </row>
    <row r="34" spans="2:272" s="30" customFormat="1" ht="12" customHeight="1" x14ac:dyDescent="0.25">
      <c r="B34" s="1079"/>
      <c r="C34" s="1079"/>
      <c r="D34" s="1079"/>
      <c r="E34" s="1079"/>
      <c r="F34" s="1079"/>
      <c r="G34" s="1079"/>
      <c r="H34" s="785"/>
      <c r="J34" s="1009"/>
      <c r="L34" s="1025"/>
      <c r="M34" s="1026" t="s">
        <v>1631</v>
      </c>
      <c r="N34" s="1027" t="str">
        <f>X!C430</f>
        <v>Calcolo tramite valori caratteristici (solo raffreddatori a liquido)</v>
      </c>
      <c r="O34" s="1023"/>
      <c r="P34" s="1023"/>
      <c r="Q34" s="1023"/>
      <c r="R34" s="1023"/>
      <c r="S34" s="1023"/>
      <c r="T34" s="1023"/>
      <c r="U34" s="1023"/>
      <c r="V34" s="1023"/>
      <c r="W34" s="1023"/>
      <c r="X34" s="1023"/>
      <c r="Y34" s="1023"/>
      <c r="Z34" s="1023"/>
      <c r="AA34" s="1023"/>
      <c r="AB34" s="1024"/>
      <c r="AC34" s="1023"/>
      <c r="AD34" s="1023"/>
      <c r="AE34" s="1023"/>
      <c r="AF34" s="1023"/>
      <c r="AG34" s="1023"/>
      <c r="AH34" s="1023"/>
      <c r="AI34" s="1023"/>
      <c r="AJ34" s="1023"/>
      <c r="AK34" s="1023"/>
      <c r="AL34" s="1023"/>
      <c r="AM34" s="1023"/>
      <c r="AN34" s="1023"/>
      <c r="AO34" s="1023"/>
      <c r="AP34" s="1023"/>
      <c r="AQ34" s="1023"/>
      <c r="AR34" s="32"/>
      <c r="AS34" s="120" t="s">
        <v>293</v>
      </c>
      <c r="AT34" s="120" t="s">
        <v>1628</v>
      </c>
      <c r="AU34" s="32"/>
      <c r="AV34" s="32"/>
      <c r="AW34" s="32"/>
      <c r="AX34" s="32"/>
      <c r="AY34" s="32"/>
      <c r="AZ34" s="32"/>
      <c r="BA34" s="32"/>
      <c r="BB34" s="32"/>
      <c r="BC34" s="32"/>
      <c r="BD34" s="32"/>
      <c r="BE34" s="32"/>
      <c r="BF34" s="32"/>
      <c r="BG34" s="32"/>
      <c r="BH34" s="32"/>
      <c r="BI34" s="32"/>
      <c r="BJ34" s="32"/>
      <c r="BK34" s="32"/>
      <c r="BL34" s="32"/>
      <c r="BM34" s="1012"/>
      <c r="BN34" s="32"/>
      <c r="BO34" s="785"/>
      <c r="BP34" s="785"/>
      <c r="BQ34" s="785"/>
      <c r="BR34" s="785"/>
      <c r="BS34" s="785"/>
      <c r="BT34" s="785"/>
      <c r="BU34" s="785"/>
      <c r="BV34" s="785"/>
      <c r="BW34" s="785"/>
      <c r="BX34" s="785"/>
      <c r="BY34" s="785"/>
      <c r="BZ34" s="785"/>
      <c r="CA34" s="785"/>
      <c r="CB34" s="785"/>
      <c r="CC34" s="785"/>
      <c r="CD34" s="785"/>
      <c r="CE34" s="785"/>
      <c r="CF34" s="785"/>
      <c r="CG34" s="785"/>
      <c r="CH34" s="785"/>
      <c r="CI34" s="785"/>
      <c r="CJ34" s="785"/>
      <c r="CK34" s="785"/>
      <c r="CL34" s="785"/>
      <c r="CM34" s="785"/>
      <c r="CN34" s="785"/>
      <c r="CO34" s="785"/>
      <c r="CP34" s="785"/>
      <c r="CQ34" s="785"/>
      <c r="CR34" s="785"/>
      <c r="CS34" s="785"/>
      <c r="CT34" s="785"/>
      <c r="CU34" s="785"/>
      <c r="CV34" s="785"/>
      <c r="CW34" s="785"/>
      <c r="CX34" s="785"/>
      <c r="CY34" s="785"/>
      <c r="CZ34" s="785"/>
      <c r="DA34" s="785"/>
      <c r="DB34" s="785"/>
      <c r="DC34" s="785"/>
      <c r="DD34" s="785"/>
      <c r="DE34" s="785"/>
      <c r="DF34" s="785"/>
      <c r="DG34" s="785"/>
      <c r="DH34" s="785"/>
      <c r="DI34" s="785"/>
      <c r="DJ34" s="785"/>
      <c r="DK34" s="785"/>
      <c r="DL34" s="785"/>
      <c r="DM34" s="785"/>
      <c r="DN34" s="785"/>
      <c r="DO34" s="785"/>
      <c r="DP34" s="785"/>
      <c r="DQ34" s="785"/>
      <c r="DR34" s="785"/>
      <c r="DS34" s="785"/>
      <c r="DT34" s="785"/>
      <c r="DU34" s="785"/>
      <c r="DV34" s="785"/>
      <c r="DW34" s="785"/>
      <c r="DX34" s="785"/>
      <c r="DY34" s="785"/>
      <c r="DZ34" s="785"/>
      <c r="EA34" s="785"/>
      <c r="EB34" s="785"/>
      <c r="EC34" s="785"/>
      <c r="ED34" s="785"/>
      <c r="EE34" s="785"/>
      <c r="EF34" s="785"/>
      <c r="EG34" s="785"/>
      <c r="EH34" s="785"/>
      <c r="EI34" s="785"/>
      <c r="EJ34" s="785"/>
      <c r="EK34" s="785"/>
      <c r="EL34" s="785"/>
      <c r="EM34" s="785"/>
      <c r="EN34" s="785"/>
      <c r="EO34" s="785"/>
      <c r="EP34" s="785"/>
      <c r="EQ34" s="785"/>
      <c r="ER34" s="785"/>
      <c r="ES34" s="785"/>
      <c r="ET34" s="785"/>
      <c r="EU34" s="785"/>
      <c r="EV34" s="785"/>
      <c r="EW34" s="785"/>
      <c r="EX34" s="785"/>
      <c r="EY34" s="785"/>
      <c r="EZ34" s="785"/>
      <c r="FA34" s="785"/>
      <c r="FB34" s="785"/>
      <c r="FC34" s="785"/>
      <c r="FD34" s="785"/>
      <c r="FE34" s="785"/>
      <c r="FF34" s="785"/>
      <c r="FG34" s="785"/>
      <c r="FH34" s="785"/>
      <c r="FI34" s="785"/>
      <c r="FJ34" s="785"/>
      <c r="FK34" s="785"/>
      <c r="FL34" s="785"/>
      <c r="FM34" s="785"/>
      <c r="FN34" s="785"/>
      <c r="FO34" s="785"/>
      <c r="FP34" s="785"/>
      <c r="FQ34" s="785"/>
      <c r="FR34" s="785"/>
      <c r="FS34" s="785"/>
      <c r="FT34" s="785"/>
      <c r="FU34" s="785"/>
      <c r="FV34" s="785"/>
      <c r="FW34" s="785"/>
      <c r="FX34" s="785"/>
      <c r="FY34" s="785"/>
      <c r="FZ34" s="785"/>
      <c r="GA34" s="785"/>
      <c r="GB34" s="785"/>
      <c r="GC34" s="785"/>
      <c r="GD34" s="785"/>
      <c r="GE34" s="785"/>
      <c r="GF34" s="785"/>
      <c r="GG34" s="785"/>
      <c r="GH34" s="785"/>
      <c r="GI34" s="785"/>
      <c r="GJ34" s="785"/>
      <c r="GK34" s="785"/>
      <c r="GL34" s="785"/>
      <c r="GM34" s="785"/>
      <c r="GN34" s="785"/>
      <c r="GO34" s="785"/>
      <c r="GP34" s="785"/>
      <c r="GQ34" s="785"/>
      <c r="GR34" s="785"/>
      <c r="GS34" s="785"/>
      <c r="GT34" s="785"/>
      <c r="GU34" s="785"/>
      <c r="GV34" s="785"/>
      <c r="GW34" s="785"/>
      <c r="GX34" s="785"/>
      <c r="GY34" s="785"/>
      <c r="GZ34" s="785"/>
      <c r="HA34" s="785"/>
      <c r="HB34" s="785"/>
      <c r="HC34" s="785"/>
      <c r="HD34" s="785"/>
      <c r="HE34" s="785"/>
      <c r="HF34" s="785"/>
      <c r="HG34" s="785"/>
      <c r="HH34" s="785"/>
      <c r="HI34" s="785"/>
      <c r="HJ34" s="785"/>
      <c r="HK34" s="785"/>
      <c r="HL34" s="785"/>
      <c r="HM34" s="785"/>
      <c r="HN34" s="785"/>
      <c r="HO34" s="785"/>
      <c r="HP34" s="785"/>
      <c r="HQ34" s="785"/>
      <c r="HR34" s="785"/>
      <c r="HS34" s="785"/>
      <c r="HT34" s="785"/>
      <c r="HU34" s="785"/>
      <c r="HV34" s="785"/>
      <c r="HW34" s="785"/>
      <c r="HX34" s="785"/>
      <c r="HY34" s="785"/>
      <c r="HZ34" s="785"/>
      <c r="IA34" s="785"/>
      <c r="IB34" s="785"/>
      <c r="IC34" s="785"/>
      <c r="ID34" s="785"/>
      <c r="IE34" s="785"/>
      <c r="IF34" s="785"/>
      <c r="IG34" s="785"/>
      <c r="IH34" s="785"/>
      <c r="II34" s="785"/>
      <c r="IJ34" s="785"/>
      <c r="IK34" s="785"/>
      <c r="IL34" s="785"/>
      <c r="IM34" s="785"/>
      <c r="IN34" s="785"/>
      <c r="IO34" s="785"/>
      <c r="IP34" s="785"/>
      <c r="IQ34" s="785"/>
      <c r="IR34" s="785"/>
      <c r="IS34" s="785"/>
      <c r="IT34" s="785"/>
      <c r="IU34" s="785"/>
      <c r="IV34" s="785"/>
      <c r="IW34" s="785"/>
      <c r="IX34" s="785"/>
      <c r="IY34" s="785"/>
      <c r="IZ34" s="785"/>
      <c r="JA34" s="785"/>
      <c r="JB34" s="785"/>
      <c r="JC34" s="785"/>
      <c r="JD34" s="785"/>
      <c r="JE34" s="785"/>
      <c r="JF34" s="785"/>
      <c r="JG34" s="785"/>
      <c r="JH34" s="785"/>
      <c r="JI34" s="785"/>
      <c r="JJ34" s="785"/>
      <c r="JK34" s="785"/>
      <c r="JL34" s="785"/>
    </row>
    <row r="35" spans="2:272" s="30" customFormat="1" ht="12" customHeight="1" x14ac:dyDescent="0.25">
      <c r="B35" s="1079"/>
      <c r="C35" s="1079"/>
      <c r="D35" s="1079"/>
      <c r="E35" s="1079"/>
      <c r="F35" s="1079"/>
      <c r="G35" s="1079"/>
      <c r="H35" s="785"/>
      <c r="J35" s="1009"/>
      <c r="L35" s="1025"/>
      <c r="M35" s="1023"/>
      <c r="N35" s="1223" t="str">
        <f>X!C431</f>
        <v>Per i sistemi di condizionamento dell'aria o di raffreddamento di processo che funzionano con un refrigeratore di liquidi, il fabbisogno di energia può essere calcolato usando il coefficiente di efficienza (SEER o SEPR). Inoltre, il contributo del free-cooling può essere calcolato.</v>
      </c>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c r="AL35" s="1223"/>
      <c r="AM35" s="1223"/>
      <c r="AN35" s="1223"/>
      <c r="AO35" s="1223"/>
      <c r="AP35" s="1223"/>
      <c r="AQ35" s="1223"/>
      <c r="AR35" s="463"/>
      <c r="AS35" s="32"/>
      <c r="AT35" s="1151"/>
      <c r="AU35" s="1231" t="str">
        <f>X!C458</f>
        <v>SEER: Raffreddatore di liquidi per freddo di climatizzazione</v>
      </c>
      <c r="AV35" s="1231"/>
      <c r="AW35" s="1231"/>
      <c r="AX35" s="1231"/>
      <c r="AY35" s="1231"/>
      <c r="AZ35" s="1231"/>
      <c r="BA35" s="1231"/>
      <c r="BB35" s="1231"/>
      <c r="BC35" s="1231"/>
      <c r="BD35" s="1231"/>
      <c r="BE35" s="1231"/>
      <c r="BF35" s="1231"/>
      <c r="BG35" s="1231"/>
      <c r="BH35" s="1231"/>
      <c r="BI35" s="1182"/>
      <c r="BJ35" s="1233" t="s">
        <v>266</v>
      </c>
      <c r="BK35" s="1233" t="s">
        <v>266</v>
      </c>
      <c r="BL35" s="1233" t="s">
        <v>266</v>
      </c>
      <c r="BM35" s="1012"/>
      <c r="BN35" s="32"/>
      <c r="BO35" s="785"/>
      <c r="BP35" s="785"/>
      <c r="BQ35" s="785"/>
      <c r="BR35" s="785"/>
      <c r="BS35" s="785"/>
      <c r="BT35" s="785"/>
      <c r="BU35" s="785"/>
      <c r="BV35" s="785"/>
      <c r="BW35" s="785"/>
      <c r="BX35" s="785"/>
      <c r="BY35" s="785"/>
      <c r="BZ35" s="785"/>
      <c r="CA35" s="785"/>
      <c r="CB35" s="785"/>
      <c r="CC35" s="785"/>
      <c r="CD35" s="785"/>
      <c r="CE35" s="785"/>
      <c r="CF35" s="785"/>
      <c r="CG35" s="785"/>
      <c r="CH35" s="785"/>
      <c r="CI35" s="785"/>
      <c r="CJ35" s="785"/>
      <c r="CK35" s="785"/>
      <c r="CL35" s="785"/>
      <c r="CM35" s="785"/>
      <c r="CN35" s="785"/>
      <c r="CO35" s="785"/>
      <c r="CP35" s="785"/>
      <c r="CQ35" s="785"/>
      <c r="CR35" s="785"/>
      <c r="CS35" s="785"/>
      <c r="CT35" s="785"/>
      <c r="CU35" s="785"/>
      <c r="CV35" s="785"/>
      <c r="CW35" s="785"/>
      <c r="CX35" s="785"/>
      <c r="CY35" s="785"/>
      <c r="CZ35" s="785"/>
      <c r="DA35" s="785"/>
      <c r="DB35" s="785"/>
      <c r="DC35" s="785"/>
      <c r="DD35" s="785"/>
      <c r="DE35" s="785"/>
      <c r="DF35" s="785"/>
      <c r="DG35" s="785"/>
      <c r="DH35" s="785"/>
      <c r="DI35" s="785"/>
      <c r="DJ35" s="785"/>
      <c r="DK35" s="785"/>
      <c r="DL35" s="785"/>
      <c r="DM35" s="785"/>
      <c r="DN35" s="785"/>
      <c r="DO35" s="785"/>
      <c r="DP35" s="785"/>
      <c r="DQ35" s="785"/>
      <c r="DR35" s="785"/>
      <c r="DS35" s="785"/>
      <c r="DT35" s="785"/>
      <c r="DU35" s="785"/>
      <c r="DV35" s="785"/>
      <c r="DW35" s="785"/>
      <c r="DX35" s="785"/>
      <c r="DY35" s="785"/>
      <c r="DZ35" s="785"/>
      <c r="EA35" s="785"/>
      <c r="EB35" s="785"/>
      <c r="EC35" s="785"/>
      <c r="ED35" s="785"/>
      <c r="EE35" s="785"/>
      <c r="EF35" s="785"/>
      <c r="EG35" s="785"/>
      <c r="EH35" s="785"/>
      <c r="EI35" s="785"/>
      <c r="EJ35" s="785"/>
      <c r="EK35" s="785"/>
      <c r="EL35" s="785"/>
      <c r="EM35" s="785"/>
      <c r="EN35" s="785"/>
      <c r="EO35" s="785"/>
      <c r="EP35" s="785"/>
      <c r="EQ35" s="785"/>
      <c r="ER35" s="785"/>
      <c r="ES35" s="785"/>
      <c r="ET35" s="785"/>
      <c r="EU35" s="785"/>
      <c r="EV35" s="785"/>
      <c r="EW35" s="785"/>
      <c r="EX35" s="785"/>
      <c r="EY35" s="785"/>
      <c r="EZ35" s="785"/>
      <c r="FA35" s="785"/>
      <c r="FB35" s="785"/>
      <c r="FC35" s="785"/>
      <c r="FD35" s="785"/>
      <c r="FE35" s="785"/>
      <c r="FF35" s="785"/>
      <c r="FG35" s="785"/>
      <c r="FH35" s="785"/>
      <c r="FI35" s="785"/>
      <c r="FJ35" s="785"/>
      <c r="FK35" s="785"/>
      <c r="FL35" s="785"/>
      <c r="FM35" s="785"/>
      <c r="FN35" s="785"/>
      <c r="FO35" s="785"/>
      <c r="FP35" s="785"/>
      <c r="FQ35" s="785"/>
      <c r="FR35" s="785"/>
      <c r="FS35" s="785"/>
      <c r="FT35" s="785"/>
      <c r="FU35" s="785"/>
      <c r="FV35" s="785"/>
      <c r="FW35" s="785"/>
      <c r="FX35" s="785"/>
      <c r="FY35" s="785"/>
      <c r="FZ35" s="785"/>
      <c r="GA35" s="785"/>
      <c r="GB35" s="785"/>
      <c r="GC35" s="785"/>
      <c r="GD35" s="785"/>
      <c r="GE35" s="785"/>
      <c r="GF35" s="785"/>
      <c r="GG35" s="785"/>
      <c r="GH35" s="785"/>
      <c r="GI35" s="785"/>
      <c r="GJ35" s="785"/>
      <c r="GK35" s="785"/>
      <c r="GL35" s="785"/>
      <c r="GM35" s="785"/>
      <c r="GN35" s="785"/>
      <c r="GO35" s="785"/>
      <c r="GP35" s="785"/>
      <c r="GQ35" s="785"/>
      <c r="GR35" s="785"/>
      <c r="GS35" s="785"/>
      <c r="GT35" s="785"/>
      <c r="GU35" s="785"/>
      <c r="GV35" s="785"/>
      <c r="GW35" s="785"/>
      <c r="GX35" s="785"/>
      <c r="GY35" s="785"/>
      <c r="GZ35" s="785"/>
      <c r="HA35" s="785"/>
      <c r="HB35" s="785"/>
      <c r="HC35" s="785"/>
      <c r="HD35" s="785"/>
      <c r="HE35" s="785"/>
      <c r="HF35" s="785"/>
      <c r="HG35" s="785"/>
      <c r="HH35" s="785"/>
      <c r="HI35" s="785"/>
      <c r="HJ35" s="785"/>
      <c r="HK35" s="785"/>
      <c r="HL35" s="785"/>
      <c r="HM35" s="785"/>
      <c r="HN35" s="785"/>
      <c r="HO35" s="785"/>
      <c r="HP35" s="785"/>
      <c r="HQ35" s="785"/>
      <c r="HR35" s="785"/>
      <c r="HS35" s="785"/>
      <c r="HT35" s="785"/>
      <c r="HU35" s="785"/>
      <c r="HV35" s="785"/>
      <c r="HW35" s="785"/>
      <c r="HX35" s="785"/>
      <c r="HY35" s="785"/>
      <c r="HZ35" s="785"/>
      <c r="IA35" s="785"/>
      <c r="IB35" s="785"/>
      <c r="IC35" s="785"/>
      <c r="ID35" s="785"/>
      <c r="IE35" s="785"/>
      <c r="IF35" s="785"/>
      <c r="IG35" s="785"/>
      <c r="IH35" s="785"/>
      <c r="II35" s="785"/>
      <c r="IJ35" s="785"/>
      <c r="IK35" s="785"/>
      <c r="IL35" s="785"/>
      <c r="IM35" s="785"/>
      <c r="IN35" s="785"/>
      <c r="IO35" s="785"/>
      <c r="IP35" s="785"/>
      <c r="IQ35" s="785"/>
      <c r="IR35" s="785"/>
      <c r="IS35" s="785"/>
      <c r="IT35" s="785"/>
      <c r="IU35" s="785"/>
      <c r="IV35" s="785"/>
      <c r="IW35" s="785"/>
      <c r="IX35" s="785"/>
      <c r="IY35" s="785"/>
      <c r="IZ35" s="785"/>
      <c r="JA35" s="785"/>
      <c r="JB35" s="785"/>
      <c r="JC35" s="785"/>
      <c r="JD35" s="785"/>
      <c r="JE35" s="785"/>
      <c r="JF35" s="785"/>
      <c r="JG35" s="785"/>
      <c r="JH35" s="785"/>
      <c r="JI35" s="785"/>
      <c r="JJ35" s="785"/>
      <c r="JK35" s="785"/>
      <c r="JL35" s="785"/>
    </row>
    <row r="36" spans="2:272" s="30" customFormat="1" ht="12" customHeight="1" x14ac:dyDescent="0.25">
      <c r="B36" s="1079"/>
      <c r="C36" s="1079"/>
      <c r="D36" s="1079"/>
      <c r="E36" s="1079"/>
      <c r="F36" s="1079"/>
      <c r="G36" s="1079"/>
      <c r="H36" s="785"/>
      <c r="J36" s="1009"/>
      <c r="L36" s="1025"/>
      <c r="M36" s="10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c r="AL36" s="1223"/>
      <c r="AM36" s="1223"/>
      <c r="AN36" s="1223"/>
      <c r="AO36" s="1223"/>
      <c r="AP36" s="1223"/>
      <c r="AQ36" s="1223"/>
      <c r="AR36" s="463"/>
      <c r="AS36" s="32"/>
      <c r="AT36" s="120"/>
      <c r="AU36" s="1231"/>
      <c r="AV36" s="1231"/>
      <c r="AW36" s="1231"/>
      <c r="AX36" s="1231"/>
      <c r="AY36" s="1231"/>
      <c r="AZ36" s="1231"/>
      <c r="BA36" s="1231"/>
      <c r="BB36" s="1231"/>
      <c r="BC36" s="1231"/>
      <c r="BD36" s="1231"/>
      <c r="BE36" s="1231"/>
      <c r="BF36" s="1231"/>
      <c r="BG36" s="1231"/>
      <c r="BH36" s="1231"/>
      <c r="BI36" s="1182"/>
      <c r="BJ36" s="1233"/>
      <c r="BK36" s="1233"/>
      <c r="BL36" s="1233"/>
      <c r="BM36" s="1012"/>
      <c r="BN36" s="32"/>
      <c r="BO36" s="785"/>
      <c r="BP36" s="785"/>
      <c r="BQ36" s="785"/>
      <c r="BR36" s="785"/>
      <c r="BS36" s="785"/>
      <c r="BT36" s="785"/>
      <c r="BU36" s="785"/>
      <c r="BV36" s="785"/>
      <c r="BW36" s="785"/>
      <c r="BX36" s="785"/>
      <c r="BY36" s="785"/>
      <c r="BZ36" s="785"/>
      <c r="CA36" s="785"/>
      <c r="CB36" s="785"/>
      <c r="CC36" s="785"/>
      <c r="CD36" s="785"/>
      <c r="CE36" s="785"/>
      <c r="CF36" s="785"/>
      <c r="CG36" s="785"/>
      <c r="CH36" s="785"/>
      <c r="CI36" s="785"/>
      <c r="CJ36" s="785"/>
      <c r="CK36" s="785"/>
      <c r="CL36" s="785"/>
      <c r="CM36" s="785"/>
      <c r="CN36" s="785"/>
      <c r="CO36" s="785"/>
      <c r="CP36" s="785"/>
      <c r="CQ36" s="785"/>
      <c r="CR36" s="785"/>
      <c r="CS36" s="785"/>
      <c r="CT36" s="785"/>
      <c r="CU36" s="785"/>
      <c r="CV36" s="785"/>
      <c r="CW36" s="785"/>
      <c r="CX36" s="785"/>
      <c r="CY36" s="785"/>
      <c r="CZ36" s="785"/>
      <c r="DA36" s="785"/>
      <c r="DB36" s="785"/>
      <c r="DC36" s="785"/>
      <c r="DD36" s="785"/>
      <c r="DE36" s="785"/>
      <c r="DF36" s="785"/>
      <c r="DG36" s="785"/>
      <c r="DH36" s="785"/>
      <c r="DI36" s="785"/>
      <c r="DJ36" s="785"/>
      <c r="DK36" s="785"/>
      <c r="DL36" s="785"/>
      <c r="DM36" s="785"/>
      <c r="DN36" s="785"/>
      <c r="DO36" s="785"/>
      <c r="DP36" s="785"/>
      <c r="DQ36" s="785"/>
      <c r="DR36" s="785"/>
      <c r="DS36" s="785"/>
      <c r="DT36" s="785"/>
      <c r="DU36" s="785"/>
      <c r="DV36" s="785"/>
      <c r="DW36" s="785"/>
      <c r="DX36" s="785"/>
      <c r="DY36" s="785"/>
      <c r="DZ36" s="785"/>
      <c r="EA36" s="785"/>
      <c r="EB36" s="785"/>
      <c r="EC36" s="785"/>
      <c r="ED36" s="785"/>
      <c r="EE36" s="785"/>
      <c r="EF36" s="785"/>
      <c r="EG36" s="785"/>
      <c r="EH36" s="785"/>
      <c r="EI36" s="785"/>
      <c r="EJ36" s="785"/>
      <c r="EK36" s="785"/>
      <c r="EL36" s="785"/>
      <c r="EM36" s="785"/>
      <c r="EN36" s="785"/>
      <c r="EO36" s="785"/>
      <c r="EP36" s="785"/>
      <c r="EQ36" s="785"/>
      <c r="ER36" s="785"/>
      <c r="ES36" s="785"/>
      <c r="ET36" s="785"/>
      <c r="EU36" s="785"/>
      <c r="EV36" s="785"/>
      <c r="EW36" s="785"/>
      <c r="EX36" s="785"/>
      <c r="EY36" s="785"/>
      <c r="EZ36" s="785"/>
      <c r="FA36" s="785"/>
      <c r="FB36" s="785"/>
      <c r="FC36" s="785"/>
      <c r="FD36" s="785"/>
      <c r="FE36" s="785"/>
      <c r="FF36" s="785"/>
      <c r="FG36" s="785"/>
      <c r="FH36" s="785"/>
      <c r="FI36" s="785"/>
      <c r="FJ36" s="785"/>
      <c r="FK36" s="785"/>
      <c r="FL36" s="785"/>
      <c r="FM36" s="785"/>
      <c r="FN36" s="785"/>
      <c r="FO36" s="785"/>
      <c r="FP36" s="785"/>
      <c r="FQ36" s="785"/>
      <c r="FR36" s="785"/>
      <c r="FS36" s="785"/>
      <c r="FT36" s="785"/>
      <c r="FU36" s="785"/>
      <c r="FV36" s="785"/>
      <c r="FW36" s="785"/>
      <c r="FX36" s="785"/>
      <c r="FY36" s="785"/>
      <c r="FZ36" s="785"/>
      <c r="GA36" s="785"/>
      <c r="GB36" s="785"/>
      <c r="GC36" s="785"/>
      <c r="GD36" s="785"/>
      <c r="GE36" s="785"/>
      <c r="GF36" s="785"/>
      <c r="GG36" s="785"/>
      <c r="GH36" s="785"/>
      <c r="GI36" s="785"/>
      <c r="GJ36" s="785"/>
      <c r="GK36" s="785"/>
      <c r="GL36" s="785"/>
      <c r="GM36" s="785"/>
      <c r="GN36" s="785"/>
      <c r="GO36" s="785"/>
      <c r="GP36" s="785"/>
      <c r="GQ36" s="785"/>
      <c r="GR36" s="785"/>
      <c r="GS36" s="785"/>
      <c r="GT36" s="785"/>
      <c r="GU36" s="785"/>
      <c r="GV36" s="785"/>
      <c r="GW36" s="785"/>
      <c r="GX36" s="785"/>
      <c r="GY36" s="785"/>
      <c r="GZ36" s="785"/>
      <c r="HA36" s="785"/>
      <c r="HB36" s="785"/>
      <c r="HC36" s="785"/>
      <c r="HD36" s="785"/>
      <c r="HE36" s="785"/>
      <c r="HF36" s="785"/>
      <c r="HG36" s="785"/>
      <c r="HH36" s="785"/>
      <c r="HI36" s="785"/>
      <c r="HJ36" s="785"/>
      <c r="HK36" s="785"/>
      <c r="HL36" s="785"/>
      <c r="HM36" s="785"/>
      <c r="HN36" s="785"/>
      <c r="HO36" s="785"/>
      <c r="HP36" s="785"/>
      <c r="HQ36" s="785"/>
      <c r="HR36" s="785"/>
      <c r="HS36" s="785"/>
      <c r="HT36" s="785"/>
      <c r="HU36" s="785"/>
      <c r="HV36" s="785"/>
      <c r="HW36" s="785"/>
      <c r="HX36" s="785"/>
      <c r="HY36" s="785"/>
      <c r="HZ36" s="785"/>
      <c r="IA36" s="785"/>
      <c r="IB36" s="785"/>
      <c r="IC36" s="785"/>
      <c r="ID36" s="785"/>
      <c r="IE36" s="785"/>
      <c r="IF36" s="785"/>
      <c r="IG36" s="785"/>
      <c r="IH36" s="785"/>
      <c r="II36" s="785"/>
      <c r="IJ36" s="785"/>
      <c r="IK36" s="785"/>
      <c r="IL36" s="785"/>
      <c r="IM36" s="785"/>
      <c r="IN36" s="785"/>
      <c r="IO36" s="785"/>
      <c r="IP36" s="785"/>
      <c r="IQ36" s="785"/>
      <c r="IR36" s="785"/>
      <c r="IS36" s="785"/>
      <c r="IT36" s="785"/>
      <c r="IU36" s="785"/>
      <c r="IV36" s="785"/>
      <c r="IW36" s="785"/>
      <c r="IX36" s="785"/>
      <c r="IY36" s="785"/>
      <c r="IZ36" s="785"/>
      <c r="JA36" s="785"/>
      <c r="JB36" s="785"/>
      <c r="JC36" s="785"/>
      <c r="JD36" s="785"/>
      <c r="JE36" s="785"/>
      <c r="JF36" s="785"/>
      <c r="JG36" s="785"/>
      <c r="JH36" s="785"/>
      <c r="JI36" s="785"/>
      <c r="JJ36" s="785"/>
      <c r="JK36" s="785"/>
      <c r="JL36" s="785"/>
    </row>
    <row r="37" spans="2:272" s="30" customFormat="1" ht="12" customHeight="1" x14ac:dyDescent="0.25">
      <c r="B37" s="1079"/>
      <c r="C37" s="1079"/>
      <c r="D37" s="1079"/>
      <c r="E37" s="1079"/>
      <c r="F37" s="1079"/>
      <c r="G37" s="1079"/>
      <c r="H37" s="785"/>
      <c r="J37" s="1009"/>
      <c r="L37" s="1025"/>
      <c r="M37" s="1023"/>
      <c r="N37" s="1223"/>
      <c r="O37" s="1223"/>
      <c r="P37" s="1223"/>
      <c r="Q37" s="1223"/>
      <c r="R37" s="1223"/>
      <c r="S37" s="1223"/>
      <c r="T37" s="1223"/>
      <c r="U37" s="1223"/>
      <c r="V37" s="1223"/>
      <c r="W37" s="1223"/>
      <c r="X37" s="1223"/>
      <c r="Y37" s="1223"/>
      <c r="Z37" s="1223"/>
      <c r="AA37" s="1223"/>
      <c r="AB37" s="1223"/>
      <c r="AC37" s="1223"/>
      <c r="AD37" s="1223"/>
      <c r="AE37" s="1223"/>
      <c r="AF37" s="1223"/>
      <c r="AG37" s="1223"/>
      <c r="AH37" s="1223"/>
      <c r="AI37" s="1223"/>
      <c r="AJ37" s="1223"/>
      <c r="AK37" s="1223"/>
      <c r="AL37" s="1223"/>
      <c r="AM37" s="1223"/>
      <c r="AN37" s="1223"/>
      <c r="AO37" s="1223"/>
      <c r="AP37" s="1223"/>
      <c r="AQ37" s="1223"/>
      <c r="AR37" s="463"/>
      <c r="AS37" s="32"/>
      <c r="AT37" s="1151"/>
      <c r="AU37" s="1232" t="str">
        <f>X!C459</f>
        <v>SEPR: refrigeratore di liquidi per il freddo di processo</v>
      </c>
      <c r="AV37" s="1232"/>
      <c r="AW37" s="1232"/>
      <c r="AX37" s="1232"/>
      <c r="AY37" s="1232"/>
      <c r="AZ37" s="1232"/>
      <c r="BA37" s="1232"/>
      <c r="BB37" s="1232"/>
      <c r="BC37" s="1232"/>
      <c r="BD37" s="1232"/>
      <c r="BE37" s="1232"/>
      <c r="BF37" s="1232"/>
      <c r="BG37" s="1232"/>
      <c r="BH37" s="1232"/>
      <c r="BI37" s="1183"/>
      <c r="BJ37" s="1234" t="s">
        <v>266</v>
      </c>
      <c r="BK37" s="1234" t="s">
        <v>266</v>
      </c>
      <c r="BL37" s="1234" t="s">
        <v>266</v>
      </c>
      <c r="BM37" s="1012"/>
      <c r="BN37" s="32"/>
      <c r="BO37" s="785"/>
      <c r="BP37" s="785"/>
      <c r="BQ37" s="785"/>
      <c r="BR37" s="785"/>
      <c r="BS37" s="785"/>
      <c r="BT37" s="785"/>
      <c r="BU37" s="785"/>
      <c r="BV37" s="785"/>
      <c r="BW37" s="785"/>
      <c r="BX37" s="785"/>
      <c r="BY37" s="785"/>
      <c r="BZ37" s="785"/>
      <c r="CA37" s="785"/>
      <c r="CB37" s="785"/>
      <c r="CC37" s="785"/>
      <c r="CD37" s="785"/>
      <c r="CE37" s="785"/>
      <c r="CF37" s="785"/>
      <c r="CG37" s="785"/>
      <c r="CH37" s="785"/>
      <c r="CI37" s="785"/>
      <c r="CJ37" s="785"/>
      <c r="CK37" s="785"/>
      <c r="CL37" s="785"/>
      <c r="CM37" s="785"/>
      <c r="CN37" s="785"/>
      <c r="CO37" s="785"/>
      <c r="CP37" s="785"/>
      <c r="CQ37" s="785"/>
      <c r="CR37" s="785"/>
      <c r="CS37" s="785"/>
      <c r="CT37" s="785"/>
      <c r="CU37" s="785"/>
      <c r="CV37" s="785"/>
      <c r="CW37" s="785"/>
      <c r="CX37" s="785"/>
      <c r="CY37" s="785"/>
      <c r="CZ37" s="785"/>
      <c r="DA37" s="785"/>
      <c r="DB37" s="785"/>
      <c r="DC37" s="785"/>
      <c r="DD37" s="785"/>
      <c r="DE37" s="785"/>
      <c r="DF37" s="785"/>
      <c r="DG37" s="785"/>
      <c r="DH37" s="785"/>
      <c r="DI37" s="785"/>
      <c r="DJ37" s="785"/>
      <c r="DK37" s="785"/>
      <c r="DL37" s="785"/>
      <c r="DM37" s="785"/>
      <c r="DN37" s="785"/>
      <c r="DO37" s="785"/>
      <c r="DP37" s="785"/>
      <c r="DQ37" s="785"/>
      <c r="DR37" s="785"/>
      <c r="DS37" s="785"/>
      <c r="DT37" s="785"/>
      <c r="DU37" s="785"/>
      <c r="DV37" s="785"/>
      <c r="DW37" s="785"/>
      <c r="DX37" s="785"/>
      <c r="DY37" s="785"/>
      <c r="DZ37" s="785"/>
      <c r="EA37" s="785"/>
      <c r="EB37" s="785"/>
      <c r="EC37" s="785"/>
      <c r="ED37" s="785"/>
      <c r="EE37" s="785"/>
      <c r="EF37" s="785"/>
      <c r="EG37" s="785"/>
      <c r="EH37" s="785"/>
      <c r="EI37" s="785"/>
      <c r="EJ37" s="785"/>
      <c r="EK37" s="785"/>
      <c r="EL37" s="785"/>
      <c r="EM37" s="785"/>
      <c r="EN37" s="785"/>
      <c r="EO37" s="785"/>
      <c r="EP37" s="785"/>
      <c r="EQ37" s="785"/>
      <c r="ER37" s="785"/>
      <c r="ES37" s="785"/>
      <c r="ET37" s="785"/>
      <c r="EU37" s="785"/>
      <c r="EV37" s="785"/>
      <c r="EW37" s="785"/>
      <c r="EX37" s="785"/>
      <c r="EY37" s="785"/>
      <c r="EZ37" s="785"/>
      <c r="FA37" s="785"/>
      <c r="FB37" s="785"/>
      <c r="FC37" s="785"/>
      <c r="FD37" s="785"/>
      <c r="FE37" s="785"/>
      <c r="FF37" s="785"/>
      <c r="FG37" s="785"/>
      <c r="FH37" s="785"/>
      <c r="FI37" s="785"/>
      <c r="FJ37" s="785"/>
      <c r="FK37" s="785"/>
      <c r="FL37" s="785"/>
      <c r="FM37" s="785"/>
      <c r="FN37" s="785"/>
      <c r="FO37" s="785"/>
      <c r="FP37" s="785"/>
      <c r="FQ37" s="785"/>
      <c r="FR37" s="785"/>
      <c r="FS37" s="785"/>
      <c r="FT37" s="785"/>
      <c r="FU37" s="785"/>
      <c r="FV37" s="785"/>
      <c r="FW37" s="785"/>
      <c r="FX37" s="785"/>
      <c r="FY37" s="785"/>
      <c r="FZ37" s="785"/>
      <c r="GA37" s="785"/>
      <c r="GB37" s="785"/>
      <c r="GC37" s="785"/>
      <c r="GD37" s="785"/>
      <c r="GE37" s="785"/>
      <c r="GF37" s="785"/>
      <c r="GG37" s="785"/>
      <c r="GH37" s="785"/>
      <c r="GI37" s="785"/>
      <c r="GJ37" s="785"/>
      <c r="GK37" s="785"/>
      <c r="GL37" s="785"/>
      <c r="GM37" s="785"/>
      <c r="GN37" s="785"/>
      <c r="GO37" s="785"/>
      <c r="GP37" s="785"/>
      <c r="GQ37" s="785"/>
      <c r="GR37" s="785"/>
      <c r="GS37" s="785"/>
      <c r="GT37" s="785"/>
      <c r="GU37" s="785"/>
      <c r="GV37" s="785"/>
      <c r="GW37" s="785"/>
      <c r="GX37" s="785"/>
      <c r="GY37" s="785"/>
      <c r="GZ37" s="785"/>
      <c r="HA37" s="785"/>
      <c r="HB37" s="785"/>
      <c r="HC37" s="785"/>
      <c r="HD37" s="785"/>
      <c r="HE37" s="785"/>
      <c r="HF37" s="785"/>
      <c r="HG37" s="785"/>
      <c r="HH37" s="785"/>
      <c r="HI37" s="785"/>
      <c r="HJ37" s="785"/>
      <c r="HK37" s="785"/>
      <c r="HL37" s="785"/>
      <c r="HM37" s="785"/>
      <c r="HN37" s="785"/>
      <c r="HO37" s="785"/>
      <c r="HP37" s="785"/>
      <c r="HQ37" s="785"/>
      <c r="HR37" s="785"/>
      <c r="HS37" s="785"/>
      <c r="HT37" s="785"/>
      <c r="HU37" s="785"/>
      <c r="HV37" s="785"/>
      <c r="HW37" s="785"/>
      <c r="HX37" s="785"/>
      <c r="HY37" s="785"/>
      <c r="HZ37" s="785"/>
      <c r="IA37" s="785"/>
      <c r="IB37" s="785"/>
      <c r="IC37" s="785"/>
      <c r="ID37" s="785"/>
      <c r="IE37" s="785"/>
      <c r="IF37" s="785"/>
      <c r="IG37" s="785"/>
      <c r="IH37" s="785"/>
      <c r="II37" s="785"/>
      <c r="IJ37" s="785"/>
      <c r="IK37" s="785"/>
      <c r="IL37" s="785"/>
      <c r="IM37" s="785"/>
      <c r="IN37" s="785"/>
      <c r="IO37" s="785"/>
      <c r="IP37" s="785"/>
      <c r="IQ37" s="785"/>
      <c r="IR37" s="785"/>
      <c r="IS37" s="785"/>
      <c r="IT37" s="785"/>
      <c r="IU37" s="785"/>
      <c r="IV37" s="785"/>
      <c r="IW37" s="785"/>
      <c r="IX37" s="785"/>
      <c r="IY37" s="785"/>
      <c r="IZ37" s="785"/>
      <c r="JA37" s="785"/>
      <c r="JB37" s="785"/>
      <c r="JC37" s="785"/>
      <c r="JD37" s="785"/>
      <c r="JE37" s="785"/>
      <c r="JF37" s="785"/>
      <c r="JG37" s="785"/>
      <c r="JH37" s="785"/>
      <c r="JI37" s="785"/>
      <c r="JJ37" s="785"/>
      <c r="JK37" s="785"/>
      <c r="JL37" s="785"/>
    </row>
    <row r="38" spans="2:272" s="30" customFormat="1" ht="12" customHeight="1" x14ac:dyDescent="0.25">
      <c r="B38" s="1079"/>
      <c r="C38" s="1079"/>
      <c r="D38" s="1079"/>
      <c r="E38" s="1079"/>
      <c r="F38" s="1079"/>
      <c r="G38" s="1079"/>
      <c r="H38" s="785"/>
      <c r="J38" s="1009"/>
      <c r="L38" s="1025"/>
      <c r="M38" s="1023"/>
      <c r="N38" s="1223"/>
      <c r="O38" s="1223"/>
      <c r="P38" s="1223"/>
      <c r="Q38" s="1223"/>
      <c r="R38" s="1223"/>
      <c r="S38" s="1223"/>
      <c r="T38" s="1223"/>
      <c r="U38" s="1223"/>
      <c r="V38" s="1223"/>
      <c r="W38" s="1223"/>
      <c r="X38" s="1223"/>
      <c r="Y38" s="1223"/>
      <c r="Z38" s="1223"/>
      <c r="AA38" s="1223"/>
      <c r="AB38" s="1223"/>
      <c r="AC38" s="1223"/>
      <c r="AD38" s="1223"/>
      <c r="AE38" s="1223"/>
      <c r="AF38" s="1223"/>
      <c r="AG38" s="1223"/>
      <c r="AH38" s="1223"/>
      <c r="AI38" s="1223"/>
      <c r="AJ38" s="1223"/>
      <c r="AK38" s="1223"/>
      <c r="AL38" s="1223"/>
      <c r="AM38" s="1223"/>
      <c r="AN38" s="1223"/>
      <c r="AO38" s="1223"/>
      <c r="AP38" s="1223"/>
      <c r="AQ38" s="1223"/>
      <c r="AR38" s="463"/>
      <c r="AS38" s="32"/>
      <c r="AT38" s="120"/>
      <c r="AU38" s="1232"/>
      <c r="AV38" s="1232"/>
      <c r="AW38" s="1232"/>
      <c r="AX38" s="1232"/>
      <c r="AY38" s="1232"/>
      <c r="AZ38" s="1232"/>
      <c r="BA38" s="1232"/>
      <c r="BB38" s="1232"/>
      <c r="BC38" s="1232"/>
      <c r="BD38" s="1232"/>
      <c r="BE38" s="1232"/>
      <c r="BF38" s="1232"/>
      <c r="BG38" s="1232"/>
      <c r="BH38" s="1232"/>
      <c r="BI38" s="1183"/>
      <c r="BJ38" s="1234"/>
      <c r="BK38" s="1234"/>
      <c r="BL38" s="1234"/>
      <c r="BM38" s="1012"/>
      <c r="BN38" s="32"/>
      <c r="BO38" s="785"/>
      <c r="BP38" s="785"/>
      <c r="BQ38" s="785"/>
      <c r="BR38" s="785"/>
      <c r="BS38" s="785"/>
      <c r="BT38" s="785"/>
      <c r="BU38" s="785"/>
      <c r="BV38" s="785"/>
      <c r="BW38" s="785"/>
      <c r="BX38" s="785"/>
      <c r="BY38" s="785"/>
      <c r="BZ38" s="785"/>
      <c r="CA38" s="785"/>
      <c r="CB38" s="785"/>
      <c r="CC38" s="785"/>
      <c r="CD38" s="785"/>
      <c r="CE38" s="785"/>
      <c r="CF38" s="785"/>
      <c r="CG38" s="785"/>
      <c r="CH38" s="785"/>
      <c r="CI38" s="785"/>
      <c r="CJ38" s="785"/>
      <c r="CK38" s="785"/>
      <c r="CL38" s="785"/>
      <c r="CM38" s="785"/>
      <c r="CN38" s="785"/>
      <c r="CO38" s="785"/>
      <c r="CP38" s="785"/>
      <c r="CQ38" s="785"/>
      <c r="CR38" s="785"/>
      <c r="CS38" s="785"/>
      <c r="CT38" s="785"/>
      <c r="CU38" s="785"/>
      <c r="CV38" s="785"/>
      <c r="CW38" s="785"/>
      <c r="CX38" s="785"/>
      <c r="CY38" s="785"/>
      <c r="CZ38" s="785"/>
      <c r="DA38" s="785"/>
      <c r="DB38" s="785"/>
      <c r="DC38" s="785"/>
      <c r="DD38" s="785"/>
      <c r="DE38" s="785"/>
      <c r="DF38" s="785"/>
      <c r="DG38" s="785"/>
      <c r="DH38" s="785"/>
      <c r="DI38" s="785"/>
      <c r="DJ38" s="785"/>
      <c r="DK38" s="785"/>
      <c r="DL38" s="785"/>
      <c r="DM38" s="785"/>
      <c r="DN38" s="785"/>
      <c r="DO38" s="785"/>
      <c r="DP38" s="785"/>
      <c r="DQ38" s="785"/>
      <c r="DR38" s="785"/>
      <c r="DS38" s="785"/>
      <c r="DT38" s="785"/>
      <c r="DU38" s="785"/>
      <c r="DV38" s="785"/>
      <c r="DW38" s="785"/>
      <c r="DX38" s="785"/>
      <c r="DY38" s="785"/>
      <c r="DZ38" s="785"/>
      <c r="EA38" s="785"/>
      <c r="EB38" s="785"/>
      <c r="EC38" s="785"/>
      <c r="ED38" s="785"/>
      <c r="EE38" s="785"/>
      <c r="EF38" s="785"/>
      <c r="EG38" s="785"/>
      <c r="EH38" s="785"/>
      <c r="EI38" s="785"/>
      <c r="EJ38" s="785"/>
      <c r="EK38" s="785"/>
      <c r="EL38" s="785"/>
      <c r="EM38" s="785"/>
      <c r="EN38" s="785"/>
      <c r="EO38" s="785"/>
      <c r="EP38" s="785"/>
      <c r="EQ38" s="785"/>
      <c r="ER38" s="785"/>
      <c r="ES38" s="785"/>
      <c r="ET38" s="785"/>
      <c r="EU38" s="785"/>
      <c r="EV38" s="785"/>
      <c r="EW38" s="785"/>
      <c r="EX38" s="785"/>
      <c r="EY38" s="785"/>
      <c r="EZ38" s="785"/>
      <c r="FA38" s="785"/>
      <c r="FB38" s="785"/>
      <c r="FC38" s="785"/>
      <c r="FD38" s="785"/>
      <c r="FE38" s="785"/>
      <c r="FF38" s="785"/>
      <c r="FG38" s="785"/>
      <c r="FH38" s="785"/>
      <c r="FI38" s="785"/>
      <c r="FJ38" s="785"/>
      <c r="FK38" s="785"/>
      <c r="FL38" s="785"/>
      <c r="FM38" s="785"/>
      <c r="FN38" s="785"/>
      <c r="FO38" s="785"/>
      <c r="FP38" s="785"/>
      <c r="FQ38" s="785"/>
      <c r="FR38" s="785"/>
      <c r="FS38" s="785"/>
      <c r="FT38" s="785"/>
      <c r="FU38" s="785"/>
      <c r="FV38" s="785"/>
      <c r="FW38" s="785"/>
      <c r="FX38" s="785"/>
      <c r="FY38" s="785"/>
      <c r="FZ38" s="785"/>
      <c r="GA38" s="785"/>
      <c r="GB38" s="785"/>
      <c r="GC38" s="785"/>
      <c r="GD38" s="785"/>
      <c r="GE38" s="785"/>
      <c r="GF38" s="785"/>
      <c r="GG38" s="785"/>
      <c r="GH38" s="785"/>
      <c r="GI38" s="785"/>
      <c r="GJ38" s="785"/>
      <c r="GK38" s="785"/>
      <c r="GL38" s="785"/>
      <c r="GM38" s="785"/>
      <c r="GN38" s="785"/>
      <c r="GO38" s="785"/>
      <c r="GP38" s="785"/>
      <c r="GQ38" s="785"/>
      <c r="GR38" s="785"/>
      <c r="GS38" s="785"/>
      <c r="GT38" s="785"/>
      <c r="GU38" s="785"/>
      <c r="GV38" s="785"/>
      <c r="GW38" s="785"/>
      <c r="GX38" s="785"/>
      <c r="GY38" s="785"/>
      <c r="GZ38" s="785"/>
      <c r="HA38" s="785"/>
      <c r="HB38" s="785"/>
      <c r="HC38" s="785"/>
      <c r="HD38" s="785"/>
      <c r="HE38" s="785"/>
      <c r="HF38" s="785"/>
      <c r="HG38" s="785"/>
      <c r="HH38" s="785"/>
      <c r="HI38" s="785"/>
      <c r="HJ38" s="785"/>
      <c r="HK38" s="785"/>
      <c r="HL38" s="785"/>
      <c r="HM38" s="785"/>
      <c r="HN38" s="785"/>
      <c r="HO38" s="785"/>
      <c r="HP38" s="785"/>
      <c r="HQ38" s="785"/>
      <c r="HR38" s="785"/>
      <c r="HS38" s="785"/>
      <c r="HT38" s="785"/>
      <c r="HU38" s="785"/>
      <c r="HV38" s="785"/>
      <c r="HW38" s="785"/>
      <c r="HX38" s="785"/>
      <c r="HY38" s="785"/>
      <c r="HZ38" s="785"/>
      <c r="IA38" s="785"/>
      <c r="IB38" s="785"/>
      <c r="IC38" s="785"/>
      <c r="ID38" s="785"/>
      <c r="IE38" s="785"/>
      <c r="IF38" s="785"/>
      <c r="IG38" s="785"/>
      <c r="IH38" s="785"/>
      <c r="II38" s="785"/>
      <c r="IJ38" s="785"/>
      <c r="IK38" s="785"/>
      <c r="IL38" s="785"/>
      <c r="IM38" s="785"/>
      <c r="IN38" s="785"/>
      <c r="IO38" s="785"/>
      <c r="IP38" s="785"/>
      <c r="IQ38" s="785"/>
      <c r="IR38" s="785"/>
      <c r="IS38" s="785"/>
      <c r="IT38" s="785"/>
      <c r="IU38" s="785"/>
      <c r="IV38" s="785"/>
      <c r="IW38" s="785"/>
      <c r="IX38" s="785"/>
      <c r="IY38" s="785"/>
      <c r="IZ38" s="785"/>
      <c r="JA38" s="785"/>
      <c r="JB38" s="785"/>
      <c r="JC38" s="785"/>
      <c r="JD38" s="785"/>
      <c r="JE38" s="785"/>
      <c r="JF38" s="785"/>
      <c r="JG38" s="785"/>
      <c r="JH38" s="785"/>
      <c r="JI38" s="785"/>
      <c r="JJ38" s="785"/>
      <c r="JK38" s="785"/>
      <c r="JL38" s="785"/>
    </row>
    <row r="39" spans="2:272" s="30" customFormat="1" ht="12" customHeight="1" x14ac:dyDescent="0.25">
      <c r="B39" s="1079"/>
      <c r="C39" s="1079"/>
      <c r="D39" s="1079"/>
      <c r="E39" s="1079"/>
      <c r="F39" s="1079"/>
      <c r="G39" s="1079"/>
      <c r="H39" s="785"/>
      <c r="J39" s="1009"/>
      <c r="L39" s="1025"/>
      <c r="M39" s="1026" t="s">
        <v>1632</v>
      </c>
      <c r="N39" s="1027" t="str">
        <f>X!C432</f>
        <v>Inserimento manuale (per casi eccezionali)</v>
      </c>
      <c r="O39" s="1023"/>
      <c r="P39" s="1023"/>
      <c r="Q39" s="1023"/>
      <c r="R39" s="1023"/>
      <c r="S39" s="1023"/>
      <c r="T39" s="1023"/>
      <c r="U39" s="1023"/>
      <c r="V39" s="1023"/>
      <c r="W39" s="1023"/>
      <c r="X39" s="1023"/>
      <c r="Y39" s="1023"/>
      <c r="Z39" s="1023"/>
      <c r="AA39" s="1023"/>
      <c r="AB39" s="1024"/>
      <c r="AC39" s="1023"/>
      <c r="AD39" s="1023"/>
      <c r="AE39" s="1023"/>
      <c r="AF39" s="1023"/>
      <c r="AG39" s="1023"/>
      <c r="AH39" s="1023"/>
      <c r="AI39" s="1023"/>
      <c r="AJ39" s="1023"/>
      <c r="AK39" s="1023"/>
      <c r="AL39" s="1023"/>
      <c r="AM39" s="1023"/>
      <c r="AN39" s="1023"/>
      <c r="AO39" s="1023"/>
      <c r="AP39" s="1023"/>
      <c r="AQ39" s="1023"/>
      <c r="AR39" s="32"/>
      <c r="AS39" s="120" t="s">
        <v>293</v>
      </c>
      <c r="AT39" s="1014" t="s">
        <v>1629</v>
      </c>
      <c r="AU39" s="32"/>
      <c r="AV39" s="32"/>
      <c r="AW39" s="32"/>
      <c r="AX39" s="32"/>
      <c r="AY39" s="32"/>
      <c r="AZ39" s="32"/>
      <c r="BA39" s="32"/>
      <c r="BB39" s="32"/>
      <c r="BC39" s="32"/>
      <c r="BD39" s="32"/>
      <c r="BE39" s="32"/>
      <c r="BF39" s="32"/>
      <c r="BG39" s="32"/>
      <c r="BH39" s="32"/>
      <c r="BI39" s="32"/>
      <c r="BJ39" s="32"/>
      <c r="BK39" s="32"/>
      <c r="BL39" s="32"/>
      <c r="BM39" s="1012"/>
      <c r="BN39" s="32"/>
      <c r="BO39" s="785"/>
      <c r="BP39" s="785"/>
      <c r="BQ39" s="785"/>
      <c r="BR39" s="785"/>
      <c r="BS39" s="785"/>
      <c r="BT39" s="785"/>
      <c r="BU39" s="785"/>
      <c r="BV39" s="785"/>
      <c r="BW39" s="785"/>
      <c r="BX39" s="785"/>
      <c r="BY39" s="785"/>
      <c r="BZ39" s="785"/>
      <c r="CA39" s="785"/>
      <c r="CB39" s="785"/>
      <c r="CC39" s="785"/>
      <c r="CD39" s="785"/>
      <c r="CE39" s="785"/>
      <c r="CF39" s="785"/>
      <c r="CG39" s="785"/>
      <c r="CH39" s="785"/>
      <c r="CI39" s="785"/>
      <c r="CJ39" s="785"/>
      <c r="CK39" s="785"/>
      <c r="CL39" s="785"/>
      <c r="CM39" s="785"/>
      <c r="CN39" s="785"/>
      <c r="CO39" s="785"/>
      <c r="CP39" s="785"/>
      <c r="CQ39" s="785"/>
      <c r="CR39" s="785"/>
      <c r="CS39" s="785"/>
      <c r="CT39" s="785"/>
      <c r="CU39" s="785"/>
      <c r="CV39" s="785"/>
      <c r="CW39" s="785"/>
      <c r="CX39" s="785"/>
      <c r="CY39" s="785"/>
      <c r="CZ39" s="785"/>
      <c r="DA39" s="785"/>
      <c r="DB39" s="785"/>
      <c r="DC39" s="785"/>
      <c r="DD39" s="785"/>
      <c r="DE39" s="785"/>
      <c r="DF39" s="785"/>
      <c r="DG39" s="785"/>
      <c r="DH39" s="785"/>
      <c r="DI39" s="785"/>
      <c r="DJ39" s="785"/>
      <c r="DK39" s="785"/>
      <c r="DL39" s="785"/>
      <c r="DM39" s="785"/>
      <c r="DN39" s="785"/>
      <c r="DO39" s="785"/>
      <c r="DP39" s="785"/>
      <c r="DQ39" s="785"/>
      <c r="DR39" s="785"/>
      <c r="DS39" s="785"/>
      <c r="DT39" s="785"/>
      <c r="DU39" s="785"/>
      <c r="DV39" s="785"/>
      <c r="DW39" s="785"/>
      <c r="DX39" s="785"/>
      <c r="DY39" s="785"/>
      <c r="DZ39" s="785"/>
      <c r="EA39" s="785"/>
      <c r="EB39" s="785"/>
      <c r="EC39" s="785"/>
      <c r="ED39" s="785"/>
      <c r="EE39" s="785"/>
      <c r="EF39" s="785"/>
      <c r="EG39" s="785"/>
      <c r="EH39" s="785"/>
      <c r="EI39" s="785"/>
      <c r="EJ39" s="785"/>
      <c r="EK39" s="785"/>
      <c r="EL39" s="785"/>
      <c r="EM39" s="785"/>
      <c r="EN39" s="785"/>
      <c r="EO39" s="785"/>
      <c r="EP39" s="785"/>
      <c r="EQ39" s="785"/>
      <c r="ER39" s="785"/>
      <c r="ES39" s="785"/>
      <c r="ET39" s="785"/>
      <c r="EU39" s="785"/>
      <c r="EV39" s="785"/>
      <c r="EW39" s="785"/>
      <c r="EX39" s="785"/>
      <c r="EY39" s="785"/>
      <c r="EZ39" s="785"/>
      <c r="FA39" s="785"/>
      <c r="FB39" s="785"/>
      <c r="FC39" s="785"/>
      <c r="FD39" s="785"/>
      <c r="FE39" s="785"/>
      <c r="FF39" s="785"/>
      <c r="FG39" s="785"/>
      <c r="FH39" s="785"/>
      <c r="FI39" s="785"/>
      <c r="FJ39" s="785"/>
      <c r="FK39" s="785"/>
      <c r="FL39" s="785"/>
      <c r="FM39" s="785"/>
      <c r="FN39" s="785"/>
      <c r="FO39" s="785"/>
      <c r="FP39" s="785"/>
      <c r="FQ39" s="785"/>
      <c r="FR39" s="785"/>
      <c r="FS39" s="785"/>
      <c r="FT39" s="785"/>
      <c r="FU39" s="785"/>
      <c r="FV39" s="785"/>
      <c r="FW39" s="785"/>
      <c r="FX39" s="785"/>
      <c r="FY39" s="785"/>
      <c r="FZ39" s="785"/>
      <c r="GA39" s="785"/>
      <c r="GB39" s="785"/>
      <c r="GC39" s="785"/>
      <c r="GD39" s="785"/>
      <c r="GE39" s="785"/>
      <c r="GF39" s="785"/>
      <c r="GG39" s="785"/>
      <c r="GH39" s="785"/>
      <c r="GI39" s="785"/>
      <c r="GJ39" s="785"/>
      <c r="GK39" s="785"/>
      <c r="GL39" s="785"/>
      <c r="GM39" s="785"/>
      <c r="GN39" s="785"/>
      <c r="GO39" s="785"/>
      <c r="GP39" s="785"/>
      <c r="GQ39" s="785"/>
      <c r="GR39" s="785"/>
      <c r="GS39" s="785"/>
      <c r="GT39" s="785"/>
      <c r="GU39" s="785"/>
      <c r="GV39" s="785"/>
      <c r="GW39" s="785"/>
      <c r="GX39" s="785"/>
      <c r="GY39" s="785"/>
      <c r="GZ39" s="785"/>
      <c r="HA39" s="785"/>
      <c r="HB39" s="785"/>
      <c r="HC39" s="785"/>
      <c r="HD39" s="785"/>
      <c r="HE39" s="785"/>
      <c r="HF39" s="785"/>
      <c r="HG39" s="785"/>
      <c r="HH39" s="785"/>
      <c r="HI39" s="785"/>
      <c r="HJ39" s="785"/>
      <c r="HK39" s="785"/>
      <c r="HL39" s="785"/>
      <c r="HM39" s="785"/>
      <c r="HN39" s="785"/>
      <c r="HO39" s="785"/>
      <c r="HP39" s="785"/>
      <c r="HQ39" s="785"/>
      <c r="HR39" s="785"/>
      <c r="HS39" s="785"/>
      <c r="HT39" s="785"/>
      <c r="HU39" s="785"/>
      <c r="HV39" s="785"/>
      <c r="HW39" s="785"/>
      <c r="HX39" s="785"/>
      <c r="HY39" s="785"/>
      <c r="HZ39" s="785"/>
      <c r="IA39" s="785"/>
      <c r="IB39" s="785"/>
      <c r="IC39" s="785"/>
      <c r="ID39" s="785"/>
      <c r="IE39" s="785"/>
      <c r="IF39" s="785"/>
      <c r="IG39" s="785"/>
      <c r="IH39" s="785"/>
      <c r="II39" s="785"/>
      <c r="IJ39" s="785"/>
      <c r="IK39" s="785"/>
      <c r="IL39" s="785"/>
      <c r="IM39" s="785"/>
      <c r="IN39" s="785"/>
      <c r="IO39" s="785"/>
      <c r="IP39" s="785"/>
      <c r="IQ39" s="785"/>
      <c r="IR39" s="785"/>
      <c r="IS39" s="785"/>
      <c r="IT39" s="785"/>
      <c r="IU39" s="785"/>
      <c r="IV39" s="785"/>
      <c r="IW39" s="785"/>
      <c r="IX39" s="785"/>
      <c r="IY39" s="785"/>
      <c r="IZ39" s="785"/>
      <c r="JA39" s="785"/>
      <c r="JB39" s="785"/>
      <c r="JC39" s="785"/>
      <c r="JD39" s="785"/>
      <c r="JE39" s="785"/>
      <c r="JF39" s="785"/>
      <c r="JG39" s="785"/>
      <c r="JH39" s="785"/>
      <c r="JI39" s="785"/>
      <c r="JJ39" s="785"/>
      <c r="JK39" s="785"/>
      <c r="JL39" s="785"/>
    </row>
    <row r="40" spans="2:272" s="30" customFormat="1" ht="12" customHeight="1" x14ac:dyDescent="0.25">
      <c r="B40" s="1079"/>
      <c r="C40" s="1079"/>
      <c r="D40" s="1079"/>
      <c r="E40" s="1079"/>
      <c r="F40" s="1079"/>
      <c r="G40" s="1079"/>
      <c r="H40" s="785"/>
      <c r="J40" s="1009"/>
      <c r="L40" s="1022"/>
      <c r="M40" s="1021"/>
      <c r="N40" s="1223" t="str">
        <f>X!C433</f>
        <v>Nella specifica del sistema (1 - punto 3.2), il consumo di energia può essere inserito anche manualmente. In questo caso, lo strumento del freddo viene utilizzato solo per il calcolo del TEWI e dell’economicità. L'inserimento manuale è utile se il fabbisogno di energia è stato calcolato con un programma di simulazione di alta qualità o il fabbisogno di elettricità è noto (impianto esistente).</v>
      </c>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463"/>
      <c r="AS40" s="32"/>
      <c r="AT40" s="120"/>
      <c r="AU40" s="32"/>
      <c r="AV40" s="32"/>
      <c r="AW40" s="32"/>
      <c r="AX40" s="32"/>
      <c r="AY40" s="32"/>
      <c r="AZ40" s="32"/>
      <c r="BA40" s="32"/>
      <c r="BB40" s="32"/>
      <c r="BC40" s="32"/>
      <c r="BD40" s="32"/>
      <c r="BE40" s="32"/>
      <c r="BF40" s="32"/>
      <c r="BG40" s="32"/>
      <c r="BH40" s="32"/>
      <c r="BI40" s="32"/>
      <c r="BJ40" s="32"/>
      <c r="BK40" s="32"/>
      <c r="BL40" s="32"/>
      <c r="BM40" s="1012"/>
      <c r="BN40" s="32"/>
      <c r="BO40" s="785"/>
      <c r="BP40" s="785"/>
      <c r="BQ40" s="785"/>
      <c r="BR40" s="785"/>
      <c r="BS40" s="785"/>
      <c r="BT40" s="785"/>
      <c r="BU40" s="785"/>
      <c r="BV40" s="785"/>
      <c r="BW40" s="785"/>
      <c r="BX40" s="785"/>
      <c r="BY40" s="785"/>
      <c r="BZ40" s="785"/>
      <c r="CA40" s="785"/>
      <c r="CB40" s="785"/>
      <c r="CC40" s="785"/>
      <c r="CD40" s="785"/>
      <c r="CE40" s="785"/>
      <c r="CF40" s="785"/>
      <c r="CG40" s="785"/>
      <c r="CH40" s="785"/>
      <c r="CI40" s="785"/>
      <c r="CJ40" s="785"/>
      <c r="CK40" s="785"/>
      <c r="CL40" s="785"/>
      <c r="CM40" s="785"/>
      <c r="CN40" s="785"/>
      <c r="CO40" s="785"/>
      <c r="CP40" s="785"/>
      <c r="CQ40" s="785"/>
      <c r="CR40" s="785"/>
      <c r="CS40" s="785"/>
      <c r="CT40" s="785"/>
      <c r="CU40" s="785"/>
      <c r="CV40" s="785"/>
      <c r="CW40" s="785"/>
      <c r="CX40" s="785"/>
      <c r="CY40" s="785"/>
      <c r="CZ40" s="785"/>
      <c r="DA40" s="785"/>
      <c r="DB40" s="785"/>
      <c r="DC40" s="785"/>
      <c r="DD40" s="785"/>
      <c r="DE40" s="785"/>
      <c r="DF40" s="785"/>
      <c r="DG40" s="785"/>
      <c r="DH40" s="785"/>
      <c r="DI40" s="785"/>
      <c r="DJ40" s="785"/>
      <c r="DK40" s="785"/>
      <c r="DL40" s="785"/>
      <c r="DM40" s="785"/>
      <c r="DN40" s="785"/>
      <c r="DO40" s="785"/>
      <c r="DP40" s="785"/>
      <c r="DQ40" s="785"/>
      <c r="DR40" s="785"/>
      <c r="DS40" s="785"/>
      <c r="DT40" s="785"/>
      <c r="DU40" s="785"/>
      <c r="DV40" s="785"/>
      <c r="DW40" s="785"/>
      <c r="DX40" s="785"/>
      <c r="DY40" s="785"/>
      <c r="DZ40" s="785"/>
      <c r="EA40" s="785"/>
      <c r="EB40" s="785"/>
      <c r="EC40" s="785"/>
      <c r="ED40" s="785"/>
      <c r="EE40" s="785"/>
      <c r="EF40" s="785"/>
      <c r="EG40" s="785"/>
      <c r="EH40" s="785"/>
      <c r="EI40" s="785"/>
      <c r="EJ40" s="785"/>
      <c r="EK40" s="785"/>
      <c r="EL40" s="785"/>
      <c r="EM40" s="785"/>
      <c r="EN40" s="785"/>
      <c r="EO40" s="785"/>
      <c r="EP40" s="785"/>
      <c r="EQ40" s="785"/>
      <c r="ER40" s="785"/>
      <c r="ES40" s="785"/>
      <c r="ET40" s="785"/>
      <c r="EU40" s="785"/>
      <c r="EV40" s="785"/>
      <c r="EW40" s="785"/>
      <c r="EX40" s="785"/>
      <c r="EY40" s="785"/>
      <c r="EZ40" s="785"/>
      <c r="FA40" s="785"/>
      <c r="FB40" s="785"/>
      <c r="FC40" s="785"/>
      <c r="FD40" s="785"/>
      <c r="FE40" s="785"/>
      <c r="FF40" s="785"/>
      <c r="FG40" s="785"/>
      <c r="FH40" s="785"/>
      <c r="FI40" s="785"/>
      <c r="FJ40" s="785"/>
      <c r="FK40" s="785"/>
      <c r="FL40" s="785"/>
      <c r="FM40" s="785"/>
      <c r="FN40" s="785"/>
      <c r="FO40" s="785"/>
      <c r="FP40" s="785"/>
      <c r="FQ40" s="785"/>
      <c r="FR40" s="785"/>
      <c r="FS40" s="785"/>
      <c r="FT40" s="785"/>
      <c r="FU40" s="785"/>
      <c r="FV40" s="785"/>
      <c r="FW40" s="785"/>
      <c r="FX40" s="785"/>
      <c r="FY40" s="785"/>
      <c r="FZ40" s="785"/>
      <c r="GA40" s="785"/>
      <c r="GB40" s="785"/>
      <c r="GC40" s="785"/>
      <c r="GD40" s="785"/>
      <c r="GE40" s="785"/>
      <c r="GF40" s="785"/>
      <c r="GG40" s="785"/>
      <c r="GH40" s="785"/>
      <c r="GI40" s="785"/>
      <c r="GJ40" s="785"/>
      <c r="GK40" s="785"/>
      <c r="GL40" s="785"/>
      <c r="GM40" s="785"/>
      <c r="GN40" s="785"/>
      <c r="GO40" s="785"/>
      <c r="GP40" s="785"/>
      <c r="GQ40" s="785"/>
      <c r="GR40" s="785"/>
      <c r="GS40" s="785"/>
      <c r="GT40" s="785"/>
      <c r="GU40" s="785"/>
      <c r="GV40" s="785"/>
      <c r="GW40" s="785"/>
      <c r="GX40" s="785"/>
      <c r="GY40" s="785"/>
      <c r="GZ40" s="785"/>
      <c r="HA40" s="785"/>
      <c r="HB40" s="785"/>
      <c r="HC40" s="785"/>
      <c r="HD40" s="785"/>
      <c r="HE40" s="785"/>
      <c r="HF40" s="785"/>
      <c r="HG40" s="785"/>
      <c r="HH40" s="785"/>
      <c r="HI40" s="785"/>
      <c r="HJ40" s="785"/>
      <c r="HK40" s="785"/>
      <c r="HL40" s="785"/>
      <c r="HM40" s="785"/>
      <c r="HN40" s="785"/>
      <c r="HO40" s="785"/>
      <c r="HP40" s="785"/>
      <c r="HQ40" s="785"/>
      <c r="HR40" s="785"/>
      <c r="HS40" s="785"/>
      <c r="HT40" s="785"/>
      <c r="HU40" s="785"/>
      <c r="HV40" s="785"/>
      <c r="HW40" s="785"/>
      <c r="HX40" s="785"/>
      <c r="HY40" s="785"/>
      <c r="HZ40" s="785"/>
      <c r="IA40" s="785"/>
      <c r="IB40" s="785"/>
      <c r="IC40" s="785"/>
      <c r="ID40" s="785"/>
      <c r="IE40" s="785"/>
      <c r="IF40" s="785"/>
      <c r="IG40" s="785"/>
      <c r="IH40" s="785"/>
      <c r="II40" s="785"/>
      <c r="IJ40" s="785"/>
      <c r="IK40" s="785"/>
      <c r="IL40" s="785"/>
      <c r="IM40" s="785"/>
      <c r="IN40" s="785"/>
      <c r="IO40" s="785"/>
      <c r="IP40" s="785"/>
      <c r="IQ40" s="785"/>
      <c r="IR40" s="785"/>
      <c r="IS40" s="785"/>
      <c r="IT40" s="785"/>
      <c r="IU40" s="785"/>
      <c r="IV40" s="785"/>
      <c r="IW40" s="785"/>
      <c r="IX40" s="785"/>
      <c r="IY40" s="785"/>
      <c r="IZ40" s="785"/>
      <c r="JA40" s="785"/>
      <c r="JB40" s="785"/>
      <c r="JC40" s="785"/>
      <c r="JD40" s="785"/>
      <c r="JE40" s="785"/>
      <c r="JF40" s="785"/>
      <c r="JG40" s="785"/>
      <c r="JH40" s="785"/>
      <c r="JI40" s="785"/>
      <c r="JJ40" s="785"/>
      <c r="JK40" s="785"/>
      <c r="JL40" s="785"/>
    </row>
    <row r="41" spans="2:272" s="30" customFormat="1" ht="12" customHeight="1" x14ac:dyDescent="0.25">
      <c r="B41" s="1079"/>
      <c r="C41" s="1079"/>
      <c r="D41" s="1079"/>
      <c r="E41" s="1079"/>
      <c r="F41" s="1079"/>
      <c r="G41" s="1079"/>
      <c r="H41" s="785"/>
      <c r="J41" s="1009"/>
      <c r="L41" s="1022"/>
      <c r="M41" s="1021"/>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463"/>
      <c r="AS41" s="32"/>
      <c r="AT41" s="120"/>
      <c r="AU41" s="32"/>
      <c r="AV41" s="32"/>
      <c r="AW41" s="32"/>
      <c r="AX41" s="32"/>
      <c r="AY41" s="32"/>
      <c r="AZ41" s="32"/>
      <c r="BA41" s="32"/>
      <c r="BB41" s="32"/>
      <c r="BC41" s="32"/>
      <c r="BD41" s="32"/>
      <c r="BE41" s="32"/>
      <c r="BF41" s="32"/>
      <c r="BG41" s="32"/>
      <c r="BH41" s="32"/>
      <c r="BI41" s="32"/>
      <c r="BJ41" s="32"/>
      <c r="BK41" s="32"/>
      <c r="BL41" s="32"/>
      <c r="BM41" s="1012"/>
      <c r="BN41" s="32"/>
      <c r="BO41" s="785"/>
      <c r="BP41" s="785"/>
      <c r="BQ41" s="785"/>
      <c r="BR41" s="785"/>
      <c r="BS41" s="785"/>
      <c r="BT41" s="785"/>
      <c r="BU41" s="785"/>
      <c r="BV41" s="785"/>
      <c r="BW41" s="785"/>
      <c r="BX41" s="785"/>
      <c r="BY41" s="785"/>
      <c r="BZ41" s="785"/>
      <c r="CA41" s="785"/>
      <c r="CB41" s="785"/>
      <c r="CC41" s="785"/>
      <c r="CD41" s="785"/>
      <c r="CE41" s="785"/>
      <c r="CF41" s="785"/>
      <c r="CG41" s="785"/>
      <c r="CH41" s="785"/>
      <c r="CI41" s="785"/>
      <c r="CJ41" s="785"/>
      <c r="CK41" s="785"/>
      <c r="CL41" s="785"/>
      <c r="CM41" s="785"/>
      <c r="CN41" s="785"/>
      <c r="CO41" s="785"/>
      <c r="CP41" s="785"/>
      <c r="CQ41" s="785"/>
      <c r="CR41" s="785"/>
      <c r="CS41" s="785"/>
      <c r="CT41" s="785"/>
      <c r="CU41" s="785"/>
      <c r="CV41" s="785"/>
      <c r="CW41" s="785"/>
      <c r="CX41" s="785"/>
      <c r="CY41" s="785"/>
      <c r="CZ41" s="785"/>
      <c r="DA41" s="785"/>
      <c r="DB41" s="785"/>
      <c r="DC41" s="785"/>
      <c r="DD41" s="785"/>
      <c r="DE41" s="785"/>
      <c r="DF41" s="785"/>
      <c r="DG41" s="785"/>
      <c r="DH41" s="785"/>
      <c r="DI41" s="785"/>
      <c r="DJ41" s="785"/>
      <c r="DK41" s="785"/>
      <c r="DL41" s="785"/>
      <c r="DM41" s="785"/>
      <c r="DN41" s="785"/>
      <c r="DO41" s="785"/>
      <c r="DP41" s="785"/>
      <c r="DQ41" s="785"/>
      <c r="DR41" s="785"/>
      <c r="DS41" s="785"/>
      <c r="DT41" s="785"/>
      <c r="DU41" s="785"/>
      <c r="DV41" s="785"/>
      <c r="DW41" s="785"/>
      <c r="DX41" s="785"/>
      <c r="DY41" s="785"/>
      <c r="DZ41" s="785"/>
      <c r="EA41" s="785"/>
      <c r="EB41" s="785"/>
      <c r="EC41" s="785"/>
      <c r="ED41" s="785"/>
      <c r="EE41" s="785"/>
      <c r="EF41" s="785"/>
      <c r="EG41" s="785"/>
      <c r="EH41" s="785"/>
      <c r="EI41" s="785"/>
      <c r="EJ41" s="785"/>
      <c r="EK41" s="785"/>
      <c r="EL41" s="785"/>
      <c r="EM41" s="785"/>
      <c r="EN41" s="785"/>
      <c r="EO41" s="785"/>
      <c r="EP41" s="785"/>
      <c r="EQ41" s="785"/>
      <c r="ER41" s="785"/>
      <c r="ES41" s="785"/>
      <c r="ET41" s="785"/>
      <c r="EU41" s="785"/>
      <c r="EV41" s="785"/>
      <c r="EW41" s="785"/>
      <c r="EX41" s="785"/>
      <c r="EY41" s="785"/>
      <c r="EZ41" s="785"/>
      <c r="FA41" s="785"/>
      <c r="FB41" s="785"/>
      <c r="FC41" s="785"/>
      <c r="FD41" s="785"/>
      <c r="FE41" s="785"/>
      <c r="FF41" s="785"/>
      <c r="FG41" s="785"/>
      <c r="FH41" s="785"/>
      <c r="FI41" s="785"/>
      <c r="FJ41" s="785"/>
      <c r="FK41" s="785"/>
      <c r="FL41" s="785"/>
      <c r="FM41" s="785"/>
      <c r="FN41" s="785"/>
      <c r="FO41" s="785"/>
      <c r="FP41" s="785"/>
      <c r="FQ41" s="785"/>
      <c r="FR41" s="785"/>
      <c r="FS41" s="785"/>
      <c r="FT41" s="785"/>
      <c r="FU41" s="785"/>
      <c r="FV41" s="785"/>
      <c r="FW41" s="785"/>
      <c r="FX41" s="785"/>
      <c r="FY41" s="785"/>
      <c r="FZ41" s="785"/>
      <c r="GA41" s="785"/>
      <c r="GB41" s="785"/>
      <c r="GC41" s="785"/>
      <c r="GD41" s="785"/>
      <c r="GE41" s="785"/>
      <c r="GF41" s="785"/>
      <c r="GG41" s="785"/>
      <c r="GH41" s="785"/>
      <c r="GI41" s="785"/>
      <c r="GJ41" s="785"/>
      <c r="GK41" s="785"/>
      <c r="GL41" s="785"/>
      <c r="GM41" s="785"/>
      <c r="GN41" s="785"/>
      <c r="GO41" s="785"/>
      <c r="GP41" s="785"/>
      <c r="GQ41" s="785"/>
      <c r="GR41" s="785"/>
      <c r="GS41" s="785"/>
      <c r="GT41" s="785"/>
      <c r="GU41" s="785"/>
      <c r="GV41" s="785"/>
      <c r="GW41" s="785"/>
      <c r="GX41" s="785"/>
      <c r="GY41" s="785"/>
      <c r="GZ41" s="785"/>
      <c r="HA41" s="785"/>
      <c r="HB41" s="785"/>
      <c r="HC41" s="785"/>
      <c r="HD41" s="785"/>
      <c r="HE41" s="785"/>
      <c r="HF41" s="785"/>
      <c r="HG41" s="785"/>
      <c r="HH41" s="785"/>
      <c r="HI41" s="785"/>
      <c r="HJ41" s="785"/>
      <c r="HK41" s="785"/>
      <c r="HL41" s="785"/>
      <c r="HM41" s="785"/>
      <c r="HN41" s="785"/>
      <c r="HO41" s="785"/>
      <c r="HP41" s="785"/>
      <c r="HQ41" s="785"/>
      <c r="HR41" s="785"/>
      <c r="HS41" s="785"/>
      <c r="HT41" s="785"/>
      <c r="HU41" s="785"/>
      <c r="HV41" s="785"/>
      <c r="HW41" s="785"/>
      <c r="HX41" s="785"/>
      <c r="HY41" s="785"/>
      <c r="HZ41" s="785"/>
      <c r="IA41" s="785"/>
      <c r="IB41" s="785"/>
      <c r="IC41" s="785"/>
      <c r="ID41" s="785"/>
      <c r="IE41" s="785"/>
      <c r="IF41" s="785"/>
      <c r="IG41" s="785"/>
      <c r="IH41" s="785"/>
      <c r="II41" s="785"/>
      <c r="IJ41" s="785"/>
      <c r="IK41" s="785"/>
      <c r="IL41" s="785"/>
      <c r="IM41" s="785"/>
      <c r="IN41" s="785"/>
      <c r="IO41" s="785"/>
      <c r="IP41" s="785"/>
      <c r="IQ41" s="785"/>
      <c r="IR41" s="785"/>
      <c r="IS41" s="785"/>
      <c r="IT41" s="785"/>
      <c r="IU41" s="785"/>
      <c r="IV41" s="785"/>
      <c r="IW41" s="785"/>
      <c r="IX41" s="785"/>
      <c r="IY41" s="785"/>
      <c r="IZ41" s="785"/>
      <c r="JA41" s="785"/>
      <c r="JB41" s="785"/>
      <c r="JC41" s="785"/>
      <c r="JD41" s="785"/>
      <c r="JE41" s="785"/>
      <c r="JF41" s="785"/>
      <c r="JG41" s="785"/>
      <c r="JH41" s="785"/>
      <c r="JI41" s="785"/>
      <c r="JJ41" s="785"/>
      <c r="JK41" s="785"/>
      <c r="JL41" s="785"/>
    </row>
    <row r="42" spans="2:272" s="30" customFormat="1" ht="12" customHeight="1" x14ac:dyDescent="0.25">
      <c r="B42" s="1079"/>
      <c r="C42" s="1079"/>
      <c r="D42" s="1079"/>
      <c r="E42" s="1079"/>
      <c r="F42" s="1079"/>
      <c r="G42" s="1079"/>
      <c r="H42" s="785"/>
      <c r="J42" s="1009"/>
      <c r="L42" s="1022"/>
      <c r="M42" s="1021"/>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463"/>
      <c r="AS42" s="32"/>
      <c r="AT42" s="120"/>
      <c r="AU42" s="32"/>
      <c r="AV42" s="32"/>
      <c r="AW42" s="32"/>
      <c r="AX42" s="32"/>
      <c r="AY42" s="32"/>
      <c r="AZ42" s="32"/>
      <c r="BA42" s="32"/>
      <c r="BB42" s="32"/>
      <c r="BC42" s="32"/>
      <c r="BD42" s="32"/>
      <c r="BE42" s="32"/>
      <c r="BF42" s="32"/>
      <c r="BG42" s="32"/>
      <c r="BH42" s="32"/>
      <c r="BI42" s="32"/>
      <c r="BJ42" s="32"/>
      <c r="BK42" s="32"/>
      <c r="BL42" s="32"/>
      <c r="BM42" s="1012"/>
      <c r="BN42" s="32"/>
      <c r="BO42" s="785"/>
      <c r="BP42" s="785"/>
      <c r="BQ42" s="785"/>
      <c r="BR42" s="785"/>
      <c r="BS42" s="785"/>
      <c r="BT42" s="785"/>
      <c r="BU42" s="785"/>
      <c r="BV42" s="785"/>
      <c r="BW42" s="785"/>
      <c r="BX42" s="785"/>
      <c r="BY42" s="785"/>
      <c r="BZ42" s="785"/>
      <c r="CA42" s="785"/>
      <c r="CB42" s="785"/>
      <c r="CC42" s="785"/>
      <c r="CD42" s="785"/>
      <c r="CE42" s="785"/>
      <c r="CF42" s="785"/>
      <c r="CG42" s="785"/>
      <c r="CH42" s="785"/>
      <c r="CI42" s="785"/>
      <c r="CJ42" s="785"/>
      <c r="CK42" s="785"/>
      <c r="CL42" s="785"/>
      <c r="CM42" s="785"/>
      <c r="CN42" s="785"/>
      <c r="CO42" s="785"/>
      <c r="CP42" s="785"/>
      <c r="CQ42" s="785"/>
      <c r="CR42" s="785"/>
      <c r="CS42" s="785"/>
      <c r="CT42" s="785"/>
      <c r="CU42" s="785"/>
      <c r="CV42" s="785"/>
      <c r="CW42" s="785"/>
      <c r="CX42" s="785"/>
      <c r="CY42" s="785"/>
      <c r="CZ42" s="785"/>
      <c r="DA42" s="785"/>
      <c r="DB42" s="785"/>
      <c r="DC42" s="785"/>
      <c r="DD42" s="785"/>
      <c r="DE42" s="785"/>
      <c r="DF42" s="785"/>
      <c r="DG42" s="785"/>
      <c r="DH42" s="785"/>
      <c r="DI42" s="785"/>
      <c r="DJ42" s="785"/>
      <c r="DK42" s="785"/>
      <c r="DL42" s="785"/>
      <c r="DM42" s="785"/>
      <c r="DN42" s="785"/>
      <c r="DO42" s="785"/>
      <c r="DP42" s="785"/>
      <c r="DQ42" s="785"/>
      <c r="DR42" s="785"/>
      <c r="DS42" s="785"/>
      <c r="DT42" s="785"/>
      <c r="DU42" s="785"/>
      <c r="DV42" s="785"/>
      <c r="DW42" s="785"/>
      <c r="DX42" s="785"/>
      <c r="DY42" s="785"/>
      <c r="DZ42" s="785"/>
      <c r="EA42" s="785"/>
      <c r="EB42" s="785"/>
      <c r="EC42" s="785"/>
      <c r="ED42" s="785"/>
      <c r="EE42" s="785"/>
      <c r="EF42" s="785"/>
      <c r="EG42" s="785"/>
      <c r="EH42" s="785"/>
      <c r="EI42" s="785"/>
      <c r="EJ42" s="785"/>
      <c r="EK42" s="785"/>
      <c r="EL42" s="785"/>
      <c r="EM42" s="785"/>
      <c r="EN42" s="785"/>
      <c r="EO42" s="785"/>
      <c r="EP42" s="785"/>
      <c r="EQ42" s="785"/>
      <c r="ER42" s="785"/>
      <c r="ES42" s="785"/>
      <c r="ET42" s="785"/>
      <c r="EU42" s="785"/>
      <c r="EV42" s="785"/>
      <c r="EW42" s="785"/>
      <c r="EX42" s="785"/>
      <c r="EY42" s="785"/>
      <c r="EZ42" s="785"/>
      <c r="FA42" s="785"/>
      <c r="FB42" s="785"/>
      <c r="FC42" s="785"/>
      <c r="FD42" s="785"/>
      <c r="FE42" s="785"/>
      <c r="FF42" s="785"/>
      <c r="FG42" s="785"/>
      <c r="FH42" s="785"/>
      <c r="FI42" s="785"/>
      <c r="FJ42" s="785"/>
      <c r="FK42" s="785"/>
      <c r="FL42" s="785"/>
      <c r="FM42" s="785"/>
      <c r="FN42" s="785"/>
      <c r="FO42" s="785"/>
      <c r="FP42" s="785"/>
      <c r="FQ42" s="785"/>
      <c r="FR42" s="785"/>
      <c r="FS42" s="785"/>
      <c r="FT42" s="785"/>
      <c r="FU42" s="785"/>
      <c r="FV42" s="785"/>
      <c r="FW42" s="785"/>
      <c r="FX42" s="785"/>
      <c r="FY42" s="785"/>
      <c r="FZ42" s="785"/>
      <c r="GA42" s="785"/>
      <c r="GB42" s="785"/>
      <c r="GC42" s="785"/>
      <c r="GD42" s="785"/>
      <c r="GE42" s="785"/>
      <c r="GF42" s="785"/>
      <c r="GG42" s="785"/>
      <c r="GH42" s="785"/>
      <c r="GI42" s="785"/>
      <c r="GJ42" s="785"/>
      <c r="GK42" s="785"/>
      <c r="GL42" s="785"/>
      <c r="GM42" s="785"/>
      <c r="GN42" s="785"/>
      <c r="GO42" s="785"/>
      <c r="GP42" s="785"/>
      <c r="GQ42" s="785"/>
      <c r="GR42" s="785"/>
      <c r="GS42" s="785"/>
      <c r="GT42" s="785"/>
      <c r="GU42" s="785"/>
      <c r="GV42" s="785"/>
      <c r="GW42" s="785"/>
      <c r="GX42" s="785"/>
      <c r="GY42" s="785"/>
      <c r="GZ42" s="785"/>
      <c r="HA42" s="785"/>
      <c r="HB42" s="785"/>
      <c r="HC42" s="785"/>
      <c r="HD42" s="785"/>
      <c r="HE42" s="785"/>
      <c r="HF42" s="785"/>
      <c r="HG42" s="785"/>
      <c r="HH42" s="785"/>
      <c r="HI42" s="785"/>
      <c r="HJ42" s="785"/>
      <c r="HK42" s="785"/>
      <c r="HL42" s="785"/>
      <c r="HM42" s="785"/>
      <c r="HN42" s="785"/>
      <c r="HO42" s="785"/>
      <c r="HP42" s="785"/>
      <c r="HQ42" s="785"/>
      <c r="HR42" s="785"/>
      <c r="HS42" s="785"/>
      <c r="HT42" s="785"/>
      <c r="HU42" s="785"/>
      <c r="HV42" s="785"/>
      <c r="HW42" s="785"/>
      <c r="HX42" s="785"/>
      <c r="HY42" s="785"/>
      <c r="HZ42" s="785"/>
      <c r="IA42" s="785"/>
      <c r="IB42" s="785"/>
      <c r="IC42" s="785"/>
      <c r="ID42" s="785"/>
      <c r="IE42" s="785"/>
      <c r="IF42" s="785"/>
      <c r="IG42" s="785"/>
      <c r="IH42" s="785"/>
      <c r="II42" s="785"/>
      <c r="IJ42" s="785"/>
      <c r="IK42" s="785"/>
      <c r="IL42" s="785"/>
      <c r="IM42" s="785"/>
      <c r="IN42" s="785"/>
      <c r="IO42" s="785"/>
      <c r="IP42" s="785"/>
      <c r="IQ42" s="785"/>
      <c r="IR42" s="785"/>
      <c r="IS42" s="785"/>
      <c r="IT42" s="785"/>
      <c r="IU42" s="785"/>
      <c r="IV42" s="785"/>
      <c r="IW42" s="785"/>
      <c r="IX42" s="785"/>
      <c r="IY42" s="785"/>
      <c r="IZ42" s="785"/>
      <c r="JA42" s="785"/>
      <c r="JB42" s="785"/>
      <c r="JC42" s="785"/>
      <c r="JD42" s="785"/>
      <c r="JE42" s="785"/>
      <c r="JF42" s="785"/>
      <c r="JG42" s="785"/>
      <c r="JH42" s="785"/>
      <c r="JI42" s="785"/>
      <c r="JJ42" s="785"/>
      <c r="JK42" s="785"/>
      <c r="JL42" s="785"/>
    </row>
    <row r="43" spans="2:272" s="30" customFormat="1" ht="12" customHeight="1" x14ac:dyDescent="0.25">
      <c r="B43" s="1079"/>
      <c r="C43" s="1079"/>
      <c r="D43" s="1079"/>
      <c r="E43" s="1079"/>
      <c r="F43" s="1079"/>
      <c r="G43" s="1079"/>
      <c r="H43" s="785"/>
      <c r="J43" s="1009"/>
      <c r="L43" s="1022"/>
      <c r="M43" s="1021"/>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463"/>
      <c r="AS43" s="32"/>
      <c r="AT43" s="120"/>
      <c r="AU43" s="32"/>
      <c r="AV43" s="32"/>
      <c r="AW43" s="32"/>
      <c r="AX43" s="32"/>
      <c r="AY43" s="32"/>
      <c r="AZ43" s="32"/>
      <c r="BA43" s="32"/>
      <c r="BB43" s="32"/>
      <c r="BC43" s="32"/>
      <c r="BD43" s="32"/>
      <c r="BE43" s="32"/>
      <c r="BF43" s="32"/>
      <c r="BG43" s="32"/>
      <c r="BH43" s="32"/>
      <c r="BI43" s="32"/>
      <c r="BJ43" s="32"/>
      <c r="BK43" s="32"/>
      <c r="BL43" s="32"/>
      <c r="BM43" s="1012"/>
      <c r="BN43" s="32"/>
      <c r="BO43" s="785"/>
      <c r="BP43" s="785"/>
      <c r="BQ43" s="785"/>
      <c r="BR43" s="785"/>
      <c r="BS43" s="785"/>
      <c r="BT43" s="785"/>
      <c r="BU43" s="785"/>
      <c r="BV43" s="785"/>
      <c r="BW43" s="785"/>
      <c r="BX43" s="785"/>
      <c r="BY43" s="785"/>
      <c r="BZ43" s="785"/>
      <c r="CA43" s="785"/>
      <c r="CB43" s="785"/>
      <c r="CC43" s="785"/>
      <c r="CD43" s="785"/>
      <c r="CE43" s="785"/>
      <c r="CF43" s="785"/>
      <c r="CG43" s="785"/>
      <c r="CH43" s="785"/>
      <c r="CI43" s="785"/>
      <c r="CJ43" s="785"/>
      <c r="CK43" s="785"/>
      <c r="CL43" s="785"/>
      <c r="CM43" s="785"/>
      <c r="CN43" s="785"/>
      <c r="CO43" s="785"/>
      <c r="CP43" s="785"/>
      <c r="CQ43" s="785"/>
      <c r="CR43" s="785"/>
      <c r="CS43" s="785"/>
      <c r="CT43" s="785"/>
      <c r="CU43" s="785"/>
      <c r="CV43" s="785"/>
      <c r="CW43" s="785"/>
      <c r="CX43" s="785"/>
      <c r="CY43" s="785"/>
      <c r="CZ43" s="785"/>
      <c r="DA43" s="785"/>
      <c r="DB43" s="785"/>
      <c r="DC43" s="785"/>
      <c r="DD43" s="785"/>
      <c r="DE43" s="785"/>
      <c r="DF43" s="785"/>
      <c r="DG43" s="785"/>
      <c r="DH43" s="785"/>
      <c r="DI43" s="785"/>
      <c r="DJ43" s="785"/>
      <c r="DK43" s="785"/>
      <c r="DL43" s="785"/>
      <c r="DM43" s="785"/>
      <c r="DN43" s="785"/>
      <c r="DO43" s="785"/>
      <c r="DP43" s="785"/>
      <c r="DQ43" s="785"/>
      <c r="DR43" s="785"/>
      <c r="DS43" s="785"/>
      <c r="DT43" s="785"/>
      <c r="DU43" s="785"/>
      <c r="DV43" s="785"/>
      <c r="DW43" s="785"/>
      <c r="DX43" s="785"/>
      <c r="DY43" s="785"/>
      <c r="DZ43" s="785"/>
      <c r="EA43" s="785"/>
      <c r="EB43" s="785"/>
      <c r="EC43" s="785"/>
      <c r="ED43" s="785"/>
      <c r="EE43" s="785"/>
      <c r="EF43" s="785"/>
      <c r="EG43" s="785"/>
      <c r="EH43" s="785"/>
      <c r="EI43" s="785"/>
      <c r="EJ43" s="785"/>
      <c r="EK43" s="785"/>
      <c r="EL43" s="785"/>
      <c r="EM43" s="785"/>
      <c r="EN43" s="785"/>
      <c r="EO43" s="785"/>
      <c r="EP43" s="785"/>
      <c r="EQ43" s="785"/>
      <c r="ER43" s="785"/>
      <c r="ES43" s="785"/>
      <c r="ET43" s="785"/>
      <c r="EU43" s="785"/>
      <c r="EV43" s="785"/>
      <c r="EW43" s="785"/>
      <c r="EX43" s="785"/>
      <c r="EY43" s="785"/>
      <c r="EZ43" s="785"/>
      <c r="FA43" s="785"/>
      <c r="FB43" s="785"/>
      <c r="FC43" s="785"/>
      <c r="FD43" s="785"/>
      <c r="FE43" s="785"/>
      <c r="FF43" s="785"/>
      <c r="FG43" s="785"/>
      <c r="FH43" s="785"/>
      <c r="FI43" s="785"/>
      <c r="FJ43" s="785"/>
      <c r="FK43" s="785"/>
      <c r="FL43" s="785"/>
      <c r="FM43" s="785"/>
      <c r="FN43" s="785"/>
      <c r="FO43" s="785"/>
      <c r="FP43" s="785"/>
      <c r="FQ43" s="785"/>
      <c r="FR43" s="785"/>
      <c r="FS43" s="785"/>
      <c r="FT43" s="785"/>
      <c r="FU43" s="785"/>
      <c r="FV43" s="785"/>
      <c r="FW43" s="785"/>
      <c r="FX43" s="785"/>
      <c r="FY43" s="785"/>
      <c r="FZ43" s="785"/>
      <c r="GA43" s="785"/>
      <c r="GB43" s="785"/>
      <c r="GC43" s="785"/>
      <c r="GD43" s="785"/>
      <c r="GE43" s="785"/>
      <c r="GF43" s="785"/>
      <c r="GG43" s="785"/>
      <c r="GH43" s="785"/>
      <c r="GI43" s="785"/>
      <c r="GJ43" s="785"/>
      <c r="GK43" s="785"/>
      <c r="GL43" s="785"/>
      <c r="GM43" s="785"/>
      <c r="GN43" s="785"/>
      <c r="GO43" s="785"/>
      <c r="GP43" s="785"/>
      <c r="GQ43" s="785"/>
      <c r="GR43" s="785"/>
      <c r="GS43" s="785"/>
      <c r="GT43" s="785"/>
      <c r="GU43" s="785"/>
      <c r="GV43" s="785"/>
      <c r="GW43" s="785"/>
      <c r="GX43" s="785"/>
      <c r="GY43" s="785"/>
      <c r="GZ43" s="785"/>
      <c r="HA43" s="785"/>
      <c r="HB43" s="785"/>
      <c r="HC43" s="785"/>
      <c r="HD43" s="785"/>
      <c r="HE43" s="785"/>
      <c r="HF43" s="785"/>
      <c r="HG43" s="785"/>
      <c r="HH43" s="785"/>
      <c r="HI43" s="785"/>
      <c r="HJ43" s="785"/>
      <c r="HK43" s="785"/>
      <c r="HL43" s="785"/>
      <c r="HM43" s="785"/>
      <c r="HN43" s="785"/>
      <c r="HO43" s="785"/>
      <c r="HP43" s="785"/>
      <c r="HQ43" s="785"/>
      <c r="HR43" s="785"/>
      <c r="HS43" s="785"/>
      <c r="HT43" s="785"/>
      <c r="HU43" s="785"/>
      <c r="HV43" s="785"/>
      <c r="HW43" s="785"/>
      <c r="HX43" s="785"/>
      <c r="HY43" s="785"/>
      <c r="HZ43" s="785"/>
      <c r="IA43" s="785"/>
      <c r="IB43" s="785"/>
      <c r="IC43" s="785"/>
      <c r="ID43" s="785"/>
      <c r="IE43" s="785"/>
      <c r="IF43" s="785"/>
      <c r="IG43" s="785"/>
      <c r="IH43" s="785"/>
      <c r="II43" s="785"/>
      <c r="IJ43" s="785"/>
      <c r="IK43" s="785"/>
      <c r="IL43" s="785"/>
      <c r="IM43" s="785"/>
      <c r="IN43" s="785"/>
      <c r="IO43" s="785"/>
      <c r="IP43" s="785"/>
      <c r="IQ43" s="785"/>
      <c r="IR43" s="785"/>
      <c r="IS43" s="785"/>
      <c r="IT43" s="785"/>
      <c r="IU43" s="785"/>
      <c r="IV43" s="785"/>
      <c r="IW43" s="785"/>
      <c r="IX43" s="785"/>
      <c r="IY43" s="785"/>
      <c r="IZ43" s="785"/>
      <c r="JA43" s="785"/>
      <c r="JB43" s="785"/>
      <c r="JC43" s="785"/>
      <c r="JD43" s="785"/>
      <c r="JE43" s="785"/>
      <c r="JF43" s="785"/>
      <c r="JG43" s="785"/>
      <c r="JH43" s="785"/>
      <c r="JI43" s="785"/>
      <c r="JJ43" s="785"/>
      <c r="JK43" s="785"/>
      <c r="JL43" s="785"/>
    </row>
    <row r="44" spans="2:272" s="30" customFormat="1" ht="12" customHeight="1" x14ac:dyDescent="0.25">
      <c r="B44" s="1079"/>
      <c r="C44" s="1079"/>
      <c r="D44" s="1079"/>
      <c r="E44" s="1079"/>
      <c r="F44" s="1079"/>
      <c r="G44" s="1079"/>
      <c r="H44" s="785"/>
      <c r="J44" s="1009"/>
      <c r="L44" s="1022"/>
      <c r="M44" s="1021"/>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463"/>
      <c r="AS44" s="32"/>
      <c r="AT44" s="120"/>
      <c r="AU44" s="32"/>
      <c r="AV44" s="32"/>
      <c r="AW44" s="32"/>
      <c r="AX44" s="32"/>
      <c r="AY44" s="32"/>
      <c r="AZ44" s="32"/>
      <c r="BA44" s="32"/>
      <c r="BB44" s="32"/>
      <c r="BC44" s="32"/>
      <c r="BD44" s="32"/>
      <c r="BE44" s="32"/>
      <c r="BF44" s="32"/>
      <c r="BG44" s="32"/>
      <c r="BH44" s="32"/>
      <c r="BI44" s="32"/>
      <c r="BJ44" s="32"/>
      <c r="BK44" s="32"/>
      <c r="BL44" s="32"/>
      <c r="BM44" s="1012"/>
      <c r="BN44" s="32"/>
      <c r="BO44" s="785"/>
      <c r="BP44" s="785"/>
      <c r="BQ44" s="785"/>
      <c r="BR44" s="785"/>
      <c r="BS44" s="785"/>
      <c r="BT44" s="785"/>
      <c r="BU44" s="785"/>
      <c r="BV44" s="785"/>
      <c r="BW44" s="785"/>
      <c r="BX44" s="785"/>
      <c r="BY44" s="785"/>
      <c r="BZ44" s="785"/>
      <c r="CA44" s="785"/>
      <c r="CB44" s="785"/>
      <c r="CC44" s="785"/>
      <c r="CD44" s="785"/>
      <c r="CE44" s="785"/>
      <c r="CF44" s="785"/>
      <c r="CG44" s="785"/>
      <c r="CH44" s="785"/>
      <c r="CI44" s="785"/>
      <c r="CJ44" s="785"/>
      <c r="CK44" s="785"/>
      <c r="CL44" s="785"/>
      <c r="CM44" s="785"/>
      <c r="CN44" s="785"/>
      <c r="CO44" s="785"/>
      <c r="CP44" s="785"/>
      <c r="CQ44" s="785"/>
      <c r="CR44" s="785"/>
      <c r="CS44" s="785"/>
      <c r="CT44" s="785"/>
      <c r="CU44" s="785"/>
      <c r="CV44" s="785"/>
      <c r="CW44" s="785"/>
      <c r="CX44" s="785"/>
      <c r="CY44" s="785"/>
      <c r="CZ44" s="785"/>
      <c r="DA44" s="785"/>
      <c r="DB44" s="785"/>
      <c r="DC44" s="785"/>
      <c r="DD44" s="785"/>
      <c r="DE44" s="785"/>
      <c r="DF44" s="785"/>
      <c r="DG44" s="785"/>
      <c r="DH44" s="785"/>
      <c r="DI44" s="785"/>
      <c r="DJ44" s="785"/>
      <c r="DK44" s="785"/>
      <c r="DL44" s="785"/>
      <c r="DM44" s="785"/>
      <c r="DN44" s="785"/>
      <c r="DO44" s="785"/>
      <c r="DP44" s="785"/>
      <c r="DQ44" s="785"/>
      <c r="DR44" s="785"/>
      <c r="DS44" s="785"/>
      <c r="DT44" s="785"/>
      <c r="DU44" s="785"/>
      <c r="DV44" s="785"/>
      <c r="DW44" s="785"/>
      <c r="DX44" s="785"/>
      <c r="DY44" s="785"/>
      <c r="DZ44" s="785"/>
      <c r="EA44" s="785"/>
      <c r="EB44" s="785"/>
      <c r="EC44" s="785"/>
      <c r="ED44" s="785"/>
      <c r="EE44" s="785"/>
      <c r="EF44" s="785"/>
      <c r="EG44" s="785"/>
      <c r="EH44" s="785"/>
      <c r="EI44" s="785"/>
      <c r="EJ44" s="785"/>
      <c r="EK44" s="785"/>
      <c r="EL44" s="785"/>
      <c r="EM44" s="785"/>
      <c r="EN44" s="785"/>
      <c r="EO44" s="785"/>
      <c r="EP44" s="785"/>
      <c r="EQ44" s="785"/>
      <c r="ER44" s="785"/>
      <c r="ES44" s="785"/>
      <c r="ET44" s="785"/>
      <c r="EU44" s="785"/>
      <c r="EV44" s="785"/>
      <c r="EW44" s="785"/>
      <c r="EX44" s="785"/>
      <c r="EY44" s="785"/>
      <c r="EZ44" s="785"/>
      <c r="FA44" s="785"/>
      <c r="FB44" s="785"/>
      <c r="FC44" s="785"/>
      <c r="FD44" s="785"/>
      <c r="FE44" s="785"/>
      <c r="FF44" s="785"/>
      <c r="FG44" s="785"/>
      <c r="FH44" s="785"/>
      <c r="FI44" s="785"/>
      <c r="FJ44" s="785"/>
      <c r="FK44" s="785"/>
      <c r="FL44" s="785"/>
      <c r="FM44" s="785"/>
      <c r="FN44" s="785"/>
      <c r="FO44" s="785"/>
      <c r="FP44" s="785"/>
      <c r="FQ44" s="785"/>
      <c r="FR44" s="785"/>
      <c r="FS44" s="785"/>
      <c r="FT44" s="785"/>
      <c r="FU44" s="785"/>
      <c r="FV44" s="785"/>
      <c r="FW44" s="785"/>
      <c r="FX44" s="785"/>
      <c r="FY44" s="785"/>
      <c r="FZ44" s="785"/>
      <c r="GA44" s="785"/>
      <c r="GB44" s="785"/>
      <c r="GC44" s="785"/>
      <c r="GD44" s="785"/>
      <c r="GE44" s="785"/>
      <c r="GF44" s="785"/>
      <c r="GG44" s="785"/>
      <c r="GH44" s="785"/>
      <c r="GI44" s="785"/>
      <c r="GJ44" s="785"/>
      <c r="GK44" s="785"/>
      <c r="GL44" s="785"/>
      <c r="GM44" s="785"/>
      <c r="GN44" s="785"/>
      <c r="GO44" s="785"/>
      <c r="GP44" s="785"/>
      <c r="GQ44" s="785"/>
      <c r="GR44" s="785"/>
      <c r="GS44" s="785"/>
      <c r="GT44" s="785"/>
      <c r="GU44" s="785"/>
      <c r="GV44" s="785"/>
      <c r="GW44" s="785"/>
      <c r="GX44" s="785"/>
      <c r="GY44" s="785"/>
      <c r="GZ44" s="785"/>
      <c r="HA44" s="785"/>
      <c r="HB44" s="785"/>
      <c r="HC44" s="785"/>
      <c r="HD44" s="785"/>
      <c r="HE44" s="785"/>
      <c r="HF44" s="785"/>
      <c r="HG44" s="785"/>
      <c r="HH44" s="785"/>
      <c r="HI44" s="785"/>
      <c r="HJ44" s="785"/>
      <c r="HK44" s="785"/>
      <c r="HL44" s="785"/>
      <c r="HM44" s="785"/>
      <c r="HN44" s="785"/>
      <c r="HO44" s="785"/>
      <c r="HP44" s="785"/>
      <c r="HQ44" s="785"/>
      <c r="HR44" s="785"/>
      <c r="HS44" s="785"/>
      <c r="HT44" s="785"/>
      <c r="HU44" s="785"/>
      <c r="HV44" s="785"/>
      <c r="HW44" s="785"/>
      <c r="HX44" s="785"/>
      <c r="HY44" s="785"/>
      <c r="HZ44" s="785"/>
      <c r="IA44" s="785"/>
      <c r="IB44" s="785"/>
      <c r="IC44" s="785"/>
      <c r="ID44" s="785"/>
      <c r="IE44" s="785"/>
      <c r="IF44" s="785"/>
      <c r="IG44" s="785"/>
      <c r="IH44" s="785"/>
      <c r="II44" s="785"/>
      <c r="IJ44" s="785"/>
      <c r="IK44" s="785"/>
      <c r="IL44" s="785"/>
      <c r="IM44" s="785"/>
      <c r="IN44" s="785"/>
      <c r="IO44" s="785"/>
      <c r="IP44" s="785"/>
      <c r="IQ44" s="785"/>
      <c r="IR44" s="785"/>
      <c r="IS44" s="785"/>
      <c r="IT44" s="785"/>
      <c r="IU44" s="785"/>
      <c r="IV44" s="785"/>
      <c r="IW44" s="785"/>
      <c r="IX44" s="785"/>
      <c r="IY44" s="785"/>
      <c r="IZ44" s="785"/>
      <c r="JA44" s="785"/>
      <c r="JB44" s="785"/>
      <c r="JC44" s="785"/>
      <c r="JD44" s="785"/>
      <c r="JE44" s="785"/>
      <c r="JF44" s="785"/>
      <c r="JG44" s="785"/>
      <c r="JH44" s="785"/>
      <c r="JI44" s="785"/>
      <c r="JJ44" s="785"/>
      <c r="JK44" s="785"/>
      <c r="JL44" s="785"/>
    </row>
    <row r="45" spans="2:272" s="30" customFormat="1" ht="12" customHeight="1" x14ac:dyDescent="0.25">
      <c r="B45" s="1079"/>
      <c r="C45" s="1079"/>
      <c r="D45" s="1079"/>
      <c r="E45" s="1079"/>
      <c r="F45" s="1079"/>
      <c r="G45" s="1079"/>
      <c r="H45" s="785"/>
      <c r="J45" s="1009"/>
      <c r="L45" s="1013" t="s">
        <v>1641</v>
      </c>
      <c r="M45" s="1015"/>
      <c r="AR45" s="32"/>
      <c r="AS45" s="32"/>
      <c r="AT45" s="120"/>
      <c r="AU45" s="32"/>
      <c r="AV45" s="32"/>
      <c r="AW45" s="32"/>
      <c r="AX45" s="32"/>
      <c r="AY45" s="32"/>
      <c r="AZ45" s="32"/>
      <c r="BA45" s="32"/>
      <c r="BB45" s="32"/>
      <c r="BC45" s="32"/>
      <c r="BD45" s="32"/>
      <c r="BE45" s="32"/>
      <c r="BF45" s="32"/>
      <c r="BG45" s="32"/>
      <c r="BH45" s="32"/>
      <c r="BI45" s="32"/>
      <c r="BJ45" s="32"/>
      <c r="BK45" s="32"/>
      <c r="BL45" s="32"/>
      <c r="BM45" s="1012"/>
      <c r="BN45" s="32"/>
      <c r="BO45" s="785"/>
      <c r="BP45" s="785"/>
      <c r="BQ45" s="785"/>
      <c r="BR45" s="785"/>
      <c r="BS45" s="785"/>
      <c r="BT45" s="785"/>
      <c r="BU45" s="785"/>
      <c r="BV45" s="785"/>
      <c r="BW45" s="785"/>
      <c r="BX45" s="785"/>
      <c r="BY45" s="785"/>
      <c r="BZ45" s="785"/>
      <c r="CA45" s="785"/>
      <c r="CB45" s="785"/>
      <c r="CC45" s="785"/>
      <c r="CD45" s="785"/>
      <c r="CE45" s="785"/>
      <c r="CF45" s="785"/>
      <c r="CG45" s="785"/>
      <c r="CH45" s="785"/>
      <c r="CI45" s="785"/>
      <c r="CJ45" s="785"/>
      <c r="CK45" s="785"/>
      <c r="CL45" s="785"/>
      <c r="CM45" s="785"/>
      <c r="CN45" s="785"/>
      <c r="CO45" s="785"/>
      <c r="CP45" s="785"/>
      <c r="CQ45" s="785"/>
      <c r="CR45" s="785"/>
      <c r="CS45" s="785"/>
      <c r="CT45" s="785"/>
      <c r="CU45" s="785"/>
      <c r="CV45" s="785"/>
      <c r="CW45" s="785"/>
      <c r="CX45" s="785"/>
      <c r="CY45" s="785"/>
      <c r="CZ45" s="785"/>
      <c r="DA45" s="785"/>
      <c r="DB45" s="785"/>
      <c r="DC45" s="785"/>
      <c r="DD45" s="785"/>
      <c r="DE45" s="785"/>
      <c r="DF45" s="785"/>
      <c r="DG45" s="785"/>
      <c r="DH45" s="785"/>
      <c r="DI45" s="785"/>
      <c r="DJ45" s="785"/>
      <c r="DK45" s="785"/>
      <c r="DL45" s="785"/>
      <c r="DM45" s="785"/>
      <c r="DN45" s="785"/>
      <c r="DO45" s="785"/>
      <c r="DP45" s="785"/>
      <c r="DQ45" s="785"/>
      <c r="DR45" s="785"/>
      <c r="DS45" s="785"/>
      <c r="DT45" s="785"/>
      <c r="DU45" s="785"/>
      <c r="DV45" s="785"/>
      <c r="DW45" s="785"/>
      <c r="DX45" s="785"/>
      <c r="DY45" s="785"/>
      <c r="DZ45" s="785"/>
      <c r="EA45" s="785"/>
      <c r="EB45" s="785"/>
      <c r="EC45" s="785"/>
      <c r="ED45" s="785"/>
      <c r="EE45" s="785"/>
      <c r="EF45" s="785"/>
      <c r="EG45" s="785"/>
      <c r="EH45" s="785"/>
      <c r="EI45" s="785"/>
      <c r="EJ45" s="785"/>
      <c r="EK45" s="785"/>
      <c r="EL45" s="785"/>
      <c r="EM45" s="785"/>
      <c r="EN45" s="785"/>
      <c r="EO45" s="785"/>
      <c r="EP45" s="785"/>
      <c r="EQ45" s="785"/>
      <c r="ER45" s="785"/>
      <c r="ES45" s="785"/>
      <c r="ET45" s="785"/>
      <c r="EU45" s="785"/>
      <c r="EV45" s="785"/>
      <c r="EW45" s="785"/>
      <c r="EX45" s="785"/>
      <c r="EY45" s="785"/>
      <c r="EZ45" s="785"/>
      <c r="FA45" s="785"/>
      <c r="FB45" s="785"/>
      <c r="FC45" s="785"/>
      <c r="FD45" s="785"/>
      <c r="FE45" s="785"/>
      <c r="FF45" s="785"/>
      <c r="FG45" s="785"/>
      <c r="FH45" s="785"/>
      <c r="FI45" s="785"/>
      <c r="FJ45" s="785"/>
      <c r="FK45" s="785"/>
      <c r="FL45" s="785"/>
      <c r="FM45" s="785"/>
      <c r="FN45" s="785"/>
      <c r="FO45" s="785"/>
      <c r="FP45" s="785"/>
      <c r="FQ45" s="785"/>
      <c r="FR45" s="785"/>
      <c r="FS45" s="785"/>
      <c r="FT45" s="785"/>
      <c r="FU45" s="785"/>
      <c r="FV45" s="785"/>
      <c r="FW45" s="785"/>
      <c r="FX45" s="785"/>
      <c r="FY45" s="785"/>
      <c r="FZ45" s="785"/>
      <c r="GA45" s="785"/>
      <c r="GB45" s="785"/>
      <c r="GC45" s="785"/>
      <c r="GD45" s="785"/>
      <c r="GE45" s="785"/>
      <c r="GF45" s="785"/>
      <c r="GG45" s="785"/>
      <c r="GH45" s="785"/>
      <c r="GI45" s="785"/>
      <c r="GJ45" s="785"/>
      <c r="GK45" s="785"/>
      <c r="GL45" s="785"/>
      <c r="GM45" s="785"/>
      <c r="GN45" s="785"/>
      <c r="GO45" s="785"/>
      <c r="GP45" s="785"/>
      <c r="GQ45" s="785"/>
      <c r="GR45" s="785"/>
      <c r="GS45" s="785"/>
      <c r="GT45" s="785"/>
      <c r="GU45" s="785"/>
      <c r="GV45" s="785"/>
      <c r="GW45" s="785"/>
      <c r="GX45" s="785"/>
      <c r="GY45" s="785"/>
      <c r="GZ45" s="785"/>
      <c r="HA45" s="785"/>
      <c r="HB45" s="785"/>
      <c r="HC45" s="785"/>
      <c r="HD45" s="785"/>
      <c r="HE45" s="785"/>
      <c r="HF45" s="785"/>
      <c r="HG45" s="785"/>
      <c r="HH45" s="785"/>
      <c r="HI45" s="785"/>
      <c r="HJ45" s="785"/>
      <c r="HK45" s="785"/>
      <c r="HL45" s="785"/>
      <c r="HM45" s="785"/>
      <c r="HN45" s="785"/>
      <c r="HO45" s="785"/>
      <c r="HP45" s="785"/>
      <c r="HQ45" s="785"/>
      <c r="HR45" s="785"/>
      <c r="HS45" s="785"/>
      <c r="HT45" s="785"/>
      <c r="HU45" s="785"/>
      <c r="HV45" s="785"/>
      <c r="HW45" s="785"/>
      <c r="HX45" s="785"/>
      <c r="HY45" s="785"/>
      <c r="HZ45" s="785"/>
      <c r="IA45" s="785"/>
      <c r="IB45" s="785"/>
      <c r="IC45" s="785"/>
      <c r="ID45" s="785"/>
      <c r="IE45" s="785"/>
      <c r="IF45" s="785"/>
      <c r="IG45" s="785"/>
      <c r="IH45" s="785"/>
      <c r="II45" s="785"/>
      <c r="IJ45" s="785"/>
      <c r="IK45" s="785"/>
      <c r="IL45" s="785"/>
      <c r="IM45" s="785"/>
      <c r="IN45" s="785"/>
      <c r="IO45" s="785"/>
      <c r="IP45" s="785"/>
      <c r="IQ45" s="785"/>
      <c r="IR45" s="785"/>
      <c r="IS45" s="785"/>
      <c r="IT45" s="785"/>
      <c r="IU45" s="785"/>
      <c r="IV45" s="785"/>
      <c r="IW45" s="785"/>
      <c r="IX45" s="785"/>
      <c r="IY45" s="785"/>
      <c r="IZ45" s="785"/>
      <c r="JA45" s="785"/>
      <c r="JB45" s="785"/>
      <c r="JC45" s="785"/>
      <c r="JD45" s="785"/>
      <c r="JE45" s="785"/>
      <c r="JF45" s="785"/>
      <c r="JG45" s="785"/>
      <c r="JH45" s="785"/>
      <c r="JI45" s="785"/>
      <c r="JJ45" s="785"/>
      <c r="JK45" s="785"/>
      <c r="JL45" s="785"/>
    </row>
    <row r="46" spans="2:272" s="30" customFormat="1" ht="5" customHeight="1" x14ac:dyDescent="0.25">
      <c r="B46" s="1079"/>
      <c r="C46" s="1079"/>
      <c r="D46" s="1079"/>
      <c r="E46" s="1079"/>
      <c r="F46" s="1079"/>
      <c r="G46" s="1079"/>
      <c r="H46" s="785"/>
      <c r="J46" s="1009"/>
      <c r="L46" s="1013"/>
      <c r="M46" s="1015"/>
      <c r="AR46" s="32"/>
      <c r="AS46" s="32"/>
      <c r="AT46" s="120"/>
      <c r="AU46" s="32"/>
      <c r="AV46" s="32"/>
      <c r="AW46" s="32"/>
      <c r="AX46" s="32"/>
      <c r="AY46" s="32"/>
      <c r="AZ46" s="32"/>
      <c r="BA46" s="32"/>
      <c r="BB46" s="32"/>
      <c r="BC46" s="32"/>
      <c r="BD46" s="32"/>
      <c r="BE46" s="32"/>
      <c r="BF46" s="32"/>
      <c r="BG46" s="32"/>
      <c r="BH46" s="32"/>
      <c r="BI46" s="32"/>
      <c r="BJ46" s="32"/>
      <c r="BK46" s="32"/>
      <c r="BL46" s="32"/>
      <c r="BM46" s="1012"/>
      <c r="BN46" s="32"/>
      <c r="BO46" s="785"/>
      <c r="BP46" s="785"/>
      <c r="BQ46" s="785"/>
      <c r="BR46" s="785"/>
      <c r="BS46" s="785"/>
      <c r="BT46" s="785"/>
      <c r="BU46" s="785"/>
      <c r="BV46" s="785"/>
      <c r="BW46" s="785"/>
      <c r="BX46" s="785"/>
      <c r="BY46" s="785"/>
      <c r="BZ46" s="785"/>
      <c r="CA46" s="785"/>
      <c r="CB46" s="785"/>
      <c r="CC46" s="785"/>
      <c r="CD46" s="785"/>
      <c r="CE46" s="785"/>
      <c r="CF46" s="785"/>
      <c r="CG46" s="785"/>
      <c r="CH46" s="785"/>
      <c r="CI46" s="785"/>
      <c r="CJ46" s="785"/>
      <c r="CK46" s="785"/>
      <c r="CL46" s="785"/>
      <c r="CM46" s="785"/>
      <c r="CN46" s="785"/>
      <c r="CO46" s="785"/>
      <c r="CP46" s="785"/>
      <c r="CQ46" s="785"/>
      <c r="CR46" s="785"/>
      <c r="CS46" s="785"/>
      <c r="CT46" s="785"/>
      <c r="CU46" s="785"/>
      <c r="CV46" s="785"/>
      <c r="CW46" s="785"/>
      <c r="CX46" s="785"/>
      <c r="CY46" s="785"/>
      <c r="CZ46" s="785"/>
      <c r="DA46" s="785"/>
      <c r="DB46" s="785"/>
      <c r="DC46" s="785"/>
      <c r="DD46" s="785"/>
      <c r="DE46" s="785"/>
      <c r="DF46" s="785"/>
      <c r="DG46" s="785"/>
      <c r="DH46" s="785"/>
      <c r="DI46" s="785"/>
      <c r="DJ46" s="785"/>
      <c r="DK46" s="785"/>
      <c r="DL46" s="785"/>
      <c r="DM46" s="785"/>
      <c r="DN46" s="785"/>
      <c r="DO46" s="785"/>
      <c r="DP46" s="785"/>
      <c r="DQ46" s="785"/>
      <c r="DR46" s="785"/>
      <c r="DS46" s="785"/>
      <c r="DT46" s="785"/>
      <c r="DU46" s="785"/>
      <c r="DV46" s="785"/>
      <c r="DW46" s="785"/>
      <c r="DX46" s="785"/>
      <c r="DY46" s="785"/>
      <c r="DZ46" s="785"/>
      <c r="EA46" s="785"/>
      <c r="EB46" s="785"/>
      <c r="EC46" s="785"/>
      <c r="ED46" s="785"/>
      <c r="EE46" s="785"/>
      <c r="EF46" s="785"/>
      <c r="EG46" s="785"/>
      <c r="EH46" s="785"/>
      <c r="EI46" s="785"/>
      <c r="EJ46" s="785"/>
      <c r="EK46" s="785"/>
      <c r="EL46" s="785"/>
      <c r="EM46" s="785"/>
      <c r="EN46" s="785"/>
      <c r="EO46" s="785"/>
      <c r="EP46" s="785"/>
      <c r="EQ46" s="785"/>
      <c r="ER46" s="785"/>
      <c r="ES46" s="785"/>
      <c r="ET46" s="785"/>
      <c r="EU46" s="785"/>
      <c r="EV46" s="785"/>
      <c r="EW46" s="785"/>
      <c r="EX46" s="785"/>
      <c r="EY46" s="785"/>
      <c r="EZ46" s="785"/>
      <c r="FA46" s="785"/>
      <c r="FB46" s="785"/>
      <c r="FC46" s="785"/>
      <c r="FD46" s="785"/>
      <c r="FE46" s="785"/>
      <c r="FF46" s="785"/>
      <c r="FG46" s="785"/>
      <c r="FH46" s="785"/>
      <c r="FI46" s="785"/>
      <c r="FJ46" s="785"/>
      <c r="FK46" s="785"/>
      <c r="FL46" s="785"/>
      <c r="FM46" s="785"/>
      <c r="FN46" s="785"/>
      <c r="FO46" s="785"/>
      <c r="FP46" s="785"/>
      <c r="FQ46" s="785"/>
      <c r="FR46" s="785"/>
      <c r="FS46" s="785"/>
      <c r="FT46" s="785"/>
      <c r="FU46" s="785"/>
      <c r="FV46" s="785"/>
      <c r="FW46" s="785"/>
      <c r="FX46" s="785"/>
      <c r="FY46" s="785"/>
      <c r="FZ46" s="785"/>
      <c r="GA46" s="785"/>
      <c r="GB46" s="785"/>
      <c r="GC46" s="785"/>
      <c r="GD46" s="785"/>
      <c r="GE46" s="785"/>
      <c r="GF46" s="785"/>
      <c r="GG46" s="785"/>
      <c r="GH46" s="785"/>
      <c r="GI46" s="785"/>
      <c r="GJ46" s="785"/>
      <c r="GK46" s="785"/>
      <c r="GL46" s="785"/>
      <c r="GM46" s="785"/>
      <c r="GN46" s="785"/>
      <c r="GO46" s="785"/>
      <c r="GP46" s="785"/>
      <c r="GQ46" s="785"/>
      <c r="GR46" s="785"/>
      <c r="GS46" s="785"/>
      <c r="GT46" s="785"/>
      <c r="GU46" s="785"/>
      <c r="GV46" s="785"/>
      <c r="GW46" s="785"/>
      <c r="GX46" s="785"/>
      <c r="GY46" s="785"/>
      <c r="GZ46" s="785"/>
      <c r="HA46" s="785"/>
      <c r="HB46" s="785"/>
      <c r="HC46" s="785"/>
      <c r="HD46" s="785"/>
      <c r="HE46" s="785"/>
      <c r="HF46" s="785"/>
      <c r="HG46" s="785"/>
      <c r="HH46" s="785"/>
      <c r="HI46" s="785"/>
      <c r="HJ46" s="785"/>
      <c r="HK46" s="785"/>
      <c r="HL46" s="785"/>
      <c r="HM46" s="785"/>
      <c r="HN46" s="785"/>
      <c r="HO46" s="785"/>
      <c r="HP46" s="785"/>
      <c r="HQ46" s="785"/>
      <c r="HR46" s="785"/>
      <c r="HS46" s="785"/>
      <c r="HT46" s="785"/>
      <c r="HU46" s="785"/>
      <c r="HV46" s="785"/>
      <c r="HW46" s="785"/>
      <c r="HX46" s="785"/>
      <c r="HY46" s="785"/>
      <c r="HZ46" s="785"/>
      <c r="IA46" s="785"/>
      <c r="IB46" s="785"/>
      <c r="IC46" s="785"/>
      <c r="ID46" s="785"/>
      <c r="IE46" s="785"/>
      <c r="IF46" s="785"/>
      <c r="IG46" s="785"/>
      <c r="IH46" s="785"/>
      <c r="II46" s="785"/>
      <c r="IJ46" s="785"/>
      <c r="IK46" s="785"/>
      <c r="IL46" s="785"/>
      <c r="IM46" s="785"/>
      <c r="IN46" s="785"/>
      <c r="IO46" s="785"/>
      <c r="IP46" s="785"/>
      <c r="IQ46" s="785"/>
      <c r="IR46" s="785"/>
      <c r="IS46" s="785"/>
      <c r="IT46" s="785"/>
      <c r="IU46" s="785"/>
      <c r="IV46" s="785"/>
      <c r="IW46" s="785"/>
      <c r="IX46" s="785"/>
      <c r="IY46" s="785"/>
      <c r="IZ46" s="785"/>
      <c r="JA46" s="785"/>
      <c r="JB46" s="785"/>
      <c r="JC46" s="785"/>
      <c r="JD46" s="785"/>
      <c r="JE46" s="785"/>
      <c r="JF46" s="785"/>
      <c r="JG46" s="785"/>
      <c r="JH46" s="785"/>
      <c r="JI46" s="785"/>
      <c r="JJ46" s="785"/>
      <c r="JK46" s="785"/>
      <c r="JL46" s="785"/>
    </row>
    <row r="47" spans="2:272" s="30" customFormat="1" ht="12" customHeight="1" x14ac:dyDescent="0.25">
      <c r="B47" s="1079"/>
      <c r="C47" s="1079"/>
      <c r="D47" s="1079"/>
      <c r="E47" s="1079"/>
      <c r="F47" s="1079"/>
      <c r="G47" s="1079"/>
      <c r="H47" s="785"/>
      <c r="J47" s="1009"/>
      <c r="L47" s="1019">
        <v>3</v>
      </c>
      <c r="M47" s="1020" t="str">
        <f>X!C434</f>
        <v>Calcolo TEWI</v>
      </c>
      <c r="N47" s="1021"/>
      <c r="O47" s="1021"/>
      <c r="P47" s="1021"/>
      <c r="Q47" s="1021"/>
      <c r="R47" s="1021"/>
      <c r="S47" s="1021"/>
      <c r="T47" s="1021"/>
      <c r="U47" s="1021"/>
      <c r="V47" s="1021"/>
      <c r="W47" s="1021"/>
      <c r="X47" s="1021"/>
      <c r="Y47" s="1021"/>
      <c r="Z47" s="1021"/>
      <c r="AA47" s="1021"/>
      <c r="AB47" s="1021"/>
      <c r="AC47" s="1021"/>
      <c r="AD47" s="1021"/>
      <c r="AE47" s="1021"/>
      <c r="AF47" s="1021"/>
      <c r="AG47" s="1021"/>
      <c r="AH47" s="1021"/>
      <c r="AI47" s="1021"/>
      <c r="AJ47" s="1021"/>
      <c r="AK47" s="1021"/>
      <c r="AL47" s="1021"/>
      <c r="AM47" s="1021"/>
      <c r="AN47" s="1021"/>
      <c r="AO47" s="1021"/>
      <c r="AP47" s="1021"/>
      <c r="AQ47" s="1021"/>
      <c r="AR47" s="32"/>
      <c r="AS47" s="120" t="s">
        <v>293</v>
      </c>
      <c r="AT47" s="120" t="s">
        <v>1636</v>
      </c>
      <c r="AU47" s="32"/>
      <c r="AV47" s="32"/>
      <c r="AW47" s="32"/>
      <c r="AX47" s="32"/>
      <c r="AY47" s="32"/>
      <c r="AZ47" s="32"/>
      <c r="BA47" s="32"/>
      <c r="BB47" s="32"/>
      <c r="BC47" s="32"/>
      <c r="BD47" s="32"/>
      <c r="BE47" s="32"/>
      <c r="BF47" s="32"/>
      <c r="BG47" s="32"/>
      <c r="BH47" s="32"/>
      <c r="BI47" s="32"/>
      <c r="BJ47" s="32"/>
      <c r="BK47" s="32"/>
      <c r="BL47" s="32"/>
      <c r="BM47" s="1012"/>
      <c r="BN47" s="32"/>
      <c r="BO47" s="785"/>
      <c r="BP47" s="785"/>
      <c r="BQ47" s="785"/>
      <c r="BR47" s="785"/>
      <c r="BS47" s="785"/>
      <c r="BT47" s="785"/>
      <c r="BU47" s="785"/>
      <c r="BV47" s="785"/>
      <c r="BW47" s="785"/>
      <c r="BX47" s="785"/>
      <c r="BY47" s="785"/>
      <c r="BZ47" s="785"/>
      <c r="CA47" s="785"/>
      <c r="CB47" s="785"/>
      <c r="CC47" s="785"/>
      <c r="CD47" s="785"/>
      <c r="CE47" s="785"/>
      <c r="CF47" s="785"/>
      <c r="CG47" s="785"/>
      <c r="CH47" s="785"/>
      <c r="CI47" s="785"/>
      <c r="CJ47" s="785"/>
      <c r="CK47" s="785"/>
      <c r="CL47" s="785"/>
      <c r="CM47" s="785"/>
      <c r="CN47" s="785"/>
      <c r="CO47" s="785"/>
      <c r="CP47" s="785"/>
      <c r="CQ47" s="785"/>
      <c r="CR47" s="785"/>
      <c r="CS47" s="785"/>
      <c r="CT47" s="785"/>
      <c r="CU47" s="785"/>
      <c r="CV47" s="785"/>
      <c r="CW47" s="785"/>
      <c r="CX47" s="785"/>
      <c r="CY47" s="785"/>
      <c r="CZ47" s="785"/>
      <c r="DA47" s="785"/>
      <c r="DB47" s="785"/>
      <c r="DC47" s="785"/>
      <c r="DD47" s="785"/>
      <c r="DE47" s="785"/>
      <c r="DF47" s="785"/>
      <c r="DG47" s="785"/>
      <c r="DH47" s="785"/>
      <c r="DI47" s="785"/>
      <c r="DJ47" s="785"/>
      <c r="DK47" s="785"/>
      <c r="DL47" s="785"/>
      <c r="DM47" s="785"/>
      <c r="DN47" s="785"/>
      <c r="DO47" s="785"/>
      <c r="DP47" s="785"/>
      <c r="DQ47" s="785"/>
      <c r="DR47" s="785"/>
      <c r="DS47" s="785"/>
      <c r="DT47" s="785"/>
      <c r="DU47" s="785"/>
      <c r="DV47" s="785"/>
      <c r="DW47" s="785"/>
      <c r="DX47" s="785"/>
      <c r="DY47" s="785"/>
      <c r="DZ47" s="785"/>
      <c r="EA47" s="785"/>
      <c r="EB47" s="785"/>
      <c r="EC47" s="785"/>
      <c r="ED47" s="785"/>
      <c r="EE47" s="785"/>
      <c r="EF47" s="785"/>
      <c r="EG47" s="785"/>
      <c r="EH47" s="785"/>
      <c r="EI47" s="785"/>
      <c r="EJ47" s="785"/>
      <c r="EK47" s="785"/>
      <c r="EL47" s="785"/>
      <c r="EM47" s="785"/>
      <c r="EN47" s="785"/>
      <c r="EO47" s="785"/>
      <c r="EP47" s="785"/>
      <c r="EQ47" s="785"/>
      <c r="ER47" s="785"/>
      <c r="ES47" s="785"/>
      <c r="ET47" s="785"/>
      <c r="EU47" s="785"/>
      <c r="EV47" s="785"/>
      <c r="EW47" s="785"/>
      <c r="EX47" s="785"/>
      <c r="EY47" s="785"/>
      <c r="EZ47" s="785"/>
      <c r="FA47" s="785"/>
      <c r="FB47" s="785"/>
      <c r="FC47" s="785"/>
      <c r="FD47" s="785"/>
      <c r="FE47" s="785"/>
      <c r="FF47" s="785"/>
      <c r="FG47" s="785"/>
      <c r="FH47" s="785"/>
      <c r="FI47" s="785"/>
      <c r="FJ47" s="785"/>
      <c r="FK47" s="785"/>
      <c r="FL47" s="785"/>
      <c r="FM47" s="785"/>
      <c r="FN47" s="785"/>
      <c r="FO47" s="785"/>
      <c r="FP47" s="785"/>
      <c r="FQ47" s="785"/>
      <c r="FR47" s="785"/>
      <c r="FS47" s="785"/>
      <c r="FT47" s="785"/>
      <c r="FU47" s="785"/>
      <c r="FV47" s="785"/>
      <c r="FW47" s="785"/>
      <c r="FX47" s="785"/>
      <c r="FY47" s="785"/>
      <c r="FZ47" s="785"/>
      <c r="GA47" s="785"/>
      <c r="GB47" s="785"/>
      <c r="GC47" s="785"/>
      <c r="GD47" s="785"/>
      <c r="GE47" s="785"/>
      <c r="GF47" s="785"/>
      <c r="GG47" s="785"/>
      <c r="GH47" s="785"/>
      <c r="GI47" s="785"/>
      <c r="GJ47" s="785"/>
      <c r="GK47" s="785"/>
      <c r="GL47" s="785"/>
      <c r="GM47" s="785"/>
      <c r="GN47" s="785"/>
      <c r="GO47" s="785"/>
      <c r="GP47" s="785"/>
      <c r="GQ47" s="785"/>
      <c r="GR47" s="785"/>
      <c r="GS47" s="785"/>
      <c r="GT47" s="785"/>
      <c r="GU47" s="785"/>
      <c r="GV47" s="785"/>
      <c r="GW47" s="785"/>
      <c r="GX47" s="785"/>
      <c r="GY47" s="785"/>
      <c r="GZ47" s="785"/>
      <c r="HA47" s="785"/>
      <c r="HB47" s="785"/>
      <c r="HC47" s="785"/>
      <c r="HD47" s="785"/>
      <c r="HE47" s="785"/>
      <c r="HF47" s="785"/>
      <c r="HG47" s="785"/>
      <c r="HH47" s="785"/>
      <c r="HI47" s="785"/>
      <c r="HJ47" s="785"/>
      <c r="HK47" s="785"/>
      <c r="HL47" s="785"/>
      <c r="HM47" s="785"/>
      <c r="HN47" s="785"/>
      <c r="HO47" s="785"/>
      <c r="HP47" s="785"/>
      <c r="HQ47" s="785"/>
      <c r="HR47" s="785"/>
      <c r="HS47" s="785"/>
      <c r="HT47" s="785"/>
      <c r="HU47" s="785"/>
      <c r="HV47" s="785"/>
      <c r="HW47" s="785"/>
      <c r="HX47" s="785"/>
      <c r="HY47" s="785"/>
      <c r="HZ47" s="785"/>
      <c r="IA47" s="785"/>
      <c r="IB47" s="785"/>
      <c r="IC47" s="785"/>
      <c r="ID47" s="785"/>
      <c r="IE47" s="785"/>
      <c r="IF47" s="785"/>
      <c r="IG47" s="785"/>
      <c r="IH47" s="785"/>
      <c r="II47" s="785"/>
      <c r="IJ47" s="785"/>
      <c r="IK47" s="785"/>
      <c r="IL47" s="785"/>
      <c r="IM47" s="785"/>
      <c r="IN47" s="785"/>
      <c r="IO47" s="785"/>
      <c r="IP47" s="785"/>
      <c r="IQ47" s="785"/>
      <c r="IR47" s="785"/>
      <c r="IS47" s="785"/>
      <c r="IT47" s="785"/>
      <c r="IU47" s="785"/>
      <c r="IV47" s="785"/>
      <c r="IW47" s="785"/>
      <c r="IX47" s="785"/>
      <c r="IY47" s="785"/>
      <c r="IZ47" s="785"/>
      <c r="JA47" s="785"/>
      <c r="JB47" s="785"/>
      <c r="JC47" s="785"/>
      <c r="JD47" s="785"/>
      <c r="JE47" s="785"/>
      <c r="JF47" s="785"/>
      <c r="JG47" s="785"/>
      <c r="JH47" s="785"/>
      <c r="JI47" s="785"/>
      <c r="JJ47" s="785"/>
      <c r="JK47" s="785"/>
      <c r="JL47" s="785"/>
    </row>
    <row r="48" spans="2:272" s="30" customFormat="1" ht="5" customHeight="1" x14ac:dyDescent="0.25">
      <c r="B48" s="1079"/>
      <c r="C48" s="1079"/>
      <c r="D48" s="1079"/>
      <c r="E48" s="1079"/>
      <c r="F48" s="1079"/>
      <c r="G48" s="1079"/>
      <c r="H48" s="785"/>
      <c r="J48" s="1009"/>
      <c r="L48" s="1019"/>
      <c r="M48" s="1020"/>
      <c r="N48" s="1021"/>
      <c r="O48" s="1021"/>
      <c r="P48" s="1021"/>
      <c r="Q48" s="1021"/>
      <c r="R48" s="1021"/>
      <c r="S48" s="1021"/>
      <c r="T48" s="1021"/>
      <c r="U48" s="1021"/>
      <c r="V48" s="1021"/>
      <c r="W48" s="1021"/>
      <c r="X48" s="1021"/>
      <c r="Y48" s="1021"/>
      <c r="Z48" s="1021"/>
      <c r="AA48" s="1021"/>
      <c r="AB48" s="1021"/>
      <c r="AC48" s="1021"/>
      <c r="AD48" s="1021"/>
      <c r="AE48" s="1021"/>
      <c r="AF48" s="1021"/>
      <c r="AG48" s="1021"/>
      <c r="AH48" s="1021"/>
      <c r="AI48" s="1021"/>
      <c r="AJ48" s="1021"/>
      <c r="AK48" s="1021"/>
      <c r="AL48" s="1021"/>
      <c r="AM48" s="1021"/>
      <c r="AN48" s="1021"/>
      <c r="AO48" s="1021"/>
      <c r="AP48" s="1021"/>
      <c r="AQ48" s="1021"/>
      <c r="AR48" s="32"/>
      <c r="AS48" s="32"/>
      <c r="AT48" s="120"/>
      <c r="AU48" s="32"/>
      <c r="AV48" s="32"/>
      <c r="AW48" s="32"/>
      <c r="AX48" s="32"/>
      <c r="AY48" s="32"/>
      <c r="AZ48" s="32"/>
      <c r="BA48" s="32"/>
      <c r="BB48" s="32"/>
      <c r="BC48" s="32"/>
      <c r="BD48" s="32"/>
      <c r="BE48" s="32"/>
      <c r="BF48" s="32"/>
      <c r="BG48" s="32"/>
      <c r="BH48" s="32"/>
      <c r="BI48" s="32"/>
      <c r="BJ48" s="32"/>
      <c r="BK48" s="32"/>
      <c r="BL48" s="32"/>
      <c r="BM48" s="1012"/>
      <c r="BN48" s="32"/>
      <c r="BO48" s="785"/>
      <c r="BP48" s="785"/>
      <c r="BQ48" s="785"/>
      <c r="BR48" s="785"/>
      <c r="BS48" s="785"/>
      <c r="BT48" s="785"/>
      <c r="BU48" s="785"/>
      <c r="BV48" s="785"/>
      <c r="BW48" s="785"/>
      <c r="BX48" s="785"/>
      <c r="BY48" s="785"/>
      <c r="BZ48" s="785"/>
      <c r="CA48" s="785"/>
      <c r="CB48" s="785"/>
      <c r="CC48" s="785"/>
      <c r="CD48" s="785"/>
      <c r="CE48" s="785"/>
      <c r="CF48" s="785"/>
      <c r="CG48" s="785"/>
      <c r="CH48" s="785"/>
      <c r="CI48" s="785"/>
      <c r="CJ48" s="785"/>
      <c r="CK48" s="785"/>
      <c r="CL48" s="785"/>
      <c r="CM48" s="785"/>
      <c r="CN48" s="785"/>
      <c r="CO48" s="785"/>
      <c r="CP48" s="785"/>
      <c r="CQ48" s="785"/>
      <c r="CR48" s="785"/>
      <c r="CS48" s="785"/>
      <c r="CT48" s="785"/>
      <c r="CU48" s="785"/>
      <c r="CV48" s="785"/>
      <c r="CW48" s="785"/>
      <c r="CX48" s="785"/>
      <c r="CY48" s="785"/>
      <c r="CZ48" s="785"/>
      <c r="DA48" s="785"/>
      <c r="DB48" s="785"/>
      <c r="DC48" s="785"/>
      <c r="DD48" s="785"/>
      <c r="DE48" s="785"/>
      <c r="DF48" s="785"/>
      <c r="DG48" s="785"/>
      <c r="DH48" s="785"/>
      <c r="DI48" s="785"/>
      <c r="DJ48" s="785"/>
      <c r="DK48" s="785"/>
      <c r="DL48" s="785"/>
      <c r="DM48" s="785"/>
      <c r="DN48" s="785"/>
      <c r="DO48" s="785"/>
      <c r="DP48" s="785"/>
      <c r="DQ48" s="785"/>
      <c r="DR48" s="785"/>
      <c r="DS48" s="785"/>
      <c r="DT48" s="785"/>
      <c r="DU48" s="785"/>
      <c r="DV48" s="785"/>
      <c r="DW48" s="785"/>
      <c r="DX48" s="785"/>
      <c r="DY48" s="785"/>
      <c r="DZ48" s="785"/>
      <c r="EA48" s="785"/>
      <c r="EB48" s="785"/>
      <c r="EC48" s="785"/>
      <c r="ED48" s="785"/>
      <c r="EE48" s="785"/>
      <c r="EF48" s="785"/>
      <c r="EG48" s="785"/>
      <c r="EH48" s="785"/>
      <c r="EI48" s="785"/>
      <c r="EJ48" s="785"/>
      <c r="EK48" s="785"/>
      <c r="EL48" s="785"/>
      <c r="EM48" s="785"/>
      <c r="EN48" s="785"/>
      <c r="EO48" s="785"/>
      <c r="EP48" s="785"/>
      <c r="EQ48" s="785"/>
      <c r="ER48" s="785"/>
      <c r="ES48" s="785"/>
      <c r="ET48" s="785"/>
      <c r="EU48" s="785"/>
      <c r="EV48" s="785"/>
      <c r="EW48" s="785"/>
      <c r="EX48" s="785"/>
      <c r="EY48" s="785"/>
      <c r="EZ48" s="785"/>
      <c r="FA48" s="785"/>
      <c r="FB48" s="785"/>
      <c r="FC48" s="785"/>
      <c r="FD48" s="785"/>
      <c r="FE48" s="785"/>
      <c r="FF48" s="785"/>
      <c r="FG48" s="785"/>
      <c r="FH48" s="785"/>
      <c r="FI48" s="785"/>
      <c r="FJ48" s="785"/>
      <c r="FK48" s="785"/>
      <c r="FL48" s="785"/>
      <c r="FM48" s="785"/>
      <c r="FN48" s="785"/>
      <c r="FO48" s="785"/>
      <c r="FP48" s="785"/>
      <c r="FQ48" s="785"/>
      <c r="FR48" s="785"/>
      <c r="FS48" s="785"/>
      <c r="FT48" s="785"/>
      <c r="FU48" s="785"/>
      <c r="FV48" s="785"/>
      <c r="FW48" s="785"/>
      <c r="FX48" s="785"/>
      <c r="FY48" s="785"/>
      <c r="FZ48" s="785"/>
      <c r="GA48" s="785"/>
      <c r="GB48" s="785"/>
      <c r="GC48" s="785"/>
      <c r="GD48" s="785"/>
      <c r="GE48" s="785"/>
      <c r="GF48" s="785"/>
      <c r="GG48" s="785"/>
      <c r="GH48" s="785"/>
      <c r="GI48" s="785"/>
      <c r="GJ48" s="785"/>
      <c r="GK48" s="785"/>
      <c r="GL48" s="785"/>
      <c r="GM48" s="785"/>
      <c r="GN48" s="785"/>
      <c r="GO48" s="785"/>
      <c r="GP48" s="785"/>
      <c r="GQ48" s="785"/>
      <c r="GR48" s="785"/>
      <c r="GS48" s="785"/>
      <c r="GT48" s="785"/>
      <c r="GU48" s="785"/>
      <c r="GV48" s="785"/>
      <c r="GW48" s="785"/>
      <c r="GX48" s="785"/>
      <c r="GY48" s="785"/>
      <c r="GZ48" s="785"/>
      <c r="HA48" s="785"/>
      <c r="HB48" s="785"/>
      <c r="HC48" s="785"/>
      <c r="HD48" s="785"/>
      <c r="HE48" s="785"/>
      <c r="HF48" s="785"/>
      <c r="HG48" s="785"/>
      <c r="HH48" s="785"/>
      <c r="HI48" s="785"/>
      <c r="HJ48" s="785"/>
      <c r="HK48" s="785"/>
      <c r="HL48" s="785"/>
      <c r="HM48" s="785"/>
      <c r="HN48" s="785"/>
      <c r="HO48" s="785"/>
      <c r="HP48" s="785"/>
      <c r="HQ48" s="785"/>
      <c r="HR48" s="785"/>
      <c r="HS48" s="785"/>
      <c r="HT48" s="785"/>
      <c r="HU48" s="785"/>
      <c r="HV48" s="785"/>
      <c r="HW48" s="785"/>
      <c r="HX48" s="785"/>
      <c r="HY48" s="785"/>
      <c r="HZ48" s="785"/>
      <c r="IA48" s="785"/>
      <c r="IB48" s="785"/>
      <c r="IC48" s="785"/>
      <c r="ID48" s="785"/>
      <c r="IE48" s="785"/>
      <c r="IF48" s="785"/>
      <c r="IG48" s="785"/>
      <c r="IH48" s="785"/>
      <c r="II48" s="785"/>
      <c r="IJ48" s="785"/>
      <c r="IK48" s="785"/>
      <c r="IL48" s="785"/>
      <c r="IM48" s="785"/>
      <c r="IN48" s="785"/>
      <c r="IO48" s="785"/>
      <c r="IP48" s="785"/>
      <c r="IQ48" s="785"/>
      <c r="IR48" s="785"/>
      <c r="IS48" s="785"/>
      <c r="IT48" s="785"/>
      <c r="IU48" s="785"/>
      <c r="IV48" s="785"/>
      <c r="IW48" s="785"/>
      <c r="IX48" s="785"/>
      <c r="IY48" s="785"/>
      <c r="IZ48" s="785"/>
      <c r="JA48" s="785"/>
      <c r="JB48" s="785"/>
      <c r="JC48" s="785"/>
      <c r="JD48" s="785"/>
      <c r="JE48" s="785"/>
      <c r="JF48" s="785"/>
      <c r="JG48" s="785"/>
      <c r="JH48" s="785"/>
      <c r="JI48" s="785"/>
      <c r="JJ48" s="785"/>
      <c r="JK48" s="785"/>
      <c r="JL48" s="785"/>
    </row>
    <row r="49" spans="2:272" s="30" customFormat="1" ht="12" customHeight="1" x14ac:dyDescent="0.25">
      <c r="B49" s="1079"/>
      <c r="C49" s="1079"/>
      <c r="D49" s="1079"/>
      <c r="E49" s="1079"/>
      <c r="F49" s="1079"/>
      <c r="G49" s="1079"/>
      <c r="H49" s="785"/>
      <c r="J49" s="1009"/>
      <c r="L49" s="1019"/>
      <c r="M49" s="1223" t="str">
        <f>X!C435</f>
        <v>Il calcolo TEWI (Total Equivalent Warming Impact) può essere usato per calcolare e confrontare l'impatto ambientale dei sistemi di refrigerazione.</v>
      </c>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c r="AL49" s="1223"/>
      <c r="AM49" s="1223"/>
      <c r="AN49" s="1223"/>
      <c r="AO49" s="1223"/>
      <c r="AP49" s="1223"/>
      <c r="AQ49" s="1223"/>
      <c r="AR49" s="32"/>
      <c r="AS49" s="32"/>
      <c r="AT49" s="120"/>
      <c r="AU49" s="32"/>
      <c r="AV49" s="32"/>
      <c r="AW49" s="32"/>
      <c r="AX49" s="32"/>
      <c r="AY49" s="32"/>
      <c r="AZ49" s="32"/>
      <c r="BA49" s="32"/>
      <c r="BB49" s="32"/>
      <c r="BC49" s="32"/>
      <c r="BD49" s="32"/>
      <c r="BE49" s="32"/>
      <c r="BF49" s="32"/>
      <c r="BG49" s="32"/>
      <c r="BH49" s="32"/>
      <c r="BI49" s="32"/>
      <c r="BJ49" s="32"/>
      <c r="BK49" s="32"/>
      <c r="BL49" s="32"/>
      <c r="BM49" s="1012"/>
      <c r="BN49" s="32"/>
      <c r="BO49" s="785"/>
      <c r="BP49" s="785"/>
      <c r="BQ49" s="785"/>
      <c r="BR49" s="785"/>
      <c r="BS49" s="785"/>
      <c r="BT49" s="785"/>
      <c r="BU49" s="785"/>
      <c r="BV49" s="785"/>
      <c r="BW49" s="785"/>
      <c r="BX49" s="785"/>
      <c r="BY49" s="785"/>
      <c r="BZ49" s="785"/>
      <c r="CA49" s="785"/>
      <c r="CB49" s="785"/>
      <c r="CC49" s="785"/>
      <c r="CD49" s="785"/>
      <c r="CE49" s="785"/>
      <c r="CF49" s="785"/>
      <c r="CG49" s="785"/>
      <c r="CH49" s="785"/>
      <c r="CI49" s="785"/>
      <c r="CJ49" s="785"/>
      <c r="CK49" s="785"/>
      <c r="CL49" s="785"/>
      <c r="CM49" s="785"/>
      <c r="CN49" s="785"/>
      <c r="CO49" s="785"/>
      <c r="CP49" s="785"/>
      <c r="CQ49" s="785"/>
      <c r="CR49" s="785"/>
      <c r="CS49" s="785"/>
      <c r="CT49" s="785"/>
      <c r="CU49" s="785"/>
      <c r="CV49" s="785"/>
      <c r="CW49" s="785"/>
      <c r="CX49" s="785"/>
      <c r="CY49" s="785"/>
      <c r="CZ49" s="785"/>
      <c r="DA49" s="785"/>
      <c r="DB49" s="785"/>
      <c r="DC49" s="785"/>
      <c r="DD49" s="785"/>
      <c r="DE49" s="785"/>
      <c r="DF49" s="785"/>
      <c r="DG49" s="785"/>
      <c r="DH49" s="785"/>
      <c r="DI49" s="785"/>
      <c r="DJ49" s="785"/>
      <c r="DK49" s="785"/>
      <c r="DL49" s="785"/>
      <c r="DM49" s="785"/>
      <c r="DN49" s="785"/>
      <c r="DO49" s="785"/>
      <c r="DP49" s="785"/>
      <c r="DQ49" s="785"/>
      <c r="DR49" s="785"/>
      <c r="DS49" s="785"/>
      <c r="DT49" s="785"/>
      <c r="DU49" s="785"/>
      <c r="DV49" s="785"/>
      <c r="DW49" s="785"/>
      <c r="DX49" s="785"/>
      <c r="DY49" s="785"/>
      <c r="DZ49" s="785"/>
      <c r="EA49" s="785"/>
      <c r="EB49" s="785"/>
      <c r="EC49" s="785"/>
      <c r="ED49" s="785"/>
      <c r="EE49" s="785"/>
      <c r="EF49" s="785"/>
      <c r="EG49" s="785"/>
      <c r="EH49" s="785"/>
      <c r="EI49" s="785"/>
      <c r="EJ49" s="785"/>
      <c r="EK49" s="785"/>
      <c r="EL49" s="785"/>
      <c r="EM49" s="785"/>
      <c r="EN49" s="785"/>
      <c r="EO49" s="785"/>
      <c r="EP49" s="785"/>
      <c r="EQ49" s="785"/>
      <c r="ER49" s="785"/>
      <c r="ES49" s="785"/>
      <c r="ET49" s="785"/>
      <c r="EU49" s="785"/>
      <c r="EV49" s="785"/>
      <c r="EW49" s="785"/>
      <c r="EX49" s="785"/>
      <c r="EY49" s="785"/>
      <c r="EZ49" s="785"/>
      <c r="FA49" s="785"/>
      <c r="FB49" s="785"/>
      <c r="FC49" s="785"/>
      <c r="FD49" s="785"/>
      <c r="FE49" s="785"/>
      <c r="FF49" s="785"/>
      <c r="FG49" s="785"/>
      <c r="FH49" s="785"/>
      <c r="FI49" s="785"/>
      <c r="FJ49" s="785"/>
      <c r="FK49" s="785"/>
      <c r="FL49" s="785"/>
      <c r="FM49" s="785"/>
      <c r="FN49" s="785"/>
      <c r="FO49" s="785"/>
      <c r="FP49" s="785"/>
      <c r="FQ49" s="785"/>
      <c r="FR49" s="785"/>
      <c r="FS49" s="785"/>
      <c r="FT49" s="785"/>
      <c r="FU49" s="785"/>
      <c r="FV49" s="785"/>
      <c r="FW49" s="785"/>
      <c r="FX49" s="785"/>
      <c r="FY49" s="785"/>
      <c r="FZ49" s="785"/>
      <c r="GA49" s="785"/>
      <c r="GB49" s="785"/>
      <c r="GC49" s="785"/>
      <c r="GD49" s="785"/>
      <c r="GE49" s="785"/>
      <c r="GF49" s="785"/>
      <c r="GG49" s="785"/>
      <c r="GH49" s="785"/>
      <c r="GI49" s="785"/>
      <c r="GJ49" s="785"/>
      <c r="GK49" s="785"/>
      <c r="GL49" s="785"/>
      <c r="GM49" s="785"/>
      <c r="GN49" s="785"/>
      <c r="GO49" s="785"/>
      <c r="GP49" s="785"/>
      <c r="GQ49" s="785"/>
      <c r="GR49" s="785"/>
      <c r="GS49" s="785"/>
      <c r="GT49" s="785"/>
      <c r="GU49" s="785"/>
      <c r="GV49" s="785"/>
      <c r="GW49" s="785"/>
      <c r="GX49" s="785"/>
      <c r="GY49" s="785"/>
      <c r="GZ49" s="785"/>
      <c r="HA49" s="785"/>
      <c r="HB49" s="785"/>
      <c r="HC49" s="785"/>
      <c r="HD49" s="785"/>
      <c r="HE49" s="785"/>
      <c r="HF49" s="785"/>
      <c r="HG49" s="785"/>
      <c r="HH49" s="785"/>
      <c r="HI49" s="785"/>
      <c r="HJ49" s="785"/>
      <c r="HK49" s="785"/>
      <c r="HL49" s="785"/>
      <c r="HM49" s="785"/>
      <c r="HN49" s="785"/>
      <c r="HO49" s="785"/>
      <c r="HP49" s="785"/>
      <c r="HQ49" s="785"/>
      <c r="HR49" s="785"/>
      <c r="HS49" s="785"/>
      <c r="HT49" s="785"/>
      <c r="HU49" s="785"/>
      <c r="HV49" s="785"/>
      <c r="HW49" s="785"/>
      <c r="HX49" s="785"/>
      <c r="HY49" s="785"/>
      <c r="HZ49" s="785"/>
      <c r="IA49" s="785"/>
      <c r="IB49" s="785"/>
      <c r="IC49" s="785"/>
      <c r="ID49" s="785"/>
      <c r="IE49" s="785"/>
      <c r="IF49" s="785"/>
      <c r="IG49" s="785"/>
      <c r="IH49" s="785"/>
      <c r="II49" s="785"/>
      <c r="IJ49" s="785"/>
      <c r="IK49" s="785"/>
      <c r="IL49" s="785"/>
      <c r="IM49" s="785"/>
      <c r="IN49" s="785"/>
      <c r="IO49" s="785"/>
      <c r="IP49" s="785"/>
      <c r="IQ49" s="785"/>
      <c r="IR49" s="785"/>
      <c r="IS49" s="785"/>
      <c r="IT49" s="785"/>
      <c r="IU49" s="785"/>
      <c r="IV49" s="785"/>
      <c r="IW49" s="785"/>
      <c r="IX49" s="785"/>
      <c r="IY49" s="785"/>
      <c r="IZ49" s="785"/>
      <c r="JA49" s="785"/>
      <c r="JB49" s="785"/>
      <c r="JC49" s="785"/>
      <c r="JD49" s="785"/>
      <c r="JE49" s="785"/>
      <c r="JF49" s="785"/>
      <c r="JG49" s="785"/>
      <c r="JH49" s="785"/>
      <c r="JI49" s="785"/>
      <c r="JJ49" s="785"/>
      <c r="JK49" s="785"/>
      <c r="JL49" s="785"/>
    </row>
    <row r="50" spans="2:272" s="30" customFormat="1" ht="12" customHeight="1" x14ac:dyDescent="0.25">
      <c r="B50" s="1079"/>
      <c r="C50" s="1079"/>
      <c r="D50" s="1079"/>
      <c r="E50" s="1079"/>
      <c r="F50" s="1079"/>
      <c r="G50" s="1079"/>
      <c r="H50" s="785"/>
      <c r="J50" s="1009"/>
      <c r="L50" s="1019"/>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c r="AL50" s="1223"/>
      <c r="AM50" s="1223"/>
      <c r="AN50" s="1223"/>
      <c r="AO50" s="1223"/>
      <c r="AP50" s="1223"/>
      <c r="AQ50" s="1223"/>
      <c r="AR50" s="32"/>
      <c r="AS50" s="32"/>
      <c r="AT50" s="120"/>
      <c r="AU50" s="32"/>
      <c r="AV50" s="32"/>
      <c r="AW50" s="32"/>
      <c r="AX50" s="32"/>
      <c r="AY50" s="32"/>
      <c r="AZ50" s="32"/>
      <c r="BA50" s="32"/>
      <c r="BB50" s="32"/>
      <c r="BC50" s="32"/>
      <c r="BD50" s="32"/>
      <c r="BE50" s="32"/>
      <c r="BF50" s="32"/>
      <c r="BG50" s="32"/>
      <c r="BH50" s="32"/>
      <c r="BI50" s="32"/>
      <c r="BJ50" s="32"/>
      <c r="BK50" s="32"/>
      <c r="BL50" s="32"/>
      <c r="BM50" s="1012"/>
      <c r="BN50" s="32"/>
      <c r="BO50" s="785"/>
      <c r="BP50" s="785"/>
      <c r="BQ50" s="785"/>
      <c r="BR50" s="785"/>
      <c r="BS50" s="785"/>
      <c r="BT50" s="785"/>
      <c r="BU50" s="785"/>
      <c r="BV50" s="785"/>
      <c r="BW50" s="785"/>
      <c r="BX50" s="785"/>
      <c r="BY50" s="785"/>
      <c r="BZ50" s="785"/>
      <c r="CA50" s="785"/>
      <c r="CB50" s="785"/>
      <c r="CC50" s="785"/>
      <c r="CD50" s="785"/>
      <c r="CE50" s="785"/>
      <c r="CF50" s="785"/>
      <c r="CG50" s="785"/>
      <c r="CH50" s="785"/>
      <c r="CI50" s="785"/>
      <c r="CJ50" s="785"/>
      <c r="CK50" s="785"/>
      <c r="CL50" s="785"/>
      <c r="CM50" s="785"/>
      <c r="CN50" s="785"/>
      <c r="CO50" s="785"/>
      <c r="CP50" s="785"/>
      <c r="CQ50" s="785"/>
      <c r="CR50" s="785"/>
      <c r="CS50" s="785"/>
      <c r="CT50" s="785"/>
      <c r="CU50" s="785"/>
      <c r="CV50" s="785"/>
      <c r="CW50" s="785"/>
      <c r="CX50" s="785"/>
      <c r="CY50" s="785"/>
      <c r="CZ50" s="785"/>
      <c r="DA50" s="785"/>
      <c r="DB50" s="785"/>
      <c r="DC50" s="785"/>
      <c r="DD50" s="785"/>
      <c r="DE50" s="785"/>
      <c r="DF50" s="785"/>
      <c r="DG50" s="785"/>
      <c r="DH50" s="785"/>
      <c r="DI50" s="785"/>
      <c r="DJ50" s="785"/>
      <c r="DK50" s="785"/>
      <c r="DL50" s="785"/>
      <c r="DM50" s="785"/>
      <c r="DN50" s="785"/>
      <c r="DO50" s="785"/>
      <c r="DP50" s="785"/>
      <c r="DQ50" s="785"/>
      <c r="DR50" s="785"/>
      <c r="DS50" s="785"/>
      <c r="DT50" s="785"/>
      <c r="DU50" s="785"/>
      <c r="DV50" s="785"/>
      <c r="DW50" s="785"/>
      <c r="DX50" s="785"/>
      <c r="DY50" s="785"/>
      <c r="DZ50" s="785"/>
      <c r="EA50" s="785"/>
      <c r="EB50" s="785"/>
      <c r="EC50" s="785"/>
      <c r="ED50" s="785"/>
      <c r="EE50" s="785"/>
      <c r="EF50" s="785"/>
      <c r="EG50" s="785"/>
      <c r="EH50" s="785"/>
      <c r="EI50" s="785"/>
      <c r="EJ50" s="785"/>
      <c r="EK50" s="785"/>
      <c r="EL50" s="785"/>
      <c r="EM50" s="785"/>
      <c r="EN50" s="785"/>
      <c r="EO50" s="785"/>
      <c r="EP50" s="785"/>
      <c r="EQ50" s="785"/>
      <c r="ER50" s="785"/>
      <c r="ES50" s="785"/>
      <c r="ET50" s="785"/>
      <c r="EU50" s="785"/>
      <c r="EV50" s="785"/>
      <c r="EW50" s="785"/>
      <c r="EX50" s="785"/>
      <c r="EY50" s="785"/>
      <c r="EZ50" s="785"/>
      <c r="FA50" s="785"/>
      <c r="FB50" s="785"/>
      <c r="FC50" s="785"/>
      <c r="FD50" s="785"/>
      <c r="FE50" s="785"/>
      <c r="FF50" s="785"/>
      <c r="FG50" s="785"/>
      <c r="FH50" s="785"/>
      <c r="FI50" s="785"/>
      <c r="FJ50" s="785"/>
      <c r="FK50" s="785"/>
      <c r="FL50" s="785"/>
      <c r="FM50" s="785"/>
      <c r="FN50" s="785"/>
      <c r="FO50" s="785"/>
      <c r="FP50" s="785"/>
      <c r="FQ50" s="785"/>
      <c r="FR50" s="785"/>
      <c r="FS50" s="785"/>
      <c r="FT50" s="785"/>
      <c r="FU50" s="785"/>
      <c r="FV50" s="785"/>
      <c r="FW50" s="785"/>
      <c r="FX50" s="785"/>
      <c r="FY50" s="785"/>
      <c r="FZ50" s="785"/>
      <c r="GA50" s="785"/>
      <c r="GB50" s="785"/>
      <c r="GC50" s="785"/>
      <c r="GD50" s="785"/>
      <c r="GE50" s="785"/>
      <c r="GF50" s="785"/>
      <c r="GG50" s="785"/>
      <c r="GH50" s="785"/>
      <c r="GI50" s="785"/>
      <c r="GJ50" s="785"/>
      <c r="GK50" s="785"/>
      <c r="GL50" s="785"/>
      <c r="GM50" s="785"/>
      <c r="GN50" s="785"/>
      <c r="GO50" s="785"/>
      <c r="GP50" s="785"/>
      <c r="GQ50" s="785"/>
      <c r="GR50" s="785"/>
      <c r="GS50" s="785"/>
      <c r="GT50" s="785"/>
      <c r="GU50" s="785"/>
      <c r="GV50" s="785"/>
      <c r="GW50" s="785"/>
      <c r="GX50" s="785"/>
      <c r="GY50" s="785"/>
      <c r="GZ50" s="785"/>
      <c r="HA50" s="785"/>
      <c r="HB50" s="785"/>
      <c r="HC50" s="785"/>
      <c r="HD50" s="785"/>
      <c r="HE50" s="785"/>
      <c r="HF50" s="785"/>
      <c r="HG50" s="785"/>
      <c r="HH50" s="785"/>
      <c r="HI50" s="785"/>
      <c r="HJ50" s="785"/>
      <c r="HK50" s="785"/>
      <c r="HL50" s="785"/>
      <c r="HM50" s="785"/>
      <c r="HN50" s="785"/>
      <c r="HO50" s="785"/>
      <c r="HP50" s="785"/>
      <c r="HQ50" s="785"/>
      <c r="HR50" s="785"/>
      <c r="HS50" s="785"/>
      <c r="HT50" s="785"/>
      <c r="HU50" s="785"/>
      <c r="HV50" s="785"/>
      <c r="HW50" s="785"/>
      <c r="HX50" s="785"/>
      <c r="HY50" s="785"/>
      <c r="HZ50" s="785"/>
      <c r="IA50" s="785"/>
      <c r="IB50" s="785"/>
      <c r="IC50" s="785"/>
      <c r="ID50" s="785"/>
      <c r="IE50" s="785"/>
      <c r="IF50" s="785"/>
      <c r="IG50" s="785"/>
      <c r="IH50" s="785"/>
      <c r="II50" s="785"/>
      <c r="IJ50" s="785"/>
      <c r="IK50" s="785"/>
      <c r="IL50" s="785"/>
      <c r="IM50" s="785"/>
      <c r="IN50" s="785"/>
      <c r="IO50" s="785"/>
      <c r="IP50" s="785"/>
      <c r="IQ50" s="785"/>
      <c r="IR50" s="785"/>
      <c r="IS50" s="785"/>
      <c r="IT50" s="785"/>
      <c r="IU50" s="785"/>
      <c r="IV50" s="785"/>
      <c r="IW50" s="785"/>
      <c r="IX50" s="785"/>
      <c r="IY50" s="785"/>
      <c r="IZ50" s="785"/>
      <c r="JA50" s="785"/>
      <c r="JB50" s="785"/>
      <c r="JC50" s="785"/>
      <c r="JD50" s="785"/>
      <c r="JE50" s="785"/>
      <c r="JF50" s="785"/>
      <c r="JG50" s="785"/>
      <c r="JH50" s="785"/>
      <c r="JI50" s="785"/>
      <c r="JJ50" s="785"/>
      <c r="JK50" s="785"/>
      <c r="JL50" s="785"/>
    </row>
    <row r="51" spans="2:272" s="30" customFormat="1" ht="12" customHeight="1" x14ac:dyDescent="0.25">
      <c r="B51" s="1079"/>
      <c r="C51" s="1079"/>
      <c r="D51" s="1079"/>
      <c r="E51" s="1079"/>
      <c r="F51" s="1079"/>
      <c r="G51" s="1079"/>
      <c r="H51" s="785"/>
      <c r="J51" s="1009"/>
      <c r="L51" s="1019"/>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32"/>
      <c r="AS51" s="32"/>
      <c r="AT51" s="120"/>
      <c r="AU51" s="32"/>
      <c r="AV51" s="32"/>
      <c r="AW51" s="32"/>
      <c r="AX51" s="32"/>
      <c r="AY51" s="32"/>
      <c r="AZ51" s="32"/>
      <c r="BA51" s="32"/>
      <c r="BB51" s="32"/>
      <c r="BC51" s="32"/>
      <c r="BD51" s="32"/>
      <c r="BE51" s="32"/>
      <c r="BF51" s="32"/>
      <c r="BG51" s="32"/>
      <c r="BH51" s="32"/>
      <c r="BI51" s="32"/>
      <c r="BJ51" s="32"/>
      <c r="BK51" s="32"/>
      <c r="BL51" s="32"/>
      <c r="BM51" s="1012"/>
      <c r="BN51" s="32"/>
      <c r="BO51" s="785"/>
      <c r="BP51" s="785"/>
      <c r="BQ51" s="785"/>
      <c r="BR51" s="785"/>
      <c r="BS51" s="785"/>
      <c r="BT51" s="785"/>
      <c r="BU51" s="785"/>
      <c r="BV51" s="785"/>
      <c r="BW51" s="785"/>
      <c r="BX51" s="785"/>
      <c r="BY51" s="785"/>
      <c r="BZ51" s="785"/>
      <c r="CA51" s="785"/>
      <c r="CB51" s="785"/>
      <c r="CC51" s="785"/>
      <c r="CD51" s="785"/>
      <c r="CE51" s="785"/>
      <c r="CF51" s="785"/>
      <c r="CG51" s="785"/>
      <c r="CH51" s="785"/>
      <c r="CI51" s="785"/>
      <c r="CJ51" s="785"/>
      <c r="CK51" s="785"/>
      <c r="CL51" s="785"/>
      <c r="CM51" s="785"/>
      <c r="CN51" s="785"/>
      <c r="CO51" s="785"/>
      <c r="CP51" s="785"/>
      <c r="CQ51" s="785"/>
      <c r="CR51" s="785"/>
      <c r="CS51" s="785"/>
      <c r="CT51" s="785"/>
      <c r="CU51" s="785"/>
      <c r="CV51" s="785"/>
      <c r="CW51" s="785"/>
      <c r="CX51" s="785"/>
      <c r="CY51" s="785"/>
      <c r="CZ51" s="785"/>
      <c r="DA51" s="785"/>
      <c r="DB51" s="785"/>
      <c r="DC51" s="785"/>
      <c r="DD51" s="785"/>
      <c r="DE51" s="785"/>
      <c r="DF51" s="785"/>
      <c r="DG51" s="785"/>
      <c r="DH51" s="785"/>
      <c r="DI51" s="785"/>
      <c r="DJ51" s="785"/>
      <c r="DK51" s="785"/>
      <c r="DL51" s="785"/>
      <c r="DM51" s="785"/>
      <c r="DN51" s="785"/>
      <c r="DO51" s="785"/>
      <c r="DP51" s="785"/>
      <c r="DQ51" s="785"/>
      <c r="DR51" s="785"/>
      <c r="DS51" s="785"/>
      <c r="DT51" s="785"/>
      <c r="DU51" s="785"/>
      <c r="DV51" s="785"/>
      <c r="DW51" s="785"/>
      <c r="DX51" s="785"/>
      <c r="DY51" s="785"/>
      <c r="DZ51" s="785"/>
      <c r="EA51" s="785"/>
      <c r="EB51" s="785"/>
      <c r="EC51" s="785"/>
      <c r="ED51" s="785"/>
      <c r="EE51" s="785"/>
      <c r="EF51" s="785"/>
      <c r="EG51" s="785"/>
      <c r="EH51" s="785"/>
      <c r="EI51" s="785"/>
      <c r="EJ51" s="785"/>
      <c r="EK51" s="785"/>
      <c r="EL51" s="785"/>
      <c r="EM51" s="785"/>
      <c r="EN51" s="785"/>
      <c r="EO51" s="785"/>
      <c r="EP51" s="785"/>
      <c r="EQ51" s="785"/>
      <c r="ER51" s="785"/>
      <c r="ES51" s="785"/>
      <c r="ET51" s="785"/>
      <c r="EU51" s="785"/>
      <c r="EV51" s="785"/>
      <c r="EW51" s="785"/>
      <c r="EX51" s="785"/>
      <c r="EY51" s="785"/>
      <c r="EZ51" s="785"/>
      <c r="FA51" s="785"/>
      <c r="FB51" s="785"/>
      <c r="FC51" s="785"/>
      <c r="FD51" s="785"/>
      <c r="FE51" s="785"/>
      <c r="FF51" s="785"/>
      <c r="FG51" s="785"/>
      <c r="FH51" s="785"/>
      <c r="FI51" s="785"/>
      <c r="FJ51" s="785"/>
      <c r="FK51" s="785"/>
      <c r="FL51" s="785"/>
      <c r="FM51" s="785"/>
      <c r="FN51" s="785"/>
      <c r="FO51" s="785"/>
      <c r="FP51" s="785"/>
      <c r="FQ51" s="785"/>
      <c r="FR51" s="785"/>
      <c r="FS51" s="785"/>
      <c r="FT51" s="785"/>
      <c r="FU51" s="785"/>
      <c r="FV51" s="785"/>
      <c r="FW51" s="785"/>
      <c r="FX51" s="785"/>
      <c r="FY51" s="785"/>
      <c r="FZ51" s="785"/>
      <c r="GA51" s="785"/>
      <c r="GB51" s="785"/>
      <c r="GC51" s="785"/>
      <c r="GD51" s="785"/>
      <c r="GE51" s="785"/>
      <c r="GF51" s="785"/>
      <c r="GG51" s="785"/>
      <c r="GH51" s="785"/>
      <c r="GI51" s="785"/>
      <c r="GJ51" s="785"/>
      <c r="GK51" s="785"/>
      <c r="GL51" s="785"/>
      <c r="GM51" s="785"/>
      <c r="GN51" s="785"/>
      <c r="GO51" s="785"/>
      <c r="GP51" s="785"/>
      <c r="GQ51" s="785"/>
      <c r="GR51" s="785"/>
      <c r="GS51" s="785"/>
      <c r="GT51" s="785"/>
      <c r="GU51" s="785"/>
      <c r="GV51" s="785"/>
      <c r="GW51" s="785"/>
      <c r="GX51" s="785"/>
      <c r="GY51" s="785"/>
      <c r="GZ51" s="785"/>
      <c r="HA51" s="785"/>
      <c r="HB51" s="785"/>
      <c r="HC51" s="785"/>
      <c r="HD51" s="785"/>
      <c r="HE51" s="785"/>
      <c r="HF51" s="785"/>
      <c r="HG51" s="785"/>
      <c r="HH51" s="785"/>
      <c r="HI51" s="785"/>
      <c r="HJ51" s="785"/>
      <c r="HK51" s="785"/>
      <c r="HL51" s="785"/>
      <c r="HM51" s="785"/>
      <c r="HN51" s="785"/>
      <c r="HO51" s="785"/>
      <c r="HP51" s="785"/>
      <c r="HQ51" s="785"/>
      <c r="HR51" s="785"/>
      <c r="HS51" s="785"/>
      <c r="HT51" s="785"/>
      <c r="HU51" s="785"/>
      <c r="HV51" s="785"/>
      <c r="HW51" s="785"/>
      <c r="HX51" s="785"/>
      <c r="HY51" s="785"/>
      <c r="HZ51" s="785"/>
      <c r="IA51" s="785"/>
      <c r="IB51" s="785"/>
      <c r="IC51" s="785"/>
      <c r="ID51" s="785"/>
      <c r="IE51" s="785"/>
      <c r="IF51" s="785"/>
      <c r="IG51" s="785"/>
      <c r="IH51" s="785"/>
      <c r="II51" s="785"/>
      <c r="IJ51" s="785"/>
      <c r="IK51" s="785"/>
      <c r="IL51" s="785"/>
      <c r="IM51" s="785"/>
      <c r="IN51" s="785"/>
      <c r="IO51" s="785"/>
      <c r="IP51" s="785"/>
      <c r="IQ51" s="785"/>
      <c r="IR51" s="785"/>
      <c r="IS51" s="785"/>
      <c r="IT51" s="785"/>
      <c r="IU51" s="785"/>
      <c r="IV51" s="785"/>
      <c r="IW51" s="785"/>
      <c r="IX51" s="785"/>
      <c r="IY51" s="785"/>
      <c r="IZ51" s="785"/>
      <c r="JA51" s="785"/>
      <c r="JB51" s="785"/>
      <c r="JC51" s="785"/>
      <c r="JD51" s="785"/>
      <c r="JE51" s="785"/>
      <c r="JF51" s="785"/>
      <c r="JG51" s="785"/>
      <c r="JH51" s="785"/>
      <c r="JI51" s="785"/>
      <c r="JJ51" s="785"/>
      <c r="JK51" s="785"/>
      <c r="JL51" s="785"/>
    </row>
    <row r="52" spans="2:272" s="30" customFormat="1" ht="12" customHeight="1" x14ac:dyDescent="0.25">
      <c r="B52" s="1079"/>
      <c r="C52" s="1079"/>
      <c r="D52" s="1079"/>
      <c r="E52" s="1079"/>
      <c r="F52" s="1079"/>
      <c r="G52" s="1079"/>
      <c r="H52" s="785"/>
      <c r="J52" s="1009"/>
      <c r="L52" s="1013" t="s">
        <v>1641</v>
      </c>
      <c r="M52" s="1015"/>
      <c r="AR52" s="32"/>
      <c r="AS52" s="32"/>
      <c r="AT52" s="120"/>
      <c r="AU52" s="32"/>
      <c r="AV52" s="32"/>
      <c r="AW52" s="32"/>
      <c r="AX52" s="32"/>
      <c r="AY52" s="32"/>
      <c r="AZ52" s="32"/>
      <c r="BA52" s="32"/>
      <c r="BB52" s="32"/>
      <c r="BC52" s="32"/>
      <c r="BD52" s="32"/>
      <c r="BE52" s="32"/>
      <c r="BF52" s="32"/>
      <c r="BG52" s="32"/>
      <c r="BH52" s="32"/>
      <c r="BI52" s="32"/>
      <c r="BJ52" s="32"/>
      <c r="BK52" s="32"/>
      <c r="BL52" s="32"/>
      <c r="BM52" s="1012"/>
      <c r="BN52" s="32"/>
      <c r="BO52" s="785"/>
      <c r="BP52" s="785"/>
      <c r="BQ52" s="785"/>
      <c r="BR52" s="785"/>
      <c r="BS52" s="785"/>
      <c r="BT52" s="785"/>
      <c r="BU52" s="785"/>
      <c r="BV52" s="785"/>
      <c r="BW52" s="785"/>
      <c r="BX52" s="785"/>
      <c r="BY52" s="785"/>
      <c r="BZ52" s="785"/>
      <c r="CA52" s="785"/>
      <c r="CB52" s="785"/>
      <c r="CC52" s="785"/>
      <c r="CD52" s="785"/>
      <c r="CE52" s="785"/>
      <c r="CF52" s="785"/>
      <c r="CG52" s="785"/>
      <c r="CH52" s="785"/>
      <c r="CI52" s="785"/>
      <c r="CJ52" s="785"/>
      <c r="CK52" s="785"/>
      <c r="CL52" s="785"/>
      <c r="CM52" s="785"/>
      <c r="CN52" s="785"/>
      <c r="CO52" s="785"/>
      <c r="CP52" s="785"/>
      <c r="CQ52" s="785"/>
      <c r="CR52" s="785"/>
      <c r="CS52" s="785"/>
      <c r="CT52" s="785"/>
      <c r="CU52" s="785"/>
      <c r="CV52" s="785"/>
      <c r="CW52" s="785"/>
      <c r="CX52" s="785"/>
      <c r="CY52" s="785"/>
      <c r="CZ52" s="785"/>
      <c r="DA52" s="785"/>
      <c r="DB52" s="785"/>
      <c r="DC52" s="785"/>
      <c r="DD52" s="785"/>
      <c r="DE52" s="785"/>
      <c r="DF52" s="785"/>
      <c r="DG52" s="785"/>
      <c r="DH52" s="785"/>
      <c r="DI52" s="785"/>
      <c r="DJ52" s="785"/>
      <c r="DK52" s="785"/>
      <c r="DL52" s="785"/>
      <c r="DM52" s="785"/>
      <c r="DN52" s="785"/>
      <c r="DO52" s="785"/>
      <c r="DP52" s="785"/>
      <c r="DQ52" s="785"/>
      <c r="DR52" s="785"/>
      <c r="DS52" s="785"/>
      <c r="DT52" s="785"/>
      <c r="DU52" s="785"/>
      <c r="DV52" s="785"/>
      <c r="DW52" s="785"/>
      <c r="DX52" s="785"/>
      <c r="DY52" s="785"/>
      <c r="DZ52" s="785"/>
      <c r="EA52" s="785"/>
      <c r="EB52" s="785"/>
      <c r="EC52" s="785"/>
      <c r="ED52" s="785"/>
      <c r="EE52" s="785"/>
      <c r="EF52" s="785"/>
      <c r="EG52" s="785"/>
      <c r="EH52" s="785"/>
      <c r="EI52" s="785"/>
      <c r="EJ52" s="785"/>
      <c r="EK52" s="785"/>
      <c r="EL52" s="785"/>
      <c r="EM52" s="785"/>
      <c r="EN52" s="785"/>
      <c r="EO52" s="785"/>
      <c r="EP52" s="785"/>
      <c r="EQ52" s="785"/>
      <c r="ER52" s="785"/>
      <c r="ES52" s="785"/>
      <c r="ET52" s="785"/>
      <c r="EU52" s="785"/>
      <c r="EV52" s="785"/>
      <c r="EW52" s="785"/>
      <c r="EX52" s="785"/>
      <c r="EY52" s="785"/>
      <c r="EZ52" s="785"/>
      <c r="FA52" s="785"/>
      <c r="FB52" s="785"/>
      <c r="FC52" s="785"/>
      <c r="FD52" s="785"/>
      <c r="FE52" s="785"/>
      <c r="FF52" s="785"/>
      <c r="FG52" s="785"/>
      <c r="FH52" s="785"/>
      <c r="FI52" s="785"/>
      <c r="FJ52" s="785"/>
      <c r="FK52" s="785"/>
      <c r="FL52" s="785"/>
      <c r="FM52" s="785"/>
      <c r="FN52" s="785"/>
      <c r="FO52" s="785"/>
      <c r="FP52" s="785"/>
      <c r="FQ52" s="785"/>
      <c r="FR52" s="785"/>
      <c r="FS52" s="785"/>
      <c r="FT52" s="785"/>
      <c r="FU52" s="785"/>
      <c r="FV52" s="785"/>
      <c r="FW52" s="785"/>
      <c r="FX52" s="785"/>
      <c r="FY52" s="785"/>
      <c r="FZ52" s="785"/>
      <c r="GA52" s="785"/>
      <c r="GB52" s="785"/>
      <c r="GC52" s="785"/>
      <c r="GD52" s="785"/>
      <c r="GE52" s="785"/>
      <c r="GF52" s="785"/>
      <c r="GG52" s="785"/>
      <c r="GH52" s="785"/>
      <c r="GI52" s="785"/>
      <c r="GJ52" s="785"/>
      <c r="GK52" s="785"/>
      <c r="GL52" s="785"/>
      <c r="GM52" s="785"/>
      <c r="GN52" s="785"/>
      <c r="GO52" s="785"/>
      <c r="GP52" s="785"/>
      <c r="GQ52" s="785"/>
      <c r="GR52" s="785"/>
      <c r="GS52" s="785"/>
      <c r="GT52" s="785"/>
      <c r="GU52" s="785"/>
      <c r="GV52" s="785"/>
      <c r="GW52" s="785"/>
      <c r="GX52" s="785"/>
      <c r="GY52" s="785"/>
      <c r="GZ52" s="785"/>
      <c r="HA52" s="785"/>
      <c r="HB52" s="785"/>
      <c r="HC52" s="785"/>
      <c r="HD52" s="785"/>
      <c r="HE52" s="785"/>
      <c r="HF52" s="785"/>
      <c r="HG52" s="785"/>
      <c r="HH52" s="785"/>
      <c r="HI52" s="785"/>
      <c r="HJ52" s="785"/>
      <c r="HK52" s="785"/>
      <c r="HL52" s="785"/>
      <c r="HM52" s="785"/>
      <c r="HN52" s="785"/>
      <c r="HO52" s="785"/>
      <c r="HP52" s="785"/>
      <c r="HQ52" s="785"/>
      <c r="HR52" s="785"/>
      <c r="HS52" s="785"/>
      <c r="HT52" s="785"/>
      <c r="HU52" s="785"/>
      <c r="HV52" s="785"/>
      <c r="HW52" s="785"/>
      <c r="HX52" s="785"/>
      <c r="HY52" s="785"/>
      <c r="HZ52" s="785"/>
      <c r="IA52" s="785"/>
      <c r="IB52" s="785"/>
      <c r="IC52" s="785"/>
      <c r="ID52" s="785"/>
      <c r="IE52" s="785"/>
      <c r="IF52" s="785"/>
      <c r="IG52" s="785"/>
      <c r="IH52" s="785"/>
      <c r="II52" s="785"/>
      <c r="IJ52" s="785"/>
      <c r="IK52" s="785"/>
      <c r="IL52" s="785"/>
      <c r="IM52" s="785"/>
      <c r="IN52" s="785"/>
      <c r="IO52" s="785"/>
      <c r="IP52" s="785"/>
      <c r="IQ52" s="785"/>
      <c r="IR52" s="785"/>
      <c r="IS52" s="785"/>
      <c r="IT52" s="785"/>
      <c r="IU52" s="785"/>
      <c r="IV52" s="785"/>
      <c r="IW52" s="785"/>
      <c r="IX52" s="785"/>
      <c r="IY52" s="785"/>
      <c r="IZ52" s="785"/>
      <c r="JA52" s="785"/>
      <c r="JB52" s="785"/>
      <c r="JC52" s="785"/>
      <c r="JD52" s="785"/>
      <c r="JE52" s="785"/>
      <c r="JF52" s="785"/>
      <c r="JG52" s="785"/>
      <c r="JH52" s="785"/>
      <c r="JI52" s="785"/>
      <c r="JJ52" s="785"/>
      <c r="JK52" s="785"/>
      <c r="JL52" s="785"/>
    </row>
    <row r="53" spans="2:272" s="30" customFormat="1" ht="5" customHeight="1" x14ac:dyDescent="0.25">
      <c r="B53" s="1079"/>
      <c r="C53" s="1079"/>
      <c r="D53" s="1079"/>
      <c r="E53" s="1079"/>
      <c r="F53" s="1079"/>
      <c r="G53" s="1079"/>
      <c r="H53" s="785"/>
      <c r="J53" s="1009"/>
      <c r="L53" s="1013"/>
      <c r="M53" s="1015"/>
      <c r="AR53" s="32"/>
      <c r="AS53" s="32"/>
      <c r="AT53" s="120"/>
      <c r="AU53" s="32"/>
      <c r="AV53" s="32"/>
      <c r="AW53" s="32"/>
      <c r="AX53" s="32"/>
      <c r="AY53" s="32"/>
      <c r="AZ53" s="32"/>
      <c r="BA53" s="32"/>
      <c r="BB53" s="32"/>
      <c r="BC53" s="32"/>
      <c r="BD53" s="32"/>
      <c r="BE53" s="32"/>
      <c r="BF53" s="32"/>
      <c r="BG53" s="32"/>
      <c r="BH53" s="32"/>
      <c r="BI53" s="32"/>
      <c r="BJ53" s="32"/>
      <c r="BK53" s="32"/>
      <c r="BL53" s="32"/>
      <c r="BM53" s="1012"/>
      <c r="BN53" s="32"/>
      <c r="BO53" s="785"/>
      <c r="BP53" s="785"/>
      <c r="BQ53" s="785"/>
      <c r="BR53" s="785"/>
      <c r="BS53" s="785"/>
      <c r="BT53" s="785"/>
      <c r="BU53" s="785"/>
      <c r="BV53" s="785"/>
      <c r="BW53" s="785"/>
      <c r="BX53" s="785"/>
      <c r="BY53" s="785"/>
      <c r="BZ53" s="785"/>
      <c r="CA53" s="785"/>
      <c r="CB53" s="785"/>
      <c r="CC53" s="785"/>
      <c r="CD53" s="785"/>
      <c r="CE53" s="785"/>
      <c r="CF53" s="785"/>
      <c r="CG53" s="785"/>
      <c r="CH53" s="785"/>
      <c r="CI53" s="785"/>
      <c r="CJ53" s="785"/>
      <c r="CK53" s="785"/>
      <c r="CL53" s="785"/>
      <c r="CM53" s="785"/>
      <c r="CN53" s="785"/>
      <c r="CO53" s="785"/>
      <c r="CP53" s="785"/>
      <c r="CQ53" s="785"/>
      <c r="CR53" s="785"/>
      <c r="CS53" s="785"/>
      <c r="CT53" s="785"/>
      <c r="CU53" s="785"/>
      <c r="CV53" s="785"/>
      <c r="CW53" s="785"/>
      <c r="CX53" s="785"/>
      <c r="CY53" s="785"/>
      <c r="CZ53" s="785"/>
      <c r="DA53" s="785"/>
      <c r="DB53" s="785"/>
      <c r="DC53" s="785"/>
      <c r="DD53" s="785"/>
      <c r="DE53" s="785"/>
      <c r="DF53" s="785"/>
      <c r="DG53" s="785"/>
      <c r="DH53" s="785"/>
      <c r="DI53" s="785"/>
      <c r="DJ53" s="785"/>
      <c r="DK53" s="785"/>
      <c r="DL53" s="785"/>
      <c r="DM53" s="785"/>
      <c r="DN53" s="785"/>
      <c r="DO53" s="785"/>
      <c r="DP53" s="785"/>
      <c r="DQ53" s="785"/>
      <c r="DR53" s="785"/>
      <c r="DS53" s="785"/>
      <c r="DT53" s="785"/>
      <c r="DU53" s="785"/>
      <c r="DV53" s="785"/>
      <c r="DW53" s="785"/>
      <c r="DX53" s="785"/>
      <c r="DY53" s="785"/>
      <c r="DZ53" s="785"/>
      <c r="EA53" s="785"/>
      <c r="EB53" s="785"/>
      <c r="EC53" s="785"/>
      <c r="ED53" s="785"/>
      <c r="EE53" s="785"/>
      <c r="EF53" s="785"/>
      <c r="EG53" s="785"/>
      <c r="EH53" s="785"/>
      <c r="EI53" s="785"/>
      <c r="EJ53" s="785"/>
      <c r="EK53" s="785"/>
      <c r="EL53" s="785"/>
      <c r="EM53" s="785"/>
      <c r="EN53" s="785"/>
      <c r="EO53" s="785"/>
      <c r="EP53" s="785"/>
      <c r="EQ53" s="785"/>
      <c r="ER53" s="785"/>
      <c r="ES53" s="785"/>
      <c r="ET53" s="785"/>
      <c r="EU53" s="785"/>
      <c r="EV53" s="785"/>
      <c r="EW53" s="785"/>
      <c r="EX53" s="785"/>
      <c r="EY53" s="785"/>
      <c r="EZ53" s="785"/>
      <c r="FA53" s="785"/>
      <c r="FB53" s="785"/>
      <c r="FC53" s="785"/>
      <c r="FD53" s="785"/>
      <c r="FE53" s="785"/>
      <c r="FF53" s="785"/>
      <c r="FG53" s="785"/>
      <c r="FH53" s="785"/>
      <c r="FI53" s="785"/>
      <c r="FJ53" s="785"/>
      <c r="FK53" s="785"/>
      <c r="FL53" s="785"/>
      <c r="FM53" s="785"/>
      <c r="FN53" s="785"/>
      <c r="FO53" s="785"/>
      <c r="FP53" s="785"/>
      <c r="FQ53" s="785"/>
      <c r="FR53" s="785"/>
      <c r="FS53" s="785"/>
      <c r="FT53" s="785"/>
      <c r="FU53" s="785"/>
      <c r="FV53" s="785"/>
      <c r="FW53" s="785"/>
      <c r="FX53" s="785"/>
      <c r="FY53" s="785"/>
      <c r="FZ53" s="785"/>
      <c r="GA53" s="785"/>
      <c r="GB53" s="785"/>
      <c r="GC53" s="785"/>
      <c r="GD53" s="785"/>
      <c r="GE53" s="785"/>
      <c r="GF53" s="785"/>
      <c r="GG53" s="785"/>
      <c r="GH53" s="785"/>
      <c r="GI53" s="785"/>
      <c r="GJ53" s="785"/>
      <c r="GK53" s="785"/>
      <c r="GL53" s="785"/>
      <c r="GM53" s="785"/>
      <c r="GN53" s="785"/>
      <c r="GO53" s="785"/>
      <c r="GP53" s="785"/>
      <c r="GQ53" s="785"/>
      <c r="GR53" s="785"/>
      <c r="GS53" s="785"/>
      <c r="GT53" s="785"/>
      <c r="GU53" s="785"/>
      <c r="GV53" s="785"/>
      <c r="GW53" s="785"/>
      <c r="GX53" s="785"/>
      <c r="GY53" s="785"/>
      <c r="GZ53" s="785"/>
      <c r="HA53" s="785"/>
      <c r="HB53" s="785"/>
      <c r="HC53" s="785"/>
      <c r="HD53" s="785"/>
      <c r="HE53" s="785"/>
      <c r="HF53" s="785"/>
      <c r="HG53" s="785"/>
      <c r="HH53" s="785"/>
      <c r="HI53" s="785"/>
      <c r="HJ53" s="785"/>
      <c r="HK53" s="785"/>
      <c r="HL53" s="785"/>
      <c r="HM53" s="785"/>
      <c r="HN53" s="785"/>
      <c r="HO53" s="785"/>
      <c r="HP53" s="785"/>
      <c r="HQ53" s="785"/>
      <c r="HR53" s="785"/>
      <c r="HS53" s="785"/>
      <c r="HT53" s="785"/>
      <c r="HU53" s="785"/>
      <c r="HV53" s="785"/>
      <c r="HW53" s="785"/>
      <c r="HX53" s="785"/>
      <c r="HY53" s="785"/>
      <c r="HZ53" s="785"/>
      <c r="IA53" s="785"/>
      <c r="IB53" s="785"/>
      <c r="IC53" s="785"/>
      <c r="ID53" s="785"/>
      <c r="IE53" s="785"/>
      <c r="IF53" s="785"/>
      <c r="IG53" s="785"/>
      <c r="IH53" s="785"/>
      <c r="II53" s="785"/>
      <c r="IJ53" s="785"/>
      <c r="IK53" s="785"/>
      <c r="IL53" s="785"/>
      <c r="IM53" s="785"/>
      <c r="IN53" s="785"/>
      <c r="IO53" s="785"/>
      <c r="IP53" s="785"/>
      <c r="IQ53" s="785"/>
      <c r="IR53" s="785"/>
      <c r="IS53" s="785"/>
      <c r="IT53" s="785"/>
      <c r="IU53" s="785"/>
      <c r="IV53" s="785"/>
      <c r="IW53" s="785"/>
      <c r="IX53" s="785"/>
      <c r="IY53" s="785"/>
      <c r="IZ53" s="785"/>
      <c r="JA53" s="785"/>
      <c r="JB53" s="785"/>
      <c r="JC53" s="785"/>
      <c r="JD53" s="785"/>
      <c r="JE53" s="785"/>
      <c r="JF53" s="785"/>
      <c r="JG53" s="785"/>
      <c r="JH53" s="785"/>
      <c r="JI53" s="785"/>
      <c r="JJ53" s="785"/>
      <c r="JK53" s="785"/>
      <c r="JL53" s="785"/>
    </row>
    <row r="54" spans="2:272" s="30" customFormat="1" ht="12" customHeight="1" x14ac:dyDescent="0.25">
      <c r="B54" s="1079"/>
      <c r="C54" s="1079"/>
      <c r="D54" s="1079"/>
      <c r="E54" s="1079"/>
      <c r="F54" s="1079"/>
      <c r="G54" s="1079"/>
      <c r="H54" s="785"/>
      <c r="J54" s="1009"/>
      <c r="L54" s="1019">
        <v>4</v>
      </c>
      <c r="M54" s="1020" t="str">
        <f>X!C436</f>
        <v>Economicità</v>
      </c>
      <c r="N54" s="1021"/>
      <c r="O54" s="1021"/>
      <c r="P54" s="1021"/>
      <c r="Q54" s="1021"/>
      <c r="R54" s="1021"/>
      <c r="S54" s="1021"/>
      <c r="T54" s="1021"/>
      <c r="U54" s="1021"/>
      <c r="V54" s="1021"/>
      <c r="W54" s="1021"/>
      <c r="X54" s="1021"/>
      <c r="Y54" s="1021"/>
      <c r="Z54" s="1021"/>
      <c r="AA54" s="1021"/>
      <c r="AB54" s="1021"/>
      <c r="AC54" s="1021"/>
      <c r="AD54" s="1021"/>
      <c r="AE54" s="1021"/>
      <c r="AF54" s="1021"/>
      <c r="AG54" s="1021"/>
      <c r="AH54" s="1021"/>
      <c r="AI54" s="1021"/>
      <c r="AJ54" s="1021"/>
      <c r="AK54" s="1021"/>
      <c r="AL54" s="1021"/>
      <c r="AM54" s="1021"/>
      <c r="AN54" s="1021"/>
      <c r="AO54" s="1021"/>
      <c r="AP54" s="1021"/>
      <c r="AQ54" s="1021"/>
      <c r="AR54" s="32"/>
      <c r="AS54" s="120" t="s">
        <v>293</v>
      </c>
      <c r="AT54" s="120" t="s">
        <v>1637</v>
      </c>
      <c r="AU54" s="32"/>
      <c r="AV54" s="32"/>
      <c r="AW54" s="32"/>
      <c r="AX54" s="32"/>
      <c r="AY54" s="32"/>
      <c r="AZ54" s="32"/>
      <c r="BA54" s="32"/>
      <c r="BB54" s="32"/>
      <c r="BC54" s="32"/>
      <c r="BD54" s="32"/>
      <c r="BE54" s="32"/>
      <c r="BF54" s="32"/>
      <c r="BG54" s="32"/>
      <c r="BH54" s="32"/>
      <c r="BI54" s="32"/>
      <c r="BJ54" s="32"/>
      <c r="BK54" s="32"/>
      <c r="BL54" s="32"/>
      <c r="BM54" s="1012"/>
      <c r="BN54" s="32"/>
      <c r="BO54" s="785"/>
      <c r="BP54" s="785"/>
      <c r="BQ54" s="785"/>
      <c r="BR54" s="785"/>
      <c r="BS54" s="785"/>
      <c r="BT54" s="785"/>
      <c r="BU54" s="785"/>
      <c r="BV54" s="785"/>
      <c r="BW54" s="785"/>
      <c r="BX54" s="785"/>
      <c r="BY54" s="785"/>
      <c r="BZ54" s="785"/>
      <c r="CA54" s="785"/>
      <c r="CB54" s="785"/>
      <c r="CC54" s="785"/>
      <c r="CD54" s="785"/>
      <c r="CE54" s="785"/>
      <c r="CF54" s="785"/>
      <c r="CG54" s="785"/>
      <c r="CH54" s="785"/>
      <c r="CI54" s="785"/>
      <c r="CJ54" s="785"/>
      <c r="CK54" s="785"/>
      <c r="CL54" s="785"/>
      <c r="CM54" s="785"/>
      <c r="CN54" s="785"/>
      <c r="CO54" s="785"/>
      <c r="CP54" s="785"/>
      <c r="CQ54" s="785"/>
      <c r="CR54" s="785"/>
      <c r="CS54" s="785"/>
      <c r="CT54" s="785"/>
      <c r="CU54" s="785"/>
      <c r="CV54" s="785"/>
      <c r="CW54" s="785"/>
      <c r="CX54" s="785"/>
      <c r="CY54" s="785"/>
      <c r="CZ54" s="785"/>
      <c r="DA54" s="785"/>
      <c r="DB54" s="785"/>
      <c r="DC54" s="785"/>
      <c r="DD54" s="785"/>
      <c r="DE54" s="785"/>
      <c r="DF54" s="785"/>
      <c r="DG54" s="785"/>
      <c r="DH54" s="785"/>
      <c r="DI54" s="785"/>
      <c r="DJ54" s="785"/>
      <c r="DK54" s="785"/>
      <c r="DL54" s="785"/>
      <c r="DM54" s="785"/>
      <c r="DN54" s="785"/>
      <c r="DO54" s="785"/>
      <c r="DP54" s="785"/>
      <c r="DQ54" s="785"/>
      <c r="DR54" s="785"/>
      <c r="DS54" s="785"/>
      <c r="DT54" s="785"/>
      <c r="DU54" s="785"/>
      <c r="DV54" s="785"/>
      <c r="DW54" s="785"/>
      <c r="DX54" s="785"/>
      <c r="DY54" s="785"/>
      <c r="DZ54" s="785"/>
      <c r="EA54" s="785"/>
      <c r="EB54" s="785"/>
      <c r="EC54" s="785"/>
      <c r="ED54" s="785"/>
      <c r="EE54" s="785"/>
      <c r="EF54" s="785"/>
      <c r="EG54" s="785"/>
      <c r="EH54" s="785"/>
      <c r="EI54" s="785"/>
      <c r="EJ54" s="785"/>
      <c r="EK54" s="785"/>
      <c r="EL54" s="785"/>
      <c r="EM54" s="785"/>
      <c r="EN54" s="785"/>
      <c r="EO54" s="785"/>
      <c r="EP54" s="785"/>
      <c r="EQ54" s="785"/>
      <c r="ER54" s="785"/>
      <c r="ES54" s="785"/>
      <c r="ET54" s="785"/>
      <c r="EU54" s="785"/>
      <c r="EV54" s="785"/>
      <c r="EW54" s="785"/>
      <c r="EX54" s="785"/>
      <c r="EY54" s="785"/>
      <c r="EZ54" s="785"/>
      <c r="FA54" s="785"/>
      <c r="FB54" s="785"/>
      <c r="FC54" s="785"/>
      <c r="FD54" s="785"/>
      <c r="FE54" s="785"/>
      <c r="FF54" s="785"/>
      <c r="FG54" s="785"/>
      <c r="FH54" s="785"/>
      <c r="FI54" s="785"/>
      <c r="FJ54" s="785"/>
      <c r="FK54" s="785"/>
      <c r="FL54" s="785"/>
      <c r="FM54" s="785"/>
      <c r="FN54" s="785"/>
      <c r="FO54" s="785"/>
      <c r="FP54" s="785"/>
      <c r="FQ54" s="785"/>
      <c r="FR54" s="785"/>
      <c r="FS54" s="785"/>
      <c r="FT54" s="785"/>
      <c r="FU54" s="785"/>
      <c r="FV54" s="785"/>
      <c r="FW54" s="785"/>
      <c r="FX54" s="785"/>
      <c r="FY54" s="785"/>
      <c r="FZ54" s="785"/>
      <c r="GA54" s="785"/>
      <c r="GB54" s="785"/>
      <c r="GC54" s="785"/>
      <c r="GD54" s="785"/>
      <c r="GE54" s="785"/>
      <c r="GF54" s="785"/>
      <c r="GG54" s="785"/>
      <c r="GH54" s="785"/>
      <c r="GI54" s="785"/>
      <c r="GJ54" s="785"/>
      <c r="GK54" s="785"/>
      <c r="GL54" s="785"/>
      <c r="GM54" s="785"/>
      <c r="GN54" s="785"/>
      <c r="GO54" s="785"/>
      <c r="GP54" s="785"/>
      <c r="GQ54" s="785"/>
      <c r="GR54" s="785"/>
      <c r="GS54" s="785"/>
      <c r="GT54" s="785"/>
      <c r="GU54" s="785"/>
      <c r="GV54" s="785"/>
      <c r="GW54" s="785"/>
      <c r="GX54" s="785"/>
      <c r="GY54" s="785"/>
      <c r="GZ54" s="785"/>
      <c r="HA54" s="785"/>
      <c r="HB54" s="785"/>
      <c r="HC54" s="785"/>
      <c r="HD54" s="785"/>
      <c r="HE54" s="785"/>
      <c r="HF54" s="785"/>
      <c r="HG54" s="785"/>
      <c r="HH54" s="785"/>
      <c r="HI54" s="785"/>
      <c r="HJ54" s="785"/>
      <c r="HK54" s="785"/>
      <c r="HL54" s="785"/>
      <c r="HM54" s="785"/>
      <c r="HN54" s="785"/>
      <c r="HO54" s="785"/>
      <c r="HP54" s="785"/>
      <c r="HQ54" s="785"/>
      <c r="HR54" s="785"/>
      <c r="HS54" s="785"/>
      <c r="HT54" s="785"/>
      <c r="HU54" s="785"/>
      <c r="HV54" s="785"/>
      <c r="HW54" s="785"/>
      <c r="HX54" s="785"/>
      <c r="HY54" s="785"/>
      <c r="HZ54" s="785"/>
      <c r="IA54" s="785"/>
      <c r="IB54" s="785"/>
      <c r="IC54" s="785"/>
      <c r="ID54" s="785"/>
      <c r="IE54" s="785"/>
      <c r="IF54" s="785"/>
      <c r="IG54" s="785"/>
      <c r="IH54" s="785"/>
      <c r="II54" s="785"/>
      <c r="IJ54" s="785"/>
      <c r="IK54" s="785"/>
      <c r="IL54" s="785"/>
      <c r="IM54" s="785"/>
      <c r="IN54" s="785"/>
      <c r="IO54" s="785"/>
      <c r="IP54" s="785"/>
      <c r="IQ54" s="785"/>
      <c r="IR54" s="785"/>
      <c r="IS54" s="785"/>
      <c r="IT54" s="785"/>
      <c r="IU54" s="785"/>
      <c r="IV54" s="785"/>
      <c r="IW54" s="785"/>
      <c r="IX54" s="785"/>
      <c r="IY54" s="785"/>
      <c r="IZ54" s="785"/>
      <c r="JA54" s="785"/>
      <c r="JB54" s="785"/>
      <c r="JC54" s="785"/>
      <c r="JD54" s="785"/>
      <c r="JE54" s="785"/>
      <c r="JF54" s="785"/>
      <c r="JG54" s="785"/>
      <c r="JH54" s="785"/>
      <c r="JI54" s="785"/>
      <c r="JJ54" s="785"/>
      <c r="JK54" s="785"/>
      <c r="JL54" s="785"/>
    </row>
    <row r="55" spans="2:272" s="30" customFormat="1" ht="12" customHeight="1" x14ac:dyDescent="0.25">
      <c r="B55" s="1079"/>
      <c r="C55" s="1079"/>
      <c r="D55" s="1079"/>
      <c r="E55" s="1079"/>
      <c r="F55" s="1079"/>
      <c r="G55" s="1079"/>
      <c r="H55" s="785"/>
      <c r="J55" s="1009"/>
      <c r="L55" s="1019"/>
      <c r="M55" s="1223" t="str">
        <f>X!C437</f>
        <v>Nel calcolo dell’economicità, i costi per il funzionamento e la manutenzione del sistema di refrigerazione sono calcolati per tutta la sua durata. Inoltre, i costi di compensazione del CO2 sono calcolati e riportati.</v>
      </c>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32"/>
      <c r="AS55" s="32"/>
      <c r="AT55" s="120"/>
      <c r="AU55" s="32"/>
      <c r="AV55" s="32"/>
      <c r="AW55" s="32"/>
      <c r="AX55" s="32"/>
      <c r="AY55" s="32"/>
      <c r="AZ55" s="32"/>
      <c r="BA55" s="32"/>
      <c r="BB55" s="32"/>
      <c r="BC55" s="32"/>
      <c r="BD55" s="32"/>
      <c r="BE55" s="32"/>
      <c r="BF55" s="32"/>
      <c r="BG55" s="32"/>
      <c r="BH55" s="32"/>
      <c r="BI55" s="32"/>
      <c r="BJ55" s="32"/>
      <c r="BK55" s="32"/>
      <c r="BL55" s="32"/>
      <c r="BM55" s="1012"/>
      <c r="BN55" s="32"/>
      <c r="BO55" s="785"/>
      <c r="BP55" s="785"/>
      <c r="BQ55" s="785"/>
      <c r="BR55" s="785"/>
      <c r="BS55" s="785"/>
      <c r="BT55" s="785"/>
      <c r="BU55" s="785"/>
      <c r="BV55" s="785"/>
      <c r="BW55" s="785"/>
      <c r="BX55" s="785"/>
      <c r="BY55" s="785"/>
      <c r="BZ55" s="785"/>
      <c r="CA55" s="785"/>
      <c r="CB55" s="785"/>
      <c r="CC55" s="785"/>
      <c r="CD55" s="785"/>
      <c r="CE55" s="785"/>
      <c r="CF55" s="785"/>
      <c r="CG55" s="785"/>
      <c r="CH55" s="785"/>
      <c r="CI55" s="785"/>
      <c r="CJ55" s="785"/>
      <c r="CK55" s="785"/>
      <c r="CL55" s="785"/>
      <c r="CM55" s="785"/>
      <c r="CN55" s="785"/>
      <c r="CO55" s="785"/>
      <c r="CP55" s="785"/>
      <c r="CQ55" s="785"/>
      <c r="CR55" s="785"/>
      <c r="CS55" s="785"/>
      <c r="CT55" s="785"/>
      <c r="CU55" s="785"/>
      <c r="CV55" s="785"/>
      <c r="CW55" s="785"/>
      <c r="CX55" s="785"/>
      <c r="CY55" s="785"/>
      <c r="CZ55" s="785"/>
      <c r="DA55" s="785"/>
      <c r="DB55" s="785"/>
      <c r="DC55" s="785"/>
      <c r="DD55" s="785"/>
      <c r="DE55" s="785"/>
      <c r="DF55" s="785"/>
      <c r="DG55" s="785"/>
      <c r="DH55" s="785"/>
      <c r="DI55" s="785"/>
      <c r="DJ55" s="785"/>
      <c r="DK55" s="785"/>
      <c r="DL55" s="785"/>
      <c r="DM55" s="785"/>
      <c r="DN55" s="785"/>
      <c r="DO55" s="785"/>
      <c r="DP55" s="785"/>
      <c r="DQ55" s="785"/>
      <c r="DR55" s="785"/>
      <c r="DS55" s="785"/>
      <c r="DT55" s="785"/>
      <c r="DU55" s="785"/>
      <c r="DV55" s="785"/>
      <c r="DW55" s="785"/>
      <c r="DX55" s="785"/>
      <c r="DY55" s="785"/>
      <c r="DZ55" s="785"/>
      <c r="EA55" s="785"/>
      <c r="EB55" s="785"/>
      <c r="EC55" s="785"/>
      <c r="ED55" s="785"/>
      <c r="EE55" s="785"/>
      <c r="EF55" s="785"/>
      <c r="EG55" s="785"/>
      <c r="EH55" s="785"/>
      <c r="EI55" s="785"/>
      <c r="EJ55" s="785"/>
      <c r="EK55" s="785"/>
      <c r="EL55" s="785"/>
      <c r="EM55" s="785"/>
      <c r="EN55" s="785"/>
      <c r="EO55" s="785"/>
      <c r="EP55" s="785"/>
      <c r="EQ55" s="785"/>
      <c r="ER55" s="785"/>
      <c r="ES55" s="785"/>
      <c r="ET55" s="785"/>
      <c r="EU55" s="785"/>
      <c r="EV55" s="785"/>
      <c r="EW55" s="785"/>
      <c r="EX55" s="785"/>
      <c r="EY55" s="785"/>
      <c r="EZ55" s="785"/>
      <c r="FA55" s="785"/>
      <c r="FB55" s="785"/>
      <c r="FC55" s="785"/>
      <c r="FD55" s="785"/>
      <c r="FE55" s="785"/>
      <c r="FF55" s="785"/>
      <c r="FG55" s="785"/>
      <c r="FH55" s="785"/>
      <c r="FI55" s="785"/>
      <c r="FJ55" s="785"/>
      <c r="FK55" s="785"/>
      <c r="FL55" s="785"/>
      <c r="FM55" s="785"/>
      <c r="FN55" s="785"/>
      <c r="FO55" s="785"/>
      <c r="FP55" s="785"/>
      <c r="FQ55" s="785"/>
      <c r="FR55" s="785"/>
      <c r="FS55" s="785"/>
      <c r="FT55" s="785"/>
      <c r="FU55" s="785"/>
      <c r="FV55" s="785"/>
      <c r="FW55" s="785"/>
      <c r="FX55" s="785"/>
      <c r="FY55" s="785"/>
      <c r="FZ55" s="785"/>
      <c r="GA55" s="785"/>
      <c r="GB55" s="785"/>
      <c r="GC55" s="785"/>
      <c r="GD55" s="785"/>
      <c r="GE55" s="785"/>
      <c r="GF55" s="785"/>
      <c r="GG55" s="785"/>
      <c r="GH55" s="785"/>
      <c r="GI55" s="785"/>
      <c r="GJ55" s="785"/>
      <c r="GK55" s="785"/>
      <c r="GL55" s="785"/>
      <c r="GM55" s="785"/>
      <c r="GN55" s="785"/>
      <c r="GO55" s="785"/>
      <c r="GP55" s="785"/>
      <c r="GQ55" s="785"/>
      <c r="GR55" s="785"/>
      <c r="GS55" s="785"/>
      <c r="GT55" s="785"/>
      <c r="GU55" s="785"/>
      <c r="GV55" s="785"/>
      <c r="GW55" s="785"/>
      <c r="GX55" s="785"/>
      <c r="GY55" s="785"/>
      <c r="GZ55" s="785"/>
      <c r="HA55" s="785"/>
      <c r="HB55" s="785"/>
      <c r="HC55" s="785"/>
      <c r="HD55" s="785"/>
      <c r="HE55" s="785"/>
      <c r="HF55" s="785"/>
      <c r="HG55" s="785"/>
      <c r="HH55" s="785"/>
      <c r="HI55" s="785"/>
      <c r="HJ55" s="785"/>
      <c r="HK55" s="785"/>
      <c r="HL55" s="785"/>
      <c r="HM55" s="785"/>
      <c r="HN55" s="785"/>
      <c r="HO55" s="785"/>
      <c r="HP55" s="785"/>
      <c r="HQ55" s="785"/>
      <c r="HR55" s="785"/>
      <c r="HS55" s="785"/>
      <c r="HT55" s="785"/>
      <c r="HU55" s="785"/>
      <c r="HV55" s="785"/>
      <c r="HW55" s="785"/>
      <c r="HX55" s="785"/>
      <c r="HY55" s="785"/>
      <c r="HZ55" s="785"/>
      <c r="IA55" s="785"/>
      <c r="IB55" s="785"/>
      <c r="IC55" s="785"/>
      <c r="ID55" s="785"/>
      <c r="IE55" s="785"/>
      <c r="IF55" s="785"/>
      <c r="IG55" s="785"/>
      <c r="IH55" s="785"/>
      <c r="II55" s="785"/>
      <c r="IJ55" s="785"/>
      <c r="IK55" s="785"/>
      <c r="IL55" s="785"/>
      <c r="IM55" s="785"/>
      <c r="IN55" s="785"/>
      <c r="IO55" s="785"/>
      <c r="IP55" s="785"/>
      <c r="IQ55" s="785"/>
      <c r="IR55" s="785"/>
      <c r="IS55" s="785"/>
      <c r="IT55" s="785"/>
      <c r="IU55" s="785"/>
      <c r="IV55" s="785"/>
      <c r="IW55" s="785"/>
      <c r="IX55" s="785"/>
      <c r="IY55" s="785"/>
      <c r="IZ55" s="785"/>
      <c r="JA55" s="785"/>
      <c r="JB55" s="785"/>
      <c r="JC55" s="785"/>
      <c r="JD55" s="785"/>
      <c r="JE55" s="785"/>
      <c r="JF55" s="785"/>
      <c r="JG55" s="785"/>
      <c r="JH55" s="785"/>
      <c r="JI55" s="785"/>
      <c r="JJ55" s="785"/>
      <c r="JK55" s="785"/>
      <c r="JL55" s="785"/>
    </row>
    <row r="56" spans="2:272" s="30" customFormat="1" ht="12" customHeight="1" x14ac:dyDescent="0.25">
      <c r="B56" s="1079"/>
      <c r="C56" s="1079"/>
      <c r="D56" s="1079"/>
      <c r="E56" s="1079"/>
      <c r="F56" s="1079"/>
      <c r="G56" s="1079"/>
      <c r="H56" s="785"/>
      <c r="J56" s="1009"/>
      <c r="L56" s="1019"/>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32"/>
      <c r="AS56" s="32"/>
      <c r="AT56" s="120"/>
      <c r="AU56" s="32"/>
      <c r="AV56" s="32"/>
      <c r="AW56" s="32"/>
      <c r="AX56" s="32"/>
      <c r="AY56" s="32"/>
      <c r="AZ56" s="32"/>
      <c r="BA56" s="32"/>
      <c r="BB56" s="32"/>
      <c r="BC56" s="32"/>
      <c r="BD56" s="32"/>
      <c r="BE56" s="32"/>
      <c r="BF56" s="32"/>
      <c r="BG56" s="32"/>
      <c r="BH56" s="32"/>
      <c r="BI56" s="32"/>
      <c r="BJ56" s="32"/>
      <c r="BK56" s="32"/>
      <c r="BL56" s="32"/>
      <c r="BM56" s="1012"/>
      <c r="BN56" s="32"/>
      <c r="BO56" s="785"/>
      <c r="BP56" s="785"/>
      <c r="BQ56" s="785"/>
      <c r="BR56" s="785"/>
      <c r="BS56" s="785"/>
      <c r="BT56" s="785"/>
      <c r="BU56" s="785"/>
      <c r="BV56" s="785"/>
      <c r="BW56" s="785"/>
      <c r="BX56" s="785"/>
      <c r="BY56" s="785"/>
      <c r="BZ56" s="785"/>
      <c r="CA56" s="785"/>
      <c r="CB56" s="785"/>
      <c r="CC56" s="785"/>
      <c r="CD56" s="785"/>
      <c r="CE56" s="785"/>
      <c r="CF56" s="785"/>
      <c r="CG56" s="785"/>
      <c r="CH56" s="785"/>
      <c r="CI56" s="785"/>
      <c r="CJ56" s="785"/>
      <c r="CK56" s="785"/>
      <c r="CL56" s="785"/>
      <c r="CM56" s="785"/>
      <c r="CN56" s="785"/>
      <c r="CO56" s="785"/>
      <c r="CP56" s="785"/>
      <c r="CQ56" s="785"/>
      <c r="CR56" s="785"/>
      <c r="CS56" s="785"/>
      <c r="CT56" s="785"/>
      <c r="CU56" s="785"/>
      <c r="CV56" s="785"/>
      <c r="CW56" s="785"/>
      <c r="CX56" s="785"/>
      <c r="CY56" s="785"/>
      <c r="CZ56" s="785"/>
      <c r="DA56" s="785"/>
      <c r="DB56" s="785"/>
      <c r="DC56" s="785"/>
      <c r="DD56" s="785"/>
      <c r="DE56" s="785"/>
      <c r="DF56" s="785"/>
      <c r="DG56" s="785"/>
      <c r="DH56" s="785"/>
      <c r="DI56" s="785"/>
      <c r="DJ56" s="785"/>
      <c r="DK56" s="785"/>
      <c r="DL56" s="785"/>
      <c r="DM56" s="785"/>
      <c r="DN56" s="785"/>
      <c r="DO56" s="785"/>
      <c r="DP56" s="785"/>
      <c r="DQ56" s="785"/>
      <c r="DR56" s="785"/>
      <c r="DS56" s="785"/>
      <c r="DT56" s="785"/>
      <c r="DU56" s="785"/>
      <c r="DV56" s="785"/>
      <c r="DW56" s="785"/>
      <c r="DX56" s="785"/>
      <c r="DY56" s="785"/>
      <c r="DZ56" s="785"/>
      <c r="EA56" s="785"/>
      <c r="EB56" s="785"/>
      <c r="EC56" s="785"/>
      <c r="ED56" s="785"/>
      <c r="EE56" s="785"/>
      <c r="EF56" s="785"/>
      <c r="EG56" s="785"/>
      <c r="EH56" s="785"/>
      <c r="EI56" s="785"/>
      <c r="EJ56" s="785"/>
      <c r="EK56" s="785"/>
      <c r="EL56" s="785"/>
      <c r="EM56" s="785"/>
      <c r="EN56" s="785"/>
      <c r="EO56" s="785"/>
      <c r="EP56" s="785"/>
      <c r="EQ56" s="785"/>
      <c r="ER56" s="785"/>
      <c r="ES56" s="785"/>
      <c r="ET56" s="785"/>
      <c r="EU56" s="785"/>
      <c r="EV56" s="785"/>
      <c r="EW56" s="785"/>
      <c r="EX56" s="785"/>
      <c r="EY56" s="785"/>
      <c r="EZ56" s="785"/>
      <c r="FA56" s="785"/>
      <c r="FB56" s="785"/>
      <c r="FC56" s="785"/>
      <c r="FD56" s="785"/>
      <c r="FE56" s="785"/>
      <c r="FF56" s="785"/>
      <c r="FG56" s="785"/>
      <c r="FH56" s="785"/>
      <c r="FI56" s="785"/>
      <c r="FJ56" s="785"/>
      <c r="FK56" s="785"/>
      <c r="FL56" s="785"/>
      <c r="FM56" s="785"/>
      <c r="FN56" s="785"/>
      <c r="FO56" s="785"/>
      <c r="FP56" s="785"/>
      <c r="FQ56" s="785"/>
      <c r="FR56" s="785"/>
      <c r="FS56" s="785"/>
      <c r="FT56" s="785"/>
      <c r="FU56" s="785"/>
      <c r="FV56" s="785"/>
      <c r="FW56" s="785"/>
      <c r="FX56" s="785"/>
      <c r="FY56" s="785"/>
      <c r="FZ56" s="785"/>
      <c r="GA56" s="785"/>
      <c r="GB56" s="785"/>
      <c r="GC56" s="785"/>
      <c r="GD56" s="785"/>
      <c r="GE56" s="785"/>
      <c r="GF56" s="785"/>
      <c r="GG56" s="785"/>
      <c r="GH56" s="785"/>
      <c r="GI56" s="785"/>
      <c r="GJ56" s="785"/>
      <c r="GK56" s="785"/>
      <c r="GL56" s="785"/>
      <c r="GM56" s="785"/>
      <c r="GN56" s="785"/>
      <c r="GO56" s="785"/>
      <c r="GP56" s="785"/>
      <c r="GQ56" s="785"/>
      <c r="GR56" s="785"/>
      <c r="GS56" s="785"/>
      <c r="GT56" s="785"/>
      <c r="GU56" s="785"/>
      <c r="GV56" s="785"/>
      <c r="GW56" s="785"/>
      <c r="GX56" s="785"/>
      <c r="GY56" s="785"/>
      <c r="GZ56" s="785"/>
      <c r="HA56" s="785"/>
      <c r="HB56" s="785"/>
      <c r="HC56" s="785"/>
      <c r="HD56" s="785"/>
      <c r="HE56" s="785"/>
      <c r="HF56" s="785"/>
      <c r="HG56" s="785"/>
      <c r="HH56" s="785"/>
      <c r="HI56" s="785"/>
      <c r="HJ56" s="785"/>
      <c r="HK56" s="785"/>
      <c r="HL56" s="785"/>
      <c r="HM56" s="785"/>
      <c r="HN56" s="785"/>
      <c r="HO56" s="785"/>
      <c r="HP56" s="785"/>
      <c r="HQ56" s="785"/>
      <c r="HR56" s="785"/>
      <c r="HS56" s="785"/>
      <c r="HT56" s="785"/>
      <c r="HU56" s="785"/>
      <c r="HV56" s="785"/>
      <c r="HW56" s="785"/>
      <c r="HX56" s="785"/>
      <c r="HY56" s="785"/>
      <c r="HZ56" s="785"/>
      <c r="IA56" s="785"/>
      <c r="IB56" s="785"/>
      <c r="IC56" s="785"/>
      <c r="ID56" s="785"/>
      <c r="IE56" s="785"/>
      <c r="IF56" s="785"/>
      <c r="IG56" s="785"/>
      <c r="IH56" s="785"/>
      <c r="II56" s="785"/>
      <c r="IJ56" s="785"/>
      <c r="IK56" s="785"/>
      <c r="IL56" s="785"/>
      <c r="IM56" s="785"/>
      <c r="IN56" s="785"/>
      <c r="IO56" s="785"/>
      <c r="IP56" s="785"/>
      <c r="IQ56" s="785"/>
      <c r="IR56" s="785"/>
      <c r="IS56" s="785"/>
      <c r="IT56" s="785"/>
      <c r="IU56" s="785"/>
      <c r="IV56" s="785"/>
      <c r="IW56" s="785"/>
      <c r="IX56" s="785"/>
      <c r="IY56" s="785"/>
      <c r="IZ56" s="785"/>
      <c r="JA56" s="785"/>
      <c r="JB56" s="785"/>
      <c r="JC56" s="785"/>
      <c r="JD56" s="785"/>
      <c r="JE56" s="785"/>
      <c r="JF56" s="785"/>
      <c r="JG56" s="785"/>
      <c r="JH56" s="785"/>
      <c r="JI56" s="785"/>
      <c r="JJ56" s="785"/>
      <c r="JK56" s="785"/>
      <c r="JL56" s="785"/>
    </row>
    <row r="57" spans="2:272" s="30" customFormat="1" ht="18" customHeight="1" x14ac:dyDescent="0.25">
      <c r="B57" s="1079"/>
      <c r="C57" s="1079"/>
      <c r="D57" s="1079"/>
      <c r="E57" s="1079"/>
      <c r="F57" s="1079"/>
      <c r="G57" s="1079"/>
      <c r="H57" s="785"/>
      <c r="J57" s="1009"/>
      <c r="L57" s="1019"/>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32"/>
      <c r="AS57" s="32"/>
      <c r="AT57" s="120"/>
      <c r="AU57" s="32"/>
      <c r="AV57" s="32"/>
      <c r="AW57" s="32"/>
      <c r="AX57" s="32"/>
      <c r="AY57" s="32"/>
      <c r="AZ57" s="32"/>
      <c r="BA57" s="32"/>
      <c r="BB57" s="32"/>
      <c r="BC57" s="32"/>
      <c r="BD57" s="32"/>
      <c r="BE57" s="32"/>
      <c r="BF57" s="32"/>
      <c r="BG57" s="32"/>
      <c r="BH57" s="32"/>
      <c r="BI57" s="32"/>
      <c r="BJ57" s="32"/>
      <c r="BK57" s="32"/>
      <c r="BL57" s="32"/>
      <c r="BM57" s="1012"/>
      <c r="BN57" s="32"/>
      <c r="BO57" s="785"/>
      <c r="BP57" s="785"/>
      <c r="BQ57" s="785"/>
      <c r="BR57" s="785"/>
      <c r="BS57" s="785"/>
      <c r="BT57" s="785"/>
      <c r="BU57" s="785"/>
      <c r="BV57" s="785"/>
      <c r="BW57" s="785"/>
      <c r="BX57" s="785"/>
      <c r="BY57" s="785"/>
      <c r="BZ57" s="785"/>
      <c r="CA57" s="785"/>
      <c r="CB57" s="785"/>
      <c r="CC57" s="785"/>
      <c r="CD57" s="785"/>
      <c r="CE57" s="785"/>
      <c r="CF57" s="785"/>
      <c r="CG57" s="785"/>
      <c r="CH57" s="785"/>
      <c r="CI57" s="785"/>
      <c r="CJ57" s="785"/>
      <c r="CK57" s="785"/>
      <c r="CL57" s="785"/>
      <c r="CM57" s="785"/>
      <c r="CN57" s="785"/>
      <c r="CO57" s="785"/>
      <c r="CP57" s="785"/>
      <c r="CQ57" s="785"/>
      <c r="CR57" s="785"/>
      <c r="CS57" s="785"/>
      <c r="CT57" s="785"/>
      <c r="CU57" s="785"/>
      <c r="CV57" s="785"/>
      <c r="CW57" s="785"/>
      <c r="CX57" s="785"/>
      <c r="CY57" s="785"/>
      <c r="CZ57" s="785"/>
      <c r="DA57" s="785"/>
      <c r="DB57" s="785"/>
      <c r="DC57" s="785"/>
      <c r="DD57" s="785"/>
      <c r="DE57" s="785"/>
      <c r="DF57" s="785"/>
      <c r="DG57" s="785"/>
      <c r="DH57" s="785"/>
      <c r="DI57" s="785"/>
      <c r="DJ57" s="785"/>
      <c r="DK57" s="785"/>
      <c r="DL57" s="785"/>
      <c r="DM57" s="785"/>
      <c r="DN57" s="785"/>
      <c r="DO57" s="785"/>
      <c r="DP57" s="785"/>
      <c r="DQ57" s="785"/>
      <c r="DR57" s="785"/>
      <c r="DS57" s="785"/>
      <c r="DT57" s="785"/>
      <c r="DU57" s="785"/>
      <c r="DV57" s="785"/>
      <c r="DW57" s="785"/>
      <c r="DX57" s="785"/>
      <c r="DY57" s="785"/>
      <c r="DZ57" s="785"/>
      <c r="EA57" s="785"/>
      <c r="EB57" s="785"/>
      <c r="EC57" s="785"/>
      <c r="ED57" s="785"/>
      <c r="EE57" s="785"/>
      <c r="EF57" s="785"/>
      <c r="EG57" s="785"/>
      <c r="EH57" s="785"/>
      <c r="EI57" s="785"/>
      <c r="EJ57" s="785"/>
      <c r="EK57" s="785"/>
      <c r="EL57" s="785"/>
      <c r="EM57" s="785"/>
      <c r="EN57" s="785"/>
      <c r="EO57" s="785"/>
      <c r="EP57" s="785"/>
      <c r="EQ57" s="785"/>
      <c r="ER57" s="785"/>
      <c r="ES57" s="785"/>
      <c r="ET57" s="785"/>
      <c r="EU57" s="785"/>
      <c r="EV57" s="785"/>
      <c r="EW57" s="785"/>
      <c r="EX57" s="785"/>
      <c r="EY57" s="785"/>
      <c r="EZ57" s="785"/>
      <c r="FA57" s="785"/>
      <c r="FB57" s="785"/>
      <c r="FC57" s="785"/>
      <c r="FD57" s="785"/>
      <c r="FE57" s="785"/>
      <c r="FF57" s="785"/>
      <c r="FG57" s="785"/>
      <c r="FH57" s="785"/>
      <c r="FI57" s="785"/>
      <c r="FJ57" s="785"/>
      <c r="FK57" s="785"/>
      <c r="FL57" s="785"/>
      <c r="FM57" s="785"/>
      <c r="FN57" s="785"/>
      <c r="FO57" s="785"/>
      <c r="FP57" s="785"/>
      <c r="FQ57" s="785"/>
      <c r="FR57" s="785"/>
      <c r="FS57" s="785"/>
      <c r="FT57" s="785"/>
      <c r="FU57" s="785"/>
      <c r="FV57" s="785"/>
      <c r="FW57" s="785"/>
      <c r="FX57" s="785"/>
      <c r="FY57" s="785"/>
      <c r="FZ57" s="785"/>
      <c r="GA57" s="785"/>
      <c r="GB57" s="785"/>
      <c r="GC57" s="785"/>
      <c r="GD57" s="785"/>
      <c r="GE57" s="785"/>
      <c r="GF57" s="785"/>
      <c r="GG57" s="785"/>
      <c r="GH57" s="785"/>
      <c r="GI57" s="785"/>
      <c r="GJ57" s="785"/>
      <c r="GK57" s="785"/>
      <c r="GL57" s="785"/>
      <c r="GM57" s="785"/>
      <c r="GN57" s="785"/>
      <c r="GO57" s="785"/>
      <c r="GP57" s="785"/>
      <c r="GQ57" s="785"/>
      <c r="GR57" s="785"/>
      <c r="GS57" s="785"/>
      <c r="GT57" s="785"/>
      <c r="GU57" s="785"/>
      <c r="GV57" s="785"/>
      <c r="GW57" s="785"/>
      <c r="GX57" s="785"/>
      <c r="GY57" s="785"/>
      <c r="GZ57" s="785"/>
      <c r="HA57" s="785"/>
      <c r="HB57" s="785"/>
      <c r="HC57" s="785"/>
      <c r="HD57" s="785"/>
      <c r="HE57" s="785"/>
      <c r="HF57" s="785"/>
      <c r="HG57" s="785"/>
      <c r="HH57" s="785"/>
      <c r="HI57" s="785"/>
      <c r="HJ57" s="785"/>
      <c r="HK57" s="785"/>
      <c r="HL57" s="785"/>
      <c r="HM57" s="785"/>
      <c r="HN57" s="785"/>
      <c r="HO57" s="785"/>
      <c r="HP57" s="785"/>
      <c r="HQ57" s="785"/>
      <c r="HR57" s="785"/>
      <c r="HS57" s="785"/>
      <c r="HT57" s="785"/>
      <c r="HU57" s="785"/>
      <c r="HV57" s="785"/>
      <c r="HW57" s="785"/>
      <c r="HX57" s="785"/>
      <c r="HY57" s="785"/>
      <c r="HZ57" s="785"/>
      <c r="IA57" s="785"/>
      <c r="IB57" s="785"/>
      <c r="IC57" s="785"/>
      <c r="ID57" s="785"/>
      <c r="IE57" s="785"/>
      <c r="IF57" s="785"/>
      <c r="IG57" s="785"/>
      <c r="IH57" s="785"/>
      <c r="II57" s="785"/>
      <c r="IJ57" s="785"/>
      <c r="IK57" s="785"/>
      <c r="IL57" s="785"/>
      <c r="IM57" s="785"/>
      <c r="IN57" s="785"/>
      <c r="IO57" s="785"/>
      <c r="IP57" s="785"/>
      <c r="IQ57" s="785"/>
      <c r="IR57" s="785"/>
      <c r="IS57" s="785"/>
      <c r="IT57" s="785"/>
      <c r="IU57" s="785"/>
      <c r="IV57" s="785"/>
      <c r="IW57" s="785"/>
      <c r="IX57" s="785"/>
      <c r="IY57" s="785"/>
      <c r="IZ57" s="785"/>
      <c r="JA57" s="785"/>
      <c r="JB57" s="785"/>
      <c r="JC57" s="785"/>
      <c r="JD57" s="785"/>
      <c r="JE57" s="785"/>
      <c r="JF57" s="785"/>
      <c r="JG57" s="785"/>
      <c r="JH57" s="785"/>
      <c r="JI57" s="785"/>
      <c r="JJ57" s="785"/>
      <c r="JK57" s="785"/>
      <c r="JL57" s="785"/>
    </row>
    <row r="58" spans="2:272" s="30" customFormat="1" ht="12" customHeight="1" x14ac:dyDescent="0.25">
      <c r="B58" s="1079"/>
      <c r="C58" s="1079"/>
      <c r="D58" s="1079"/>
      <c r="E58" s="1079"/>
      <c r="F58" s="1079"/>
      <c r="G58" s="1079"/>
      <c r="H58" s="785"/>
      <c r="J58" s="1009"/>
      <c r="L58" s="1013" t="s">
        <v>1641</v>
      </c>
      <c r="M58" s="1015"/>
      <c r="AR58" s="32"/>
      <c r="AS58" s="32"/>
      <c r="AT58" s="120"/>
      <c r="AU58" s="32"/>
      <c r="AV58" s="32"/>
      <c r="AW58" s="32"/>
      <c r="AX58" s="32"/>
      <c r="AY58" s="32"/>
      <c r="AZ58" s="32"/>
      <c r="BA58" s="32"/>
      <c r="BB58" s="32"/>
      <c r="BC58" s="32"/>
      <c r="BD58" s="32"/>
      <c r="BE58" s="32"/>
      <c r="BF58" s="32"/>
      <c r="BG58" s="32"/>
      <c r="BH58" s="32"/>
      <c r="BI58" s="32"/>
      <c r="BJ58" s="32"/>
      <c r="BK58" s="32"/>
      <c r="BL58" s="32"/>
      <c r="BM58" s="1012"/>
      <c r="BN58" s="32"/>
      <c r="BO58" s="785"/>
      <c r="BP58" s="785"/>
      <c r="BQ58" s="785"/>
      <c r="BR58" s="785"/>
      <c r="BS58" s="785"/>
      <c r="BT58" s="785"/>
      <c r="BU58" s="785"/>
      <c r="BV58" s="785"/>
      <c r="BW58" s="785"/>
      <c r="BX58" s="785"/>
      <c r="BY58" s="785"/>
      <c r="BZ58" s="785"/>
      <c r="CA58" s="785"/>
      <c r="CB58" s="785"/>
      <c r="CC58" s="785"/>
      <c r="CD58" s="785"/>
      <c r="CE58" s="785"/>
      <c r="CF58" s="785"/>
      <c r="CG58" s="785"/>
      <c r="CH58" s="785"/>
      <c r="CI58" s="785"/>
      <c r="CJ58" s="785"/>
      <c r="CK58" s="785"/>
      <c r="CL58" s="785"/>
      <c r="CM58" s="785"/>
      <c r="CN58" s="785"/>
      <c r="CO58" s="785"/>
      <c r="CP58" s="785"/>
      <c r="CQ58" s="785"/>
      <c r="CR58" s="785"/>
      <c r="CS58" s="785"/>
      <c r="CT58" s="785"/>
      <c r="CU58" s="785"/>
      <c r="CV58" s="785"/>
      <c r="CW58" s="785"/>
      <c r="CX58" s="785"/>
      <c r="CY58" s="785"/>
      <c r="CZ58" s="785"/>
      <c r="DA58" s="785"/>
      <c r="DB58" s="785"/>
      <c r="DC58" s="785"/>
      <c r="DD58" s="785"/>
      <c r="DE58" s="785"/>
      <c r="DF58" s="785"/>
      <c r="DG58" s="785"/>
      <c r="DH58" s="785"/>
      <c r="DI58" s="785"/>
      <c r="DJ58" s="785"/>
      <c r="DK58" s="785"/>
      <c r="DL58" s="785"/>
      <c r="DM58" s="785"/>
      <c r="DN58" s="785"/>
      <c r="DO58" s="785"/>
      <c r="DP58" s="785"/>
      <c r="DQ58" s="785"/>
      <c r="DR58" s="785"/>
      <c r="DS58" s="785"/>
      <c r="DT58" s="785"/>
      <c r="DU58" s="785"/>
      <c r="DV58" s="785"/>
      <c r="DW58" s="785"/>
      <c r="DX58" s="785"/>
      <c r="DY58" s="785"/>
      <c r="DZ58" s="785"/>
      <c r="EA58" s="785"/>
      <c r="EB58" s="785"/>
      <c r="EC58" s="785"/>
      <c r="ED58" s="785"/>
      <c r="EE58" s="785"/>
      <c r="EF58" s="785"/>
      <c r="EG58" s="785"/>
      <c r="EH58" s="785"/>
      <c r="EI58" s="785"/>
      <c r="EJ58" s="785"/>
      <c r="EK58" s="785"/>
      <c r="EL58" s="785"/>
      <c r="EM58" s="785"/>
      <c r="EN58" s="785"/>
      <c r="EO58" s="785"/>
      <c r="EP58" s="785"/>
      <c r="EQ58" s="785"/>
      <c r="ER58" s="785"/>
      <c r="ES58" s="785"/>
      <c r="ET58" s="785"/>
      <c r="EU58" s="785"/>
      <c r="EV58" s="785"/>
      <c r="EW58" s="785"/>
      <c r="EX58" s="785"/>
      <c r="EY58" s="785"/>
      <c r="EZ58" s="785"/>
      <c r="FA58" s="785"/>
      <c r="FB58" s="785"/>
      <c r="FC58" s="785"/>
      <c r="FD58" s="785"/>
      <c r="FE58" s="785"/>
      <c r="FF58" s="785"/>
      <c r="FG58" s="785"/>
      <c r="FH58" s="785"/>
      <c r="FI58" s="785"/>
      <c r="FJ58" s="785"/>
      <c r="FK58" s="785"/>
      <c r="FL58" s="785"/>
      <c r="FM58" s="785"/>
      <c r="FN58" s="785"/>
      <c r="FO58" s="785"/>
      <c r="FP58" s="785"/>
      <c r="FQ58" s="785"/>
      <c r="FR58" s="785"/>
      <c r="FS58" s="785"/>
      <c r="FT58" s="785"/>
      <c r="FU58" s="785"/>
      <c r="FV58" s="785"/>
      <c r="FW58" s="785"/>
      <c r="FX58" s="785"/>
      <c r="FY58" s="785"/>
      <c r="FZ58" s="785"/>
      <c r="GA58" s="785"/>
      <c r="GB58" s="785"/>
      <c r="GC58" s="785"/>
      <c r="GD58" s="785"/>
      <c r="GE58" s="785"/>
      <c r="GF58" s="785"/>
      <c r="GG58" s="785"/>
      <c r="GH58" s="785"/>
      <c r="GI58" s="785"/>
      <c r="GJ58" s="785"/>
      <c r="GK58" s="785"/>
      <c r="GL58" s="785"/>
      <c r="GM58" s="785"/>
      <c r="GN58" s="785"/>
      <c r="GO58" s="785"/>
      <c r="GP58" s="785"/>
      <c r="GQ58" s="785"/>
      <c r="GR58" s="785"/>
      <c r="GS58" s="785"/>
      <c r="GT58" s="785"/>
      <c r="GU58" s="785"/>
      <c r="GV58" s="785"/>
      <c r="GW58" s="785"/>
      <c r="GX58" s="785"/>
      <c r="GY58" s="785"/>
      <c r="GZ58" s="785"/>
      <c r="HA58" s="785"/>
      <c r="HB58" s="785"/>
      <c r="HC58" s="785"/>
      <c r="HD58" s="785"/>
      <c r="HE58" s="785"/>
      <c r="HF58" s="785"/>
      <c r="HG58" s="785"/>
      <c r="HH58" s="785"/>
      <c r="HI58" s="785"/>
      <c r="HJ58" s="785"/>
      <c r="HK58" s="785"/>
      <c r="HL58" s="785"/>
      <c r="HM58" s="785"/>
      <c r="HN58" s="785"/>
      <c r="HO58" s="785"/>
      <c r="HP58" s="785"/>
      <c r="HQ58" s="785"/>
      <c r="HR58" s="785"/>
      <c r="HS58" s="785"/>
      <c r="HT58" s="785"/>
      <c r="HU58" s="785"/>
      <c r="HV58" s="785"/>
      <c r="HW58" s="785"/>
      <c r="HX58" s="785"/>
      <c r="HY58" s="785"/>
      <c r="HZ58" s="785"/>
      <c r="IA58" s="785"/>
      <c r="IB58" s="785"/>
      <c r="IC58" s="785"/>
      <c r="ID58" s="785"/>
      <c r="IE58" s="785"/>
      <c r="IF58" s="785"/>
      <c r="IG58" s="785"/>
      <c r="IH58" s="785"/>
      <c r="II58" s="785"/>
      <c r="IJ58" s="785"/>
      <c r="IK58" s="785"/>
      <c r="IL58" s="785"/>
      <c r="IM58" s="785"/>
      <c r="IN58" s="785"/>
      <c r="IO58" s="785"/>
      <c r="IP58" s="785"/>
      <c r="IQ58" s="785"/>
      <c r="IR58" s="785"/>
      <c r="IS58" s="785"/>
      <c r="IT58" s="785"/>
      <c r="IU58" s="785"/>
      <c r="IV58" s="785"/>
      <c r="IW58" s="785"/>
      <c r="IX58" s="785"/>
      <c r="IY58" s="785"/>
      <c r="IZ58" s="785"/>
      <c r="JA58" s="785"/>
      <c r="JB58" s="785"/>
      <c r="JC58" s="785"/>
      <c r="JD58" s="785"/>
      <c r="JE58" s="785"/>
      <c r="JF58" s="785"/>
      <c r="JG58" s="785"/>
      <c r="JH58" s="785"/>
      <c r="JI58" s="785"/>
      <c r="JJ58" s="785"/>
      <c r="JK58" s="785"/>
      <c r="JL58" s="785"/>
    </row>
    <row r="59" spans="2:272" s="30" customFormat="1" ht="5" customHeight="1" x14ac:dyDescent="0.25">
      <c r="B59" s="1079"/>
      <c r="C59" s="1079"/>
      <c r="D59" s="1079"/>
      <c r="E59" s="1079"/>
      <c r="F59" s="1079"/>
      <c r="G59" s="1079"/>
      <c r="H59" s="785"/>
      <c r="J59" s="1009"/>
      <c r="L59" s="1013"/>
      <c r="M59" s="1015"/>
      <c r="AR59" s="32"/>
      <c r="AS59" s="32"/>
      <c r="AT59" s="120"/>
      <c r="AU59" s="32"/>
      <c r="AV59" s="32"/>
      <c r="AW59" s="32"/>
      <c r="AX59" s="32"/>
      <c r="AY59" s="32"/>
      <c r="AZ59" s="32"/>
      <c r="BA59" s="32"/>
      <c r="BB59" s="32"/>
      <c r="BC59" s="32"/>
      <c r="BD59" s="32"/>
      <c r="BE59" s="32"/>
      <c r="BF59" s="32"/>
      <c r="BG59" s="32"/>
      <c r="BH59" s="32"/>
      <c r="BI59" s="32"/>
      <c r="BJ59" s="32"/>
      <c r="BK59" s="32"/>
      <c r="BL59" s="32"/>
      <c r="BM59" s="1012"/>
      <c r="BN59" s="32"/>
      <c r="BO59" s="785"/>
      <c r="BP59" s="785"/>
      <c r="BQ59" s="785"/>
      <c r="BR59" s="785"/>
      <c r="BS59" s="785"/>
      <c r="BT59" s="785"/>
      <c r="BU59" s="785"/>
      <c r="BV59" s="785"/>
      <c r="BW59" s="785"/>
      <c r="BX59" s="785"/>
      <c r="BY59" s="785"/>
      <c r="BZ59" s="785"/>
      <c r="CA59" s="785"/>
      <c r="CB59" s="785"/>
      <c r="CC59" s="785"/>
      <c r="CD59" s="785"/>
      <c r="CE59" s="785"/>
      <c r="CF59" s="785"/>
      <c r="CG59" s="785"/>
      <c r="CH59" s="785"/>
      <c r="CI59" s="785"/>
      <c r="CJ59" s="785"/>
      <c r="CK59" s="785"/>
      <c r="CL59" s="785"/>
      <c r="CM59" s="785"/>
      <c r="CN59" s="785"/>
      <c r="CO59" s="785"/>
      <c r="CP59" s="785"/>
      <c r="CQ59" s="785"/>
      <c r="CR59" s="785"/>
      <c r="CS59" s="785"/>
      <c r="CT59" s="785"/>
      <c r="CU59" s="785"/>
      <c r="CV59" s="785"/>
      <c r="CW59" s="785"/>
      <c r="CX59" s="785"/>
      <c r="CY59" s="785"/>
      <c r="CZ59" s="785"/>
      <c r="DA59" s="785"/>
      <c r="DB59" s="785"/>
      <c r="DC59" s="785"/>
      <c r="DD59" s="785"/>
      <c r="DE59" s="785"/>
      <c r="DF59" s="785"/>
      <c r="DG59" s="785"/>
      <c r="DH59" s="785"/>
      <c r="DI59" s="785"/>
      <c r="DJ59" s="785"/>
      <c r="DK59" s="785"/>
      <c r="DL59" s="785"/>
      <c r="DM59" s="785"/>
      <c r="DN59" s="785"/>
      <c r="DO59" s="785"/>
      <c r="DP59" s="785"/>
      <c r="DQ59" s="785"/>
      <c r="DR59" s="785"/>
      <c r="DS59" s="785"/>
      <c r="DT59" s="785"/>
      <c r="DU59" s="785"/>
      <c r="DV59" s="785"/>
      <c r="DW59" s="785"/>
      <c r="DX59" s="785"/>
      <c r="DY59" s="785"/>
      <c r="DZ59" s="785"/>
      <c r="EA59" s="785"/>
      <c r="EB59" s="785"/>
      <c r="EC59" s="785"/>
      <c r="ED59" s="785"/>
      <c r="EE59" s="785"/>
      <c r="EF59" s="785"/>
      <c r="EG59" s="785"/>
      <c r="EH59" s="785"/>
      <c r="EI59" s="785"/>
      <c r="EJ59" s="785"/>
      <c r="EK59" s="785"/>
      <c r="EL59" s="785"/>
      <c r="EM59" s="785"/>
      <c r="EN59" s="785"/>
      <c r="EO59" s="785"/>
      <c r="EP59" s="785"/>
      <c r="EQ59" s="785"/>
      <c r="ER59" s="785"/>
      <c r="ES59" s="785"/>
      <c r="ET59" s="785"/>
      <c r="EU59" s="785"/>
      <c r="EV59" s="785"/>
      <c r="EW59" s="785"/>
      <c r="EX59" s="785"/>
      <c r="EY59" s="785"/>
      <c r="EZ59" s="785"/>
      <c r="FA59" s="785"/>
      <c r="FB59" s="785"/>
      <c r="FC59" s="785"/>
      <c r="FD59" s="785"/>
      <c r="FE59" s="785"/>
      <c r="FF59" s="785"/>
      <c r="FG59" s="785"/>
      <c r="FH59" s="785"/>
      <c r="FI59" s="785"/>
      <c r="FJ59" s="785"/>
      <c r="FK59" s="785"/>
      <c r="FL59" s="785"/>
      <c r="FM59" s="785"/>
      <c r="FN59" s="785"/>
      <c r="FO59" s="785"/>
      <c r="FP59" s="785"/>
      <c r="FQ59" s="785"/>
      <c r="FR59" s="785"/>
      <c r="FS59" s="785"/>
      <c r="FT59" s="785"/>
      <c r="FU59" s="785"/>
      <c r="FV59" s="785"/>
      <c r="FW59" s="785"/>
      <c r="FX59" s="785"/>
      <c r="FY59" s="785"/>
      <c r="FZ59" s="785"/>
      <c r="GA59" s="785"/>
      <c r="GB59" s="785"/>
      <c r="GC59" s="785"/>
      <c r="GD59" s="785"/>
      <c r="GE59" s="785"/>
      <c r="GF59" s="785"/>
      <c r="GG59" s="785"/>
      <c r="GH59" s="785"/>
      <c r="GI59" s="785"/>
      <c r="GJ59" s="785"/>
      <c r="GK59" s="785"/>
      <c r="GL59" s="785"/>
      <c r="GM59" s="785"/>
      <c r="GN59" s="785"/>
      <c r="GO59" s="785"/>
      <c r="GP59" s="785"/>
      <c r="GQ59" s="785"/>
      <c r="GR59" s="785"/>
      <c r="GS59" s="785"/>
      <c r="GT59" s="785"/>
      <c r="GU59" s="785"/>
      <c r="GV59" s="785"/>
      <c r="GW59" s="785"/>
      <c r="GX59" s="785"/>
      <c r="GY59" s="785"/>
      <c r="GZ59" s="785"/>
      <c r="HA59" s="785"/>
      <c r="HB59" s="785"/>
      <c r="HC59" s="785"/>
      <c r="HD59" s="785"/>
      <c r="HE59" s="785"/>
      <c r="HF59" s="785"/>
      <c r="HG59" s="785"/>
      <c r="HH59" s="785"/>
      <c r="HI59" s="785"/>
      <c r="HJ59" s="785"/>
      <c r="HK59" s="785"/>
      <c r="HL59" s="785"/>
      <c r="HM59" s="785"/>
      <c r="HN59" s="785"/>
      <c r="HO59" s="785"/>
      <c r="HP59" s="785"/>
      <c r="HQ59" s="785"/>
      <c r="HR59" s="785"/>
      <c r="HS59" s="785"/>
      <c r="HT59" s="785"/>
      <c r="HU59" s="785"/>
      <c r="HV59" s="785"/>
      <c r="HW59" s="785"/>
      <c r="HX59" s="785"/>
      <c r="HY59" s="785"/>
      <c r="HZ59" s="785"/>
      <c r="IA59" s="785"/>
      <c r="IB59" s="785"/>
      <c r="IC59" s="785"/>
      <c r="ID59" s="785"/>
      <c r="IE59" s="785"/>
      <c r="IF59" s="785"/>
      <c r="IG59" s="785"/>
      <c r="IH59" s="785"/>
      <c r="II59" s="785"/>
      <c r="IJ59" s="785"/>
      <c r="IK59" s="785"/>
      <c r="IL59" s="785"/>
      <c r="IM59" s="785"/>
      <c r="IN59" s="785"/>
      <c r="IO59" s="785"/>
      <c r="IP59" s="785"/>
      <c r="IQ59" s="785"/>
      <c r="IR59" s="785"/>
      <c r="IS59" s="785"/>
      <c r="IT59" s="785"/>
      <c r="IU59" s="785"/>
      <c r="IV59" s="785"/>
      <c r="IW59" s="785"/>
      <c r="IX59" s="785"/>
      <c r="IY59" s="785"/>
      <c r="IZ59" s="785"/>
      <c r="JA59" s="785"/>
      <c r="JB59" s="785"/>
      <c r="JC59" s="785"/>
      <c r="JD59" s="785"/>
      <c r="JE59" s="785"/>
      <c r="JF59" s="785"/>
      <c r="JG59" s="785"/>
      <c r="JH59" s="785"/>
      <c r="JI59" s="785"/>
      <c r="JJ59" s="785"/>
      <c r="JK59" s="785"/>
      <c r="JL59" s="785"/>
    </row>
    <row r="60" spans="2:272" s="30" customFormat="1" ht="12" customHeight="1" x14ac:dyDescent="0.25">
      <c r="B60" s="1079"/>
      <c r="C60" s="1079"/>
      <c r="D60" s="1079"/>
      <c r="E60" s="1079"/>
      <c r="F60" s="1079"/>
      <c r="G60" s="1079"/>
      <c r="H60" s="785"/>
      <c r="J60" s="1009"/>
      <c r="L60" s="1019">
        <v>5</v>
      </c>
      <c r="M60" s="1020" t="str">
        <f>X!C438</f>
        <v>Risultati</v>
      </c>
      <c r="N60" s="1021"/>
      <c r="O60" s="1021"/>
      <c r="P60" s="1021"/>
      <c r="Q60" s="1021"/>
      <c r="R60" s="1021"/>
      <c r="S60" s="1021"/>
      <c r="T60" s="1021"/>
      <c r="U60" s="1021"/>
      <c r="V60" s="1021"/>
      <c r="W60" s="1021"/>
      <c r="X60" s="1021"/>
      <c r="Y60" s="1021"/>
      <c r="Z60" s="1021"/>
      <c r="AA60" s="1021"/>
      <c r="AB60" s="1021"/>
      <c r="AC60" s="1021"/>
      <c r="AD60" s="1021"/>
      <c r="AE60" s="1021"/>
      <c r="AF60" s="1021"/>
      <c r="AG60" s="1021"/>
      <c r="AH60" s="1021"/>
      <c r="AI60" s="1021"/>
      <c r="AJ60" s="1021"/>
      <c r="AK60" s="1021"/>
      <c r="AL60" s="1021"/>
      <c r="AM60" s="1021"/>
      <c r="AN60" s="1021"/>
      <c r="AO60" s="1021"/>
      <c r="AP60" s="1021"/>
      <c r="AQ60" s="1021"/>
      <c r="AR60" s="32"/>
      <c r="AS60" s="120" t="s">
        <v>293</v>
      </c>
      <c r="AT60" s="120" t="s">
        <v>1639</v>
      </c>
      <c r="AU60" s="32"/>
      <c r="AV60" s="32"/>
      <c r="AW60" s="32"/>
      <c r="AX60" s="32"/>
      <c r="AY60" s="32"/>
      <c r="AZ60" s="32"/>
      <c r="BA60" s="32"/>
      <c r="BB60" s="32"/>
      <c r="BC60" s="32"/>
      <c r="BD60" s="32"/>
      <c r="BE60" s="32"/>
      <c r="BF60" s="32"/>
      <c r="BG60" s="32"/>
      <c r="BH60" s="32"/>
      <c r="BI60" s="32"/>
      <c r="BJ60" s="32"/>
      <c r="BK60" s="32"/>
      <c r="BL60" s="32"/>
      <c r="BM60" s="1012"/>
      <c r="BN60" s="32"/>
      <c r="BO60" s="785"/>
      <c r="BP60" s="785"/>
      <c r="BQ60" s="785"/>
      <c r="BR60" s="785"/>
      <c r="BS60" s="785"/>
      <c r="BT60" s="785"/>
      <c r="BU60" s="785"/>
      <c r="BV60" s="785"/>
      <c r="BW60" s="785"/>
      <c r="BX60" s="785"/>
      <c r="BY60" s="785"/>
      <c r="BZ60" s="785"/>
      <c r="CA60" s="785"/>
      <c r="CB60" s="785"/>
      <c r="CC60" s="785"/>
      <c r="CD60" s="785"/>
      <c r="CE60" s="785"/>
      <c r="CF60" s="785"/>
      <c r="CG60" s="785"/>
      <c r="CH60" s="785"/>
      <c r="CI60" s="785"/>
      <c r="CJ60" s="785"/>
      <c r="CK60" s="785"/>
      <c r="CL60" s="785"/>
      <c r="CM60" s="785"/>
      <c r="CN60" s="785"/>
      <c r="CO60" s="785"/>
      <c r="CP60" s="785"/>
      <c r="CQ60" s="785"/>
      <c r="CR60" s="785"/>
      <c r="CS60" s="785"/>
      <c r="CT60" s="785"/>
      <c r="CU60" s="785"/>
      <c r="CV60" s="785"/>
      <c r="CW60" s="785"/>
      <c r="CX60" s="785"/>
      <c r="CY60" s="785"/>
      <c r="CZ60" s="785"/>
      <c r="DA60" s="785"/>
      <c r="DB60" s="785"/>
      <c r="DC60" s="785"/>
      <c r="DD60" s="785"/>
      <c r="DE60" s="785"/>
      <c r="DF60" s="785"/>
      <c r="DG60" s="785"/>
      <c r="DH60" s="785"/>
      <c r="DI60" s="785"/>
      <c r="DJ60" s="785"/>
      <c r="DK60" s="785"/>
      <c r="DL60" s="785"/>
      <c r="DM60" s="785"/>
      <c r="DN60" s="785"/>
      <c r="DO60" s="785"/>
      <c r="DP60" s="785"/>
      <c r="DQ60" s="785"/>
      <c r="DR60" s="785"/>
      <c r="DS60" s="785"/>
      <c r="DT60" s="785"/>
      <c r="DU60" s="785"/>
      <c r="DV60" s="785"/>
      <c r="DW60" s="785"/>
      <c r="DX60" s="785"/>
      <c r="DY60" s="785"/>
      <c r="DZ60" s="785"/>
      <c r="EA60" s="785"/>
      <c r="EB60" s="785"/>
      <c r="EC60" s="785"/>
      <c r="ED60" s="785"/>
      <c r="EE60" s="785"/>
      <c r="EF60" s="785"/>
      <c r="EG60" s="785"/>
      <c r="EH60" s="785"/>
      <c r="EI60" s="785"/>
      <c r="EJ60" s="785"/>
      <c r="EK60" s="785"/>
      <c r="EL60" s="785"/>
      <c r="EM60" s="785"/>
      <c r="EN60" s="785"/>
      <c r="EO60" s="785"/>
      <c r="EP60" s="785"/>
      <c r="EQ60" s="785"/>
      <c r="ER60" s="785"/>
      <c r="ES60" s="785"/>
      <c r="ET60" s="785"/>
      <c r="EU60" s="785"/>
      <c r="EV60" s="785"/>
      <c r="EW60" s="785"/>
      <c r="EX60" s="785"/>
      <c r="EY60" s="785"/>
      <c r="EZ60" s="785"/>
      <c r="FA60" s="785"/>
      <c r="FB60" s="785"/>
      <c r="FC60" s="785"/>
      <c r="FD60" s="785"/>
      <c r="FE60" s="785"/>
      <c r="FF60" s="785"/>
      <c r="FG60" s="785"/>
      <c r="FH60" s="785"/>
      <c r="FI60" s="785"/>
      <c r="FJ60" s="785"/>
      <c r="FK60" s="785"/>
      <c r="FL60" s="785"/>
      <c r="FM60" s="785"/>
      <c r="FN60" s="785"/>
      <c r="FO60" s="785"/>
      <c r="FP60" s="785"/>
      <c r="FQ60" s="785"/>
      <c r="FR60" s="785"/>
      <c r="FS60" s="785"/>
      <c r="FT60" s="785"/>
      <c r="FU60" s="785"/>
      <c r="FV60" s="785"/>
      <c r="FW60" s="785"/>
      <c r="FX60" s="785"/>
      <c r="FY60" s="785"/>
      <c r="FZ60" s="785"/>
      <c r="GA60" s="785"/>
      <c r="GB60" s="785"/>
      <c r="GC60" s="785"/>
      <c r="GD60" s="785"/>
      <c r="GE60" s="785"/>
      <c r="GF60" s="785"/>
      <c r="GG60" s="785"/>
      <c r="GH60" s="785"/>
      <c r="GI60" s="785"/>
      <c r="GJ60" s="785"/>
      <c r="GK60" s="785"/>
      <c r="GL60" s="785"/>
      <c r="GM60" s="785"/>
      <c r="GN60" s="785"/>
      <c r="GO60" s="785"/>
      <c r="GP60" s="785"/>
      <c r="GQ60" s="785"/>
      <c r="GR60" s="785"/>
      <c r="GS60" s="785"/>
      <c r="GT60" s="785"/>
      <c r="GU60" s="785"/>
      <c r="GV60" s="785"/>
      <c r="GW60" s="785"/>
      <c r="GX60" s="785"/>
      <c r="GY60" s="785"/>
      <c r="GZ60" s="785"/>
      <c r="HA60" s="785"/>
      <c r="HB60" s="785"/>
      <c r="HC60" s="785"/>
      <c r="HD60" s="785"/>
      <c r="HE60" s="785"/>
      <c r="HF60" s="785"/>
      <c r="HG60" s="785"/>
      <c r="HH60" s="785"/>
      <c r="HI60" s="785"/>
      <c r="HJ60" s="785"/>
      <c r="HK60" s="785"/>
      <c r="HL60" s="785"/>
      <c r="HM60" s="785"/>
      <c r="HN60" s="785"/>
      <c r="HO60" s="785"/>
      <c r="HP60" s="785"/>
      <c r="HQ60" s="785"/>
      <c r="HR60" s="785"/>
      <c r="HS60" s="785"/>
      <c r="HT60" s="785"/>
      <c r="HU60" s="785"/>
      <c r="HV60" s="785"/>
      <c r="HW60" s="785"/>
      <c r="HX60" s="785"/>
      <c r="HY60" s="785"/>
      <c r="HZ60" s="785"/>
      <c r="IA60" s="785"/>
      <c r="IB60" s="785"/>
      <c r="IC60" s="785"/>
      <c r="ID60" s="785"/>
      <c r="IE60" s="785"/>
      <c r="IF60" s="785"/>
      <c r="IG60" s="785"/>
      <c r="IH60" s="785"/>
      <c r="II60" s="785"/>
      <c r="IJ60" s="785"/>
      <c r="IK60" s="785"/>
      <c r="IL60" s="785"/>
      <c r="IM60" s="785"/>
      <c r="IN60" s="785"/>
      <c r="IO60" s="785"/>
      <c r="IP60" s="785"/>
      <c r="IQ60" s="785"/>
      <c r="IR60" s="785"/>
      <c r="IS60" s="785"/>
      <c r="IT60" s="785"/>
      <c r="IU60" s="785"/>
      <c r="IV60" s="785"/>
      <c r="IW60" s="785"/>
      <c r="IX60" s="785"/>
      <c r="IY60" s="785"/>
      <c r="IZ60" s="785"/>
      <c r="JA60" s="785"/>
      <c r="JB60" s="785"/>
      <c r="JC60" s="785"/>
      <c r="JD60" s="785"/>
      <c r="JE60" s="785"/>
      <c r="JF60" s="785"/>
      <c r="JG60" s="785"/>
      <c r="JH60" s="785"/>
      <c r="JI60" s="785"/>
      <c r="JJ60" s="785"/>
      <c r="JK60" s="785"/>
      <c r="JL60" s="785"/>
    </row>
    <row r="61" spans="2:272" s="30" customFormat="1" ht="12" customHeight="1" x14ac:dyDescent="0.25">
      <c r="B61" s="1079"/>
      <c r="C61" s="1079"/>
      <c r="D61" s="1079"/>
      <c r="E61" s="1079"/>
      <c r="F61" s="1079"/>
      <c r="G61" s="1079"/>
      <c r="H61" s="785"/>
      <c r="J61" s="1009"/>
      <c r="L61" s="1019"/>
      <c r="M61" s="1223" t="str">
        <f>X!C439</f>
        <v>I risultati del calcolo sono riassunti qui e possono essere trasferiti direttamente nella garanzia di prestazione "Sistemi di refrigerazione". Lo strumento del freddo può anche essere d'aiuto per le domande di finanziamento o per le richieste di un permesso di esenzione (ChemRRV).</v>
      </c>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32"/>
      <c r="AS61" s="32"/>
      <c r="AT61" s="32"/>
      <c r="AU61" s="32"/>
      <c r="AV61" s="32"/>
      <c r="AW61" s="32"/>
      <c r="AX61" s="32"/>
      <c r="AY61" s="32"/>
      <c r="AZ61" s="32"/>
      <c r="BA61" s="32"/>
      <c r="BB61" s="32"/>
      <c r="BC61" s="32"/>
      <c r="BD61" s="32"/>
      <c r="BE61" s="32"/>
      <c r="BF61" s="32"/>
      <c r="BG61" s="32"/>
      <c r="BH61" s="32"/>
      <c r="BI61" s="32"/>
      <c r="BJ61" s="32"/>
      <c r="BK61" s="32"/>
      <c r="BL61" s="32"/>
      <c r="BM61" s="1012"/>
      <c r="BN61" s="32"/>
      <c r="BO61" s="785"/>
      <c r="BP61" s="785"/>
      <c r="BQ61" s="785"/>
      <c r="BR61" s="785"/>
      <c r="BS61" s="785"/>
      <c r="BT61" s="785"/>
      <c r="BU61" s="785"/>
      <c r="BV61" s="785"/>
      <c r="BW61" s="785"/>
      <c r="BX61" s="785"/>
      <c r="BY61" s="785"/>
      <c r="BZ61" s="785"/>
      <c r="CA61" s="785"/>
      <c r="CB61" s="785"/>
      <c r="CC61" s="785"/>
      <c r="CD61" s="785"/>
      <c r="CE61" s="785"/>
      <c r="CF61" s="785"/>
      <c r="CG61" s="785"/>
      <c r="CH61" s="785"/>
      <c r="CI61" s="785"/>
      <c r="CJ61" s="785"/>
      <c r="CK61" s="785"/>
      <c r="CL61" s="785"/>
      <c r="CM61" s="785"/>
      <c r="CN61" s="785"/>
      <c r="CO61" s="785"/>
      <c r="CP61" s="785"/>
      <c r="CQ61" s="785"/>
      <c r="CR61" s="785"/>
      <c r="CS61" s="785"/>
      <c r="CT61" s="785"/>
      <c r="CU61" s="785"/>
      <c r="CV61" s="785"/>
      <c r="CW61" s="785"/>
      <c r="CX61" s="785"/>
      <c r="CY61" s="785"/>
      <c r="CZ61" s="785"/>
      <c r="DA61" s="785"/>
      <c r="DB61" s="785"/>
      <c r="DC61" s="785"/>
      <c r="DD61" s="785"/>
      <c r="DE61" s="785"/>
      <c r="DF61" s="785"/>
      <c r="DG61" s="785"/>
      <c r="DH61" s="785"/>
      <c r="DI61" s="785"/>
      <c r="DJ61" s="785"/>
      <c r="DK61" s="785"/>
      <c r="DL61" s="785"/>
      <c r="DM61" s="785"/>
      <c r="DN61" s="785"/>
      <c r="DO61" s="785"/>
      <c r="DP61" s="785"/>
      <c r="DQ61" s="785"/>
      <c r="DR61" s="785"/>
      <c r="DS61" s="785"/>
      <c r="DT61" s="785"/>
      <c r="DU61" s="785"/>
      <c r="DV61" s="785"/>
      <c r="DW61" s="785"/>
      <c r="DX61" s="785"/>
      <c r="DY61" s="785"/>
      <c r="DZ61" s="785"/>
      <c r="EA61" s="785"/>
      <c r="EB61" s="785"/>
      <c r="EC61" s="785"/>
      <c r="ED61" s="785"/>
      <c r="EE61" s="785"/>
      <c r="EF61" s="785"/>
      <c r="EG61" s="785"/>
      <c r="EH61" s="785"/>
      <c r="EI61" s="785"/>
      <c r="EJ61" s="785"/>
      <c r="EK61" s="785"/>
      <c r="EL61" s="785"/>
      <c r="EM61" s="785"/>
      <c r="EN61" s="785"/>
      <c r="EO61" s="785"/>
      <c r="EP61" s="785"/>
      <c r="EQ61" s="785"/>
      <c r="ER61" s="785"/>
      <c r="ES61" s="785"/>
      <c r="ET61" s="785"/>
      <c r="EU61" s="785"/>
      <c r="EV61" s="785"/>
      <c r="EW61" s="785"/>
      <c r="EX61" s="785"/>
      <c r="EY61" s="785"/>
      <c r="EZ61" s="785"/>
      <c r="FA61" s="785"/>
      <c r="FB61" s="785"/>
      <c r="FC61" s="785"/>
      <c r="FD61" s="785"/>
      <c r="FE61" s="785"/>
      <c r="FF61" s="785"/>
      <c r="FG61" s="785"/>
      <c r="FH61" s="785"/>
      <c r="FI61" s="785"/>
      <c r="FJ61" s="785"/>
      <c r="FK61" s="785"/>
      <c r="FL61" s="785"/>
      <c r="FM61" s="785"/>
      <c r="FN61" s="785"/>
      <c r="FO61" s="785"/>
      <c r="FP61" s="785"/>
      <c r="FQ61" s="785"/>
      <c r="FR61" s="785"/>
      <c r="FS61" s="785"/>
      <c r="FT61" s="785"/>
      <c r="FU61" s="785"/>
      <c r="FV61" s="785"/>
      <c r="FW61" s="785"/>
      <c r="FX61" s="785"/>
      <c r="FY61" s="785"/>
      <c r="FZ61" s="785"/>
      <c r="GA61" s="785"/>
      <c r="GB61" s="785"/>
      <c r="GC61" s="785"/>
      <c r="GD61" s="785"/>
      <c r="GE61" s="785"/>
      <c r="GF61" s="785"/>
      <c r="GG61" s="785"/>
      <c r="GH61" s="785"/>
      <c r="GI61" s="785"/>
      <c r="GJ61" s="785"/>
      <c r="GK61" s="785"/>
      <c r="GL61" s="785"/>
      <c r="GM61" s="785"/>
      <c r="GN61" s="785"/>
      <c r="GO61" s="785"/>
      <c r="GP61" s="785"/>
      <c r="GQ61" s="785"/>
      <c r="GR61" s="785"/>
      <c r="GS61" s="785"/>
      <c r="GT61" s="785"/>
      <c r="GU61" s="785"/>
      <c r="GV61" s="785"/>
      <c r="GW61" s="785"/>
      <c r="GX61" s="785"/>
      <c r="GY61" s="785"/>
      <c r="GZ61" s="785"/>
      <c r="HA61" s="785"/>
      <c r="HB61" s="785"/>
      <c r="HC61" s="785"/>
      <c r="HD61" s="785"/>
      <c r="HE61" s="785"/>
      <c r="HF61" s="785"/>
      <c r="HG61" s="785"/>
      <c r="HH61" s="785"/>
      <c r="HI61" s="785"/>
      <c r="HJ61" s="785"/>
      <c r="HK61" s="785"/>
      <c r="HL61" s="785"/>
      <c r="HM61" s="785"/>
      <c r="HN61" s="785"/>
      <c r="HO61" s="785"/>
      <c r="HP61" s="785"/>
      <c r="HQ61" s="785"/>
      <c r="HR61" s="785"/>
      <c r="HS61" s="785"/>
      <c r="HT61" s="785"/>
      <c r="HU61" s="785"/>
      <c r="HV61" s="785"/>
      <c r="HW61" s="785"/>
      <c r="HX61" s="785"/>
      <c r="HY61" s="785"/>
      <c r="HZ61" s="785"/>
      <c r="IA61" s="785"/>
      <c r="IB61" s="785"/>
      <c r="IC61" s="785"/>
      <c r="ID61" s="785"/>
      <c r="IE61" s="785"/>
      <c r="IF61" s="785"/>
      <c r="IG61" s="785"/>
      <c r="IH61" s="785"/>
      <c r="II61" s="785"/>
      <c r="IJ61" s="785"/>
      <c r="IK61" s="785"/>
      <c r="IL61" s="785"/>
      <c r="IM61" s="785"/>
      <c r="IN61" s="785"/>
      <c r="IO61" s="785"/>
      <c r="IP61" s="785"/>
      <c r="IQ61" s="785"/>
      <c r="IR61" s="785"/>
      <c r="IS61" s="785"/>
      <c r="IT61" s="785"/>
      <c r="IU61" s="785"/>
      <c r="IV61" s="785"/>
      <c r="IW61" s="785"/>
      <c r="IX61" s="785"/>
      <c r="IY61" s="785"/>
      <c r="IZ61" s="785"/>
      <c r="JA61" s="785"/>
      <c r="JB61" s="785"/>
      <c r="JC61" s="785"/>
      <c r="JD61" s="785"/>
      <c r="JE61" s="785"/>
      <c r="JF61" s="785"/>
      <c r="JG61" s="785"/>
      <c r="JH61" s="785"/>
      <c r="JI61" s="785"/>
      <c r="JJ61" s="785"/>
      <c r="JK61" s="785"/>
      <c r="JL61" s="785"/>
    </row>
    <row r="62" spans="2:272" s="30" customFormat="1" ht="12" customHeight="1" x14ac:dyDescent="0.25">
      <c r="B62" s="1079"/>
      <c r="C62" s="1079"/>
      <c r="D62" s="1079"/>
      <c r="E62" s="1079"/>
      <c r="F62" s="1079"/>
      <c r="G62" s="1079"/>
      <c r="H62" s="785"/>
      <c r="J62" s="1009"/>
      <c r="L62" s="1019"/>
      <c r="M62" s="1223"/>
      <c r="N62" s="1223"/>
      <c r="O62" s="1223"/>
      <c r="P62" s="1223"/>
      <c r="Q62" s="1223"/>
      <c r="R62" s="1223"/>
      <c r="S62" s="1223"/>
      <c r="T62" s="1223"/>
      <c r="U62" s="1223"/>
      <c r="V62" s="1223"/>
      <c r="W62" s="1223"/>
      <c r="X62" s="1223"/>
      <c r="Y62" s="1223"/>
      <c r="Z62" s="1223"/>
      <c r="AA62" s="1223"/>
      <c r="AB62" s="1223"/>
      <c r="AC62" s="1223"/>
      <c r="AD62" s="1223"/>
      <c r="AE62" s="1223"/>
      <c r="AF62" s="1223"/>
      <c r="AG62" s="1223"/>
      <c r="AH62" s="1223"/>
      <c r="AI62" s="1223"/>
      <c r="AJ62" s="1223"/>
      <c r="AK62" s="1223"/>
      <c r="AL62" s="1223"/>
      <c r="AM62" s="1223"/>
      <c r="AN62" s="1223"/>
      <c r="AO62" s="1223"/>
      <c r="AP62" s="1223"/>
      <c r="AQ62" s="1223"/>
      <c r="AR62" s="32"/>
      <c r="AS62" s="32"/>
      <c r="AT62" s="32"/>
      <c r="AU62" s="32"/>
      <c r="AV62" s="32"/>
      <c r="AW62" s="32"/>
      <c r="AX62" s="32"/>
      <c r="AY62" s="32"/>
      <c r="AZ62" s="32"/>
      <c r="BA62" s="32"/>
      <c r="BB62" s="32"/>
      <c r="BC62" s="32"/>
      <c r="BD62" s="32"/>
      <c r="BE62" s="32"/>
      <c r="BF62" s="32"/>
      <c r="BG62" s="32"/>
      <c r="BH62" s="32"/>
      <c r="BI62" s="32"/>
      <c r="BJ62" s="32"/>
      <c r="BK62" s="32"/>
      <c r="BL62" s="32"/>
      <c r="BM62" s="1012"/>
      <c r="BN62" s="32"/>
      <c r="BO62" s="785"/>
      <c r="BP62" s="785"/>
      <c r="BQ62" s="785"/>
      <c r="BR62" s="785"/>
      <c r="BS62" s="785"/>
      <c r="BT62" s="785"/>
      <c r="BU62" s="785"/>
      <c r="BV62" s="785"/>
      <c r="BW62" s="785"/>
      <c r="BX62" s="785"/>
      <c r="BY62" s="785"/>
      <c r="BZ62" s="785"/>
      <c r="CA62" s="785"/>
      <c r="CB62" s="785"/>
      <c r="CC62" s="785"/>
      <c r="CD62" s="785"/>
      <c r="CE62" s="785"/>
      <c r="CF62" s="785"/>
      <c r="CG62" s="785"/>
      <c r="CH62" s="785"/>
      <c r="CI62" s="785"/>
      <c r="CJ62" s="785"/>
      <c r="CK62" s="785"/>
      <c r="CL62" s="785"/>
      <c r="CM62" s="785"/>
      <c r="CN62" s="785"/>
      <c r="CO62" s="785"/>
      <c r="CP62" s="785"/>
      <c r="CQ62" s="785"/>
      <c r="CR62" s="785"/>
      <c r="CS62" s="785"/>
      <c r="CT62" s="785"/>
      <c r="CU62" s="785"/>
      <c r="CV62" s="785"/>
      <c r="CW62" s="785"/>
      <c r="CX62" s="785"/>
      <c r="CY62" s="785"/>
      <c r="CZ62" s="785"/>
      <c r="DA62" s="785"/>
      <c r="DB62" s="785"/>
      <c r="DC62" s="785"/>
      <c r="DD62" s="785"/>
      <c r="DE62" s="785"/>
      <c r="DF62" s="785"/>
      <c r="DG62" s="785"/>
      <c r="DH62" s="785"/>
      <c r="DI62" s="785"/>
      <c r="DJ62" s="785"/>
      <c r="DK62" s="785"/>
      <c r="DL62" s="785"/>
      <c r="DM62" s="785"/>
      <c r="DN62" s="785"/>
      <c r="DO62" s="785"/>
      <c r="DP62" s="785"/>
      <c r="DQ62" s="785"/>
      <c r="DR62" s="785"/>
      <c r="DS62" s="785"/>
      <c r="DT62" s="785"/>
      <c r="DU62" s="785"/>
      <c r="DV62" s="785"/>
      <c r="DW62" s="785"/>
      <c r="DX62" s="785"/>
      <c r="DY62" s="785"/>
      <c r="DZ62" s="785"/>
      <c r="EA62" s="785"/>
      <c r="EB62" s="785"/>
      <c r="EC62" s="785"/>
      <c r="ED62" s="785"/>
      <c r="EE62" s="785"/>
      <c r="EF62" s="785"/>
      <c r="EG62" s="785"/>
      <c r="EH62" s="785"/>
      <c r="EI62" s="785"/>
      <c r="EJ62" s="785"/>
      <c r="EK62" s="785"/>
      <c r="EL62" s="785"/>
      <c r="EM62" s="785"/>
      <c r="EN62" s="785"/>
      <c r="EO62" s="785"/>
      <c r="EP62" s="785"/>
      <c r="EQ62" s="785"/>
      <c r="ER62" s="785"/>
      <c r="ES62" s="785"/>
      <c r="ET62" s="785"/>
      <c r="EU62" s="785"/>
      <c r="EV62" s="785"/>
      <c r="EW62" s="785"/>
      <c r="EX62" s="785"/>
      <c r="EY62" s="785"/>
      <c r="EZ62" s="785"/>
      <c r="FA62" s="785"/>
      <c r="FB62" s="785"/>
      <c r="FC62" s="785"/>
      <c r="FD62" s="785"/>
      <c r="FE62" s="785"/>
      <c r="FF62" s="785"/>
      <c r="FG62" s="785"/>
      <c r="FH62" s="785"/>
      <c r="FI62" s="785"/>
      <c r="FJ62" s="785"/>
      <c r="FK62" s="785"/>
      <c r="FL62" s="785"/>
      <c r="FM62" s="785"/>
      <c r="FN62" s="785"/>
      <c r="FO62" s="785"/>
      <c r="FP62" s="785"/>
      <c r="FQ62" s="785"/>
      <c r="FR62" s="785"/>
      <c r="FS62" s="785"/>
      <c r="FT62" s="785"/>
      <c r="FU62" s="785"/>
      <c r="FV62" s="785"/>
      <c r="FW62" s="785"/>
      <c r="FX62" s="785"/>
      <c r="FY62" s="785"/>
      <c r="FZ62" s="785"/>
      <c r="GA62" s="785"/>
      <c r="GB62" s="785"/>
      <c r="GC62" s="785"/>
      <c r="GD62" s="785"/>
      <c r="GE62" s="785"/>
      <c r="GF62" s="785"/>
      <c r="GG62" s="785"/>
      <c r="GH62" s="785"/>
      <c r="GI62" s="785"/>
      <c r="GJ62" s="785"/>
      <c r="GK62" s="785"/>
      <c r="GL62" s="785"/>
      <c r="GM62" s="785"/>
      <c r="GN62" s="785"/>
      <c r="GO62" s="785"/>
      <c r="GP62" s="785"/>
      <c r="GQ62" s="785"/>
      <c r="GR62" s="785"/>
      <c r="GS62" s="785"/>
      <c r="GT62" s="785"/>
      <c r="GU62" s="785"/>
      <c r="GV62" s="785"/>
      <c r="GW62" s="785"/>
      <c r="GX62" s="785"/>
      <c r="GY62" s="785"/>
      <c r="GZ62" s="785"/>
      <c r="HA62" s="785"/>
      <c r="HB62" s="785"/>
      <c r="HC62" s="785"/>
      <c r="HD62" s="785"/>
      <c r="HE62" s="785"/>
      <c r="HF62" s="785"/>
      <c r="HG62" s="785"/>
      <c r="HH62" s="785"/>
      <c r="HI62" s="785"/>
      <c r="HJ62" s="785"/>
      <c r="HK62" s="785"/>
      <c r="HL62" s="785"/>
      <c r="HM62" s="785"/>
      <c r="HN62" s="785"/>
      <c r="HO62" s="785"/>
      <c r="HP62" s="785"/>
      <c r="HQ62" s="785"/>
      <c r="HR62" s="785"/>
      <c r="HS62" s="785"/>
      <c r="HT62" s="785"/>
      <c r="HU62" s="785"/>
      <c r="HV62" s="785"/>
      <c r="HW62" s="785"/>
      <c r="HX62" s="785"/>
      <c r="HY62" s="785"/>
      <c r="HZ62" s="785"/>
      <c r="IA62" s="785"/>
      <c r="IB62" s="785"/>
      <c r="IC62" s="785"/>
      <c r="ID62" s="785"/>
      <c r="IE62" s="785"/>
      <c r="IF62" s="785"/>
      <c r="IG62" s="785"/>
      <c r="IH62" s="785"/>
      <c r="II62" s="785"/>
      <c r="IJ62" s="785"/>
      <c r="IK62" s="785"/>
      <c r="IL62" s="785"/>
      <c r="IM62" s="785"/>
      <c r="IN62" s="785"/>
      <c r="IO62" s="785"/>
      <c r="IP62" s="785"/>
      <c r="IQ62" s="785"/>
      <c r="IR62" s="785"/>
      <c r="IS62" s="785"/>
      <c r="IT62" s="785"/>
      <c r="IU62" s="785"/>
      <c r="IV62" s="785"/>
      <c r="IW62" s="785"/>
      <c r="IX62" s="785"/>
      <c r="IY62" s="785"/>
      <c r="IZ62" s="785"/>
      <c r="JA62" s="785"/>
      <c r="JB62" s="785"/>
      <c r="JC62" s="785"/>
      <c r="JD62" s="785"/>
      <c r="JE62" s="785"/>
      <c r="JF62" s="785"/>
      <c r="JG62" s="785"/>
      <c r="JH62" s="785"/>
      <c r="JI62" s="785"/>
      <c r="JJ62" s="785"/>
      <c r="JK62" s="785"/>
      <c r="JL62" s="785"/>
    </row>
    <row r="63" spans="2:272" s="30" customFormat="1" ht="12" customHeight="1" x14ac:dyDescent="0.25">
      <c r="B63" s="1079"/>
      <c r="C63" s="1079"/>
      <c r="D63" s="1079"/>
      <c r="E63" s="1079"/>
      <c r="F63" s="1079"/>
      <c r="G63" s="1079"/>
      <c r="H63" s="785"/>
      <c r="J63" s="1009"/>
      <c r="L63" s="1019"/>
      <c r="M63" s="1223"/>
      <c r="N63" s="1223"/>
      <c r="O63" s="1223"/>
      <c r="P63" s="1223"/>
      <c r="Q63" s="1223"/>
      <c r="R63" s="1223"/>
      <c r="S63" s="1223"/>
      <c r="T63" s="1223"/>
      <c r="U63" s="1223"/>
      <c r="V63" s="1223"/>
      <c r="W63" s="1223"/>
      <c r="X63" s="1223"/>
      <c r="Y63" s="1223"/>
      <c r="Z63" s="1223"/>
      <c r="AA63" s="1223"/>
      <c r="AB63" s="1223"/>
      <c r="AC63" s="1223"/>
      <c r="AD63" s="1223"/>
      <c r="AE63" s="1223"/>
      <c r="AF63" s="1223"/>
      <c r="AG63" s="1223"/>
      <c r="AH63" s="1223"/>
      <c r="AI63" s="1223"/>
      <c r="AJ63" s="1223"/>
      <c r="AK63" s="1223"/>
      <c r="AL63" s="1223"/>
      <c r="AM63" s="1223"/>
      <c r="AN63" s="1223"/>
      <c r="AO63" s="1223"/>
      <c r="AP63" s="1223"/>
      <c r="AQ63" s="1223"/>
      <c r="AR63" s="32"/>
      <c r="AS63" s="32"/>
      <c r="AT63" s="32"/>
      <c r="AU63" s="32"/>
      <c r="AV63" s="32"/>
      <c r="AW63" s="32"/>
      <c r="AX63" s="32"/>
      <c r="AY63" s="32"/>
      <c r="AZ63" s="32"/>
      <c r="BA63" s="32"/>
      <c r="BB63" s="32"/>
      <c r="BC63" s="32"/>
      <c r="BD63" s="32"/>
      <c r="BE63" s="32"/>
      <c r="BF63" s="32"/>
      <c r="BG63" s="32"/>
      <c r="BH63" s="32"/>
      <c r="BI63" s="32"/>
      <c r="BJ63" s="32"/>
      <c r="BK63" s="32"/>
      <c r="BL63" s="32"/>
      <c r="BM63" s="1012"/>
      <c r="BN63" s="32"/>
      <c r="BO63" s="785"/>
      <c r="BP63" s="785"/>
      <c r="BQ63" s="785"/>
      <c r="BR63" s="785"/>
      <c r="BS63" s="785"/>
      <c r="BT63" s="785"/>
      <c r="BU63" s="785"/>
      <c r="BV63" s="785"/>
      <c r="BW63" s="785"/>
      <c r="BX63" s="785"/>
      <c r="BY63" s="785"/>
      <c r="BZ63" s="785"/>
      <c r="CA63" s="785"/>
      <c r="CB63" s="785"/>
      <c r="CC63" s="785"/>
      <c r="CD63" s="785"/>
      <c r="CE63" s="785"/>
      <c r="CF63" s="785"/>
      <c r="CG63" s="785"/>
      <c r="CH63" s="785"/>
      <c r="CI63" s="785"/>
      <c r="CJ63" s="785"/>
      <c r="CK63" s="785"/>
      <c r="CL63" s="785"/>
      <c r="CM63" s="785"/>
      <c r="CN63" s="785"/>
      <c r="CO63" s="785"/>
      <c r="CP63" s="785"/>
      <c r="CQ63" s="785"/>
      <c r="CR63" s="785"/>
      <c r="CS63" s="785"/>
      <c r="CT63" s="785"/>
      <c r="CU63" s="785"/>
      <c r="CV63" s="785"/>
      <c r="CW63" s="785"/>
      <c r="CX63" s="785"/>
      <c r="CY63" s="785"/>
      <c r="CZ63" s="785"/>
      <c r="DA63" s="785"/>
      <c r="DB63" s="785"/>
      <c r="DC63" s="785"/>
      <c r="DD63" s="785"/>
      <c r="DE63" s="785"/>
      <c r="DF63" s="785"/>
      <c r="DG63" s="785"/>
      <c r="DH63" s="785"/>
      <c r="DI63" s="785"/>
      <c r="DJ63" s="785"/>
      <c r="DK63" s="785"/>
      <c r="DL63" s="785"/>
      <c r="DM63" s="785"/>
      <c r="DN63" s="785"/>
      <c r="DO63" s="785"/>
      <c r="DP63" s="785"/>
      <c r="DQ63" s="785"/>
      <c r="DR63" s="785"/>
      <c r="DS63" s="785"/>
      <c r="DT63" s="785"/>
      <c r="DU63" s="785"/>
      <c r="DV63" s="785"/>
      <c r="DW63" s="785"/>
      <c r="DX63" s="785"/>
      <c r="DY63" s="785"/>
      <c r="DZ63" s="785"/>
      <c r="EA63" s="785"/>
      <c r="EB63" s="785"/>
      <c r="EC63" s="785"/>
      <c r="ED63" s="785"/>
      <c r="EE63" s="785"/>
      <c r="EF63" s="785"/>
      <c r="EG63" s="785"/>
      <c r="EH63" s="785"/>
      <c r="EI63" s="785"/>
      <c r="EJ63" s="785"/>
      <c r="EK63" s="785"/>
      <c r="EL63" s="785"/>
      <c r="EM63" s="785"/>
      <c r="EN63" s="785"/>
      <c r="EO63" s="785"/>
      <c r="EP63" s="785"/>
      <c r="EQ63" s="785"/>
      <c r="ER63" s="785"/>
      <c r="ES63" s="785"/>
      <c r="ET63" s="785"/>
      <c r="EU63" s="785"/>
      <c r="EV63" s="785"/>
      <c r="EW63" s="785"/>
      <c r="EX63" s="785"/>
      <c r="EY63" s="785"/>
      <c r="EZ63" s="785"/>
      <c r="FA63" s="785"/>
      <c r="FB63" s="785"/>
      <c r="FC63" s="785"/>
      <c r="FD63" s="785"/>
      <c r="FE63" s="785"/>
      <c r="FF63" s="785"/>
      <c r="FG63" s="785"/>
      <c r="FH63" s="785"/>
      <c r="FI63" s="785"/>
      <c r="FJ63" s="785"/>
      <c r="FK63" s="785"/>
      <c r="FL63" s="785"/>
      <c r="FM63" s="785"/>
      <c r="FN63" s="785"/>
      <c r="FO63" s="785"/>
      <c r="FP63" s="785"/>
      <c r="FQ63" s="785"/>
      <c r="FR63" s="785"/>
      <c r="FS63" s="785"/>
      <c r="FT63" s="785"/>
      <c r="FU63" s="785"/>
      <c r="FV63" s="785"/>
      <c r="FW63" s="785"/>
      <c r="FX63" s="785"/>
      <c r="FY63" s="785"/>
      <c r="FZ63" s="785"/>
      <c r="GA63" s="785"/>
      <c r="GB63" s="785"/>
      <c r="GC63" s="785"/>
      <c r="GD63" s="785"/>
      <c r="GE63" s="785"/>
      <c r="GF63" s="785"/>
      <c r="GG63" s="785"/>
      <c r="GH63" s="785"/>
      <c r="GI63" s="785"/>
      <c r="GJ63" s="785"/>
      <c r="GK63" s="785"/>
      <c r="GL63" s="785"/>
      <c r="GM63" s="785"/>
      <c r="GN63" s="785"/>
      <c r="GO63" s="785"/>
      <c r="GP63" s="785"/>
      <c r="GQ63" s="785"/>
      <c r="GR63" s="785"/>
      <c r="GS63" s="785"/>
      <c r="GT63" s="785"/>
      <c r="GU63" s="785"/>
      <c r="GV63" s="785"/>
      <c r="GW63" s="785"/>
      <c r="GX63" s="785"/>
      <c r="GY63" s="785"/>
      <c r="GZ63" s="785"/>
      <c r="HA63" s="785"/>
      <c r="HB63" s="785"/>
      <c r="HC63" s="785"/>
      <c r="HD63" s="785"/>
      <c r="HE63" s="785"/>
      <c r="HF63" s="785"/>
      <c r="HG63" s="785"/>
      <c r="HH63" s="785"/>
      <c r="HI63" s="785"/>
      <c r="HJ63" s="785"/>
      <c r="HK63" s="785"/>
      <c r="HL63" s="785"/>
      <c r="HM63" s="785"/>
      <c r="HN63" s="785"/>
      <c r="HO63" s="785"/>
      <c r="HP63" s="785"/>
      <c r="HQ63" s="785"/>
      <c r="HR63" s="785"/>
      <c r="HS63" s="785"/>
      <c r="HT63" s="785"/>
      <c r="HU63" s="785"/>
      <c r="HV63" s="785"/>
      <c r="HW63" s="785"/>
      <c r="HX63" s="785"/>
      <c r="HY63" s="785"/>
      <c r="HZ63" s="785"/>
      <c r="IA63" s="785"/>
      <c r="IB63" s="785"/>
      <c r="IC63" s="785"/>
      <c r="ID63" s="785"/>
      <c r="IE63" s="785"/>
      <c r="IF63" s="785"/>
      <c r="IG63" s="785"/>
      <c r="IH63" s="785"/>
      <c r="II63" s="785"/>
      <c r="IJ63" s="785"/>
      <c r="IK63" s="785"/>
      <c r="IL63" s="785"/>
      <c r="IM63" s="785"/>
      <c r="IN63" s="785"/>
      <c r="IO63" s="785"/>
      <c r="IP63" s="785"/>
      <c r="IQ63" s="785"/>
      <c r="IR63" s="785"/>
      <c r="IS63" s="785"/>
      <c r="IT63" s="785"/>
      <c r="IU63" s="785"/>
      <c r="IV63" s="785"/>
      <c r="IW63" s="785"/>
      <c r="IX63" s="785"/>
      <c r="IY63" s="785"/>
      <c r="IZ63" s="785"/>
      <c r="JA63" s="785"/>
      <c r="JB63" s="785"/>
      <c r="JC63" s="785"/>
      <c r="JD63" s="785"/>
      <c r="JE63" s="785"/>
      <c r="JF63" s="785"/>
      <c r="JG63" s="785"/>
      <c r="JH63" s="785"/>
      <c r="JI63" s="785"/>
      <c r="JJ63" s="785"/>
      <c r="JK63" s="785"/>
      <c r="JL63" s="785"/>
    </row>
    <row r="64" spans="2:272" s="30" customFormat="1" ht="12" customHeight="1" x14ac:dyDescent="0.25">
      <c r="B64" s="1079"/>
      <c r="C64" s="1079"/>
      <c r="D64" s="1079"/>
      <c r="E64" s="1079"/>
      <c r="F64" s="1079"/>
      <c r="G64" s="1079"/>
      <c r="H64" s="785"/>
      <c r="J64" s="1009"/>
      <c r="L64" s="1019"/>
      <c r="M64" s="1223"/>
      <c r="N64" s="1223"/>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c r="AL64" s="1223"/>
      <c r="AM64" s="1223"/>
      <c r="AN64" s="1223"/>
      <c r="AO64" s="1223"/>
      <c r="AP64" s="1223"/>
      <c r="AQ64" s="1223"/>
      <c r="AR64" s="32"/>
      <c r="AS64" s="32"/>
      <c r="AT64" s="32"/>
      <c r="AU64" s="32"/>
      <c r="AV64" s="32"/>
      <c r="AW64" s="32"/>
      <c r="AX64" s="32"/>
      <c r="AY64" s="32"/>
      <c r="AZ64" s="32"/>
      <c r="BA64" s="32"/>
      <c r="BB64" s="32"/>
      <c r="BC64" s="32"/>
      <c r="BD64" s="32"/>
      <c r="BE64" s="32"/>
      <c r="BF64" s="32"/>
      <c r="BG64" s="32"/>
      <c r="BH64" s="32"/>
      <c r="BI64" s="32"/>
      <c r="BJ64" s="32"/>
      <c r="BK64" s="32"/>
      <c r="BL64" s="32"/>
      <c r="BM64" s="1012"/>
      <c r="BN64" s="32"/>
      <c r="BO64" s="785"/>
      <c r="BP64" s="785"/>
      <c r="BQ64" s="785"/>
      <c r="BR64" s="785"/>
      <c r="BS64" s="785"/>
      <c r="BT64" s="785"/>
      <c r="BU64" s="785"/>
      <c r="BV64" s="785"/>
      <c r="BW64" s="785"/>
      <c r="BX64" s="785"/>
      <c r="BY64" s="785"/>
      <c r="BZ64" s="785"/>
      <c r="CA64" s="785"/>
      <c r="CB64" s="785"/>
      <c r="CC64" s="785"/>
      <c r="CD64" s="785"/>
      <c r="CE64" s="785"/>
      <c r="CF64" s="785"/>
      <c r="CG64" s="785"/>
      <c r="CH64" s="785"/>
      <c r="CI64" s="785"/>
      <c r="CJ64" s="785"/>
      <c r="CK64" s="785"/>
      <c r="CL64" s="785"/>
      <c r="CM64" s="785"/>
      <c r="CN64" s="785"/>
      <c r="CO64" s="785"/>
      <c r="CP64" s="785"/>
      <c r="CQ64" s="785"/>
      <c r="CR64" s="785"/>
      <c r="CS64" s="785"/>
      <c r="CT64" s="785"/>
      <c r="CU64" s="785"/>
      <c r="CV64" s="785"/>
      <c r="CW64" s="785"/>
      <c r="CX64" s="785"/>
      <c r="CY64" s="785"/>
      <c r="CZ64" s="785"/>
      <c r="DA64" s="785"/>
      <c r="DB64" s="785"/>
      <c r="DC64" s="785"/>
      <c r="DD64" s="785"/>
      <c r="DE64" s="785"/>
      <c r="DF64" s="785"/>
      <c r="DG64" s="785"/>
      <c r="DH64" s="785"/>
      <c r="DI64" s="785"/>
      <c r="DJ64" s="785"/>
      <c r="DK64" s="785"/>
      <c r="DL64" s="785"/>
      <c r="DM64" s="785"/>
      <c r="DN64" s="785"/>
      <c r="DO64" s="785"/>
      <c r="DP64" s="785"/>
      <c r="DQ64" s="785"/>
      <c r="DR64" s="785"/>
      <c r="DS64" s="785"/>
      <c r="DT64" s="785"/>
      <c r="DU64" s="785"/>
      <c r="DV64" s="785"/>
      <c r="DW64" s="785"/>
      <c r="DX64" s="785"/>
      <c r="DY64" s="785"/>
      <c r="DZ64" s="785"/>
      <c r="EA64" s="785"/>
      <c r="EB64" s="785"/>
      <c r="EC64" s="785"/>
      <c r="ED64" s="785"/>
      <c r="EE64" s="785"/>
      <c r="EF64" s="785"/>
      <c r="EG64" s="785"/>
      <c r="EH64" s="785"/>
      <c r="EI64" s="785"/>
      <c r="EJ64" s="785"/>
      <c r="EK64" s="785"/>
      <c r="EL64" s="785"/>
      <c r="EM64" s="785"/>
      <c r="EN64" s="785"/>
      <c r="EO64" s="785"/>
      <c r="EP64" s="785"/>
      <c r="EQ64" s="785"/>
      <c r="ER64" s="785"/>
      <c r="ES64" s="785"/>
      <c r="ET64" s="785"/>
      <c r="EU64" s="785"/>
      <c r="EV64" s="785"/>
      <c r="EW64" s="785"/>
      <c r="EX64" s="785"/>
      <c r="EY64" s="785"/>
      <c r="EZ64" s="785"/>
      <c r="FA64" s="785"/>
      <c r="FB64" s="785"/>
      <c r="FC64" s="785"/>
      <c r="FD64" s="785"/>
      <c r="FE64" s="785"/>
      <c r="FF64" s="785"/>
      <c r="FG64" s="785"/>
      <c r="FH64" s="785"/>
      <c r="FI64" s="785"/>
      <c r="FJ64" s="785"/>
      <c r="FK64" s="785"/>
      <c r="FL64" s="785"/>
      <c r="FM64" s="785"/>
      <c r="FN64" s="785"/>
      <c r="FO64" s="785"/>
      <c r="FP64" s="785"/>
      <c r="FQ64" s="785"/>
      <c r="FR64" s="785"/>
      <c r="FS64" s="785"/>
      <c r="FT64" s="785"/>
      <c r="FU64" s="785"/>
      <c r="FV64" s="785"/>
      <c r="FW64" s="785"/>
      <c r="FX64" s="785"/>
      <c r="FY64" s="785"/>
      <c r="FZ64" s="785"/>
      <c r="GA64" s="785"/>
      <c r="GB64" s="785"/>
      <c r="GC64" s="785"/>
      <c r="GD64" s="785"/>
      <c r="GE64" s="785"/>
      <c r="GF64" s="785"/>
      <c r="GG64" s="785"/>
      <c r="GH64" s="785"/>
      <c r="GI64" s="785"/>
      <c r="GJ64" s="785"/>
      <c r="GK64" s="785"/>
      <c r="GL64" s="785"/>
      <c r="GM64" s="785"/>
      <c r="GN64" s="785"/>
      <c r="GO64" s="785"/>
      <c r="GP64" s="785"/>
      <c r="GQ64" s="785"/>
      <c r="GR64" s="785"/>
      <c r="GS64" s="785"/>
      <c r="GT64" s="785"/>
      <c r="GU64" s="785"/>
      <c r="GV64" s="785"/>
      <c r="GW64" s="785"/>
      <c r="GX64" s="785"/>
      <c r="GY64" s="785"/>
      <c r="GZ64" s="785"/>
      <c r="HA64" s="785"/>
      <c r="HB64" s="785"/>
      <c r="HC64" s="785"/>
      <c r="HD64" s="785"/>
      <c r="HE64" s="785"/>
      <c r="HF64" s="785"/>
      <c r="HG64" s="785"/>
      <c r="HH64" s="785"/>
      <c r="HI64" s="785"/>
      <c r="HJ64" s="785"/>
      <c r="HK64" s="785"/>
      <c r="HL64" s="785"/>
      <c r="HM64" s="785"/>
      <c r="HN64" s="785"/>
      <c r="HO64" s="785"/>
      <c r="HP64" s="785"/>
      <c r="HQ64" s="785"/>
      <c r="HR64" s="785"/>
      <c r="HS64" s="785"/>
      <c r="HT64" s="785"/>
      <c r="HU64" s="785"/>
      <c r="HV64" s="785"/>
      <c r="HW64" s="785"/>
      <c r="HX64" s="785"/>
      <c r="HY64" s="785"/>
      <c r="HZ64" s="785"/>
      <c r="IA64" s="785"/>
      <c r="IB64" s="785"/>
      <c r="IC64" s="785"/>
      <c r="ID64" s="785"/>
      <c r="IE64" s="785"/>
      <c r="IF64" s="785"/>
      <c r="IG64" s="785"/>
      <c r="IH64" s="785"/>
      <c r="II64" s="785"/>
      <c r="IJ64" s="785"/>
      <c r="IK64" s="785"/>
      <c r="IL64" s="785"/>
      <c r="IM64" s="785"/>
      <c r="IN64" s="785"/>
      <c r="IO64" s="785"/>
      <c r="IP64" s="785"/>
      <c r="IQ64" s="785"/>
      <c r="IR64" s="785"/>
      <c r="IS64" s="785"/>
      <c r="IT64" s="785"/>
      <c r="IU64" s="785"/>
      <c r="IV64" s="785"/>
      <c r="IW64" s="785"/>
      <c r="IX64" s="785"/>
      <c r="IY64" s="785"/>
      <c r="IZ64" s="785"/>
      <c r="JA64" s="785"/>
      <c r="JB64" s="785"/>
      <c r="JC64" s="785"/>
      <c r="JD64" s="785"/>
      <c r="JE64" s="785"/>
      <c r="JF64" s="785"/>
      <c r="JG64" s="785"/>
      <c r="JH64" s="785"/>
      <c r="JI64" s="785"/>
      <c r="JJ64" s="785"/>
      <c r="JK64" s="785"/>
      <c r="JL64" s="785"/>
    </row>
    <row r="65" spans="2:272" s="30" customFormat="1" ht="12" customHeight="1" x14ac:dyDescent="0.25">
      <c r="B65" s="1079"/>
      <c r="C65" s="1079"/>
      <c r="D65" s="1079"/>
      <c r="E65" s="1079"/>
      <c r="F65" s="1079"/>
      <c r="G65" s="1079"/>
      <c r="H65" s="785"/>
      <c r="J65" s="1009"/>
      <c r="L65" s="32"/>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463"/>
      <c r="AK65" s="463"/>
      <c r="AL65" s="463"/>
      <c r="AM65" s="463"/>
      <c r="AN65" s="463"/>
      <c r="AO65" s="463"/>
      <c r="AP65" s="463"/>
      <c r="AQ65" s="463"/>
      <c r="AR65" s="463"/>
      <c r="AS65" s="32"/>
      <c r="AT65" s="32"/>
      <c r="AU65" s="32"/>
      <c r="AV65" s="32"/>
      <c r="AW65" s="32"/>
      <c r="AX65" s="32"/>
      <c r="AY65" s="32"/>
      <c r="AZ65" s="32"/>
      <c r="BA65" s="32"/>
      <c r="BB65" s="32"/>
      <c r="BC65" s="32"/>
      <c r="BD65" s="32"/>
      <c r="BE65" s="32"/>
      <c r="BF65" s="32"/>
      <c r="BG65" s="32"/>
      <c r="BH65" s="32"/>
      <c r="BI65" s="32"/>
      <c r="BJ65" s="32"/>
      <c r="BK65" s="32"/>
      <c r="BL65" s="32"/>
      <c r="BM65" s="1012"/>
      <c r="BN65" s="32"/>
      <c r="BO65" s="785"/>
      <c r="BP65" s="785"/>
      <c r="BQ65" s="785"/>
      <c r="BR65" s="785"/>
      <c r="BS65" s="785"/>
      <c r="BT65" s="785"/>
      <c r="BU65" s="785"/>
      <c r="BV65" s="785"/>
      <c r="BW65" s="785"/>
      <c r="BX65" s="785"/>
      <c r="BY65" s="785"/>
      <c r="BZ65" s="785"/>
      <c r="CA65" s="785"/>
      <c r="CB65" s="785"/>
      <c r="CC65" s="785"/>
      <c r="CD65" s="785"/>
      <c r="CE65" s="785"/>
      <c r="CF65" s="785"/>
      <c r="CG65" s="785"/>
      <c r="CH65" s="785"/>
      <c r="CI65" s="785"/>
      <c r="CJ65" s="785"/>
      <c r="CK65" s="785"/>
      <c r="CL65" s="785"/>
      <c r="CM65" s="785"/>
      <c r="CN65" s="785"/>
      <c r="CO65" s="785"/>
      <c r="CP65" s="785"/>
      <c r="CQ65" s="785"/>
      <c r="CR65" s="785"/>
      <c r="CS65" s="785"/>
      <c r="CT65" s="785"/>
      <c r="CU65" s="785"/>
      <c r="CV65" s="785"/>
      <c r="CW65" s="785"/>
      <c r="CX65" s="785"/>
      <c r="CY65" s="785"/>
      <c r="CZ65" s="785"/>
      <c r="DA65" s="785"/>
      <c r="DB65" s="785"/>
      <c r="DC65" s="785"/>
      <c r="DD65" s="785"/>
      <c r="DE65" s="785"/>
      <c r="DF65" s="785"/>
      <c r="DG65" s="785"/>
      <c r="DH65" s="785"/>
      <c r="DI65" s="785"/>
      <c r="DJ65" s="785"/>
      <c r="DK65" s="785"/>
      <c r="DL65" s="785"/>
      <c r="DM65" s="785"/>
      <c r="DN65" s="785"/>
      <c r="DO65" s="785"/>
      <c r="DP65" s="785"/>
      <c r="DQ65" s="785"/>
      <c r="DR65" s="785"/>
      <c r="DS65" s="785"/>
      <c r="DT65" s="785"/>
      <c r="DU65" s="785"/>
      <c r="DV65" s="785"/>
      <c r="DW65" s="785"/>
      <c r="DX65" s="785"/>
      <c r="DY65" s="785"/>
      <c r="DZ65" s="785"/>
      <c r="EA65" s="785"/>
      <c r="EB65" s="785"/>
      <c r="EC65" s="785"/>
      <c r="ED65" s="785"/>
      <c r="EE65" s="785"/>
      <c r="EF65" s="785"/>
      <c r="EG65" s="785"/>
      <c r="EH65" s="785"/>
      <c r="EI65" s="785"/>
      <c r="EJ65" s="785"/>
      <c r="EK65" s="785"/>
      <c r="EL65" s="785"/>
      <c r="EM65" s="785"/>
      <c r="EN65" s="785"/>
      <c r="EO65" s="785"/>
      <c r="EP65" s="785"/>
      <c r="EQ65" s="785"/>
      <c r="ER65" s="785"/>
      <c r="ES65" s="785"/>
      <c r="ET65" s="785"/>
      <c r="EU65" s="785"/>
      <c r="EV65" s="785"/>
      <c r="EW65" s="785"/>
      <c r="EX65" s="785"/>
      <c r="EY65" s="785"/>
      <c r="EZ65" s="785"/>
      <c r="FA65" s="785"/>
      <c r="FB65" s="785"/>
      <c r="FC65" s="785"/>
      <c r="FD65" s="785"/>
      <c r="FE65" s="785"/>
      <c r="FF65" s="785"/>
      <c r="FG65" s="785"/>
      <c r="FH65" s="785"/>
      <c r="FI65" s="785"/>
      <c r="FJ65" s="785"/>
      <c r="FK65" s="785"/>
      <c r="FL65" s="785"/>
      <c r="FM65" s="785"/>
      <c r="FN65" s="785"/>
      <c r="FO65" s="785"/>
      <c r="FP65" s="785"/>
      <c r="FQ65" s="785"/>
      <c r="FR65" s="785"/>
      <c r="FS65" s="785"/>
      <c r="FT65" s="785"/>
      <c r="FU65" s="785"/>
      <c r="FV65" s="785"/>
      <c r="FW65" s="785"/>
      <c r="FX65" s="785"/>
      <c r="FY65" s="785"/>
      <c r="FZ65" s="785"/>
      <c r="GA65" s="785"/>
      <c r="GB65" s="785"/>
      <c r="GC65" s="785"/>
      <c r="GD65" s="785"/>
      <c r="GE65" s="785"/>
      <c r="GF65" s="785"/>
      <c r="GG65" s="785"/>
      <c r="GH65" s="785"/>
      <c r="GI65" s="785"/>
      <c r="GJ65" s="785"/>
      <c r="GK65" s="785"/>
      <c r="GL65" s="785"/>
      <c r="GM65" s="785"/>
      <c r="GN65" s="785"/>
      <c r="GO65" s="785"/>
      <c r="GP65" s="785"/>
      <c r="GQ65" s="785"/>
      <c r="GR65" s="785"/>
      <c r="GS65" s="785"/>
      <c r="GT65" s="785"/>
      <c r="GU65" s="785"/>
      <c r="GV65" s="785"/>
      <c r="GW65" s="785"/>
      <c r="GX65" s="785"/>
      <c r="GY65" s="785"/>
      <c r="GZ65" s="785"/>
      <c r="HA65" s="785"/>
      <c r="HB65" s="785"/>
      <c r="HC65" s="785"/>
      <c r="HD65" s="785"/>
      <c r="HE65" s="785"/>
      <c r="HF65" s="785"/>
      <c r="HG65" s="785"/>
      <c r="HH65" s="785"/>
      <c r="HI65" s="785"/>
      <c r="HJ65" s="785"/>
      <c r="HK65" s="785"/>
      <c r="HL65" s="785"/>
      <c r="HM65" s="785"/>
      <c r="HN65" s="785"/>
      <c r="HO65" s="785"/>
      <c r="HP65" s="785"/>
      <c r="HQ65" s="785"/>
      <c r="HR65" s="785"/>
      <c r="HS65" s="785"/>
      <c r="HT65" s="785"/>
      <c r="HU65" s="785"/>
      <c r="HV65" s="785"/>
      <c r="HW65" s="785"/>
      <c r="HX65" s="785"/>
      <c r="HY65" s="785"/>
      <c r="HZ65" s="785"/>
      <c r="IA65" s="785"/>
      <c r="IB65" s="785"/>
      <c r="IC65" s="785"/>
      <c r="ID65" s="785"/>
      <c r="IE65" s="785"/>
      <c r="IF65" s="785"/>
      <c r="IG65" s="785"/>
      <c r="IH65" s="785"/>
      <c r="II65" s="785"/>
      <c r="IJ65" s="785"/>
      <c r="IK65" s="785"/>
      <c r="IL65" s="785"/>
      <c r="IM65" s="785"/>
      <c r="IN65" s="785"/>
      <c r="IO65" s="785"/>
      <c r="IP65" s="785"/>
      <c r="IQ65" s="785"/>
      <c r="IR65" s="785"/>
      <c r="IS65" s="785"/>
      <c r="IT65" s="785"/>
      <c r="IU65" s="785"/>
      <c r="IV65" s="785"/>
      <c r="IW65" s="785"/>
      <c r="IX65" s="785"/>
      <c r="IY65" s="785"/>
      <c r="IZ65" s="785"/>
      <c r="JA65" s="785"/>
      <c r="JB65" s="785"/>
      <c r="JC65" s="785"/>
      <c r="JD65" s="785"/>
      <c r="JE65" s="785"/>
      <c r="JF65" s="785"/>
      <c r="JG65" s="785"/>
      <c r="JH65" s="785"/>
      <c r="JI65" s="785"/>
      <c r="JJ65" s="785"/>
      <c r="JK65" s="785"/>
      <c r="JL65" s="785"/>
    </row>
    <row r="66" spans="2:272" s="30" customFormat="1" ht="12" customHeight="1" x14ac:dyDescent="0.25">
      <c r="B66" s="1079"/>
      <c r="C66" s="1079"/>
      <c r="D66" s="1079"/>
      <c r="E66" s="1079"/>
      <c r="F66" s="1079"/>
      <c r="G66" s="1079"/>
      <c r="H66" s="785"/>
      <c r="J66" s="1009"/>
      <c r="L66" s="1015" t="str">
        <f>X!C440</f>
        <v>Inizi ora e specifichi il suo sistema di refrigerazione nel primo passo. Buona fortuna.</v>
      </c>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463"/>
      <c r="AK66" s="463"/>
      <c r="AL66" s="463"/>
      <c r="AM66" s="463"/>
      <c r="AN66" s="463"/>
      <c r="AO66" s="463"/>
      <c r="AP66" s="463"/>
      <c r="AQ66" s="463"/>
      <c r="AR66" s="463"/>
      <c r="AS66" s="32"/>
      <c r="AT66" s="32"/>
      <c r="AU66" s="32"/>
      <c r="AV66" s="32"/>
      <c r="AW66" s="32"/>
      <c r="AX66" s="32"/>
      <c r="AY66" s="32"/>
      <c r="AZ66" s="32"/>
      <c r="BA66" s="32"/>
      <c r="BB66" s="32"/>
      <c r="BC66" s="32"/>
      <c r="BD66" s="32"/>
      <c r="BE66" s="32"/>
      <c r="BF66" s="32"/>
      <c r="BG66" s="32"/>
      <c r="BH66" s="32"/>
      <c r="BI66" s="32"/>
      <c r="BJ66" s="32"/>
      <c r="BK66" s="32"/>
      <c r="BL66" s="32"/>
      <c r="BM66" s="1012"/>
      <c r="BN66" s="32"/>
      <c r="BO66" s="785"/>
      <c r="BP66" s="785"/>
      <c r="BQ66" s="785"/>
      <c r="BR66" s="785"/>
      <c r="BS66" s="785"/>
      <c r="BT66" s="785"/>
      <c r="BU66" s="785"/>
      <c r="BV66" s="785"/>
      <c r="BW66" s="785"/>
      <c r="BX66" s="785"/>
      <c r="BY66" s="785"/>
      <c r="BZ66" s="785"/>
      <c r="CA66" s="785"/>
      <c r="CB66" s="785"/>
      <c r="CC66" s="785"/>
      <c r="CD66" s="785"/>
      <c r="CE66" s="785"/>
      <c r="CF66" s="785"/>
      <c r="CG66" s="785"/>
      <c r="CH66" s="785"/>
      <c r="CI66" s="785"/>
      <c r="CJ66" s="785"/>
      <c r="CK66" s="785"/>
      <c r="CL66" s="785"/>
      <c r="CM66" s="785"/>
      <c r="CN66" s="785"/>
      <c r="CO66" s="785"/>
      <c r="CP66" s="785"/>
      <c r="CQ66" s="785"/>
      <c r="CR66" s="785"/>
      <c r="CS66" s="785"/>
      <c r="CT66" s="785"/>
      <c r="CU66" s="785"/>
      <c r="CV66" s="785"/>
      <c r="CW66" s="785"/>
      <c r="CX66" s="785"/>
      <c r="CY66" s="785"/>
      <c r="CZ66" s="785"/>
      <c r="DA66" s="785"/>
      <c r="DB66" s="785"/>
      <c r="DC66" s="785"/>
      <c r="DD66" s="785"/>
      <c r="DE66" s="785"/>
      <c r="DF66" s="785"/>
      <c r="DG66" s="785"/>
      <c r="DH66" s="785"/>
      <c r="DI66" s="785"/>
      <c r="DJ66" s="785"/>
      <c r="DK66" s="785"/>
      <c r="DL66" s="785"/>
      <c r="DM66" s="785"/>
      <c r="DN66" s="785"/>
      <c r="DO66" s="785"/>
      <c r="DP66" s="785"/>
      <c r="DQ66" s="785"/>
      <c r="DR66" s="785"/>
      <c r="DS66" s="785"/>
      <c r="DT66" s="785"/>
      <c r="DU66" s="785"/>
      <c r="DV66" s="785"/>
      <c r="DW66" s="785"/>
      <c r="DX66" s="785"/>
      <c r="DY66" s="785"/>
      <c r="DZ66" s="785"/>
      <c r="EA66" s="785"/>
      <c r="EB66" s="785"/>
      <c r="EC66" s="785"/>
      <c r="ED66" s="785"/>
      <c r="EE66" s="785"/>
      <c r="EF66" s="785"/>
      <c r="EG66" s="785"/>
      <c r="EH66" s="785"/>
      <c r="EI66" s="785"/>
      <c r="EJ66" s="785"/>
      <c r="EK66" s="785"/>
      <c r="EL66" s="785"/>
      <c r="EM66" s="785"/>
      <c r="EN66" s="785"/>
      <c r="EO66" s="785"/>
      <c r="EP66" s="785"/>
      <c r="EQ66" s="785"/>
      <c r="ER66" s="785"/>
      <c r="ES66" s="785"/>
      <c r="ET66" s="785"/>
      <c r="EU66" s="785"/>
      <c r="EV66" s="785"/>
      <c r="EW66" s="785"/>
      <c r="EX66" s="785"/>
      <c r="EY66" s="785"/>
      <c r="EZ66" s="785"/>
      <c r="FA66" s="785"/>
      <c r="FB66" s="785"/>
      <c r="FC66" s="785"/>
      <c r="FD66" s="785"/>
      <c r="FE66" s="785"/>
      <c r="FF66" s="785"/>
      <c r="FG66" s="785"/>
      <c r="FH66" s="785"/>
      <c r="FI66" s="785"/>
      <c r="FJ66" s="785"/>
      <c r="FK66" s="785"/>
      <c r="FL66" s="785"/>
      <c r="FM66" s="785"/>
      <c r="FN66" s="785"/>
      <c r="FO66" s="785"/>
      <c r="FP66" s="785"/>
      <c r="FQ66" s="785"/>
      <c r="FR66" s="785"/>
      <c r="FS66" s="785"/>
      <c r="FT66" s="785"/>
      <c r="FU66" s="785"/>
      <c r="FV66" s="785"/>
      <c r="FW66" s="785"/>
      <c r="FX66" s="785"/>
      <c r="FY66" s="785"/>
      <c r="FZ66" s="785"/>
      <c r="GA66" s="785"/>
      <c r="GB66" s="785"/>
      <c r="GC66" s="785"/>
      <c r="GD66" s="785"/>
      <c r="GE66" s="785"/>
      <c r="GF66" s="785"/>
      <c r="GG66" s="785"/>
      <c r="GH66" s="785"/>
      <c r="GI66" s="785"/>
      <c r="GJ66" s="785"/>
      <c r="GK66" s="785"/>
      <c r="GL66" s="785"/>
      <c r="GM66" s="785"/>
      <c r="GN66" s="785"/>
      <c r="GO66" s="785"/>
      <c r="GP66" s="785"/>
      <c r="GQ66" s="785"/>
      <c r="GR66" s="785"/>
      <c r="GS66" s="785"/>
      <c r="GT66" s="785"/>
      <c r="GU66" s="785"/>
      <c r="GV66" s="785"/>
      <c r="GW66" s="785"/>
      <c r="GX66" s="785"/>
      <c r="GY66" s="785"/>
      <c r="GZ66" s="785"/>
      <c r="HA66" s="785"/>
      <c r="HB66" s="785"/>
      <c r="HC66" s="785"/>
      <c r="HD66" s="785"/>
      <c r="HE66" s="785"/>
      <c r="HF66" s="785"/>
      <c r="HG66" s="785"/>
      <c r="HH66" s="785"/>
      <c r="HI66" s="785"/>
      <c r="HJ66" s="785"/>
      <c r="HK66" s="785"/>
      <c r="HL66" s="785"/>
      <c r="HM66" s="785"/>
      <c r="HN66" s="785"/>
      <c r="HO66" s="785"/>
      <c r="HP66" s="785"/>
      <c r="HQ66" s="785"/>
      <c r="HR66" s="785"/>
      <c r="HS66" s="785"/>
      <c r="HT66" s="785"/>
      <c r="HU66" s="785"/>
      <c r="HV66" s="785"/>
      <c r="HW66" s="785"/>
      <c r="HX66" s="785"/>
      <c r="HY66" s="785"/>
      <c r="HZ66" s="785"/>
      <c r="IA66" s="785"/>
      <c r="IB66" s="785"/>
      <c r="IC66" s="785"/>
      <c r="ID66" s="785"/>
      <c r="IE66" s="785"/>
      <c r="IF66" s="785"/>
      <c r="IG66" s="785"/>
      <c r="IH66" s="785"/>
      <c r="II66" s="785"/>
      <c r="IJ66" s="785"/>
      <c r="IK66" s="785"/>
      <c r="IL66" s="785"/>
      <c r="IM66" s="785"/>
      <c r="IN66" s="785"/>
      <c r="IO66" s="785"/>
      <c r="IP66" s="785"/>
      <c r="IQ66" s="785"/>
      <c r="IR66" s="785"/>
      <c r="IS66" s="785"/>
      <c r="IT66" s="785"/>
      <c r="IU66" s="785"/>
      <c r="IV66" s="785"/>
      <c r="IW66" s="785"/>
      <c r="IX66" s="785"/>
      <c r="IY66" s="785"/>
      <c r="IZ66" s="785"/>
      <c r="JA66" s="785"/>
      <c r="JB66" s="785"/>
      <c r="JC66" s="785"/>
      <c r="JD66" s="785"/>
      <c r="JE66" s="785"/>
      <c r="JF66" s="785"/>
      <c r="JG66" s="785"/>
      <c r="JH66" s="785"/>
      <c r="JI66" s="785"/>
      <c r="JJ66" s="785"/>
      <c r="JK66" s="785"/>
      <c r="JL66" s="785"/>
    </row>
    <row r="67" spans="2:272" s="30" customFormat="1" ht="12" customHeight="1" x14ac:dyDescent="0.25">
      <c r="B67" s="1079"/>
      <c r="C67" s="1079"/>
      <c r="D67" s="1079"/>
      <c r="E67" s="1079"/>
      <c r="F67" s="1079"/>
      <c r="G67" s="1079"/>
      <c r="H67" s="785"/>
      <c r="J67" s="1009"/>
      <c r="L67" s="1015"/>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463"/>
      <c r="AK67" s="463"/>
      <c r="AL67" s="463"/>
      <c r="AM67" s="463"/>
      <c r="AN67" s="463"/>
      <c r="AO67" s="463"/>
      <c r="AP67" s="463"/>
      <c r="AQ67" s="463"/>
      <c r="AR67" s="463"/>
      <c r="AS67" s="32"/>
      <c r="AT67" s="32"/>
      <c r="AU67" s="32"/>
      <c r="AV67" s="32"/>
      <c r="AW67" s="32"/>
      <c r="AX67" s="32"/>
      <c r="AY67" s="32"/>
      <c r="AZ67" s="32"/>
      <c r="BA67" s="32"/>
      <c r="BB67" s="32"/>
      <c r="BC67" s="32"/>
      <c r="BD67" s="32"/>
      <c r="BE67" s="32"/>
      <c r="BF67" s="32"/>
      <c r="BG67" s="32"/>
      <c r="BH67" s="32"/>
      <c r="BI67" s="32"/>
      <c r="BJ67" s="1108"/>
      <c r="BK67" s="32"/>
      <c r="BL67" s="32"/>
      <c r="BM67" s="1012"/>
      <c r="BN67" s="32"/>
      <c r="BO67" s="785"/>
      <c r="BP67" s="785"/>
      <c r="BQ67" s="785"/>
      <c r="BR67" s="785"/>
      <c r="BS67" s="785"/>
      <c r="BT67" s="785"/>
      <c r="BU67" s="785"/>
      <c r="BV67" s="785"/>
      <c r="BW67" s="785"/>
      <c r="BX67" s="785"/>
      <c r="BY67" s="785"/>
      <c r="BZ67" s="785"/>
      <c r="CA67" s="785"/>
      <c r="CB67" s="785"/>
      <c r="CC67" s="785"/>
      <c r="CD67" s="785"/>
      <c r="CE67" s="785"/>
      <c r="CF67" s="785"/>
      <c r="CG67" s="785"/>
      <c r="CH67" s="785"/>
      <c r="CI67" s="785"/>
      <c r="CJ67" s="785"/>
      <c r="CK67" s="785"/>
      <c r="CL67" s="785"/>
      <c r="CM67" s="785"/>
      <c r="CN67" s="785"/>
      <c r="CO67" s="785"/>
      <c r="CP67" s="785"/>
      <c r="CQ67" s="785"/>
      <c r="CR67" s="785"/>
      <c r="CS67" s="785"/>
      <c r="CT67" s="785"/>
      <c r="CU67" s="785"/>
      <c r="CV67" s="785"/>
      <c r="CW67" s="785"/>
      <c r="CX67" s="785"/>
      <c r="CY67" s="785"/>
      <c r="CZ67" s="785"/>
      <c r="DA67" s="785"/>
      <c r="DB67" s="785"/>
      <c r="DC67" s="785"/>
      <c r="DD67" s="785"/>
      <c r="DE67" s="785"/>
      <c r="DF67" s="785"/>
      <c r="DG67" s="785"/>
      <c r="DH67" s="785"/>
      <c r="DI67" s="785"/>
      <c r="DJ67" s="785"/>
      <c r="DK67" s="785"/>
      <c r="DL67" s="785"/>
      <c r="DM67" s="785"/>
      <c r="DN67" s="785"/>
      <c r="DO67" s="785"/>
      <c r="DP67" s="785"/>
      <c r="DQ67" s="785"/>
      <c r="DR67" s="785"/>
      <c r="DS67" s="785"/>
      <c r="DT67" s="785"/>
      <c r="DU67" s="785"/>
      <c r="DV67" s="785"/>
      <c r="DW67" s="785"/>
      <c r="DX67" s="785"/>
      <c r="DY67" s="785"/>
      <c r="DZ67" s="785"/>
      <c r="EA67" s="785"/>
      <c r="EB67" s="785"/>
      <c r="EC67" s="785"/>
      <c r="ED67" s="785"/>
      <c r="EE67" s="785"/>
      <c r="EF67" s="785"/>
      <c r="EG67" s="785"/>
      <c r="EH67" s="785"/>
      <c r="EI67" s="785"/>
      <c r="EJ67" s="785"/>
      <c r="EK67" s="785"/>
      <c r="EL67" s="785"/>
      <c r="EM67" s="785"/>
      <c r="EN67" s="785"/>
      <c r="EO67" s="785"/>
      <c r="EP67" s="785"/>
      <c r="EQ67" s="785"/>
      <c r="ER67" s="785"/>
      <c r="ES67" s="785"/>
      <c r="ET67" s="785"/>
      <c r="EU67" s="785"/>
      <c r="EV67" s="785"/>
      <c r="EW67" s="785"/>
      <c r="EX67" s="785"/>
      <c r="EY67" s="785"/>
      <c r="EZ67" s="785"/>
      <c r="FA67" s="785"/>
      <c r="FB67" s="785"/>
      <c r="FC67" s="785"/>
      <c r="FD67" s="785"/>
      <c r="FE67" s="785"/>
      <c r="FF67" s="785"/>
      <c r="FG67" s="785"/>
      <c r="FH67" s="785"/>
      <c r="FI67" s="785"/>
      <c r="FJ67" s="785"/>
      <c r="FK67" s="785"/>
      <c r="FL67" s="785"/>
      <c r="FM67" s="785"/>
      <c r="FN67" s="785"/>
      <c r="FO67" s="785"/>
      <c r="FP67" s="785"/>
      <c r="FQ67" s="785"/>
      <c r="FR67" s="785"/>
      <c r="FS67" s="785"/>
      <c r="FT67" s="785"/>
      <c r="FU67" s="785"/>
      <c r="FV67" s="785"/>
      <c r="FW67" s="785"/>
      <c r="FX67" s="785"/>
      <c r="FY67" s="785"/>
      <c r="FZ67" s="785"/>
      <c r="GA67" s="785"/>
      <c r="GB67" s="785"/>
      <c r="GC67" s="785"/>
      <c r="GD67" s="785"/>
      <c r="GE67" s="785"/>
      <c r="GF67" s="785"/>
      <c r="GG67" s="785"/>
      <c r="GH67" s="785"/>
      <c r="GI67" s="785"/>
      <c r="GJ67" s="785"/>
      <c r="GK67" s="785"/>
      <c r="GL67" s="785"/>
      <c r="GM67" s="785"/>
      <c r="GN67" s="785"/>
      <c r="GO67" s="785"/>
      <c r="GP67" s="785"/>
      <c r="GQ67" s="785"/>
      <c r="GR67" s="785"/>
      <c r="GS67" s="785"/>
      <c r="GT67" s="785"/>
      <c r="GU67" s="785"/>
      <c r="GV67" s="785"/>
      <c r="GW67" s="785"/>
      <c r="GX67" s="785"/>
      <c r="GY67" s="785"/>
      <c r="GZ67" s="785"/>
      <c r="HA67" s="785"/>
      <c r="HB67" s="785"/>
      <c r="HC67" s="785"/>
      <c r="HD67" s="785"/>
      <c r="HE67" s="785"/>
      <c r="HF67" s="785"/>
      <c r="HG67" s="785"/>
      <c r="HH67" s="785"/>
      <c r="HI67" s="785"/>
      <c r="HJ67" s="785"/>
      <c r="HK67" s="785"/>
      <c r="HL67" s="785"/>
      <c r="HM67" s="785"/>
      <c r="HN67" s="785"/>
      <c r="HO67" s="785"/>
      <c r="HP67" s="785"/>
      <c r="HQ67" s="785"/>
      <c r="HR67" s="785"/>
      <c r="HS67" s="785"/>
      <c r="HT67" s="785"/>
      <c r="HU67" s="785"/>
      <c r="HV67" s="785"/>
      <c r="HW67" s="785"/>
      <c r="HX67" s="785"/>
      <c r="HY67" s="785"/>
      <c r="HZ67" s="785"/>
      <c r="IA67" s="785"/>
      <c r="IB67" s="785"/>
      <c r="IC67" s="785"/>
      <c r="ID67" s="785"/>
      <c r="IE67" s="785"/>
      <c r="IF67" s="785"/>
      <c r="IG67" s="785"/>
      <c r="IH67" s="785"/>
      <c r="II67" s="785"/>
      <c r="IJ67" s="785"/>
      <c r="IK67" s="785"/>
      <c r="IL67" s="785"/>
      <c r="IM67" s="785"/>
      <c r="IN67" s="785"/>
      <c r="IO67" s="785"/>
      <c r="IP67" s="785"/>
      <c r="IQ67" s="785"/>
      <c r="IR67" s="785"/>
      <c r="IS67" s="785"/>
      <c r="IT67" s="785"/>
      <c r="IU67" s="785"/>
      <c r="IV67" s="785"/>
      <c r="IW67" s="785"/>
      <c r="IX67" s="785"/>
      <c r="IY67" s="785"/>
      <c r="IZ67" s="785"/>
      <c r="JA67" s="785"/>
      <c r="JB67" s="785"/>
      <c r="JC67" s="785"/>
      <c r="JD67" s="785"/>
      <c r="JE67" s="785"/>
      <c r="JF67" s="785"/>
      <c r="JG67" s="785"/>
      <c r="JH67" s="785"/>
      <c r="JI67" s="785"/>
      <c r="JJ67" s="785"/>
      <c r="JK67" s="785"/>
      <c r="JL67" s="785"/>
    </row>
    <row r="68" spans="2:272" s="30" customFormat="1" ht="12" customHeight="1" x14ac:dyDescent="0.25">
      <c r="B68" s="1079"/>
      <c r="C68" s="1079"/>
      <c r="D68" s="1079"/>
      <c r="E68" s="1079"/>
      <c r="F68" s="1079"/>
      <c r="G68" s="1079"/>
      <c r="H68" s="785"/>
      <c r="J68" s="1078"/>
      <c r="K68" s="1076"/>
      <c r="L68" s="1016"/>
      <c r="M68" s="1016"/>
      <c r="N68" s="1016"/>
      <c r="O68" s="1016"/>
      <c r="P68" s="1016"/>
      <c r="Q68" s="1016"/>
      <c r="R68" s="1016"/>
      <c r="S68" s="1016"/>
      <c r="T68" s="1016"/>
      <c r="U68" s="1016"/>
      <c r="V68" s="1016"/>
      <c r="W68" s="1016"/>
      <c r="X68" s="1016"/>
      <c r="Y68" s="1016"/>
      <c r="Z68" s="1017"/>
      <c r="AA68" s="1016"/>
      <c r="AB68" s="1016"/>
      <c r="AC68" s="1016"/>
      <c r="AD68" s="1016"/>
      <c r="AE68" s="1016"/>
      <c r="AF68" s="1016"/>
      <c r="AG68" s="1016"/>
      <c r="AH68" s="1016"/>
      <c r="AI68" s="1016"/>
      <c r="AJ68" s="1016"/>
      <c r="AK68" s="1016"/>
      <c r="AL68" s="1016"/>
      <c r="AM68" s="1016"/>
      <c r="AN68" s="1016"/>
      <c r="AO68" s="1016"/>
      <c r="AP68" s="1016"/>
      <c r="AQ68" s="1016"/>
      <c r="AR68" s="1016"/>
      <c r="AS68" s="1016"/>
      <c r="AT68" s="1016"/>
      <c r="AU68" s="1016"/>
      <c r="AV68" s="1016"/>
      <c r="AW68" s="1016"/>
      <c r="AX68" s="1016"/>
      <c r="AY68" s="1016"/>
      <c r="AZ68" s="1016"/>
      <c r="BA68" s="1016"/>
      <c r="BB68" s="1016"/>
      <c r="BC68" s="1016"/>
      <c r="BD68" s="1016"/>
      <c r="BE68" s="1016"/>
      <c r="BF68" s="1016"/>
      <c r="BG68" s="1016"/>
      <c r="BH68" s="1016"/>
      <c r="BI68" s="1016"/>
      <c r="BJ68" s="1016"/>
      <c r="BK68" s="1016"/>
      <c r="BL68" s="1016"/>
      <c r="BM68" s="1018"/>
      <c r="BO68" s="785"/>
      <c r="BP68" s="785"/>
      <c r="BQ68" s="785"/>
      <c r="BR68" s="785"/>
      <c r="BS68" s="785"/>
      <c r="BT68" s="785"/>
      <c r="BU68" s="785"/>
      <c r="BV68" s="785"/>
      <c r="BW68" s="785"/>
      <c r="BX68" s="785"/>
      <c r="BY68" s="785"/>
      <c r="BZ68" s="785"/>
      <c r="CA68" s="785"/>
      <c r="CB68" s="785"/>
      <c r="CC68" s="785"/>
      <c r="CD68" s="785"/>
      <c r="CE68" s="785"/>
      <c r="CF68" s="785"/>
      <c r="CG68" s="785"/>
      <c r="CH68" s="785"/>
      <c r="CI68" s="785"/>
      <c r="CJ68" s="785"/>
      <c r="CK68" s="785"/>
      <c r="CL68" s="785"/>
      <c r="CM68" s="785"/>
      <c r="CN68" s="785"/>
      <c r="CO68" s="785"/>
      <c r="CP68" s="785"/>
      <c r="CQ68" s="785"/>
      <c r="CR68" s="785"/>
      <c r="CS68" s="785"/>
      <c r="CT68" s="785"/>
      <c r="CU68" s="785"/>
      <c r="CV68" s="785"/>
      <c r="CW68" s="785"/>
      <c r="CX68" s="785"/>
      <c r="CY68" s="785"/>
      <c r="CZ68" s="785"/>
      <c r="DA68" s="785"/>
      <c r="DB68" s="785"/>
      <c r="DC68" s="785"/>
      <c r="DD68" s="785"/>
      <c r="DE68" s="785"/>
      <c r="DF68" s="785"/>
      <c r="DG68" s="785"/>
      <c r="DH68" s="785"/>
      <c r="DI68" s="785"/>
      <c r="DJ68" s="785"/>
      <c r="DK68" s="785"/>
      <c r="DL68" s="785"/>
      <c r="DM68" s="785"/>
      <c r="DN68" s="785"/>
      <c r="DO68" s="785"/>
      <c r="DP68" s="785"/>
      <c r="DQ68" s="785"/>
      <c r="DR68" s="785"/>
      <c r="DS68" s="785"/>
      <c r="DT68" s="785"/>
      <c r="DU68" s="785"/>
      <c r="DV68" s="785"/>
      <c r="DW68" s="785"/>
      <c r="DX68" s="785"/>
      <c r="DY68" s="785"/>
      <c r="DZ68" s="785"/>
      <c r="EA68" s="785"/>
      <c r="EB68" s="785"/>
      <c r="EC68" s="785"/>
      <c r="ED68" s="785"/>
      <c r="EE68" s="785"/>
      <c r="EF68" s="785"/>
      <c r="EG68" s="785"/>
      <c r="EH68" s="785"/>
      <c r="EI68" s="785"/>
      <c r="EJ68" s="785"/>
      <c r="EK68" s="785"/>
      <c r="EL68" s="785"/>
      <c r="EM68" s="785"/>
      <c r="EN68" s="785"/>
      <c r="EO68" s="785"/>
      <c r="EP68" s="785"/>
      <c r="EQ68" s="785"/>
      <c r="ER68" s="785"/>
      <c r="ES68" s="785"/>
      <c r="ET68" s="785"/>
      <c r="EU68" s="785"/>
      <c r="EV68" s="785"/>
      <c r="EW68" s="785"/>
      <c r="EX68" s="785"/>
      <c r="EY68" s="785"/>
      <c r="EZ68" s="785"/>
      <c r="FA68" s="785"/>
      <c r="FB68" s="785"/>
      <c r="FC68" s="785"/>
      <c r="FD68" s="785"/>
      <c r="FE68" s="785"/>
      <c r="FF68" s="785"/>
      <c r="FG68" s="785"/>
      <c r="FH68" s="785"/>
      <c r="FI68" s="785"/>
      <c r="FJ68" s="785"/>
      <c r="FK68" s="785"/>
      <c r="FL68" s="785"/>
      <c r="FM68" s="785"/>
      <c r="FN68" s="785"/>
      <c r="FO68" s="785"/>
      <c r="FP68" s="785"/>
      <c r="FQ68" s="785"/>
      <c r="FR68" s="785"/>
      <c r="FS68" s="785"/>
      <c r="FT68" s="785"/>
      <c r="FU68" s="785"/>
      <c r="FV68" s="785"/>
      <c r="FW68" s="785"/>
      <c r="FX68" s="785"/>
      <c r="FY68" s="785"/>
      <c r="FZ68" s="785"/>
      <c r="GA68" s="785"/>
      <c r="GB68" s="785"/>
      <c r="GC68" s="785"/>
      <c r="GD68" s="785"/>
      <c r="GE68" s="785"/>
      <c r="GF68" s="785"/>
      <c r="GG68" s="785"/>
      <c r="GH68" s="785"/>
      <c r="GI68" s="785"/>
      <c r="GJ68" s="785"/>
      <c r="GK68" s="785"/>
      <c r="GL68" s="785"/>
      <c r="GM68" s="785"/>
      <c r="GN68" s="785"/>
      <c r="GO68" s="785"/>
      <c r="GP68" s="785"/>
      <c r="GQ68" s="785"/>
      <c r="GR68" s="785"/>
      <c r="GS68" s="785"/>
      <c r="GT68" s="785"/>
      <c r="GU68" s="785"/>
      <c r="GV68" s="785"/>
      <c r="GW68" s="785"/>
      <c r="GX68" s="785"/>
      <c r="GY68" s="785"/>
      <c r="GZ68" s="785"/>
      <c r="HA68" s="785"/>
      <c r="HB68" s="785"/>
      <c r="HC68" s="785"/>
      <c r="HD68" s="785"/>
      <c r="HE68" s="785"/>
      <c r="HF68" s="785"/>
      <c r="HG68" s="785"/>
      <c r="HH68" s="785"/>
      <c r="HI68" s="785"/>
      <c r="HJ68" s="785"/>
      <c r="HK68" s="785"/>
      <c r="HL68" s="785"/>
      <c r="HM68" s="785"/>
      <c r="HN68" s="785"/>
      <c r="HO68" s="785"/>
      <c r="HP68" s="785"/>
      <c r="HQ68" s="785"/>
      <c r="HR68" s="785"/>
      <c r="HS68" s="785"/>
      <c r="HT68" s="785"/>
      <c r="HU68" s="785"/>
      <c r="HV68" s="785"/>
      <c r="HW68" s="785"/>
      <c r="HX68" s="785"/>
      <c r="HY68" s="785"/>
      <c r="HZ68" s="785"/>
      <c r="IA68" s="785"/>
      <c r="IB68" s="785"/>
      <c r="IC68" s="785"/>
      <c r="ID68" s="785"/>
      <c r="IE68" s="785"/>
      <c r="IF68" s="785"/>
      <c r="IG68" s="785"/>
      <c r="IH68" s="785"/>
      <c r="II68" s="785"/>
      <c r="IJ68" s="785"/>
      <c r="IK68" s="785"/>
      <c r="IL68" s="785"/>
      <c r="IM68" s="785"/>
      <c r="IN68" s="785"/>
      <c r="IO68" s="785"/>
      <c r="IP68" s="785"/>
      <c r="IQ68" s="785"/>
      <c r="IR68" s="785"/>
      <c r="IS68" s="785"/>
      <c r="IT68" s="785"/>
      <c r="IU68" s="785"/>
      <c r="IV68" s="785"/>
      <c r="IW68" s="785"/>
      <c r="IX68" s="785"/>
      <c r="IY68" s="785"/>
      <c r="IZ68" s="785"/>
      <c r="JA68" s="785"/>
      <c r="JB68" s="785"/>
      <c r="JC68" s="785"/>
      <c r="JD68" s="785"/>
      <c r="JE68" s="785"/>
      <c r="JF68" s="785"/>
      <c r="JG68" s="785"/>
      <c r="JH68" s="785"/>
      <c r="JI68" s="785"/>
      <c r="JJ68" s="785"/>
      <c r="JK68" s="785"/>
    </row>
    <row r="69" spans="2:272" s="30" customFormat="1" ht="12" customHeight="1" x14ac:dyDescent="0.25">
      <c r="B69" s="1079"/>
      <c r="C69" s="1079"/>
      <c r="D69" s="1079"/>
      <c r="E69" s="1079"/>
      <c r="F69" s="1079"/>
      <c r="G69" s="1079"/>
      <c r="H69" s="785"/>
      <c r="Y69" s="31"/>
      <c r="BO69" s="785"/>
      <c r="BP69" s="785"/>
      <c r="BQ69" s="785"/>
      <c r="BR69" s="785"/>
      <c r="BS69" s="785"/>
      <c r="BT69" s="785"/>
      <c r="BU69" s="785"/>
      <c r="BV69" s="785"/>
      <c r="BW69" s="785"/>
      <c r="BX69" s="785"/>
      <c r="BY69" s="785"/>
      <c r="BZ69" s="785"/>
      <c r="CA69" s="785"/>
      <c r="CB69" s="785"/>
      <c r="CC69" s="785"/>
      <c r="CD69" s="785"/>
      <c r="CE69" s="785"/>
      <c r="CF69" s="785"/>
      <c r="CG69" s="785"/>
      <c r="CH69" s="785"/>
      <c r="CI69" s="785"/>
      <c r="CJ69" s="785"/>
      <c r="CK69" s="785"/>
      <c r="CL69" s="785"/>
      <c r="CM69" s="785"/>
      <c r="CN69" s="785"/>
      <c r="CO69" s="785"/>
      <c r="CP69" s="785"/>
      <c r="CQ69" s="785"/>
      <c r="CR69" s="785"/>
      <c r="CS69" s="785"/>
      <c r="CT69" s="785"/>
      <c r="CU69" s="785"/>
      <c r="CV69" s="785"/>
      <c r="CW69" s="785"/>
      <c r="CX69" s="785"/>
      <c r="CY69" s="785"/>
      <c r="CZ69" s="785"/>
      <c r="DA69" s="785"/>
      <c r="DB69" s="785"/>
      <c r="DC69" s="785"/>
      <c r="DD69" s="785"/>
      <c r="DE69" s="785"/>
      <c r="DF69" s="785"/>
      <c r="DG69" s="785"/>
      <c r="DH69" s="785"/>
      <c r="DI69" s="785"/>
      <c r="DJ69" s="785"/>
      <c r="DK69" s="785"/>
      <c r="DL69" s="785"/>
      <c r="DM69" s="785"/>
      <c r="DN69" s="785"/>
      <c r="DO69" s="785"/>
      <c r="DP69" s="785"/>
      <c r="DQ69" s="785"/>
      <c r="DR69" s="785"/>
      <c r="DS69" s="785"/>
      <c r="DT69" s="785"/>
      <c r="DU69" s="785"/>
      <c r="DV69" s="785"/>
      <c r="DW69" s="785"/>
      <c r="DX69" s="785"/>
      <c r="DY69" s="785"/>
      <c r="DZ69" s="785"/>
      <c r="EA69" s="785"/>
      <c r="EB69" s="785"/>
      <c r="EC69" s="785"/>
      <c r="ED69" s="785"/>
      <c r="EE69" s="785"/>
      <c r="EF69" s="785"/>
      <c r="EG69" s="785"/>
      <c r="EH69" s="785"/>
      <c r="EI69" s="785"/>
      <c r="EJ69" s="785"/>
      <c r="EK69" s="785"/>
      <c r="EL69" s="785"/>
      <c r="EM69" s="785"/>
      <c r="EN69" s="785"/>
      <c r="EO69" s="785"/>
      <c r="EP69" s="785"/>
      <c r="EQ69" s="785"/>
      <c r="ER69" s="785"/>
      <c r="ES69" s="785"/>
      <c r="ET69" s="785"/>
      <c r="EU69" s="785"/>
      <c r="EV69" s="785"/>
      <c r="EW69" s="785"/>
      <c r="EX69" s="785"/>
      <c r="EY69" s="785"/>
      <c r="EZ69" s="785"/>
      <c r="FA69" s="785"/>
      <c r="FB69" s="785"/>
      <c r="FC69" s="785"/>
      <c r="FD69" s="785"/>
      <c r="FE69" s="785"/>
      <c r="FF69" s="785"/>
      <c r="FG69" s="785"/>
      <c r="FH69" s="785"/>
      <c r="FI69" s="785"/>
      <c r="FJ69" s="785"/>
      <c r="FK69" s="785"/>
      <c r="FL69" s="785"/>
      <c r="FM69" s="785"/>
      <c r="FN69" s="785"/>
      <c r="FO69" s="785"/>
      <c r="FP69" s="785"/>
      <c r="FQ69" s="785"/>
      <c r="FR69" s="785"/>
      <c r="FS69" s="785"/>
      <c r="FT69" s="785"/>
      <c r="FU69" s="785"/>
      <c r="FV69" s="785"/>
      <c r="FW69" s="785"/>
      <c r="FX69" s="785"/>
      <c r="FY69" s="785"/>
      <c r="FZ69" s="785"/>
      <c r="GA69" s="785"/>
      <c r="GB69" s="785"/>
      <c r="GC69" s="785"/>
      <c r="GD69" s="785"/>
      <c r="GE69" s="785"/>
      <c r="GF69" s="785"/>
      <c r="GG69" s="785"/>
      <c r="GH69" s="785"/>
      <c r="GI69" s="785"/>
      <c r="GJ69" s="785"/>
      <c r="GK69" s="785"/>
      <c r="GL69" s="785"/>
      <c r="GM69" s="785"/>
      <c r="GN69" s="785"/>
      <c r="GO69" s="785"/>
      <c r="GP69" s="785"/>
      <c r="GQ69" s="785"/>
      <c r="GR69" s="785"/>
      <c r="GS69" s="785"/>
      <c r="GT69" s="785"/>
      <c r="GU69" s="785"/>
      <c r="GV69" s="785"/>
      <c r="GW69" s="785"/>
      <c r="GX69" s="785"/>
      <c r="GY69" s="785"/>
      <c r="GZ69" s="785"/>
      <c r="HA69" s="785"/>
      <c r="HB69" s="785"/>
      <c r="HC69" s="785"/>
      <c r="HD69" s="785"/>
      <c r="HE69" s="785"/>
      <c r="HF69" s="785"/>
      <c r="HG69" s="785"/>
      <c r="HH69" s="785"/>
      <c r="HI69" s="785"/>
      <c r="HJ69" s="785"/>
      <c r="HK69" s="785"/>
      <c r="HL69" s="785"/>
      <c r="HM69" s="785"/>
      <c r="HN69" s="785"/>
      <c r="HO69" s="785"/>
      <c r="HP69" s="785"/>
      <c r="HQ69" s="785"/>
      <c r="HR69" s="785"/>
      <c r="HS69" s="785"/>
      <c r="HT69" s="785"/>
      <c r="HU69" s="785"/>
      <c r="HV69" s="785"/>
      <c r="HW69" s="785"/>
      <c r="HX69" s="785"/>
      <c r="HY69" s="785"/>
      <c r="HZ69" s="785"/>
      <c r="IA69" s="785"/>
      <c r="IB69" s="785"/>
      <c r="IC69" s="785"/>
      <c r="ID69" s="785"/>
      <c r="IE69" s="785"/>
      <c r="IF69" s="785"/>
      <c r="IG69" s="785"/>
      <c r="IH69" s="785"/>
      <c r="II69" s="785"/>
      <c r="IJ69" s="785"/>
      <c r="IK69" s="785"/>
      <c r="IL69" s="785"/>
      <c r="IM69" s="785"/>
      <c r="IN69" s="785"/>
      <c r="IO69" s="785"/>
      <c r="IP69" s="785"/>
      <c r="IQ69" s="785"/>
      <c r="IR69" s="785"/>
      <c r="IS69" s="785"/>
      <c r="IT69" s="785"/>
      <c r="IU69" s="785"/>
      <c r="IV69" s="785"/>
      <c r="IW69" s="785"/>
      <c r="IX69" s="785"/>
      <c r="IY69" s="785"/>
      <c r="IZ69" s="785"/>
      <c r="JA69" s="785"/>
      <c r="JB69" s="785"/>
      <c r="JC69" s="785"/>
      <c r="JD69" s="785"/>
      <c r="JE69" s="785"/>
      <c r="JF69" s="785"/>
      <c r="JG69" s="785"/>
      <c r="JH69" s="785"/>
      <c r="JI69" s="785"/>
      <c r="JJ69" s="785"/>
    </row>
    <row r="70" spans="2:272" s="30" customFormat="1" ht="12" customHeight="1" x14ac:dyDescent="0.25">
      <c r="B70" s="1079"/>
      <c r="C70" s="1079"/>
      <c r="D70" s="1079"/>
      <c r="E70" s="1079"/>
      <c r="F70" s="1079"/>
      <c r="G70" s="1079"/>
      <c r="H70" s="785"/>
      <c r="Y70" s="31"/>
      <c r="BO70" s="785"/>
      <c r="BP70" s="785"/>
      <c r="BQ70" s="785"/>
      <c r="BR70" s="785"/>
      <c r="BS70" s="785"/>
      <c r="BT70" s="785"/>
      <c r="BU70" s="785"/>
      <c r="BV70" s="785"/>
      <c r="BW70" s="785"/>
      <c r="BX70" s="785"/>
      <c r="BY70" s="785"/>
      <c r="BZ70" s="785"/>
      <c r="CA70" s="785"/>
      <c r="CB70" s="785"/>
      <c r="CC70" s="785"/>
      <c r="CD70" s="785"/>
      <c r="CE70" s="785"/>
      <c r="CF70" s="785"/>
      <c r="CG70" s="785"/>
      <c r="CH70" s="785"/>
      <c r="CI70" s="785"/>
      <c r="CJ70" s="785"/>
      <c r="CK70" s="785"/>
      <c r="CL70" s="785"/>
      <c r="CM70" s="785"/>
      <c r="CN70" s="785"/>
      <c r="CO70" s="785"/>
      <c r="CP70" s="785"/>
      <c r="CQ70" s="785"/>
      <c r="CR70" s="785"/>
      <c r="CS70" s="785"/>
      <c r="CT70" s="785"/>
      <c r="CU70" s="785"/>
      <c r="CV70" s="785"/>
      <c r="CW70" s="785"/>
      <c r="CX70" s="785"/>
      <c r="CY70" s="785"/>
      <c r="CZ70" s="785"/>
      <c r="DA70" s="785"/>
      <c r="DB70" s="785"/>
      <c r="DC70" s="785"/>
      <c r="DD70" s="785"/>
      <c r="DE70" s="785"/>
      <c r="DF70" s="785"/>
      <c r="DG70" s="785"/>
      <c r="DH70" s="785"/>
      <c r="DI70" s="785"/>
      <c r="DJ70" s="785"/>
      <c r="DK70" s="785"/>
      <c r="DL70" s="785"/>
      <c r="DM70" s="785"/>
      <c r="DN70" s="785"/>
      <c r="DO70" s="785"/>
      <c r="DP70" s="785"/>
      <c r="DQ70" s="785"/>
      <c r="DR70" s="785"/>
      <c r="DS70" s="785"/>
      <c r="DT70" s="785"/>
      <c r="DU70" s="785"/>
      <c r="DV70" s="785"/>
      <c r="DW70" s="785"/>
      <c r="DX70" s="785"/>
      <c r="DY70" s="785"/>
      <c r="DZ70" s="785"/>
      <c r="EA70" s="785"/>
      <c r="EB70" s="785"/>
      <c r="EC70" s="785"/>
      <c r="ED70" s="785"/>
      <c r="EE70" s="785"/>
      <c r="EF70" s="785"/>
      <c r="EG70" s="785"/>
      <c r="EH70" s="785"/>
      <c r="EI70" s="785"/>
      <c r="EJ70" s="785"/>
      <c r="EK70" s="785"/>
      <c r="EL70" s="785"/>
      <c r="EM70" s="785"/>
      <c r="EN70" s="785"/>
      <c r="EO70" s="785"/>
      <c r="EP70" s="785"/>
      <c r="EQ70" s="785"/>
      <c r="ER70" s="785"/>
      <c r="ES70" s="785"/>
      <c r="ET70" s="785"/>
      <c r="EU70" s="785"/>
      <c r="EV70" s="785"/>
      <c r="EW70" s="785"/>
      <c r="EX70" s="785"/>
      <c r="EY70" s="785"/>
      <c r="EZ70" s="785"/>
      <c r="FA70" s="785"/>
      <c r="FB70" s="785"/>
      <c r="FC70" s="785"/>
      <c r="FD70" s="785"/>
      <c r="FE70" s="785"/>
      <c r="FF70" s="785"/>
      <c r="FG70" s="785"/>
      <c r="FH70" s="785"/>
      <c r="FI70" s="785"/>
      <c r="FJ70" s="785"/>
      <c r="FK70" s="785"/>
      <c r="FL70" s="785"/>
      <c r="FM70" s="785"/>
      <c r="FN70" s="785"/>
      <c r="FO70" s="785"/>
      <c r="FP70" s="785"/>
      <c r="FQ70" s="785"/>
      <c r="FR70" s="785"/>
      <c r="FS70" s="785"/>
      <c r="FT70" s="785"/>
      <c r="FU70" s="785"/>
      <c r="FV70" s="785"/>
      <c r="FW70" s="785"/>
      <c r="FX70" s="785"/>
      <c r="FY70" s="785"/>
      <c r="FZ70" s="785"/>
      <c r="GA70" s="785"/>
      <c r="GB70" s="785"/>
      <c r="GC70" s="785"/>
      <c r="GD70" s="785"/>
      <c r="GE70" s="785"/>
      <c r="GF70" s="785"/>
      <c r="GG70" s="785"/>
      <c r="GH70" s="785"/>
      <c r="GI70" s="785"/>
      <c r="GJ70" s="785"/>
      <c r="GK70" s="785"/>
      <c r="GL70" s="785"/>
      <c r="GM70" s="785"/>
      <c r="GN70" s="785"/>
      <c r="GO70" s="785"/>
      <c r="GP70" s="785"/>
      <c r="GQ70" s="785"/>
      <c r="GR70" s="785"/>
      <c r="GS70" s="785"/>
      <c r="GT70" s="785"/>
      <c r="GU70" s="785"/>
      <c r="GV70" s="785"/>
      <c r="GW70" s="785"/>
      <c r="GX70" s="785"/>
      <c r="GY70" s="785"/>
      <c r="GZ70" s="785"/>
      <c r="HA70" s="785"/>
      <c r="HB70" s="785"/>
      <c r="HC70" s="785"/>
      <c r="HD70" s="785"/>
      <c r="HE70" s="785"/>
      <c r="HF70" s="785"/>
      <c r="HG70" s="785"/>
      <c r="HH70" s="785"/>
      <c r="HI70" s="785"/>
      <c r="HJ70" s="785"/>
      <c r="HK70" s="785"/>
      <c r="HL70" s="785"/>
      <c r="HM70" s="785"/>
      <c r="HN70" s="785"/>
      <c r="HO70" s="785"/>
      <c r="HP70" s="785"/>
      <c r="HQ70" s="785"/>
      <c r="HR70" s="785"/>
      <c r="HS70" s="785"/>
      <c r="HT70" s="785"/>
      <c r="HU70" s="785"/>
      <c r="HV70" s="785"/>
      <c r="HW70" s="785"/>
      <c r="HX70" s="785"/>
      <c r="HY70" s="785"/>
      <c r="HZ70" s="785"/>
      <c r="IA70" s="785"/>
      <c r="IB70" s="785"/>
      <c r="IC70" s="785"/>
      <c r="ID70" s="785"/>
      <c r="IE70" s="785"/>
      <c r="IF70" s="785"/>
      <c r="IG70" s="785"/>
      <c r="IH70" s="785"/>
      <c r="II70" s="785"/>
      <c r="IJ70" s="785"/>
      <c r="IK70" s="785"/>
      <c r="IL70" s="785"/>
      <c r="IM70" s="785"/>
      <c r="IN70" s="785"/>
      <c r="IO70" s="785"/>
      <c r="IP70" s="785"/>
      <c r="IQ70" s="785"/>
      <c r="IR70" s="785"/>
      <c r="IS70" s="785"/>
      <c r="IT70" s="785"/>
      <c r="IU70" s="785"/>
      <c r="IV70" s="785"/>
      <c r="IW70" s="785"/>
      <c r="IX70" s="785"/>
      <c r="IY70" s="785"/>
      <c r="IZ70" s="785"/>
      <c r="JA70" s="785"/>
      <c r="JB70" s="785"/>
      <c r="JC70" s="785"/>
      <c r="JD70" s="785"/>
      <c r="JE70" s="785"/>
      <c r="JF70" s="785"/>
      <c r="JG70" s="785"/>
      <c r="JH70" s="785"/>
      <c r="JI70" s="785"/>
      <c r="JJ70" s="785"/>
    </row>
    <row r="71" spans="2:272" ht="17" customHeight="1" x14ac:dyDescent="0.15">
      <c r="J71" s="744"/>
      <c r="K71" s="744"/>
      <c r="L71" s="744"/>
      <c r="M71" s="745"/>
      <c r="N71" s="745"/>
      <c r="O71" s="745"/>
      <c r="P71" s="745"/>
      <c r="Q71" s="745"/>
      <c r="R71" s="745"/>
      <c r="S71" s="745"/>
      <c r="T71" s="745"/>
      <c r="U71" s="745"/>
      <c r="V71" s="745"/>
      <c r="W71" s="745"/>
      <c r="X71" s="745"/>
      <c r="Y71" s="745"/>
      <c r="Z71" s="745"/>
      <c r="AA71" s="745"/>
      <c r="AB71" s="745"/>
      <c r="AC71" s="745"/>
      <c r="AD71" s="745"/>
      <c r="AE71" s="745"/>
      <c r="AF71" s="745"/>
      <c r="AG71" s="745"/>
      <c r="AH71" s="745"/>
      <c r="AI71" s="745"/>
      <c r="AJ71" s="745"/>
      <c r="AK71" s="745"/>
      <c r="AL71" s="745"/>
      <c r="AM71" s="745"/>
      <c r="AN71" s="744"/>
      <c r="AO71" s="744"/>
      <c r="AP71" s="744"/>
      <c r="AQ71" s="744"/>
      <c r="AR71" s="744"/>
      <c r="AS71" s="744"/>
      <c r="AT71" s="744"/>
      <c r="AU71" s="744"/>
      <c r="AV71" s="744"/>
      <c r="AW71" s="744"/>
      <c r="AX71" s="744"/>
      <c r="AY71" s="744"/>
      <c r="AZ71" s="744"/>
      <c r="BA71" s="744"/>
      <c r="BB71" s="744"/>
      <c r="BC71" s="744"/>
      <c r="BD71" s="744"/>
      <c r="BE71" s="744"/>
      <c r="BF71" s="744"/>
      <c r="BG71" s="744"/>
      <c r="BH71" s="744"/>
      <c r="BI71" s="744"/>
      <c r="BJ71" s="744"/>
      <c r="BK71" s="744"/>
      <c r="BL71" s="744"/>
    </row>
    <row r="72" spans="2:272" ht="23" customHeight="1" x14ac:dyDescent="0.15">
      <c r="M72" s="707"/>
      <c r="N72" s="707"/>
      <c r="O72" s="707"/>
      <c r="P72" s="707"/>
      <c r="Q72" s="707"/>
      <c r="R72" s="707"/>
      <c r="S72" s="707"/>
      <c r="T72" s="707"/>
      <c r="U72" s="707"/>
      <c r="V72" s="707"/>
      <c r="W72" s="707"/>
      <c r="X72" s="707"/>
      <c r="Y72" s="707"/>
      <c r="Z72" s="707"/>
      <c r="AA72" s="707"/>
      <c r="AB72" s="707"/>
      <c r="AC72" s="707"/>
      <c r="AD72" s="707"/>
      <c r="AE72" s="707"/>
      <c r="AF72" s="707"/>
      <c r="AG72" s="707"/>
      <c r="AH72" s="707"/>
      <c r="AI72" s="707"/>
      <c r="AJ72" s="707"/>
      <c r="AK72" s="707"/>
      <c r="AL72" s="707"/>
      <c r="AM72" s="707"/>
    </row>
    <row r="73" spans="2:272" x14ac:dyDescent="0.15">
      <c r="J73" t="str">
        <f>X!$C$148</f>
        <v>Efficienza per il freddo</v>
      </c>
      <c r="L73" s="29"/>
      <c r="M73" s="29"/>
      <c r="N73" s="29"/>
      <c r="O73" s="29"/>
      <c r="P73" s="29"/>
      <c r="Q73" s="29"/>
      <c r="R73" s="29"/>
      <c r="S73" s="29"/>
      <c r="T73" s="29"/>
      <c r="U73" s="29"/>
      <c r="V73" s="29"/>
      <c r="W73" s="29"/>
      <c r="X73" s="29"/>
      <c r="Y73" s="29"/>
      <c r="Z73" s="29"/>
      <c r="AA73" s="29"/>
    </row>
    <row r="74" spans="2:272" s="30" customFormat="1" ht="15" customHeight="1" x14ac:dyDescent="0.25">
      <c r="B74" s="1079"/>
      <c r="C74" s="1079"/>
      <c r="D74" s="1079"/>
      <c r="E74" s="1079"/>
      <c r="F74" s="1079"/>
      <c r="G74" s="1079"/>
      <c r="H74" s="785"/>
      <c r="J74" s="32" t="str">
        <f>X!$C$21</f>
        <v>Strumento per prognosi di consumo elettrico, impatto ambientale e costo del ciclo di vita per impianti di refrigerazione e climatizzazione</v>
      </c>
      <c r="Y74" s="31"/>
      <c r="BO74" s="785"/>
      <c r="BP74" s="785"/>
      <c r="BQ74" s="785"/>
      <c r="BR74" s="785"/>
      <c r="BS74" s="785"/>
      <c r="BT74" s="785"/>
      <c r="BU74" s="785"/>
      <c r="BV74" s="785"/>
      <c r="BW74" s="785"/>
      <c r="BX74" s="785"/>
      <c r="BY74" s="785"/>
      <c r="BZ74" s="785"/>
      <c r="CA74" s="785"/>
      <c r="CB74" s="785"/>
      <c r="CC74" s="785"/>
      <c r="CD74" s="785"/>
      <c r="CE74" s="785"/>
      <c r="CF74" s="785"/>
      <c r="CG74" s="785"/>
      <c r="CH74" s="785"/>
      <c r="CI74" s="785"/>
      <c r="CJ74" s="785"/>
      <c r="CK74" s="785"/>
      <c r="CL74" s="785"/>
      <c r="CM74" s="785"/>
      <c r="CN74" s="785"/>
      <c r="CO74" s="785"/>
      <c r="CP74" s="785"/>
      <c r="CQ74" s="785"/>
      <c r="CR74" s="785"/>
      <c r="CS74" s="785"/>
      <c r="CT74" s="785"/>
      <c r="CU74" s="785"/>
      <c r="CV74" s="785"/>
      <c r="CW74" s="785"/>
      <c r="CX74" s="785"/>
      <c r="CY74" s="785"/>
      <c r="CZ74" s="785"/>
      <c r="DA74" s="785"/>
      <c r="DB74" s="785"/>
      <c r="DC74" s="785"/>
      <c r="DD74" s="785"/>
      <c r="DE74" s="785"/>
      <c r="DF74" s="785"/>
      <c r="DG74" s="785"/>
      <c r="DH74" s="785"/>
      <c r="DI74" s="785"/>
      <c r="DJ74" s="785"/>
      <c r="DK74" s="785"/>
      <c r="DL74" s="785"/>
      <c r="DM74" s="785"/>
      <c r="DN74" s="785"/>
      <c r="DO74" s="785"/>
      <c r="DP74" s="785"/>
      <c r="DQ74" s="785"/>
      <c r="DR74" s="785"/>
      <c r="DS74" s="785"/>
      <c r="DT74" s="785"/>
      <c r="DU74" s="785"/>
      <c r="DV74" s="785"/>
      <c r="DW74" s="785"/>
      <c r="DX74" s="785"/>
      <c r="DY74" s="785"/>
      <c r="DZ74" s="785"/>
      <c r="EA74" s="785"/>
      <c r="EB74" s="785"/>
      <c r="EC74" s="785"/>
      <c r="ED74" s="785"/>
      <c r="EE74" s="785"/>
      <c r="EF74" s="785"/>
      <c r="EG74" s="785"/>
      <c r="EH74" s="785"/>
      <c r="EI74" s="785"/>
      <c r="EJ74" s="785"/>
      <c r="EK74" s="785"/>
      <c r="EL74" s="785"/>
      <c r="EM74" s="785"/>
      <c r="EN74" s="785"/>
      <c r="EO74" s="785"/>
      <c r="EP74" s="785"/>
      <c r="EQ74" s="785"/>
      <c r="ER74" s="785"/>
      <c r="ES74" s="785"/>
      <c r="ET74" s="785"/>
      <c r="EU74" s="785"/>
      <c r="EV74" s="785"/>
      <c r="EW74" s="785"/>
      <c r="EX74" s="785"/>
      <c r="EY74" s="785"/>
      <c r="EZ74" s="785"/>
      <c r="FA74" s="785"/>
      <c r="FB74" s="785"/>
      <c r="FC74" s="785"/>
      <c r="FD74" s="785"/>
      <c r="FE74" s="785"/>
      <c r="FF74" s="785"/>
      <c r="FG74" s="785"/>
      <c r="FH74" s="785"/>
      <c r="FI74" s="785"/>
      <c r="FJ74" s="785"/>
      <c r="FK74" s="785"/>
      <c r="FL74" s="785"/>
      <c r="FM74" s="785"/>
      <c r="FN74" s="785"/>
      <c r="FO74" s="785"/>
      <c r="FP74" s="785"/>
      <c r="FQ74" s="785"/>
      <c r="FR74" s="785"/>
      <c r="FS74" s="785"/>
      <c r="FT74" s="785"/>
      <c r="FU74" s="785"/>
      <c r="FV74" s="785"/>
      <c r="FW74" s="785"/>
      <c r="FX74" s="785"/>
      <c r="FY74" s="785"/>
      <c r="FZ74" s="785"/>
      <c r="GA74" s="785"/>
      <c r="GB74" s="785"/>
      <c r="GC74" s="785"/>
      <c r="GD74" s="785"/>
      <c r="GE74" s="785"/>
      <c r="GF74" s="785"/>
      <c r="GG74" s="785"/>
      <c r="GH74" s="785"/>
      <c r="GI74" s="785"/>
      <c r="GJ74" s="785"/>
      <c r="GK74" s="785"/>
      <c r="GL74" s="785"/>
      <c r="GM74" s="785"/>
      <c r="GN74" s="785"/>
      <c r="GO74" s="785"/>
      <c r="GP74" s="785"/>
      <c r="GQ74" s="785"/>
      <c r="GR74" s="785"/>
      <c r="GS74" s="785"/>
      <c r="GT74" s="785"/>
      <c r="GU74" s="785"/>
      <c r="GV74" s="785"/>
      <c r="GW74" s="785"/>
      <c r="GX74" s="785"/>
      <c r="GY74" s="785"/>
      <c r="GZ74" s="785"/>
      <c r="HA74" s="785"/>
      <c r="HB74" s="785"/>
      <c r="HC74" s="785"/>
      <c r="HD74" s="785"/>
      <c r="HE74" s="785"/>
      <c r="HF74" s="785"/>
      <c r="HG74" s="785"/>
      <c r="HH74" s="785"/>
      <c r="HI74" s="785"/>
      <c r="HJ74" s="785"/>
      <c r="HK74" s="785"/>
      <c r="HL74" s="785"/>
      <c r="HM74" s="785"/>
      <c r="HN74" s="785"/>
      <c r="HO74" s="785"/>
      <c r="HP74" s="785"/>
      <c r="HQ74" s="785"/>
      <c r="HR74" s="785"/>
      <c r="HS74" s="785"/>
      <c r="HT74" s="785"/>
      <c r="HU74" s="785"/>
      <c r="HV74" s="785"/>
      <c r="HW74" s="785"/>
      <c r="HX74" s="785"/>
      <c r="HY74" s="785"/>
      <c r="HZ74" s="785"/>
      <c r="IA74" s="785"/>
      <c r="IB74" s="785"/>
      <c r="IC74" s="785"/>
      <c r="ID74" s="785"/>
      <c r="IE74" s="785"/>
      <c r="IF74" s="785"/>
      <c r="IG74" s="785"/>
      <c r="IH74" s="785"/>
      <c r="II74" s="785"/>
      <c r="IJ74" s="785"/>
      <c r="IK74" s="785"/>
      <c r="IL74" s="785"/>
      <c r="IM74" s="785"/>
      <c r="IN74" s="785"/>
      <c r="IO74" s="785"/>
      <c r="IP74" s="785"/>
      <c r="IQ74" s="785"/>
      <c r="IR74" s="785"/>
      <c r="IS74" s="785"/>
      <c r="IT74" s="785"/>
      <c r="IU74" s="785"/>
      <c r="IV74" s="785"/>
      <c r="IW74" s="785"/>
      <c r="IX74" s="785"/>
      <c r="IY74" s="785"/>
      <c r="IZ74" s="785"/>
      <c r="JA74" s="785"/>
      <c r="JB74" s="785"/>
      <c r="JC74" s="785"/>
      <c r="JD74" s="785"/>
      <c r="JE74" s="785"/>
      <c r="JF74" s="785"/>
      <c r="JG74" s="785"/>
      <c r="JH74" s="785"/>
      <c r="JI74" s="785"/>
      <c r="JJ74" s="785"/>
    </row>
    <row r="75" spans="2:272" s="30" customFormat="1" ht="12" customHeight="1" x14ac:dyDescent="0.25">
      <c r="B75" s="1079"/>
      <c r="C75" s="1079"/>
      <c r="D75" s="1079"/>
      <c r="E75" s="1079"/>
      <c r="F75" s="1079"/>
      <c r="G75" s="1079"/>
      <c r="H75" s="785"/>
      <c r="Y75" s="31"/>
      <c r="BO75" s="785"/>
      <c r="BP75" s="785"/>
      <c r="BQ75" s="785"/>
      <c r="BR75" s="785"/>
      <c r="BS75" s="785"/>
      <c r="BT75" s="785"/>
      <c r="BU75" s="785"/>
      <c r="BV75" s="785"/>
      <c r="BW75" s="785"/>
      <c r="BX75" s="785"/>
      <c r="BY75" s="785"/>
      <c r="BZ75" s="785"/>
      <c r="CA75" s="785"/>
      <c r="CB75" s="785"/>
      <c r="CC75" s="785"/>
      <c r="CD75" s="785"/>
      <c r="CE75" s="785"/>
      <c r="CF75" s="785"/>
      <c r="CG75" s="785"/>
      <c r="CH75" s="785"/>
      <c r="CI75" s="785"/>
      <c r="CJ75" s="785"/>
      <c r="CK75" s="785"/>
      <c r="CL75" s="785"/>
      <c r="CM75" s="785"/>
      <c r="CN75" s="785"/>
      <c r="CO75" s="785"/>
      <c r="CP75" s="785"/>
      <c r="CQ75" s="785"/>
      <c r="CR75" s="785"/>
      <c r="CS75" s="785"/>
      <c r="CT75" s="785"/>
      <c r="CU75" s="785"/>
      <c r="CV75" s="785"/>
      <c r="CW75" s="785"/>
      <c r="CX75" s="785"/>
      <c r="CY75" s="785"/>
      <c r="CZ75" s="785"/>
      <c r="DA75" s="785"/>
      <c r="DB75" s="785"/>
      <c r="DC75" s="785"/>
      <c r="DD75" s="785"/>
      <c r="DE75" s="785"/>
      <c r="DF75" s="785"/>
      <c r="DG75" s="785"/>
      <c r="DH75" s="785"/>
      <c r="DI75" s="785"/>
      <c r="DJ75" s="785"/>
      <c r="DK75" s="785"/>
      <c r="DL75" s="785"/>
      <c r="DM75" s="785"/>
      <c r="DN75" s="785"/>
      <c r="DO75" s="785"/>
      <c r="DP75" s="785"/>
      <c r="DQ75" s="785"/>
      <c r="DR75" s="785"/>
      <c r="DS75" s="785"/>
      <c r="DT75" s="785"/>
      <c r="DU75" s="785"/>
      <c r="DV75" s="785"/>
      <c r="DW75" s="785"/>
      <c r="DX75" s="785"/>
      <c r="DY75" s="785"/>
      <c r="DZ75" s="785"/>
      <c r="EA75" s="785"/>
      <c r="EB75" s="785"/>
      <c r="EC75" s="785"/>
      <c r="ED75" s="785"/>
      <c r="EE75" s="785"/>
      <c r="EF75" s="785"/>
      <c r="EG75" s="785"/>
      <c r="EH75" s="785"/>
      <c r="EI75" s="785"/>
      <c r="EJ75" s="785"/>
      <c r="EK75" s="785"/>
      <c r="EL75" s="785"/>
      <c r="EM75" s="785"/>
      <c r="EN75" s="785"/>
      <c r="EO75" s="785"/>
      <c r="EP75" s="785"/>
      <c r="EQ75" s="785"/>
      <c r="ER75" s="785"/>
      <c r="ES75" s="785"/>
      <c r="ET75" s="785"/>
      <c r="EU75" s="785"/>
      <c r="EV75" s="785"/>
      <c r="EW75" s="785"/>
      <c r="EX75" s="785"/>
      <c r="EY75" s="785"/>
      <c r="EZ75" s="785"/>
      <c r="FA75" s="785"/>
      <c r="FB75" s="785"/>
      <c r="FC75" s="785"/>
      <c r="FD75" s="785"/>
      <c r="FE75" s="785"/>
      <c r="FF75" s="785"/>
      <c r="FG75" s="785"/>
      <c r="FH75" s="785"/>
      <c r="FI75" s="785"/>
      <c r="FJ75" s="785"/>
      <c r="FK75" s="785"/>
      <c r="FL75" s="785"/>
      <c r="FM75" s="785"/>
      <c r="FN75" s="785"/>
      <c r="FO75" s="785"/>
      <c r="FP75" s="785"/>
      <c r="FQ75" s="785"/>
      <c r="FR75" s="785"/>
      <c r="FS75" s="785"/>
      <c r="FT75" s="785"/>
      <c r="FU75" s="785"/>
      <c r="FV75" s="785"/>
      <c r="FW75" s="785"/>
      <c r="FX75" s="785"/>
      <c r="FY75" s="785"/>
      <c r="FZ75" s="785"/>
      <c r="GA75" s="785"/>
      <c r="GB75" s="785"/>
      <c r="GC75" s="785"/>
      <c r="GD75" s="785"/>
      <c r="GE75" s="785"/>
      <c r="GF75" s="785"/>
      <c r="GG75" s="785"/>
      <c r="GH75" s="785"/>
      <c r="GI75" s="785"/>
      <c r="GJ75" s="785"/>
      <c r="GK75" s="785"/>
      <c r="GL75" s="785"/>
      <c r="GM75" s="785"/>
      <c r="GN75" s="785"/>
      <c r="GO75" s="785"/>
      <c r="GP75" s="785"/>
      <c r="GQ75" s="785"/>
      <c r="GR75" s="785"/>
      <c r="GS75" s="785"/>
      <c r="GT75" s="785"/>
      <c r="GU75" s="785"/>
      <c r="GV75" s="785"/>
      <c r="GW75" s="785"/>
      <c r="GX75" s="785"/>
      <c r="GY75" s="785"/>
      <c r="GZ75" s="785"/>
      <c r="HA75" s="785"/>
      <c r="HB75" s="785"/>
      <c r="HC75" s="785"/>
      <c r="HD75" s="785"/>
      <c r="HE75" s="785"/>
      <c r="HF75" s="785"/>
      <c r="HG75" s="785"/>
      <c r="HH75" s="785"/>
      <c r="HI75" s="785"/>
      <c r="HJ75" s="785"/>
      <c r="HK75" s="785"/>
      <c r="HL75" s="785"/>
      <c r="HM75" s="785"/>
      <c r="HN75" s="785"/>
      <c r="HO75" s="785"/>
      <c r="HP75" s="785"/>
      <c r="HQ75" s="785"/>
      <c r="HR75" s="785"/>
      <c r="HS75" s="785"/>
      <c r="HT75" s="785"/>
      <c r="HU75" s="785"/>
      <c r="HV75" s="785"/>
      <c r="HW75" s="785"/>
      <c r="HX75" s="785"/>
      <c r="HY75" s="785"/>
      <c r="HZ75" s="785"/>
      <c r="IA75" s="785"/>
      <c r="IB75" s="785"/>
      <c r="IC75" s="785"/>
      <c r="ID75" s="785"/>
      <c r="IE75" s="785"/>
      <c r="IF75" s="785"/>
      <c r="IG75" s="785"/>
      <c r="IH75" s="785"/>
      <c r="II75" s="785"/>
      <c r="IJ75" s="785"/>
      <c r="IK75" s="785"/>
      <c r="IL75" s="785"/>
      <c r="IM75" s="785"/>
      <c r="IN75" s="785"/>
      <c r="IO75" s="785"/>
      <c r="IP75" s="785"/>
      <c r="IQ75" s="785"/>
      <c r="IR75" s="785"/>
      <c r="IS75" s="785"/>
      <c r="IT75" s="785"/>
      <c r="IU75" s="785"/>
      <c r="IV75" s="785"/>
      <c r="IW75" s="785"/>
      <c r="IX75" s="785"/>
      <c r="IY75" s="785"/>
      <c r="IZ75" s="785"/>
      <c r="JA75" s="785"/>
      <c r="JB75" s="785"/>
      <c r="JC75" s="785"/>
      <c r="JD75" s="785"/>
      <c r="JE75" s="785"/>
      <c r="JF75" s="785"/>
      <c r="JG75" s="785"/>
      <c r="JH75" s="785"/>
      <c r="JI75" s="785"/>
      <c r="JJ75" s="785"/>
    </row>
    <row r="76" spans="2:272" s="30" customFormat="1" ht="30" x14ac:dyDescent="0.3">
      <c r="B76" s="1079"/>
      <c r="C76" s="1079"/>
      <c r="D76" s="1079"/>
      <c r="E76" s="1079"/>
      <c r="F76" s="1079"/>
      <c r="G76" s="1079"/>
      <c r="H76" s="785"/>
      <c r="J76" s="702">
        <v>1</v>
      </c>
      <c r="K76" s="702" t="str">
        <f>X!C25</f>
        <v>Specifiche dell'impianto</v>
      </c>
      <c r="Y76" s="31"/>
      <c r="BO76" s="785"/>
      <c r="BP76" s="785"/>
      <c r="BQ76" s="785"/>
      <c r="BR76" s="785"/>
      <c r="BS76" s="785"/>
      <c r="BT76" s="785"/>
      <c r="BU76" s="785"/>
      <c r="BV76" s="785"/>
      <c r="BW76" s="785"/>
      <c r="BX76" s="785"/>
      <c r="BY76" s="785"/>
      <c r="BZ76" s="785"/>
      <c r="CA76" s="785"/>
      <c r="CB76" s="785"/>
      <c r="CC76" s="785"/>
      <c r="CD76" s="785"/>
      <c r="CE76" s="785"/>
      <c r="CF76" s="785"/>
      <c r="CG76" s="785"/>
      <c r="CH76" s="785"/>
      <c r="CI76" s="785"/>
      <c r="CJ76" s="785"/>
      <c r="CK76" s="785"/>
      <c r="CL76" s="785"/>
      <c r="CM76" s="785"/>
      <c r="CN76" s="785"/>
      <c r="CO76" s="785"/>
      <c r="CP76" s="785"/>
      <c r="CQ76" s="785"/>
      <c r="CR76" s="785"/>
      <c r="CS76" s="785"/>
      <c r="CT76" s="785"/>
      <c r="CU76" s="785"/>
      <c r="CV76" s="785"/>
      <c r="CW76" s="785"/>
      <c r="CX76" s="785"/>
      <c r="CY76" s="785"/>
      <c r="CZ76" s="785"/>
      <c r="DA76" s="785"/>
      <c r="DB76" s="785"/>
      <c r="DC76" s="785"/>
      <c r="DD76" s="785"/>
      <c r="DE76" s="785"/>
      <c r="DF76" s="785"/>
      <c r="DG76" s="785"/>
      <c r="DH76" s="785"/>
      <c r="DI76" s="785"/>
      <c r="DJ76" s="785"/>
      <c r="DK76" s="785"/>
      <c r="DL76" s="785"/>
      <c r="DM76" s="785"/>
      <c r="DN76" s="785"/>
      <c r="DO76" s="785"/>
      <c r="DP76" s="785"/>
      <c r="DQ76" s="785"/>
      <c r="DR76" s="785"/>
      <c r="DS76" s="785"/>
      <c r="DT76" s="785"/>
      <c r="DU76" s="785"/>
      <c r="DV76" s="785"/>
      <c r="DW76" s="785"/>
      <c r="DX76" s="785"/>
      <c r="DY76" s="785"/>
      <c r="DZ76" s="785"/>
      <c r="EA76" s="785"/>
      <c r="EB76" s="785"/>
      <c r="EC76" s="785"/>
      <c r="ED76" s="785"/>
      <c r="EE76" s="785"/>
      <c r="EF76" s="785"/>
      <c r="EG76" s="785"/>
      <c r="EH76" s="785"/>
      <c r="EI76" s="785"/>
      <c r="EJ76" s="785"/>
      <c r="EK76" s="785"/>
      <c r="EL76" s="785"/>
      <c r="EM76" s="785"/>
      <c r="EN76" s="785"/>
      <c r="EO76" s="785"/>
      <c r="EP76" s="785"/>
      <c r="EQ76" s="785"/>
      <c r="ER76" s="785"/>
      <c r="ES76" s="785"/>
      <c r="ET76" s="785"/>
      <c r="EU76" s="785"/>
      <c r="EV76" s="785"/>
      <c r="EW76" s="785"/>
      <c r="EX76" s="785"/>
      <c r="EY76" s="785"/>
      <c r="EZ76" s="785"/>
      <c r="FA76" s="785"/>
      <c r="FB76" s="785"/>
      <c r="FC76" s="785"/>
      <c r="FD76" s="785"/>
      <c r="FE76" s="785"/>
      <c r="FF76" s="785"/>
      <c r="FG76" s="785"/>
      <c r="FH76" s="785"/>
      <c r="FI76" s="785"/>
      <c r="FJ76" s="785"/>
      <c r="FK76" s="785"/>
      <c r="FL76" s="785"/>
      <c r="FM76" s="785"/>
      <c r="FN76" s="785"/>
      <c r="FO76" s="785"/>
      <c r="FP76" s="785"/>
      <c r="FQ76" s="785"/>
      <c r="FR76" s="785"/>
      <c r="FS76" s="785"/>
      <c r="FT76" s="785"/>
      <c r="FU76" s="785"/>
      <c r="FV76" s="785"/>
      <c r="FW76" s="785"/>
      <c r="FX76" s="785"/>
      <c r="FY76" s="785"/>
      <c r="FZ76" s="785"/>
      <c r="GA76" s="785"/>
      <c r="GB76" s="785"/>
      <c r="GC76" s="785"/>
      <c r="GD76" s="785"/>
      <c r="GE76" s="785"/>
      <c r="GF76" s="785"/>
      <c r="GG76" s="785"/>
      <c r="GH76" s="785"/>
      <c r="GI76" s="785"/>
      <c r="GJ76" s="785"/>
      <c r="GK76" s="785"/>
      <c r="GL76" s="785"/>
      <c r="GM76" s="785"/>
      <c r="GN76" s="785"/>
      <c r="GO76" s="785"/>
      <c r="GP76" s="785"/>
      <c r="GQ76" s="785"/>
      <c r="GR76" s="785"/>
      <c r="GS76" s="785"/>
      <c r="GT76" s="785"/>
      <c r="GU76" s="785"/>
      <c r="GV76" s="785"/>
      <c r="GW76" s="785"/>
      <c r="GX76" s="785"/>
      <c r="GY76" s="785"/>
      <c r="GZ76" s="785"/>
      <c r="HA76" s="785"/>
      <c r="HB76" s="785"/>
      <c r="HC76" s="785"/>
      <c r="HD76" s="785"/>
      <c r="HE76" s="785"/>
      <c r="HF76" s="785"/>
      <c r="HG76" s="785"/>
      <c r="HH76" s="785"/>
      <c r="HI76" s="785"/>
      <c r="HJ76" s="785"/>
      <c r="HK76" s="785"/>
      <c r="HL76" s="785"/>
      <c r="HM76" s="785"/>
      <c r="HN76" s="785"/>
      <c r="HO76" s="785"/>
      <c r="HP76" s="785"/>
      <c r="HQ76" s="785"/>
      <c r="HR76" s="785"/>
      <c r="HS76" s="785"/>
      <c r="HT76" s="785"/>
      <c r="HU76" s="785"/>
      <c r="HV76" s="785"/>
      <c r="HW76" s="785"/>
      <c r="HX76" s="785"/>
      <c r="HY76" s="785"/>
      <c r="HZ76" s="785"/>
      <c r="IA76" s="785"/>
      <c r="IB76" s="785"/>
      <c r="IC76" s="785"/>
      <c r="ID76" s="785"/>
      <c r="IE76" s="785"/>
      <c r="IF76" s="785"/>
      <c r="IG76" s="785"/>
      <c r="IH76" s="785"/>
      <c r="II76" s="785"/>
      <c r="IJ76" s="785"/>
      <c r="IK76" s="785"/>
      <c r="IL76" s="785"/>
      <c r="IM76" s="785"/>
      <c r="IN76" s="785"/>
      <c r="IO76" s="785"/>
      <c r="IP76" s="785"/>
      <c r="IQ76" s="785"/>
      <c r="IR76" s="785"/>
      <c r="IS76" s="785"/>
      <c r="IT76" s="785"/>
      <c r="IU76" s="785"/>
      <c r="IV76" s="785"/>
      <c r="IW76" s="785"/>
      <c r="IX76" s="785"/>
      <c r="IY76" s="785"/>
      <c r="IZ76" s="785"/>
      <c r="JA76" s="785"/>
      <c r="JB76" s="785"/>
      <c r="JC76" s="785"/>
      <c r="JD76" s="785"/>
      <c r="JE76" s="785"/>
      <c r="JF76" s="785"/>
      <c r="JG76" s="785"/>
      <c r="JH76" s="785"/>
      <c r="JI76" s="785"/>
      <c r="JJ76" s="785"/>
    </row>
    <row r="77" spans="2:272" s="30" customFormat="1" ht="12" customHeight="1" x14ac:dyDescent="0.25">
      <c r="B77" s="1079"/>
      <c r="C77" s="1079"/>
      <c r="D77" s="1079"/>
      <c r="E77" s="1079"/>
      <c r="F77" s="1079"/>
      <c r="G77" s="1079"/>
      <c r="H77" s="785"/>
      <c r="Y77" s="31"/>
      <c r="BO77" s="785"/>
      <c r="BP77" s="785"/>
      <c r="BQ77" s="785"/>
      <c r="BR77" s="785"/>
      <c r="BS77" s="785"/>
      <c r="BT77" s="785"/>
      <c r="BU77" s="785"/>
      <c r="BV77" s="785"/>
      <c r="BW77" s="785"/>
      <c r="BX77" s="785"/>
      <c r="BY77" s="785"/>
      <c r="BZ77" s="785"/>
      <c r="CA77" s="785"/>
      <c r="CB77" s="785"/>
      <c r="CC77" s="785"/>
      <c r="CD77" s="785"/>
      <c r="CE77" s="785"/>
      <c r="CF77" s="785"/>
      <c r="CG77" s="785"/>
      <c r="CH77" s="785"/>
      <c r="CI77" s="785"/>
      <c r="CJ77" s="785"/>
      <c r="CK77" s="785"/>
      <c r="CL77" s="785"/>
      <c r="CM77" s="785"/>
      <c r="CN77" s="785"/>
      <c r="CO77" s="785"/>
      <c r="CP77" s="785"/>
      <c r="CQ77" s="785"/>
      <c r="CR77" s="785"/>
      <c r="CS77" s="785"/>
      <c r="CT77" s="785"/>
      <c r="CU77" s="785"/>
      <c r="CV77" s="785"/>
      <c r="CW77" s="785"/>
      <c r="CX77" s="785"/>
      <c r="CY77" s="785"/>
      <c r="CZ77" s="785"/>
      <c r="DA77" s="785"/>
      <c r="DB77" s="785"/>
      <c r="DC77" s="785"/>
      <c r="DD77" s="785"/>
      <c r="DE77" s="785"/>
      <c r="DF77" s="785"/>
      <c r="DG77" s="785"/>
      <c r="DH77" s="785"/>
      <c r="DI77" s="785"/>
      <c r="DJ77" s="785"/>
      <c r="DK77" s="785"/>
      <c r="DL77" s="785"/>
      <c r="DM77" s="785"/>
      <c r="DN77" s="785"/>
      <c r="DO77" s="785"/>
      <c r="DP77" s="785"/>
      <c r="DQ77" s="785"/>
      <c r="DR77" s="785"/>
      <c r="DS77" s="785"/>
      <c r="DT77" s="785"/>
      <c r="DU77" s="785"/>
      <c r="DV77" s="785"/>
      <c r="DW77" s="785"/>
      <c r="DX77" s="785"/>
      <c r="DY77" s="785"/>
      <c r="DZ77" s="785"/>
      <c r="EA77" s="785"/>
      <c r="EB77" s="785"/>
      <c r="EC77" s="785"/>
      <c r="ED77" s="785"/>
      <c r="EE77" s="785"/>
      <c r="EF77" s="785"/>
      <c r="EG77" s="785"/>
      <c r="EH77" s="785"/>
      <c r="EI77" s="785"/>
      <c r="EJ77" s="785"/>
      <c r="EK77" s="785"/>
      <c r="EL77" s="785"/>
      <c r="EM77" s="785"/>
      <c r="EN77" s="785"/>
      <c r="EO77" s="785"/>
      <c r="EP77" s="785"/>
      <c r="EQ77" s="785"/>
      <c r="ER77" s="785"/>
      <c r="ES77" s="785"/>
      <c r="ET77" s="785"/>
      <c r="EU77" s="785"/>
      <c r="EV77" s="785"/>
      <c r="EW77" s="785"/>
      <c r="EX77" s="785"/>
      <c r="EY77" s="785"/>
      <c r="EZ77" s="785"/>
      <c r="FA77" s="785"/>
      <c r="FB77" s="785"/>
      <c r="FC77" s="785"/>
      <c r="FD77" s="785"/>
      <c r="FE77" s="785"/>
      <c r="FF77" s="785"/>
      <c r="FG77" s="785"/>
      <c r="FH77" s="785"/>
      <c r="FI77" s="785"/>
      <c r="FJ77" s="785"/>
      <c r="FK77" s="785"/>
      <c r="FL77" s="785"/>
      <c r="FM77" s="785"/>
      <c r="FN77" s="785"/>
      <c r="FO77" s="785"/>
      <c r="FP77" s="785"/>
      <c r="FQ77" s="785"/>
      <c r="FR77" s="785"/>
      <c r="FS77" s="785"/>
      <c r="FT77" s="785"/>
      <c r="FU77" s="785"/>
      <c r="FV77" s="785"/>
      <c r="FW77" s="785"/>
      <c r="FX77" s="785"/>
      <c r="FY77" s="785"/>
      <c r="FZ77" s="785"/>
      <c r="GA77" s="785"/>
      <c r="GB77" s="785"/>
      <c r="GC77" s="785"/>
      <c r="GD77" s="785"/>
      <c r="GE77" s="785"/>
      <c r="GF77" s="785"/>
      <c r="GG77" s="785"/>
      <c r="GH77" s="785"/>
      <c r="GI77" s="785"/>
      <c r="GJ77" s="785"/>
      <c r="GK77" s="785"/>
      <c r="GL77" s="785"/>
      <c r="GM77" s="785"/>
      <c r="GN77" s="785"/>
      <c r="GO77" s="785"/>
      <c r="GP77" s="785"/>
      <c r="GQ77" s="785"/>
      <c r="GR77" s="785"/>
      <c r="GS77" s="785"/>
      <c r="GT77" s="785"/>
      <c r="GU77" s="785"/>
      <c r="GV77" s="785"/>
      <c r="GW77" s="785"/>
      <c r="GX77" s="785"/>
      <c r="GY77" s="785"/>
      <c r="GZ77" s="785"/>
      <c r="HA77" s="785"/>
      <c r="HB77" s="785"/>
      <c r="HC77" s="785"/>
      <c r="HD77" s="785"/>
      <c r="HE77" s="785"/>
      <c r="HF77" s="785"/>
      <c r="HG77" s="785"/>
      <c r="HH77" s="785"/>
      <c r="HI77" s="785"/>
      <c r="HJ77" s="785"/>
      <c r="HK77" s="785"/>
      <c r="HL77" s="785"/>
      <c r="HM77" s="785"/>
      <c r="HN77" s="785"/>
      <c r="HO77" s="785"/>
      <c r="HP77" s="785"/>
      <c r="HQ77" s="785"/>
      <c r="HR77" s="785"/>
      <c r="HS77" s="785"/>
      <c r="HT77" s="785"/>
      <c r="HU77" s="785"/>
      <c r="HV77" s="785"/>
      <c r="HW77" s="785"/>
      <c r="HX77" s="785"/>
      <c r="HY77" s="785"/>
      <c r="HZ77" s="785"/>
      <c r="IA77" s="785"/>
      <c r="IB77" s="785"/>
      <c r="IC77" s="785"/>
      <c r="ID77" s="785"/>
      <c r="IE77" s="785"/>
      <c r="IF77" s="785"/>
      <c r="IG77" s="785"/>
      <c r="IH77" s="785"/>
      <c r="II77" s="785"/>
      <c r="IJ77" s="785"/>
      <c r="IK77" s="785"/>
      <c r="IL77" s="785"/>
      <c r="IM77" s="785"/>
      <c r="IN77" s="785"/>
      <c r="IO77" s="785"/>
      <c r="IP77" s="785"/>
      <c r="IQ77" s="785"/>
      <c r="IR77" s="785"/>
      <c r="IS77" s="785"/>
      <c r="IT77" s="785"/>
      <c r="IU77" s="785"/>
      <c r="IV77" s="785"/>
      <c r="IW77" s="785"/>
      <c r="IX77" s="785"/>
      <c r="IY77" s="785"/>
      <c r="IZ77" s="785"/>
      <c r="JA77" s="785"/>
      <c r="JB77" s="785"/>
      <c r="JC77" s="785"/>
      <c r="JD77" s="785"/>
      <c r="JE77" s="785"/>
      <c r="JF77" s="785"/>
      <c r="JG77" s="785"/>
      <c r="JH77" s="785"/>
      <c r="JI77" s="785"/>
      <c r="JJ77" s="785"/>
    </row>
    <row r="78" spans="2:272" ht="12" customHeight="1" x14ac:dyDescent="0.15">
      <c r="J78" s="33"/>
      <c r="K78" s="33"/>
      <c r="L78" s="33"/>
      <c r="M78" s="33"/>
      <c r="N78" s="33"/>
      <c r="O78" s="33"/>
      <c r="P78" s="33"/>
      <c r="Q78" s="33"/>
      <c r="R78" s="33"/>
      <c r="S78" s="33"/>
      <c r="T78" s="33"/>
      <c r="U78" s="33"/>
      <c r="V78" s="33"/>
      <c r="W78" s="33"/>
      <c r="X78" s="33"/>
      <c r="Y78" s="33"/>
      <c r="Z78" s="33"/>
      <c r="AA78" s="33"/>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row>
    <row r="79" spans="2:272" ht="5" customHeight="1" x14ac:dyDescent="0.15">
      <c r="K79" s="29"/>
      <c r="L79" s="29"/>
      <c r="M79" s="29"/>
      <c r="N79" s="29"/>
      <c r="O79" s="29"/>
      <c r="P79" s="29"/>
      <c r="Q79" s="29"/>
      <c r="R79" s="29"/>
      <c r="S79" s="29"/>
      <c r="T79" s="29"/>
      <c r="U79" s="29"/>
      <c r="V79" s="29"/>
      <c r="W79" s="29"/>
      <c r="X79" s="29"/>
      <c r="Y79" s="29"/>
      <c r="Z79" s="29"/>
      <c r="AA79" s="29"/>
    </row>
    <row r="80" spans="2:272" s="35" customFormat="1" ht="12" customHeight="1" x14ac:dyDescent="0.15">
      <c r="B80" s="1080"/>
      <c r="C80" s="1080"/>
      <c r="D80" s="1080"/>
      <c r="E80" s="1080"/>
      <c r="F80" s="1080"/>
      <c r="G80" s="1080"/>
      <c r="H80" s="778"/>
      <c r="K80" s="1244" t="str">
        <f>IF(Q87="","",Q87)</f>
        <v/>
      </c>
      <c r="L80" s="1244"/>
      <c r="M80" s="1244"/>
      <c r="N80" s="1244"/>
      <c r="O80" s="1244"/>
      <c r="P80" s="1244"/>
      <c r="Q80" s="1244"/>
      <c r="R80" s="1244"/>
      <c r="S80" s="1244"/>
      <c r="T80" s="1244"/>
      <c r="U80" s="1244"/>
      <c r="V80" s="1244"/>
      <c r="W80" s="36"/>
      <c r="X80" s="36"/>
      <c r="Y80" s="1248" t="str">
        <f>IF(AP87="","",AP87)</f>
        <v/>
      </c>
      <c r="Z80" s="1248"/>
      <c r="AA80" s="1248"/>
      <c r="AB80" s="1248"/>
      <c r="AC80" s="1248"/>
      <c r="AD80" s="36"/>
      <c r="AE80" s="1244" t="str">
        <f>IF(AP94="","",AP94)</f>
        <v/>
      </c>
      <c r="AF80" s="1244"/>
      <c r="AG80" s="1244"/>
      <c r="AH80" s="1244"/>
      <c r="AI80" s="1244"/>
      <c r="AJ80" s="1244"/>
      <c r="AK80" s="1244"/>
      <c r="AL80" s="1244"/>
      <c r="AM80" s="1244"/>
      <c r="AN80" s="446"/>
      <c r="AO80" s="1245" t="str">
        <f>X!C297</f>
        <v>Versione 6.4 (2026): valida fino al 30 gennaio 2027</v>
      </c>
      <c r="AP80" s="1245"/>
      <c r="AQ80" s="1245"/>
      <c r="AR80" s="1245"/>
      <c r="AS80" s="1245"/>
      <c r="AT80" s="1245"/>
      <c r="AU80" s="1245"/>
      <c r="AV80" s="1245"/>
      <c r="AW80" s="1245"/>
      <c r="AX80" s="1245"/>
      <c r="AY80" s="1245"/>
      <c r="AZ80" s="1245"/>
      <c r="BA80" s="1245"/>
      <c r="BB80" s="1245"/>
      <c r="BC80" s="1245"/>
      <c r="BD80" s="1245"/>
      <c r="BE80" s="1245"/>
      <c r="BF80" s="1245"/>
      <c r="BG80" s="1245"/>
      <c r="BH80" s="1245"/>
      <c r="BI80" s="1245"/>
      <c r="BJ80" s="1245"/>
      <c r="BK80" s="1245"/>
      <c r="BL80" s="1245"/>
      <c r="BM80" s="461"/>
      <c r="BO80" s="778"/>
      <c r="BP80" s="778"/>
      <c r="BQ80" s="778"/>
      <c r="BR80" s="778"/>
      <c r="BS80" s="778"/>
      <c r="BT80" s="778"/>
      <c r="BU80" s="778"/>
      <c r="BV80" s="778"/>
      <c r="BW80" s="778"/>
      <c r="BX80" s="778"/>
      <c r="BY80" s="778"/>
      <c r="BZ80" s="778"/>
      <c r="CA80" s="778"/>
      <c r="CB80" s="778"/>
      <c r="CC80" s="778"/>
      <c r="CD80" s="778"/>
      <c r="CE80" s="778"/>
      <c r="CF80" s="778"/>
      <c r="CG80" s="778"/>
      <c r="CH80" s="778"/>
      <c r="CI80" s="778"/>
      <c r="CJ80" s="778"/>
      <c r="CK80" s="778"/>
      <c r="CL80" s="778"/>
      <c r="CM80" s="778"/>
      <c r="CN80" s="778"/>
      <c r="CO80" s="778"/>
      <c r="CP80" s="778"/>
      <c r="CQ80" s="778"/>
      <c r="CR80" s="778"/>
      <c r="CS80" s="778"/>
      <c r="CT80" s="778"/>
      <c r="CU80" s="778"/>
      <c r="CV80" s="778"/>
      <c r="CW80" s="778"/>
      <c r="CX80" s="778"/>
      <c r="CY80" s="778"/>
      <c r="CZ80" s="778"/>
      <c r="DA80" s="778"/>
      <c r="DB80" s="778"/>
      <c r="DC80" s="778"/>
      <c r="DD80" s="778"/>
      <c r="DE80" s="778"/>
      <c r="DF80" s="778"/>
      <c r="DG80" s="778"/>
      <c r="DH80" s="778"/>
      <c r="DI80" s="778"/>
      <c r="DJ80" s="778"/>
      <c r="DK80" s="778"/>
      <c r="DL80" s="778"/>
      <c r="DM80" s="778"/>
      <c r="DN80" s="778"/>
      <c r="DO80" s="778"/>
      <c r="DP80" s="778"/>
      <c r="DQ80" s="778"/>
      <c r="DR80" s="778"/>
      <c r="DS80" s="778"/>
      <c r="DT80" s="778"/>
      <c r="DU80" s="778"/>
      <c r="DV80" s="778"/>
      <c r="DW80" s="778"/>
      <c r="DX80" s="778"/>
      <c r="DY80" s="778"/>
      <c r="DZ80" s="778"/>
      <c r="EA80" s="778"/>
      <c r="EB80" s="778"/>
      <c r="EC80" s="778"/>
      <c r="ED80" s="778"/>
      <c r="EE80" s="778"/>
      <c r="EF80" s="778"/>
      <c r="EG80" s="778"/>
      <c r="EH80" s="778"/>
      <c r="EI80" s="778"/>
      <c r="EJ80" s="778"/>
      <c r="EK80" s="778"/>
      <c r="EL80" s="778"/>
      <c r="EM80" s="778"/>
      <c r="EN80" s="778"/>
      <c r="EO80" s="778"/>
      <c r="EP80" s="778"/>
      <c r="EQ80" s="778"/>
      <c r="ER80" s="778"/>
      <c r="ES80" s="778"/>
      <c r="ET80" s="778"/>
      <c r="EU80" s="778"/>
      <c r="EV80" s="778"/>
      <c r="EW80" s="778"/>
      <c r="EX80" s="778"/>
      <c r="EY80" s="778"/>
      <c r="EZ80" s="778"/>
      <c r="FA80" s="778"/>
      <c r="FB80" s="778"/>
      <c r="FC80" s="778"/>
      <c r="FD80" s="778"/>
      <c r="FE80" s="778"/>
      <c r="FF80" s="778"/>
      <c r="FG80" s="778"/>
      <c r="FH80" s="778"/>
      <c r="FI80" s="778"/>
      <c r="FJ80" s="778"/>
      <c r="FK80" s="778"/>
      <c r="FL80" s="778"/>
      <c r="FM80" s="778"/>
      <c r="FN80" s="778"/>
      <c r="FO80" s="778"/>
      <c r="FP80" s="778"/>
      <c r="FQ80" s="778"/>
      <c r="FR80" s="778"/>
      <c r="FS80" s="778"/>
      <c r="FT80" s="778"/>
      <c r="FU80" s="778"/>
      <c r="FV80" s="778"/>
      <c r="FW80" s="778"/>
      <c r="FX80" s="778"/>
      <c r="FY80" s="778"/>
      <c r="FZ80" s="778"/>
      <c r="GA80" s="778"/>
      <c r="GB80" s="778"/>
      <c r="GC80" s="778"/>
      <c r="GD80" s="778"/>
      <c r="GE80" s="778"/>
      <c r="GF80" s="778"/>
      <c r="GG80" s="778"/>
      <c r="GH80" s="778"/>
      <c r="GI80" s="778"/>
      <c r="GJ80" s="778"/>
      <c r="GK80" s="778"/>
      <c r="GL80" s="778"/>
      <c r="GM80" s="778"/>
      <c r="GN80" s="778"/>
      <c r="GO80" s="778"/>
      <c r="GP80" s="778"/>
      <c r="GQ80" s="778"/>
      <c r="GR80" s="778"/>
      <c r="GS80" s="778"/>
      <c r="GT80" s="778"/>
      <c r="GU80" s="778"/>
      <c r="GV80" s="778"/>
      <c r="GW80" s="778"/>
      <c r="GX80" s="778"/>
      <c r="GY80" s="778"/>
      <c r="GZ80" s="778"/>
      <c r="HA80" s="778"/>
      <c r="HB80" s="778"/>
      <c r="HC80" s="778"/>
      <c r="HD80" s="778"/>
      <c r="HE80" s="778"/>
      <c r="HF80" s="778"/>
      <c r="HG80" s="778"/>
      <c r="HH80" s="778"/>
      <c r="HI80" s="778"/>
      <c r="HJ80" s="778"/>
      <c r="HK80" s="778"/>
      <c r="HL80" s="778"/>
      <c r="HM80" s="778"/>
      <c r="HN80" s="778"/>
      <c r="HO80" s="778"/>
      <c r="HP80" s="778"/>
      <c r="HQ80" s="778"/>
      <c r="HR80" s="778"/>
      <c r="HS80" s="778"/>
      <c r="HT80" s="778"/>
      <c r="HU80" s="778"/>
      <c r="HV80" s="778"/>
      <c r="HW80" s="778"/>
      <c r="HX80" s="778"/>
      <c r="HY80" s="778"/>
      <c r="HZ80" s="778"/>
      <c r="IA80" s="778"/>
      <c r="IB80" s="778"/>
      <c r="IC80" s="778"/>
      <c r="ID80" s="778"/>
      <c r="IE80" s="778"/>
      <c r="IF80" s="778"/>
      <c r="IG80" s="778"/>
      <c r="IH80" s="778"/>
      <c r="II80" s="778"/>
      <c r="IJ80" s="778"/>
      <c r="IK80" s="778"/>
      <c r="IL80" s="778"/>
      <c r="IM80" s="778"/>
      <c r="IN80" s="778"/>
      <c r="IO80" s="778"/>
      <c r="IP80" s="778"/>
      <c r="IQ80" s="778"/>
      <c r="IR80" s="778"/>
      <c r="IS80" s="778"/>
      <c r="IT80" s="778"/>
      <c r="IU80" s="778"/>
      <c r="IV80" s="778"/>
      <c r="IW80" s="778"/>
      <c r="IX80" s="778"/>
      <c r="IY80" s="778"/>
      <c r="IZ80" s="778"/>
      <c r="JA80" s="778"/>
      <c r="JB80" s="778"/>
      <c r="JC80" s="778"/>
      <c r="JD80" s="778"/>
      <c r="JE80" s="778"/>
      <c r="JF80" s="778"/>
      <c r="JG80" s="778"/>
      <c r="JH80" s="778"/>
      <c r="JI80" s="778"/>
      <c r="JJ80" s="778"/>
    </row>
    <row r="81" spans="2:270" s="35" customFormat="1" ht="4" customHeight="1" x14ac:dyDescent="0.15">
      <c r="B81" s="1080"/>
      <c r="C81" s="1080"/>
      <c r="D81" s="1080"/>
      <c r="E81" s="1080"/>
      <c r="F81" s="1080"/>
      <c r="G81" s="1080"/>
      <c r="H81" s="778"/>
      <c r="J81" s="37"/>
      <c r="K81" s="38"/>
      <c r="L81" s="38"/>
      <c r="M81" s="38"/>
      <c r="N81" s="38"/>
      <c r="O81" s="38"/>
      <c r="P81" s="38"/>
      <c r="Q81" s="38"/>
      <c r="R81" s="38"/>
      <c r="S81" s="38"/>
      <c r="T81" s="38"/>
      <c r="U81" s="38"/>
      <c r="V81" s="38"/>
      <c r="W81" s="37"/>
      <c r="X81" s="37"/>
      <c r="Y81" s="39"/>
      <c r="Z81" s="38"/>
      <c r="AA81" s="38"/>
      <c r="AB81" s="38"/>
      <c r="AC81" s="38"/>
      <c r="AD81" s="38"/>
      <c r="AE81" s="38"/>
      <c r="AF81" s="37"/>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O81" s="778"/>
      <c r="BP81" s="778"/>
      <c r="BQ81" s="778"/>
      <c r="BR81" s="778"/>
      <c r="BS81" s="778"/>
      <c r="BT81" s="778"/>
      <c r="BU81" s="778"/>
      <c r="BV81" s="778"/>
      <c r="BW81" s="778"/>
      <c r="BX81" s="778"/>
      <c r="BY81" s="778"/>
      <c r="BZ81" s="778"/>
      <c r="CA81" s="778"/>
      <c r="CB81" s="778"/>
      <c r="CC81" s="778"/>
      <c r="CD81" s="778"/>
      <c r="CE81" s="778"/>
      <c r="CF81" s="778"/>
      <c r="CG81" s="778"/>
      <c r="CH81" s="778"/>
      <c r="CI81" s="778"/>
      <c r="CJ81" s="778"/>
      <c r="CK81" s="778"/>
      <c r="CL81" s="778"/>
      <c r="CM81" s="778"/>
      <c r="CN81" s="778"/>
      <c r="CO81" s="778"/>
      <c r="CP81" s="778"/>
      <c r="CQ81" s="778"/>
      <c r="CR81" s="778"/>
      <c r="CS81" s="778"/>
      <c r="CT81" s="778"/>
      <c r="CU81" s="778"/>
      <c r="CV81" s="778"/>
      <c r="CW81" s="778"/>
      <c r="CX81" s="778"/>
      <c r="CY81" s="778"/>
      <c r="CZ81" s="778"/>
      <c r="DA81" s="778"/>
      <c r="DB81" s="778"/>
      <c r="DC81" s="778"/>
      <c r="DD81" s="778"/>
      <c r="DE81" s="778"/>
      <c r="DF81" s="778"/>
      <c r="DG81" s="778"/>
      <c r="DH81" s="778"/>
      <c r="DI81" s="778"/>
      <c r="DJ81" s="778"/>
      <c r="DK81" s="778"/>
      <c r="DL81" s="778"/>
      <c r="DM81" s="778"/>
      <c r="DN81" s="778"/>
      <c r="DO81" s="778"/>
      <c r="DP81" s="778"/>
      <c r="DQ81" s="778"/>
      <c r="DR81" s="778"/>
      <c r="DS81" s="778"/>
      <c r="DT81" s="778"/>
      <c r="DU81" s="778"/>
      <c r="DV81" s="778"/>
      <c r="DW81" s="778"/>
      <c r="DX81" s="778"/>
      <c r="DY81" s="778"/>
      <c r="DZ81" s="778"/>
      <c r="EA81" s="778"/>
      <c r="EB81" s="778"/>
      <c r="EC81" s="778"/>
      <c r="ED81" s="778"/>
      <c r="EE81" s="778"/>
      <c r="EF81" s="778"/>
      <c r="EG81" s="778"/>
      <c r="EH81" s="778"/>
      <c r="EI81" s="778"/>
      <c r="EJ81" s="778"/>
      <c r="EK81" s="778"/>
      <c r="EL81" s="778"/>
      <c r="EM81" s="778"/>
      <c r="EN81" s="778"/>
      <c r="EO81" s="778"/>
      <c r="EP81" s="778"/>
      <c r="EQ81" s="778"/>
      <c r="ER81" s="778"/>
      <c r="ES81" s="778"/>
      <c r="ET81" s="778"/>
      <c r="EU81" s="778"/>
      <c r="EV81" s="778"/>
      <c r="EW81" s="778"/>
      <c r="EX81" s="778"/>
      <c r="EY81" s="778"/>
      <c r="EZ81" s="778"/>
      <c r="FA81" s="778"/>
      <c r="FB81" s="778"/>
      <c r="FC81" s="778"/>
      <c r="FD81" s="778"/>
      <c r="FE81" s="778"/>
      <c r="FF81" s="778"/>
      <c r="FG81" s="778"/>
      <c r="FH81" s="778"/>
      <c r="FI81" s="778"/>
      <c r="FJ81" s="778"/>
      <c r="FK81" s="778"/>
      <c r="FL81" s="778"/>
      <c r="FM81" s="778"/>
      <c r="FN81" s="778"/>
      <c r="FO81" s="778"/>
      <c r="FP81" s="778"/>
      <c r="FQ81" s="778"/>
      <c r="FR81" s="778"/>
      <c r="FS81" s="778"/>
      <c r="FT81" s="778"/>
      <c r="FU81" s="778"/>
      <c r="FV81" s="778"/>
      <c r="FW81" s="778"/>
      <c r="FX81" s="778"/>
      <c r="FY81" s="778"/>
      <c r="FZ81" s="778"/>
      <c r="GA81" s="778"/>
      <c r="GB81" s="778"/>
      <c r="GC81" s="778"/>
      <c r="GD81" s="778"/>
      <c r="GE81" s="778"/>
      <c r="GF81" s="778"/>
      <c r="GG81" s="778"/>
      <c r="GH81" s="778"/>
      <c r="GI81" s="778"/>
      <c r="GJ81" s="778"/>
      <c r="GK81" s="778"/>
      <c r="GL81" s="778"/>
      <c r="GM81" s="778"/>
      <c r="GN81" s="778"/>
      <c r="GO81" s="778"/>
      <c r="GP81" s="778"/>
      <c r="GQ81" s="778"/>
      <c r="GR81" s="778"/>
      <c r="GS81" s="778"/>
      <c r="GT81" s="778"/>
      <c r="GU81" s="778"/>
      <c r="GV81" s="778"/>
      <c r="GW81" s="778"/>
      <c r="GX81" s="778"/>
      <c r="GY81" s="778"/>
      <c r="GZ81" s="778"/>
      <c r="HA81" s="778"/>
      <c r="HB81" s="778"/>
      <c r="HC81" s="778"/>
      <c r="HD81" s="778"/>
      <c r="HE81" s="778"/>
      <c r="HF81" s="778"/>
      <c r="HG81" s="778"/>
      <c r="HH81" s="778"/>
      <c r="HI81" s="778"/>
      <c r="HJ81" s="778"/>
      <c r="HK81" s="778"/>
      <c r="HL81" s="778"/>
      <c r="HM81" s="778"/>
      <c r="HN81" s="778"/>
      <c r="HO81" s="778"/>
      <c r="HP81" s="778"/>
      <c r="HQ81" s="778"/>
      <c r="HR81" s="778"/>
      <c r="HS81" s="778"/>
      <c r="HT81" s="778"/>
      <c r="HU81" s="778"/>
      <c r="HV81" s="778"/>
      <c r="HW81" s="778"/>
      <c r="HX81" s="778"/>
      <c r="HY81" s="778"/>
      <c r="HZ81" s="778"/>
      <c r="IA81" s="778"/>
      <c r="IB81" s="778"/>
      <c r="IC81" s="778"/>
      <c r="ID81" s="778"/>
      <c r="IE81" s="778"/>
      <c r="IF81" s="778"/>
      <c r="IG81" s="778"/>
      <c r="IH81" s="778"/>
      <c r="II81" s="778"/>
      <c r="IJ81" s="778"/>
      <c r="IK81" s="778"/>
      <c r="IL81" s="778"/>
      <c r="IM81" s="778"/>
      <c r="IN81" s="778"/>
      <c r="IO81" s="778"/>
      <c r="IP81" s="778"/>
      <c r="IQ81" s="778"/>
      <c r="IR81" s="778"/>
      <c r="IS81" s="778"/>
      <c r="IT81" s="778"/>
      <c r="IU81" s="778"/>
      <c r="IV81" s="778"/>
      <c r="IW81" s="778"/>
      <c r="IX81" s="778"/>
      <c r="IY81" s="778"/>
      <c r="IZ81" s="778"/>
      <c r="JA81" s="778"/>
      <c r="JB81" s="778"/>
      <c r="JC81" s="778"/>
      <c r="JD81" s="778"/>
      <c r="JE81" s="778"/>
      <c r="JF81" s="778"/>
      <c r="JG81" s="778"/>
      <c r="JH81" s="778"/>
      <c r="JI81" s="778"/>
      <c r="JJ81" s="778"/>
    </row>
    <row r="82" spans="2:270" x14ac:dyDescent="0.15">
      <c r="K82" s="29"/>
      <c r="L82" s="29"/>
      <c r="M82" s="29"/>
      <c r="N82" s="29"/>
      <c r="O82" s="29"/>
      <c r="P82" s="29"/>
      <c r="Q82" s="29"/>
      <c r="R82" s="29"/>
      <c r="S82" s="29"/>
      <c r="T82" s="29"/>
      <c r="U82" s="29"/>
      <c r="V82" s="29"/>
      <c r="W82" s="29"/>
      <c r="X82" s="29"/>
      <c r="Y82" s="29"/>
      <c r="Z82" s="29"/>
      <c r="AA82" s="29"/>
    </row>
    <row r="83" spans="2:270" x14ac:dyDescent="0.15">
      <c r="K83" s="29"/>
      <c r="L83" s="29"/>
      <c r="M83" s="29"/>
      <c r="N83" s="29"/>
      <c r="O83" s="29"/>
      <c r="P83" s="29"/>
      <c r="Q83" s="29"/>
      <c r="R83" s="29"/>
      <c r="S83" s="29"/>
      <c r="T83" s="29"/>
      <c r="U83" s="29"/>
      <c r="V83" s="29"/>
      <c r="W83" s="29"/>
      <c r="X83" s="29"/>
      <c r="Y83" s="29"/>
      <c r="Z83" s="29"/>
      <c r="AA83" s="29"/>
    </row>
    <row r="84" spans="2:270" x14ac:dyDescent="0.15">
      <c r="J84" s="40"/>
      <c r="K84" s="41"/>
      <c r="L84" s="41"/>
      <c r="M84" s="41"/>
      <c r="N84" s="41"/>
      <c r="O84" s="41"/>
      <c r="P84" s="41"/>
      <c r="Q84" s="41"/>
      <c r="R84" s="41"/>
      <c r="S84" s="41"/>
      <c r="T84" s="41"/>
      <c r="U84" s="41"/>
      <c r="V84" s="41"/>
      <c r="W84" s="41"/>
      <c r="X84" s="41"/>
      <c r="Y84" s="41"/>
      <c r="Z84" s="41"/>
      <c r="AA84" s="41"/>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3"/>
    </row>
    <row r="85" spans="2:270" ht="28" customHeight="1" x14ac:dyDescent="0.15">
      <c r="J85" s="44"/>
      <c r="K85" s="45">
        <v>1</v>
      </c>
      <c r="L85" s="45" t="str">
        <f>X!$C$190</f>
        <v>Oggetto</v>
      </c>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251"/>
      <c r="BJ85" s="251"/>
      <c r="BK85" s="251"/>
      <c r="BL85" s="251"/>
      <c r="BM85" s="47"/>
    </row>
    <row r="86" spans="2:270" x14ac:dyDescent="0.15">
      <c r="J86" s="44"/>
      <c r="K86" s="29"/>
      <c r="L86" s="29"/>
      <c r="M86" s="29"/>
      <c r="N86" s="29"/>
      <c r="O86" s="29"/>
      <c r="P86" s="29"/>
      <c r="Q86" s="29"/>
      <c r="R86" s="29"/>
      <c r="S86" s="29"/>
      <c r="T86" s="29"/>
      <c r="U86" s="29"/>
      <c r="V86" s="29"/>
      <c r="W86" s="29"/>
      <c r="X86" s="29"/>
      <c r="Y86" s="29"/>
      <c r="Z86" s="29"/>
      <c r="AA86" s="29"/>
      <c r="BM86" s="47"/>
    </row>
    <row r="87" spans="2:270" s="27" customFormat="1" ht="17" customHeight="1" x14ac:dyDescent="0.15">
      <c r="B87" s="618"/>
      <c r="C87" s="618"/>
      <c r="D87" s="618"/>
      <c r="E87" s="618"/>
      <c r="F87" s="618"/>
      <c r="G87" s="618"/>
      <c r="H87" s="201"/>
      <c r="J87" s="48"/>
      <c r="K87" s="49" t="str">
        <f>X!$C$61</f>
        <v>Denominazione</v>
      </c>
      <c r="L87" s="49"/>
      <c r="M87" s="49"/>
      <c r="Q87" s="1213"/>
      <c r="R87" s="1213"/>
      <c r="S87" s="1213"/>
      <c r="T87" s="1213"/>
      <c r="U87" s="1213"/>
      <c r="V87" s="1213"/>
      <c r="W87" s="1213"/>
      <c r="X87" s="1213"/>
      <c r="Y87" s="1213"/>
      <c r="Z87" s="1213"/>
      <c r="AA87" s="1213"/>
      <c r="AB87" s="1213"/>
      <c r="AC87" s="1213"/>
      <c r="AD87" s="1213"/>
      <c r="AE87" s="1213"/>
      <c r="AF87" s="1213"/>
      <c r="AG87" s="1213"/>
      <c r="AH87" s="1213"/>
      <c r="AI87" s="1214"/>
      <c r="AL87" s="49" t="str">
        <f>X!$C$78</f>
        <v>Data</v>
      </c>
      <c r="AM87" s="49"/>
      <c r="AN87" s="49"/>
      <c r="AO87" s="49"/>
      <c r="AP87" s="1246"/>
      <c r="AQ87" s="1246"/>
      <c r="AR87" s="1246"/>
      <c r="AS87" s="1246"/>
      <c r="AT87" s="1246"/>
      <c r="AU87" s="1246"/>
      <c r="AV87" s="1246"/>
      <c r="AW87" s="1246"/>
      <c r="AX87" s="1246"/>
      <c r="AY87" s="1246"/>
      <c r="AZ87" s="1246"/>
      <c r="BA87" s="1246"/>
      <c r="BB87" s="1246"/>
      <c r="BC87" s="1246"/>
      <c r="BD87" s="1246"/>
      <c r="BE87" s="1246"/>
      <c r="BF87" s="1246"/>
      <c r="BG87" s="1246"/>
      <c r="BH87" s="1247"/>
      <c r="BM87" s="50"/>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c r="EX87" s="201"/>
      <c r="EY87" s="201"/>
      <c r="EZ87" s="201"/>
      <c r="FA87" s="201"/>
      <c r="FB87" s="201"/>
      <c r="FC87" s="201"/>
      <c r="FD87" s="201"/>
      <c r="FE87" s="201"/>
      <c r="FF87" s="201"/>
      <c r="FG87" s="201"/>
      <c r="FH87" s="201"/>
      <c r="FI87" s="201"/>
      <c r="FJ87" s="201"/>
      <c r="FK87" s="201"/>
      <c r="FL87" s="201"/>
      <c r="FM87" s="201"/>
      <c r="FN87" s="201"/>
      <c r="FO87" s="201"/>
      <c r="FP87" s="201"/>
      <c r="FQ87" s="201"/>
      <c r="FR87" s="201"/>
      <c r="FS87" s="201"/>
      <c r="FT87" s="201"/>
      <c r="FU87" s="201"/>
      <c r="FV87" s="201"/>
      <c r="FW87" s="201"/>
      <c r="FX87" s="201"/>
      <c r="FY87" s="201"/>
      <c r="FZ87" s="201"/>
      <c r="GA87" s="201"/>
      <c r="GB87" s="201"/>
      <c r="GC87" s="201"/>
      <c r="GD87" s="201"/>
      <c r="GE87" s="201"/>
      <c r="GF87" s="201"/>
      <c r="GG87" s="201"/>
      <c r="GH87" s="201"/>
      <c r="GI87" s="201"/>
      <c r="GJ87" s="201"/>
      <c r="GK87" s="201"/>
      <c r="GL87" s="201"/>
      <c r="GM87" s="201"/>
      <c r="GN87" s="201"/>
      <c r="GO87" s="201"/>
      <c r="GP87" s="201"/>
      <c r="GQ87" s="201"/>
      <c r="GR87" s="201"/>
      <c r="GS87" s="201"/>
      <c r="GT87" s="201"/>
      <c r="GU87" s="201"/>
      <c r="GV87" s="201"/>
      <c r="GW87" s="201"/>
      <c r="GX87" s="201"/>
      <c r="GY87" s="201"/>
      <c r="GZ87" s="201"/>
      <c r="HA87" s="201"/>
      <c r="HB87" s="201"/>
      <c r="HC87" s="201"/>
      <c r="HD87" s="201"/>
      <c r="HE87" s="201"/>
      <c r="HF87" s="201"/>
      <c r="HG87" s="201"/>
      <c r="HH87" s="201"/>
      <c r="HI87" s="201"/>
      <c r="HJ87" s="201"/>
      <c r="HK87" s="201"/>
      <c r="HL87" s="201"/>
      <c r="HM87" s="201"/>
      <c r="HN87" s="201"/>
      <c r="HO87" s="201"/>
      <c r="HP87" s="201"/>
      <c r="HQ87" s="201"/>
      <c r="HR87" s="201"/>
      <c r="HS87" s="201"/>
      <c r="HT87" s="201"/>
      <c r="HU87" s="201"/>
      <c r="HV87" s="201"/>
      <c r="HW87" s="201"/>
      <c r="HX87" s="201"/>
      <c r="HY87" s="201"/>
      <c r="HZ87" s="201"/>
      <c r="IA87" s="201"/>
      <c r="IB87" s="201"/>
      <c r="IC87" s="201"/>
      <c r="ID87" s="201"/>
      <c r="IE87" s="201"/>
      <c r="IF87" s="201"/>
      <c r="IG87" s="201"/>
      <c r="IH87" s="201"/>
      <c r="II87" s="201"/>
      <c r="IJ87" s="201"/>
      <c r="IK87" s="201"/>
      <c r="IL87" s="201"/>
      <c r="IM87" s="201"/>
      <c r="IN87" s="201"/>
      <c r="IO87" s="201"/>
      <c r="IP87" s="201"/>
      <c r="IQ87" s="201"/>
      <c r="IR87" s="201"/>
      <c r="IS87" s="201"/>
      <c r="IT87" s="201"/>
      <c r="IU87" s="201"/>
      <c r="IV87" s="201"/>
      <c r="IW87" s="201"/>
      <c r="IX87" s="201"/>
      <c r="IY87" s="201"/>
      <c r="IZ87" s="201"/>
      <c r="JA87" s="201"/>
      <c r="JB87" s="201"/>
      <c r="JC87" s="201"/>
      <c r="JD87" s="201"/>
      <c r="JE87" s="201"/>
      <c r="JF87" s="201"/>
      <c r="JG87" s="201"/>
      <c r="JH87" s="201"/>
      <c r="JI87" s="201"/>
      <c r="JJ87" s="201"/>
    </row>
    <row r="88" spans="2:270" x14ac:dyDescent="0.15">
      <c r="J88" s="51"/>
      <c r="K88" s="52"/>
      <c r="L88" s="52"/>
      <c r="M88" s="52"/>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4"/>
    </row>
    <row r="89" spans="2:270" ht="9" customHeight="1" x14ac:dyDescent="0.15">
      <c r="K89" s="29"/>
      <c r="L89" s="29"/>
      <c r="M89" s="29"/>
    </row>
    <row r="90" spans="2:270" ht="9" customHeight="1" x14ac:dyDescent="0.15">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row>
    <row r="91" spans="2:270" x14ac:dyDescent="0.15">
      <c r="J91" s="40"/>
      <c r="K91" s="41"/>
      <c r="L91" s="41"/>
      <c r="M91" s="41"/>
      <c r="N91" s="41"/>
      <c r="O91" s="41"/>
      <c r="P91" s="41"/>
      <c r="Q91" s="41"/>
      <c r="R91" s="41"/>
      <c r="S91" s="41"/>
      <c r="T91" s="41"/>
      <c r="U91" s="41"/>
      <c r="V91" s="41"/>
      <c r="W91" s="41"/>
      <c r="X91" s="41"/>
      <c r="Y91" s="41"/>
      <c r="Z91" s="41"/>
      <c r="AA91" s="41"/>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3"/>
    </row>
    <row r="92" spans="2:270" ht="28" customHeight="1" x14ac:dyDescent="0.15">
      <c r="G92" s="1262" t="s">
        <v>1773</v>
      </c>
      <c r="J92" s="44"/>
      <c r="K92" s="45">
        <v>2</v>
      </c>
      <c r="L92" s="45" t="str">
        <f>X!$C$33</f>
        <v>Riempito da</v>
      </c>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251"/>
      <c r="BJ92" s="251"/>
      <c r="BK92" s="251"/>
      <c r="BL92" s="251"/>
      <c r="BM92" s="47"/>
    </row>
    <row r="93" spans="2:270" x14ac:dyDescent="0.15">
      <c r="G93" s="1262"/>
      <c r="J93" s="44"/>
      <c r="K93" s="29"/>
      <c r="L93" s="29"/>
      <c r="M93" s="29"/>
      <c r="N93" s="29"/>
      <c r="O93" s="29"/>
      <c r="P93" s="29"/>
      <c r="Q93" s="29"/>
      <c r="R93" s="29"/>
      <c r="S93" s="29"/>
      <c r="T93" s="29"/>
      <c r="U93" s="29"/>
      <c r="V93" s="29"/>
      <c r="W93" s="29"/>
      <c r="X93" s="29"/>
      <c r="Y93" s="29"/>
      <c r="Z93" s="29"/>
      <c r="AA93" s="29"/>
      <c r="BM93" s="47"/>
    </row>
    <row r="94" spans="2:270" s="27" customFormat="1" ht="17" customHeight="1" x14ac:dyDescent="0.15">
      <c r="B94" s="618"/>
      <c r="C94" s="618"/>
      <c r="D94" s="618"/>
      <c r="E94" s="618"/>
      <c r="F94" s="618"/>
      <c r="G94" s="1262"/>
      <c r="H94" s="201"/>
      <c r="J94" s="48"/>
      <c r="K94" s="49" t="str">
        <f>X!$C$110</f>
        <v>Ditta</v>
      </c>
      <c r="L94" s="49"/>
      <c r="M94" s="49"/>
      <c r="N94" s="49"/>
      <c r="O94" s="49"/>
      <c r="Q94" s="1213"/>
      <c r="R94" s="1213"/>
      <c r="S94" s="1213"/>
      <c r="T94" s="1213"/>
      <c r="U94" s="1213"/>
      <c r="V94" s="1213"/>
      <c r="W94" s="1213"/>
      <c r="X94" s="1213"/>
      <c r="Y94" s="1213"/>
      <c r="Z94" s="1213"/>
      <c r="AA94" s="1213"/>
      <c r="AB94" s="1213"/>
      <c r="AC94" s="1213"/>
      <c r="AD94" s="1213"/>
      <c r="AE94" s="1213"/>
      <c r="AF94" s="1213"/>
      <c r="AG94" s="1213"/>
      <c r="AH94" s="1213"/>
      <c r="AI94" s="1214"/>
      <c r="AL94" s="49" t="str">
        <f>X!$C$183</f>
        <v>Nome</v>
      </c>
      <c r="AM94" s="49"/>
      <c r="AN94" s="49"/>
      <c r="AO94" s="49"/>
      <c r="AP94" s="1213"/>
      <c r="AQ94" s="1213"/>
      <c r="AR94" s="1213"/>
      <c r="AS94" s="1213"/>
      <c r="AT94" s="1213"/>
      <c r="AU94" s="1213"/>
      <c r="AV94" s="1213"/>
      <c r="AW94" s="1213"/>
      <c r="AX94" s="1213"/>
      <c r="AY94" s="1213"/>
      <c r="AZ94" s="1213"/>
      <c r="BA94" s="1213"/>
      <c r="BB94" s="1213"/>
      <c r="BC94" s="1213"/>
      <c r="BD94" s="1213"/>
      <c r="BE94" s="1213"/>
      <c r="BF94" s="1213"/>
      <c r="BG94" s="1213"/>
      <c r="BH94" s="1214"/>
      <c r="BM94" s="50"/>
      <c r="BO94" s="201"/>
      <c r="BP94" s="201"/>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c r="EX94" s="201"/>
      <c r="EY94" s="201"/>
      <c r="EZ94" s="201"/>
      <c r="FA94" s="201"/>
      <c r="FB94" s="201"/>
      <c r="FC94" s="201"/>
      <c r="FD94" s="201"/>
      <c r="FE94" s="201"/>
      <c r="FF94" s="201"/>
      <c r="FG94" s="201"/>
      <c r="FH94" s="201"/>
      <c r="FI94" s="201"/>
      <c r="FJ94" s="201"/>
      <c r="FK94" s="201"/>
      <c r="FL94" s="201"/>
      <c r="FM94" s="201"/>
      <c r="FN94" s="201"/>
      <c r="FO94" s="201"/>
      <c r="FP94" s="201"/>
      <c r="FQ94" s="201"/>
      <c r="FR94" s="201"/>
      <c r="FS94" s="201"/>
      <c r="FT94" s="201"/>
      <c r="FU94" s="201"/>
      <c r="FV94" s="201"/>
      <c r="FW94" s="201"/>
      <c r="FX94" s="201"/>
      <c r="FY94" s="201"/>
      <c r="FZ94" s="201"/>
      <c r="GA94" s="201"/>
      <c r="GB94" s="201"/>
      <c r="GC94" s="201"/>
      <c r="GD94" s="201"/>
      <c r="GE94" s="201"/>
      <c r="GF94" s="201"/>
      <c r="GG94" s="201"/>
      <c r="GH94" s="201"/>
      <c r="GI94" s="201"/>
      <c r="GJ94" s="201"/>
      <c r="GK94" s="201"/>
      <c r="GL94" s="201"/>
      <c r="GM94" s="201"/>
      <c r="GN94" s="201"/>
      <c r="GO94" s="201"/>
      <c r="GP94" s="201"/>
      <c r="GQ94" s="201"/>
      <c r="GR94" s="201"/>
      <c r="GS94" s="201"/>
      <c r="GT94" s="201"/>
      <c r="GU94" s="201"/>
      <c r="GV94" s="201"/>
      <c r="GW94" s="201"/>
      <c r="GX94" s="201"/>
      <c r="GY94" s="201"/>
      <c r="GZ94" s="201"/>
      <c r="HA94" s="201"/>
      <c r="HB94" s="201"/>
      <c r="HC94" s="201"/>
      <c r="HD94" s="201"/>
      <c r="HE94" s="201"/>
      <c r="HF94" s="201"/>
      <c r="HG94" s="201"/>
      <c r="HH94" s="201"/>
      <c r="HI94" s="201"/>
      <c r="HJ94" s="201"/>
      <c r="HK94" s="201"/>
      <c r="HL94" s="201"/>
      <c r="HM94" s="201"/>
      <c r="HN94" s="201"/>
      <c r="HO94" s="201"/>
      <c r="HP94" s="201"/>
      <c r="HQ94" s="201"/>
      <c r="HR94" s="201"/>
      <c r="HS94" s="201"/>
      <c r="HT94" s="201"/>
      <c r="HU94" s="201"/>
      <c r="HV94" s="201"/>
      <c r="HW94" s="201"/>
      <c r="HX94" s="201"/>
      <c r="HY94" s="201"/>
      <c r="HZ94" s="201"/>
      <c r="IA94" s="201"/>
      <c r="IB94" s="201"/>
      <c r="IC94" s="201"/>
      <c r="ID94" s="201"/>
      <c r="IE94" s="201"/>
      <c r="IF94" s="201"/>
      <c r="IG94" s="201"/>
      <c r="IH94" s="201"/>
      <c r="II94" s="201"/>
      <c r="IJ94" s="201"/>
      <c r="IK94" s="201"/>
      <c r="IL94" s="201"/>
      <c r="IM94" s="201"/>
      <c r="IN94" s="201"/>
      <c r="IO94" s="201"/>
      <c r="IP94" s="201"/>
      <c r="IQ94" s="201"/>
      <c r="IR94" s="201"/>
      <c r="IS94" s="201"/>
      <c r="IT94" s="201"/>
      <c r="IU94" s="201"/>
      <c r="IV94" s="201"/>
      <c r="IW94" s="201"/>
      <c r="IX94" s="201"/>
      <c r="IY94" s="201"/>
      <c r="IZ94" s="201"/>
      <c r="JA94" s="201"/>
      <c r="JB94" s="201"/>
      <c r="JC94" s="201"/>
      <c r="JD94" s="201"/>
      <c r="JE94" s="201"/>
      <c r="JF94" s="201"/>
      <c r="JG94" s="201"/>
      <c r="JH94" s="201"/>
      <c r="JI94" s="201"/>
      <c r="JJ94" s="201"/>
    </row>
    <row r="95" spans="2:270" ht="7" customHeight="1" x14ac:dyDescent="0.15">
      <c r="G95" s="1262"/>
      <c r="J95" s="44"/>
      <c r="K95" s="29"/>
      <c r="L95" s="29"/>
      <c r="M95" s="29"/>
      <c r="N95" s="29"/>
      <c r="O95" s="29"/>
      <c r="Q95" s="29"/>
      <c r="R95" s="29"/>
      <c r="S95" s="29"/>
      <c r="T95" s="29"/>
      <c r="U95" s="29"/>
      <c r="V95" s="29"/>
      <c r="W95" s="29"/>
      <c r="X95" s="29"/>
      <c r="Y95" s="29"/>
      <c r="Z95" s="29"/>
      <c r="AA95" s="29"/>
      <c r="AB95" s="29"/>
      <c r="AC95" s="29"/>
      <c r="AD95" s="29"/>
      <c r="AE95" s="29"/>
      <c r="AF95" s="29"/>
      <c r="AG95" s="29"/>
      <c r="AH95" s="29"/>
      <c r="AI95" s="29"/>
      <c r="BM95" s="47"/>
    </row>
    <row r="96" spans="2:270" ht="7" customHeight="1" x14ac:dyDescent="0.15">
      <c r="G96" s="1262"/>
      <c r="J96" s="44"/>
      <c r="K96" s="29"/>
      <c r="L96" s="29"/>
      <c r="M96" s="29"/>
      <c r="N96" s="29"/>
      <c r="O96" s="29"/>
      <c r="Q96" s="29"/>
      <c r="R96" s="29"/>
      <c r="S96" s="29"/>
      <c r="T96" s="29"/>
      <c r="U96" s="29"/>
      <c r="V96" s="29"/>
      <c r="W96" s="29"/>
      <c r="X96" s="29"/>
      <c r="Y96" s="29"/>
      <c r="Z96" s="29"/>
      <c r="AA96" s="29"/>
      <c r="AB96" s="29"/>
      <c r="AC96" s="29"/>
      <c r="AD96" s="29"/>
      <c r="AE96" s="29"/>
      <c r="AF96" s="29"/>
      <c r="AG96" s="29"/>
      <c r="AH96" s="29"/>
      <c r="AI96" s="29"/>
      <c r="BM96" s="47"/>
    </row>
    <row r="97" spans="2:270" ht="12" customHeight="1" x14ac:dyDescent="0.15">
      <c r="G97" s="1262"/>
      <c r="J97" s="44"/>
      <c r="K97" s="29" t="str">
        <f>X!$C$43</f>
        <v>Osservazioni</v>
      </c>
      <c r="L97" s="29"/>
      <c r="M97" s="29"/>
      <c r="Q97" s="1249"/>
      <c r="R97" s="1250"/>
      <c r="S97" s="1250"/>
      <c r="T97" s="1250"/>
      <c r="U97" s="1250"/>
      <c r="V97" s="1250"/>
      <c r="W97" s="1250"/>
      <c r="X97" s="1250"/>
      <c r="Y97" s="1250"/>
      <c r="Z97" s="1250"/>
      <c r="AA97" s="1250"/>
      <c r="AB97" s="1250"/>
      <c r="AC97" s="1250"/>
      <c r="AD97" s="1250"/>
      <c r="AE97" s="1250"/>
      <c r="AF97" s="1250"/>
      <c r="AG97" s="1250"/>
      <c r="AH97" s="1250"/>
      <c r="AI97" s="1250"/>
      <c r="AJ97" s="1250"/>
      <c r="AK97" s="1250"/>
      <c r="AL97" s="1250"/>
      <c r="AM97" s="1250"/>
      <c r="AN97" s="1250"/>
      <c r="AO97" s="1250"/>
      <c r="AP97" s="1250"/>
      <c r="AQ97" s="1250"/>
      <c r="AR97" s="1250"/>
      <c r="AS97" s="1250"/>
      <c r="AT97" s="1250"/>
      <c r="AU97" s="1250"/>
      <c r="AV97" s="1250"/>
      <c r="AW97" s="1250"/>
      <c r="AX97" s="1250"/>
      <c r="AY97" s="1250"/>
      <c r="AZ97" s="1250"/>
      <c r="BA97" s="1250"/>
      <c r="BB97" s="1250"/>
      <c r="BC97" s="1250"/>
      <c r="BD97" s="1250"/>
      <c r="BE97" s="1250"/>
      <c r="BF97" s="1250"/>
      <c r="BG97" s="1250"/>
      <c r="BH97" s="1251"/>
      <c r="BI97" s="463"/>
      <c r="BJ97" s="463"/>
      <c r="BK97" s="463"/>
      <c r="BL97" s="463"/>
      <c r="BM97" s="47"/>
    </row>
    <row r="98" spans="2:270" x14ac:dyDescent="0.15">
      <c r="G98" s="1262"/>
      <c r="J98" s="44"/>
      <c r="K98" s="29"/>
      <c r="L98" s="29"/>
      <c r="M98" s="29"/>
      <c r="Q98" s="1252"/>
      <c r="R98" s="1253"/>
      <c r="S98" s="1253"/>
      <c r="T98" s="1253"/>
      <c r="U98" s="1253"/>
      <c r="V98" s="1253"/>
      <c r="W98" s="1253"/>
      <c r="X98" s="1253"/>
      <c r="Y98" s="1253"/>
      <c r="Z98" s="1253"/>
      <c r="AA98" s="1253"/>
      <c r="AB98" s="1253"/>
      <c r="AC98" s="1253"/>
      <c r="AD98" s="1253"/>
      <c r="AE98" s="1253"/>
      <c r="AF98" s="1253"/>
      <c r="AG98" s="1253"/>
      <c r="AH98" s="1253"/>
      <c r="AI98" s="1253"/>
      <c r="AJ98" s="1253"/>
      <c r="AK98" s="1253"/>
      <c r="AL98" s="1253"/>
      <c r="AM98" s="1253"/>
      <c r="AN98" s="1253"/>
      <c r="AO98" s="1253"/>
      <c r="AP98" s="1253"/>
      <c r="AQ98" s="1253"/>
      <c r="AR98" s="1253"/>
      <c r="AS98" s="1253"/>
      <c r="AT98" s="1253"/>
      <c r="AU98" s="1253"/>
      <c r="AV98" s="1253"/>
      <c r="AW98" s="1253"/>
      <c r="AX98" s="1253"/>
      <c r="AY98" s="1253"/>
      <c r="AZ98" s="1253"/>
      <c r="BA98" s="1253"/>
      <c r="BB98" s="1253"/>
      <c r="BC98" s="1253"/>
      <c r="BD98" s="1253"/>
      <c r="BE98" s="1253"/>
      <c r="BF98" s="1253"/>
      <c r="BG98" s="1253"/>
      <c r="BH98" s="1254"/>
      <c r="BI98" s="463"/>
      <c r="BJ98" s="463"/>
      <c r="BK98" s="463"/>
      <c r="BL98" s="463"/>
      <c r="BM98" s="47"/>
    </row>
    <row r="99" spans="2:270" x14ac:dyDescent="0.15">
      <c r="G99" s="1262"/>
      <c r="J99" s="51"/>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4"/>
    </row>
    <row r="100" spans="2:270" ht="9" customHeight="1" x14ac:dyDescent="0.15">
      <c r="G100" s="1262"/>
      <c r="K100" s="29"/>
      <c r="L100" s="29"/>
      <c r="M100" s="29"/>
      <c r="N100" s="29"/>
      <c r="O100" s="29"/>
      <c r="P100" s="29"/>
      <c r="Q100" s="29"/>
      <c r="R100" s="29"/>
      <c r="S100" s="29"/>
      <c r="T100" s="29"/>
      <c r="U100" s="29"/>
      <c r="V100" s="29"/>
      <c r="W100" s="29"/>
      <c r="X100" s="29"/>
      <c r="Y100" s="29"/>
      <c r="Z100" s="29"/>
      <c r="AA100" s="29"/>
    </row>
    <row r="101" spans="2:270" ht="9" customHeight="1" x14ac:dyDescent="0.15">
      <c r="G101" s="1262"/>
      <c r="K101" s="29"/>
      <c r="L101" s="29"/>
      <c r="M101" s="29"/>
      <c r="N101" s="29"/>
      <c r="O101" s="29"/>
      <c r="P101" s="29"/>
      <c r="Q101" s="29"/>
      <c r="R101" s="29"/>
      <c r="S101" s="29"/>
      <c r="T101" s="29"/>
      <c r="U101" s="29"/>
      <c r="V101" s="29"/>
      <c r="W101" s="29"/>
      <c r="X101" s="29"/>
      <c r="Y101" s="29"/>
      <c r="Z101" s="29"/>
      <c r="AA101" s="29"/>
    </row>
    <row r="102" spans="2:270" x14ac:dyDescent="0.15">
      <c r="G102" s="1262"/>
      <c r="J102" s="40"/>
      <c r="K102" s="41"/>
      <c r="L102" s="41"/>
      <c r="M102" s="41"/>
      <c r="N102" s="41"/>
      <c r="O102" s="41"/>
      <c r="P102" s="41"/>
      <c r="Q102" s="41"/>
      <c r="R102" s="41"/>
      <c r="S102" s="41"/>
      <c r="T102" s="41"/>
      <c r="U102" s="41"/>
      <c r="V102" s="41"/>
      <c r="W102" s="41"/>
      <c r="X102" s="41"/>
      <c r="Y102" s="41"/>
      <c r="Z102" s="41"/>
      <c r="AA102" s="41"/>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3"/>
    </row>
    <row r="103" spans="2:270" ht="28" customHeight="1" x14ac:dyDescent="0.15">
      <c r="B103" s="1119" t="s">
        <v>1770</v>
      </c>
      <c r="C103" s="1119" t="s">
        <v>1772</v>
      </c>
      <c r="D103" s="1119" t="s">
        <v>1771</v>
      </c>
      <c r="E103" s="1119"/>
      <c r="F103" s="1119"/>
      <c r="G103" s="1262"/>
      <c r="J103" s="44"/>
      <c r="K103" s="45">
        <v>3</v>
      </c>
      <c r="L103" s="45" t="str">
        <f>X!$C$265</f>
        <v>Cosa si vuole calcolare?</v>
      </c>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251"/>
      <c r="BJ103" s="251"/>
      <c r="BK103" s="251"/>
      <c r="BL103" s="251"/>
      <c r="BM103" s="47"/>
    </row>
    <row r="104" spans="2:270" x14ac:dyDescent="0.15">
      <c r="E104" s="1119"/>
      <c r="F104" s="1119"/>
      <c r="J104" s="44"/>
      <c r="K104" s="29"/>
      <c r="L104" s="29"/>
      <c r="M104" s="29"/>
      <c r="N104" s="29"/>
      <c r="O104" s="29"/>
      <c r="P104" s="29"/>
      <c r="Q104" s="29"/>
      <c r="R104" s="29"/>
      <c r="S104" s="29"/>
      <c r="T104" s="29"/>
      <c r="U104" s="29"/>
      <c r="V104" s="29"/>
      <c r="W104" s="29"/>
      <c r="X104" s="29"/>
      <c r="Y104" s="29"/>
      <c r="Z104" s="29"/>
      <c r="AA104" s="29"/>
      <c r="BM104" s="47"/>
    </row>
    <row r="105" spans="2:270" s="168" customFormat="1" ht="27" customHeight="1" x14ac:dyDescent="0.15">
      <c r="B105" s="1088"/>
      <c r="C105" s="1091"/>
      <c r="D105" s="1085"/>
      <c r="E105" s="1119"/>
      <c r="F105" s="306">
        <f>IF(AP105="",1,0)</f>
        <v>1</v>
      </c>
      <c r="G105" s="439"/>
      <c r="H105" s="782"/>
      <c r="J105" s="307"/>
      <c r="K105" s="1122">
        <v>3.1</v>
      </c>
      <c r="L105" s="544" t="str">
        <f>X!$C$29</f>
        <v>Utilizzo</v>
      </c>
      <c r="M105" s="29"/>
      <c r="N105" s="29"/>
      <c r="O105" s="29"/>
      <c r="P105"/>
      <c r="Q105"/>
      <c r="R105"/>
      <c r="S105"/>
      <c r="T105"/>
      <c r="U105"/>
      <c r="V105"/>
      <c r="W105"/>
      <c r="X105"/>
      <c r="Y105"/>
      <c r="Z105"/>
      <c r="AA105"/>
      <c r="AB105"/>
      <c r="AC105"/>
      <c r="AD105"/>
      <c r="AE105"/>
      <c r="AF105"/>
      <c r="AG105"/>
      <c r="AH105"/>
      <c r="AI105"/>
      <c r="AJ105"/>
      <c r="AK105"/>
      <c r="AL105"/>
      <c r="AM105"/>
      <c r="AN105"/>
      <c r="AO105"/>
      <c r="AP105" s="1224"/>
      <c r="AQ105" s="1224"/>
      <c r="AR105" s="1224"/>
      <c r="AS105" s="1224"/>
      <c r="AT105" s="1224"/>
      <c r="AU105" s="1224"/>
      <c r="AV105" s="1224"/>
      <c r="AW105" s="1224"/>
      <c r="AX105" s="1224"/>
      <c r="AY105" s="1224"/>
      <c r="AZ105" s="1224"/>
      <c r="BA105" s="1224"/>
      <c r="BB105" s="1224"/>
      <c r="BC105" s="1224"/>
      <c r="BD105" s="1224"/>
      <c r="BE105" s="1224"/>
      <c r="BF105" s="1224"/>
      <c r="BG105" s="1224"/>
      <c r="BH105" s="1225"/>
      <c r="BI105" s="1121" t="s">
        <v>1702</v>
      </c>
      <c r="BL105" s="439"/>
      <c r="BM105" s="310"/>
      <c r="BO105" s="782"/>
      <c r="BP105" s="782"/>
      <c r="BQ105" s="782"/>
      <c r="BR105" s="782"/>
      <c r="BS105" s="782"/>
      <c r="BT105" s="782"/>
      <c r="BU105" s="782"/>
      <c r="BV105" s="782"/>
      <c r="BW105" s="782"/>
      <c r="BX105" s="782"/>
      <c r="BY105" s="782"/>
      <c r="BZ105" s="782"/>
      <c r="CA105" s="782"/>
      <c r="CB105" s="782"/>
      <c r="CC105" s="782"/>
      <c r="CD105" s="782"/>
      <c r="CE105" s="782"/>
      <c r="CF105" s="782"/>
      <c r="CG105" s="782"/>
      <c r="CH105" s="782"/>
      <c r="CI105" s="782"/>
      <c r="CJ105" s="782"/>
      <c r="CK105" s="782"/>
      <c r="CL105" s="782"/>
      <c r="CM105" s="782"/>
      <c r="CN105" s="782"/>
      <c r="CO105" s="782"/>
      <c r="CP105" s="782"/>
      <c r="CQ105" s="782"/>
      <c r="CR105" s="782"/>
      <c r="CS105" s="782"/>
      <c r="CT105" s="782"/>
      <c r="CU105" s="782"/>
      <c r="CV105" s="782"/>
      <c r="CW105" s="782"/>
      <c r="CX105" s="782"/>
      <c r="CY105" s="782"/>
      <c r="CZ105" s="782"/>
      <c r="DA105" s="782"/>
      <c r="DB105" s="782"/>
      <c r="DC105" s="782"/>
      <c r="DD105" s="782"/>
      <c r="DE105" s="782"/>
      <c r="DF105" s="782"/>
      <c r="DG105" s="782"/>
      <c r="DH105" s="782"/>
      <c r="DI105" s="782"/>
      <c r="DJ105" s="782"/>
      <c r="DK105" s="782"/>
      <c r="DL105" s="782"/>
      <c r="DM105" s="782"/>
      <c r="DN105" s="782"/>
      <c r="DO105" s="782"/>
      <c r="DP105" s="782"/>
      <c r="DQ105" s="782"/>
      <c r="DR105" s="782"/>
      <c r="DS105" s="782"/>
      <c r="DT105" s="782"/>
      <c r="DU105" s="782"/>
      <c r="DV105" s="782"/>
      <c r="DW105" s="782"/>
      <c r="DX105" s="782"/>
      <c r="DY105" s="782"/>
      <c r="DZ105" s="782"/>
      <c r="EA105" s="782"/>
      <c r="EB105" s="782"/>
      <c r="EC105" s="782"/>
      <c r="ED105" s="782"/>
      <c r="EE105" s="782"/>
      <c r="EF105" s="782"/>
      <c r="EG105" s="782"/>
      <c r="EH105" s="782"/>
      <c r="EI105" s="782"/>
      <c r="EJ105" s="782"/>
      <c r="EK105" s="782"/>
      <c r="EL105" s="782"/>
      <c r="EM105" s="782"/>
      <c r="EN105" s="782"/>
      <c r="EO105" s="782"/>
      <c r="EP105" s="782"/>
      <c r="EQ105" s="782"/>
      <c r="ER105" s="782"/>
      <c r="ES105" s="782"/>
      <c r="ET105" s="782"/>
      <c r="EU105" s="782"/>
      <c r="EV105" s="782"/>
      <c r="EW105" s="782"/>
      <c r="EX105" s="782"/>
      <c r="EY105" s="782"/>
      <c r="EZ105" s="782"/>
      <c r="FA105" s="782"/>
      <c r="FB105" s="782"/>
      <c r="FC105" s="782"/>
      <c r="FD105" s="782"/>
      <c r="FE105" s="782"/>
      <c r="FF105" s="782"/>
      <c r="FG105" s="782"/>
      <c r="FH105" s="782"/>
      <c r="FI105" s="782"/>
      <c r="FJ105" s="782"/>
      <c r="FK105" s="782"/>
      <c r="FL105" s="782"/>
      <c r="FM105" s="782"/>
      <c r="FN105" s="782"/>
      <c r="FO105" s="782"/>
      <c r="FP105" s="782"/>
      <c r="FQ105" s="782"/>
      <c r="FR105" s="782"/>
      <c r="FS105" s="782"/>
      <c r="FT105" s="782"/>
      <c r="FU105" s="782"/>
      <c r="FV105" s="782"/>
      <c r="FW105" s="782"/>
      <c r="FX105" s="782"/>
      <c r="FY105" s="782"/>
      <c r="FZ105" s="782"/>
      <c r="GA105" s="782"/>
      <c r="GB105" s="782"/>
      <c r="GC105" s="782"/>
      <c r="GD105" s="782"/>
      <c r="GE105" s="782"/>
      <c r="GF105" s="782"/>
      <c r="GG105" s="782"/>
      <c r="GH105" s="782"/>
      <c r="GI105" s="782"/>
      <c r="GJ105" s="782"/>
      <c r="GK105" s="782"/>
      <c r="GL105" s="782"/>
      <c r="GM105" s="782"/>
      <c r="GN105" s="782"/>
      <c r="GO105" s="782"/>
      <c r="GP105" s="782"/>
      <c r="GQ105" s="782"/>
      <c r="GR105" s="782"/>
      <c r="GS105" s="782"/>
      <c r="GT105" s="782"/>
      <c r="GU105" s="782"/>
      <c r="GV105" s="782"/>
      <c r="GW105" s="782"/>
      <c r="GX105" s="782"/>
      <c r="GY105" s="782"/>
      <c r="GZ105" s="782"/>
      <c r="HA105" s="782"/>
      <c r="HB105" s="782"/>
      <c r="HC105" s="782"/>
      <c r="HD105" s="782"/>
      <c r="HE105" s="782"/>
      <c r="HF105" s="782"/>
      <c r="HG105" s="782"/>
      <c r="HH105" s="782"/>
      <c r="HI105" s="782"/>
      <c r="HJ105" s="782"/>
      <c r="HK105" s="782"/>
      <c r="HL105" s="782"/>
      <c r="HM105" s="782"/>
      <c r="HN105" s="782"/>
      <c r="HO105" s="782"/>
      <c r="HP105" s="782"/>
      <c r="HQ105" s="782"/>
      <c r="HR105" s="782"/>
      <c r="HS105" s="782"/>
      <c r="HT105" s="782"/>
      <c r="HU105" s="782"/>
      <c r="HV105" s="782"/>
      <c r="HW105" s="782"/>
      <c r="HX105" s="782"/>
      <c r="HY105" s="782"/>
      <c r="HZ105" s="782"/>
      <c r="IA105" s="782"/>
      <c r="IB105" s="782"/>
      <c r="IC105" s="782"/>
      <c r="ID105" s="782"/>
      <c r="IE105" s="782"/>
      <c r="IF105" s="782"/>
      <c r="IG105" s="782"/>
      <c r="IH105" s="782"/>
      <c r="II105" s="782"/>
      <c r="IJ105" s="782"/>
      <c r="IK105" s="782"/>
      <c r="IL105" s="782"/>
      <c r="IM105" s="782"/>
      <c r="IN105" s="782"/>
      <c r="IO105" s="782"/>
      <c r="IP105" s="782"/>
      <c r="IQ105" s="782"/>
      <c r="IR105" s="782"/>
      <c r="IS105" s="782"/>
      <c r="IT105" s="782"/>
      <c r="IU105" s="782"/>
      <c r="IV105" s="782"/>
      <c r="IW105" s="782"/>
      <c r="IX105" s="782"/>
      <c r="IY105" s="782"/>
      <c r="IZ105" s="782"/>
      <c r="JA105" s="782"/>
      <c r="JB105" s="782"/>
      <c r="JC105" s="782"/>
      <c r="JD105" s="782"/>
      <c r="JE105" s="782"/>
      <c r="JF105" s="782"/>
      <c r="JG105" s="782"/>
      <c r="JH105" s="782"/>
      <c r="JI105" s="782"/>
      <c r="JJ105" s="782"/>
    </row>
    <row r="106" spans="2:270" s="27" customFormat="1" ht="6" customHeight="1" x14ac:dyDescent="0.15">
      <c r="B106" s="1089"/>
      <c r="C106" s="1092"/>
      <c r="D106" s="1086"/>
      <c r="E106" s="1119"/>
      <c r="F106" s="1119"/>
      <c r="G106" s="618"/>
      <c r="H106" s="201"/>
      <c r="J106" s="48"/>
      <c r="K106" s="55"/>
      <c r="L106" s="56"/>
      <c r="M106" s="55"/>
      <c r="N106" s="49"/>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c r="BK106"/>
      <c r="BL106"/>
      <c r="BM106" s="50"/>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c r="EX106" s="201"/>
      <c r="EY106" s="201"/>
      <c r="EZ106" s="201"/>
      <c r="FA106" s="201"/>
      <c r="FB106" s="201"/>
      <c r="FC106" s="201"/>
      <c r="FD106" s="201"/>
      <c r="FE106" s="201"/>
      <c r="FF106" s="201"/>
      <c r="FG106" s="201"/>
      <c r="FH106" s="201"/>
      <c r="FI106" s="201"/>
      <c r="FJ106" s="201"/>
      <c r="FK106" s="201"/>
      <c r="FL106" s="201"/>
      <c r="FM106" s="201"/>
      <c r="FN106" s="201"/>
      <c r="FO106" s="201"/>
      <c r="FP106" s="201"/>
      <c r="FQ106" s="201"/>
      <c r="FR106" s="201"/>
      <c r="FS106" s="201"/>
      <c r="FT106" s="201"/>
      <c r="FU106" s="201"/>
      <c r="FV106" s="201"/>
      <c r="FW106" s="201"/>
      <c r="FX106" s="201"/>
      <c r="FY106" s="201"/>
      <c r="FZ106" s="201"/>
      <c r="GA106" s="201"/>
      <c r="GB106" s="201"/>
      <c r="GC106" s="201"/>
      <c r="GD106" s="201"/>
      <c r="GE106" s="201"/>
      <c r="GF106" s="201"/>
      <c r="GG106" s="201"/>
      <c r="GH106" s="201"/>
      <c r="GI106" s="201"/>
      <c r="GJ106" s="201"/>
      <c r="GK106" s="201"/>
      <c r="GL106" s="201"/>
      <c r="GM106" s="201"/>
      <c r="GN106" s="201"/>
      <c r="GO106" s="201"/>
      <c r="GP106" s="201"/>
      <c r="GQ106" s="201"/>
      <c r="GR106" s="201"/>
      <c r="GS106" s="201"/>
      <c r="GT106" s="201"/>
      <c r="GU106" s="201"/>
      <c r="GV106" s="201"/>
      <c r="GW106" s="201"/>
      <c r="GX106" s="201"/>
      <c r="GY106" s="201"/>
      <c r="GZ106" s="201"/>
      <c r="HA106" s="201"/>
      <c r="HB106" s="201"/>
      <c r="HC106" s="201"/>
      <c r="HD106" s="201"/>
      <c r="HE106" s="201"/>
      <c r="HF106" s="201"/>
      <c r="HG106" s="201"/>
      <c r="HH106" s="201"/>
      <c r="HI106" s="201"/>
      <c r="HJ106" s="201"/>
      <c r="HK106" s="201"/>
      <c r="HL106" s="201"/>
      <c r="HM106" s="201"/>
      <c r="HN106" s="201"/>
      <c r="HO106" s="201"/>
      <c r="HP106" s="201"/>
      <c r="HQ106" s="201"/>
      <c r="HR106" s="201"/>
      <c r="HS106" s="201"/>
      <c r="HT106" s="201"/>
      <c r="HU106" s="201"/>
      <c r="HV106" s="201"/>
      <c r="HW106" s="201"/>
      <c r="HX106" s="201"/>
      <c r="HY106" s="201"/>
      <c r="HZ106" s="201"/>
      <c r="IA106" s="201"/>
      <c r="IB106" s="201"/>
      <c r="IC106" s="201"/>
      <c r="ID106" s="201"/>
      <c r="IE106" s="201"/>
      <c r="IF106" s="201"/>
      <c r="IG106" s="201"/>
      <c r="IH106" s="201"/>
      <c r="II106" s="201"/>
      <c r="IJ106" s="201"/>
      <c r="IK106" s="201"/>
      <c r="IL106" s="201"/>
      <c r="IM106" s="201"/>
      <c r="IN106" s="201"/>
      <c r="IO106" s="201"/>
      <c r="IP106" s="201"/>
      <c r="IQ106" s="201"/>
      <c r="IR106" s="201"/>
      <c r="IS106" s="201"/>
      <c r="IT106" s="201"/>
      <c r="IU106" s="201"/>
      <c r="IV106" s="201"/>
      <c r="IW106" s="201"/>
      <c r="IX106" s="201"/>
      <c r="IY106" s="201"/>
      <c r="IZ106" s="201"/>
      <c r="JA106" s="201"/>
      <c r="JB106" s="201"/>
      <c r="JC106" s="201"/>
      <c r="JD106" s="201"/>
      <c r="JE106" s="201"/>
      <c r="JF106" s="201"/>
      <c r="JG106" s="201"/>
      <c r="JH106" s="201"/>
      <c r="JI106" s="201"/>
      <c r="JJ106" s="201"/>
    </row>
    <row r="107" spans="2:270" s="27" customFormat="1" ht="5" customHeight="1" x14ac:dyDescent="0.15">
      <c r="B107" s="1089"/>
      <c r="C107" s="1092"/>
      <c r="D107" s="1086"/>
      <c r="E107" s="1119"/>
      <c r="F107" s="1119"/>
      <c r="G107" s="618"/>
      <c r="H107" s="201"/>
      <c r="J107" s="48"/>
      <c r="K107" s="55"/>
      <c r="L107" s="56"/>
      <c r="M107" s="55"/>
      <c r="N107" s="49"/>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c r="BK107"/>
      <c r="BL107"/>
      <c r="BM107" s="50"/>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c r="EX107" s="201"/>
      <c r="EY107" s="201"/>
      <c r="EZ107" s="201"/>
      <c r="FA107" s="201"/>
      <c r="FB107" s="201"/>
      <c r="FC107" s="201"/>
      <c r="FD107" s="201"/>
      <c r="FE107" s="201"/>
      <c r="FF107" s="201"/>
      <c r="FG107" s="201"/>
      <c r="FH107" s="201"/>
      <c r="FI107" s="201"/>
      <c r="FJ107" s="201"/>
      <c r="FK107" s="201"/>
      <c r="FL107" s="201"/>
      <c r="FM107" s="201"/>
      <c r="FN107" s="201"/>
      <c r="FO107" s="201"/>
      <c r="FP107" s="201"/>
      <c r="FQ107" s="201"/>
      <c r="FR107" s="201"/>
      <c r="FS107" s="201"/>
      <c r="FT107" s="201"/>
      <c r="FU107" s="201"/>
      <c r="FV107" s="201"/>
      <c r="FW107" s="201"/>
      <c r="FX107" s="201"/>
      <c r="FY107" s="201"/>
      <c r="FZ107" s="201"/>
      <c r="GA107" s="201"/>
      <c r="GB107" s="201"/>
      <c r="GC107" s="201"/>
      <c r="GD107" s="201"/>
      <c r="GE107" s="201"/>
      <c r="GF107" s="201"/>
      <c r="GG107" s="201"/>
      <c r="GH107" s="201"/>
      <c r="GI107" s="201"/>
      <c r="GJ107" s="201"/>
      <c r="GK107" s="201"/>
      <c r="GL107" s="201"/>
      <c r="GM107" s="201"/>
      <c r="GN107" s="201"/>
      <c r="GO107" s="201"/>
      <c r="GP107" s="201"/>
      <c r="GQ107" s="201"/>
      <c r="GR107" s="201"/>
      <c r="GS107" s="201"/>
      <c r="GT107" s="201"/>
      <c r="GU107" s="201"/>
      <c r="GV107" s="201"/>
      <c r="GW107" s="201"/>
      <c r="GX107" s="201"/>
      <c r="GY107" s="201"/>
      <c r="GZ107" s="201"/>
      <c r="HA107" s="201"/>
      <c r="HB107" s="201"/>
      <c r="HC107" s="201"/>
      <c r="HD107" s="201"/>
      <c r="HE107" s="201"/>
      <c r="HF107" s="201"/>
      <c r="HG107" s="201"/>
      <c r="HH107" s="201"/>
      <c r="HI107" s="201"/>
      <c r="HJ107" s="201"/>
      <c r="HK107" s="201"/>
      <c r="HL107" s="201"/>
      <c r="HM107" s="201"/>
      <c r="HN107" s="201"/>
      <c r="HO107" s="201"/>
      <c r="HP107" s="201"/>
      <c r="HQ107" s="201"/>
      <c r="HR107" s="201"/>
      <c r="HS107" s="201"/>
      <c r="HT107" s="201"/>
      <c r="HU107" s="201"/>
      <c r="HV107" s="201"/>
      <c r="HW107" s="201"/>
      <c r="HX107" s="201"/>
      <c r="HY107" s="201"/>
      <c r="HZ107" s="201"/>
      <c r="IA107" s="201"/>
      <c r="IB107" s="201"/>
      <c r="IC107" s="201"/>
      <c r="ID107" s="201"/>
      <c r="IE107" s="201"/>
      <c r="IF107" s="201"/>
      <c r="IG107" s="201"/>
      <c r="IH107" s="201"/>
      <c r="II107" s="201"/>
      <c r="IJ107" s="201"/>
      <c r="IK107" s="201"/>
      <c r="IL107" s="201"/>
      <c r="IM107" s="201"/>
      <c r="IN107" s="201"/>
      <c r="IO107" s="201"/>
      <c r="IP107" s="201"/>
      <c r="IQ107" s="201"/>
      <c r="IR107" s="201"/>
      <c r="IS107" s="201"/>
      <c r="IT107" s="201"/>
      <c r="IU107" s="201"/>
      <c r="IV107" s="201"/>
      <c r="IW107" s="201"/>
      <c r="IX107" s="201"/>
      <c r="IY107" s="201"/>
      <c r="IZ107" s="201"/>
      <c r="JA107" s="201"/>
      <c r="JB107" s="201"/>
      <c r="JC107" s="201"/>
      <c r="JD107" s="201"/>
      <c r="JE107" s="201"/>
      <c r="JF107" s="201"/>
      <c r="JG107" s="201"/>
      <c r="JH107" s="201"/>
      <c r="JI107" s="201"/>
      <c r="JJ107" s="201"/>
    </row>
    <row r="108" spans="2:270" ht="16" customHeight="1" x14ac:dyDescent="0.15">
      <c r="B108" s="1087"/>
      <c r="C108" s="1090"/>
      <c r="D108" s="1084">
        <f>IF(AP108=L225,1,0)</f>
        <v>0</v>
      </c>
      <c r="E108" s="1119"/>
      <c r="F108" s="1119"/>
      <c r="G108" s="306">
        <f>IF(AP105="",0,1)</f>
        <v>0</v>
      </c>
      <c r="J108" s="44"/>
      <c r="K108" s="978">
        <v>3.2</v>
      </c>
      <c r="L108" s="511" t="str">
        <f>X!$C$271</f>
        <v>Volete stimare il fabbisogno di elettricità?</v>
      </c>
      <c r="M108" s="511"/>
      <c r="N108" s="49"/>
      <c r="O108" s="29"/>
      <c r="Q108" s="29"/>
      <c r="R108" s="29"/>
      <c r="S108" s="29"/>
      <c r="T108" s="29"/>
      <c r="AI108" s="27"/>
      <c r="AJ108" s="27"/>
      <c r="AK108" s="27"/>
      <c r="AL108" s="27"/>
      <c r="AM108" s="27"/>
      <c r="AN108" s="27"/>
      <c r="AO108" s="27"/>
      <c r="AP108" s="1213"/>
      <c r="AQ108" s="1213"/>
      <c r="AR108" s="1213"/>
      <c r="AS108" s="1213"/>
      <c r="AT108" s="1213"/>
      <c r="AU108" s="1214"/>
      <c r="AV108" s="1121" t="s">
        <v>1702</v>
      </c>
      <c r="AW108" s="27"/>
      <c r="AX108" s="27"/>
      <c r="AY108" s="27"/>
      <c r="AZ108" s="27"/>
      <c r="BA108" s="27"/>
      <c r="BB108" s="27"/>
      <c r="BC108" s="27"/>
      <c r="BD108" s="27"/>
      <c r="BE108" s="27"/>
      <c r="BF108" s="27"/>
      <c r="BG108" s="27"/>
      <c r="BH108" s="27"/>
      <c r="BI108" s="55"/>
      <c r="BM108" s="47"/>
    </row>
    <row r="109" spans="2:270" ht="11" customHeight="1" x14ac:dyDescent="0.15">
      <c r="B109" s="1087"/>
      <c r="C109" s="1090"/>
      <c r="D109" s="1084"/>
      <c r="E109" s="1119"/>
      <c r="F109" s="1119"/>
      <c r="J109" s="44"/>
      <c r="K109" s="978"/>
      <c r="L109" s="511"/>
      <c r="M109" s="511"/>
      <c r="N109" s="49"/>
      <c r="O109" s="29"/>
      <c r="Q109" s="29"/>
      <c r="R109" s="29"/>
      <c r="S109" s="29"/>
      <c r="T109" s="29"/>
      <c r="AI109" s="27"/>
      <c r="AJ109" s="27"/>
      <c r="AK109" s="27"/>
      <c r="AL109" s="27"/>
      <c r="AM109" s="27"/>
      <c r="AN109" s="27"/>
      <c r="AO109" s="27"/>
      <c r="AP109" s="1203"/>
      <c r="AQ109" s="1203"/>
      <c r="AR109" s="1203"/>
      <c r="AS109" s="1203"/>
      <c r="AT109" s="1203"/>
      <c r="AU109" s="1203"/>
      <c r="AV109" s="1121"/>
      <c r="AW109" s="27"/>
      <c r="AX109" s="27"/>
      <c r="AY109" s="27"/>
      <c r="AZ109" s="27"/>
      <c r="BA109" s="27"/>
      <c r="BB109" s="27"/>
      <c r="BC109" s="27"/>
      <c r="BD109" s="27"/>
      <c r="BE109" s="27"/>
      <c r="BF109" s="27"/>
      <c r="BG109" s="27"/>
      <c r="BH109" s="27"/>
      <c r="BI109" s="55"/>
      <c r="BM109" s="47"/>
    </row>
    <row r="110" spans="2:270" s="27" customFormat="1" ht="17" customHeight="1" x14ac:dyDescent="0.15">
      <c r="B110" s="1089" t="s">
        <v>1630</v>
      </c>
      <c r="C110" s="1092" t="s">
        <v>1631</v>
      </c>
      <c r="D110" s="1086" t="s">
        <v>1632</v>
      </c>
      <c r="E110" s="1199"/>
      <c r="F110" s="1199"/>
      <c r="G110" s="618"/>
      <c r="H110" s="201"/>
      <c r="J110" s="48"/>
      <c r="L110" s="1201" t="str">
        <f>X!C464</f>
        <v>Nel passo 3.2 si definisce il metodo di calcolo della domanda di elettricità del sistema di refrigerazione.</v>
      </c>
      <c r="M110" s="1200"/>
      <c r="N110" s="1200"/>
      <c r="O110" s="1200"/>
      <c r="P110" s="1200"/>
      <c r="Q110" s="1200"/>
      <c r="R110" s="1200"/>
      <c r="S110" s="1200"/>
      <c r="T110" s="1200"/>
      <c r="U110" s="1200"/>
      <c r="V110" s="1200"/>
      <c r="W110" s="1200"/>
      <c r="X110" s="1200"/>
      <c r="Y110" s="1200"/>
      <c r="Z110" s="1200"/>
      <c r="AA110" s="1200"/>
      <c r="AB110" s="1200"/>
      <c r="AC110" s="1200"/>
      <c r="AD110" s="1200"/>
      <c r="AE110" s="1200"/>
      <c r="AF110" s="1200"/>
      <c r="AG110" s="1200"/>
      <c r="AH110" s="1200"/>
      <c r="AI110" s="1200"/>
      <c r="AJ110" s="1200"/>
      <c r="AK110" s="1200"/>
      <c r="AL110" s="1200"/>
      <c r="AM110" s="1200"/>
      <c r="AN110" s="1200"/>
      <c r="AO110" s="1200"/>
      <c r="AP110" s="1200"/>
      <c r="AQ110" s="1200"/>
      <c r="AR110" s="1200"/>
      <c r="AS110" s="1200"/>
      <c r="AT110" s="1200"/>
      <c r="AU110" s="1200"/>
      <c r="AV110" s="1200"/>
      <c r="AW110" s="1200"/>
      <c r="AX110" s="1200"/>
      <c r="AY110" s="1200"/>
      <c r="AZ110" s="1200"/>
      <c r="BA110" s="1200"/>
      <c r="BB110" s="1200"/>
      <c r="BC110" s="1200"/>
      <c r="BD110" s="1200"/>
      <c r="BE110" s="1200"/>
      <c r="BF110" s="1200"/>
      <c r="BG110" s="1200"/>
      <c r="BH110" s="1200"/>
      <c r="BM110" s="50"/>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c r="EX110" s="201"/>
      <c r="EY110" s="201"/>
      <c r="EZ110" s="201"/>
      <c r="FA110" s="201"/>
      <c r="FB110" s="201"/>
      <c r="FC110" s="201"/>
      <c r="FD110" s="201"/>
      <c r="FE110" s="201"/>
      <c r="FF110" s="201"/>
      <c r="FG110" s="201"/>
      <c r="FH110" s="201"/>
      <c r="FI110" s="201"/>
      <c r="FJ110" s="201"/>
      <c r="FK110" s="201"/>
      <c r="FL110" s="201"/>
      <c r="FM110" s="201"/>
      <c r="FN110" s="201"/>
      <c r="FO110" s="201"/>
      <c r="FP110" s="201"/>
      <c r="FQ110" s="201"/>
      <c r="FR110" s="201"/>
      <c r="FS110" s="201"/>
      <c r="FT110" s="201"/>
      <c r="FU110" s="201"/>
      <c r="FV110" s="201"/>
      <c r="FW110" s="201"/>
      <c r="FX110" s="201"/>
      <c r="FY110" s="201"/>
      <c r="FZ110" s="201"/>
      <c r="GA110" s="201"/>
      <c r="GB110" s="201"/>
      <c r="GC110" s="201"/>
      <c r="GD110" s="201"/>
      <c r="GE110" s="201"/>
      <c r="GF110" s="201"/>
      <c r="GG110" s="201"/>
      <c r="GH110" s="201"/>
      <c r="GI110" s="201"/>
      <c r="GJ110" s="201"/>
      <c r="GK110" s="201"/>
      <c r="GL110" s="201"/>
      <c r="GM110" s="201"/>
      <c r="GN110" s="201"/>
      <c r="GO110" s="201"/>
      <c r="GP110" s="201"/>
      <c r="GQ110" s="201"/>
      <c r="GR110" s="201"/>
      <c r="GS110" s="201"/>
      <c r="GT110" s="201"/>
      <c r="GU110" s="201"/>
      <c r="GV110" s="201"/>
      <c r="GW110" s="201"/>
      <c r="GX110" s="201"/>
      <c r="GY110" s="201"/>
      <c r="GZ110" s="201"/>
      <c r="HA110" s="201"/>
      <c r="HB110" s="201"/>
      <c r="HC110" s="201"/>
      <c r="HD110" s="201"/>
      <c r="HE110" s="201"/>
      <c r="HF110" s="201"/>
      <c r="HG110" s="201"/>
      <c r="HH110" s="201"/>
      <c r="HI110" s="201"/>
      <c r="HJ110" s="201"/>
      <c r="HK110" s="201"/>
      <c r="HL110" s="201"/>
      <c r="HM110" s="201"/>
      <c r="HN110" s="201"/>
      <c r="HO110" s="201"/>
      <c r="HP110" s="201"/>
      <c r="HQ110" s="201"/>
      <c r="HR110" s="201"/>
      <c r="HS110" s="201"/>
      <c r="HT110" s="201"/>
      <c r="HU110" s="201"/>
      <c r="HV110" s="201"/>
      <c r="HW110" s="201"/>
      <c r="HX110" s="201"/>
      <c r="HY110" s="201"/>
      <c r="HZ110" s="201"/>
      <c r="IA110" s="201"/>
      <c r="IB110" s="201"/>
      <c r="IC110" s="201"/>
      <c r="ID110" s="201"/>
      <c r="IE110" s="201"/>
      <c r="IF110" s="201"/>
      <c r="IG110" s="201"/>
      <c r="IH110" s="201"/>
      <c r="II110" s="201"/>
      <c r="IJ110" s="201"/>
      <c r="IK110" s="201"/>
      <c r="IL110" s="201"/>
      <c r="IM110" s="201"/>
      <c r="IN110" s="201"/>
      <c r="IO110" s="201"/>
      <c r="IP110" s="201"/>
      <c r="IQ110" s="201"/>
      <c r="IR110" s="201"/>
      <c r="IS110" s="201"/>
      <c r="IT110" s="201"/>
      <c r="IU110" s="201"/>
      <c r="IV110" s="201"/>
      <c r="IW110" s="201"/>
      <c r="IX110" s="201"/>
      <c r="IY110" s="201"/>
      <c r="IZ110" s="201"/>
      <c r="JA110" s="201"/>
      <c r="JB110" s="201"/>
      <c r="JC110" s="201"/>
      <c r="JD110" s="201"/>
      <c r="JE110" s="201"/>
      <c r="JF110" s="201"/>
      <c r="JG110" s="201"/>
      <c r="JH110" s="201"/>
      <c r="JI110" s="201"/>
      <c r="JJ110" s="201"/>
    </row>
    <row r="111" spans="2:270" ht="20" customHeight="1" x14ac:dyDescent="0.15">
      <c r="B111" s="1087"/>
      <c r="C111" s="1090"/>
      <c r="D111" s="1084"/>
      <c r="E111" s="1119"/>
      <c r="F111" s="1119"/>
      <c r="J111" s="44"/>
      <c r="L111" s="911" t="str">
        <f>X!C465</f>
        <v>Importante:</v>
      </c>
      <c r="M111" s="911"/>
      <c r="N111" s="911"/>
      <c r="P111" s="905" t="str">
        <f>X!C466</f>
        <v>L'utilizzo del calore residuo può essere calcolato solo con la stima basata sui dati di funzionamento (A).</v>
      </c>
      <c r="Q111" s="1202"/>
      <c r="R111" s="1202"/>
      <c r="S111" s="1202"/>
      <c r="T111" s="1202"/>
      <c r="U111" s="1202"/>
      <c r="V111" s="1202"/>
      <c r="W111" s="1202"/>
      <c r="X111" s="1202"/>
      <c r="Y111" s="1202"/>
      <c r="Z111" s="1202"/>
      <c r="AA111" s="1202"/>
      <c r="AB111" s="1202"/>
      <c r="AC111" s="1202"/>
      <c r="AD111" s="1202"/>
      <c r="AE111" s="1202"/>
      <c r="AF111" s="1202"/>
      <c r="AG111" s="1202"/>
      <c r="AH111" s="1202"/>
      <c r="AI111" s="1202"/>
      <c r="AJ111" s="1202"/>
      <c r="AK111" s="1202"/>
      <c r="AL111" s="1202"/>
      <c r="AM111" s="1202"/>
      <c r="AN111" s="1202"/>
      <c r="AO111" s="1202"/>
      <c r="AP111" s="1202"/>
      <c r="AQ111" s="1202"/>
      <c r="AR111" s="1202"/>
      <c r="AS111" s="1202"/>
      <c r="AT111" s="1202"/>
      <c r="AU111" s="1202"/>
      <c r="AV111" s="1202"/>
      <c r="AW111" s="1202"/>
      <c r="AX111" s="1202"/>
      <c r="AY111" s="1202"/>
      <c r="AZ111" s="1202"/>
      <c r="BA111" s="1202"/>
      <c r="BB111" s="1202"/>
      <c r="BC111" s="1202"/>
      <c r="BD111" s="1202"/>
      <c r="BE111" s="1202"/>
      <c r="BF111" s="1202"/>
      <c r="BG111" s="1202"/>
      <c r="BH111" s="1202"/>
      <c r="BM111" s="47"/>
    </row>
    <row r="112" spans="2:270" s="27" customFormat="1" ht="17" customHeight="1" x14ac:dyDescent="0.15">
      <c r="B112" s="1089"/>
      <c r="C112" s="1092"/>
      <c r="D112" s="1086"/>
      <c r="E112" s="1199"/>
      <c r="F112" s="1199"/>
      <c r="G112" s="618"/>
      <c r="H112" s="201"/>
      <c r="J112" s="48"/>
      <c r="K112" s="1200"/>
      <c r="L112" s="1200"/>
      <c r="M112" s="1200"/>
      <c r="N112" s="1200"/>
      <c r="P112" s="927" t="str">
        <f>X!C467</f>
        <v>L'utilizzo del calore residuo non può essere calcolato con la stima semplificata basata sui valori caratteristici SEER o SEPR (B).</v>
      </c>
      <c r="Q112" s="933"/>
      <c r="R112" s="933"/>
      <c r="S112" s="933"/>
      <c r="T112" s="933"/>
      <c r="U112" s="933"/>
      <c r="V112" s="933"/>
      <c r="W112" s="933"/>
      <c r="X112" s="933"/>
      <c r="Y112" s="933"/>
      <c r="Z112" s="933"/>
      <c r="AA112" s="933"/>
      <c r="AB112" s="933"/>
      <c r="AC112" s="933"/>
      <c r="AD112" s="933"/>
      <c r="AE112" s="933"/>
      <c r="AF112" s="933"/>
      <c r="AG112" s="933"/>
      <c r="AH112" s="933"/>
      <c r="AI112" s="933"/>
      <c r="AJ112" s="933"/>
      <c r="AK112" s="933"/>
      <c r="AL112" s="933"/>
      <c r="AM112" s="933"/>
      <c r="AN112" s="933"/>
      <c r="AO112" s="933"/>
      <c r="AP112" s="933"/>
      <c r="AQ112" s="933"/>
      <c r="AR112" s="933"/>
      <c r="AS112" s="933"/>
      <c r="AT112" s="933"/>
      <c r="AU112" s="933"/>
      <c r="AV112" s="933"/>
      <c r="AW112" s="933"/>
      <c r="AX112" s="933"/>
      <c r="AY112" s="933"/>
      <c r="AZ112" s="933"/>
      <c r="BA112" s="933"/>
      <c r="BB112" s="933"/>
      <c r="BC112" s="933"/>
      <c r="BD112" s="933"/>
      <c r="BE112" s="933"/>
      <c r="BF112" s="933"/>
      <c r="BG112" s="933"/>
      <c r="BH112" s="933"/>
      <c r="BM112" s="50"/>
      <c r="BO112" s="201"/>
      <c r="BP112" s="201"/>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c r="EX112" s="201"/>
      <c r="EY112" s="201"/>
      <c r="EZ112" s="201"/>
      <c r="FA112" s="201"/>
      <c r="FB112" s="201"/>
      <c r="FC112" s="201"/>
      <c r="FD112" s="201"/>
      <c r="FE112" s="201"/>
      <c r="FF112" s="201"/>
      <c r="FG112" s="201"/>
      <c r="FH112" s="201"/>
      <c r="FI112" s="201"/>
      <c r="FJ112" s="201"/>
      <c r="FK112" s="201"/>
      <c r="FL112" s="201"/>
      <c r="FM112" s="201"/>
      <c r="FN112" s="201"/>
      <c r="FO112" s="201"/>
      <c r="FP112" s="201"/>
      <c r="FQ112" s="201"/>
      <c r="FR112" s="201"/>
      <c r="FS112" s="201"/>
      <c r="FT112" s="201"/>
      <c r="FU112" s="201"/>
      <c r="FV112" s="201"/>
      <c r="FW112" s="201"/>
      <c r="FX112" s="201"/>
      <c r="FY112" s="201"/>
      <c r="FZ112" s="201"/>
      <c r="GA112" s="201"/>
      <c r="GB112" s="201"/>
      <c r="GC112" s="201"/>
      <c r="GD112" s="201"/>
      <c r="GE112" s="201"/>
      <c r="GF112" s="201"/>
      <c r="GG112" s="201"/>
      <c r="GH112" s="201"/>
      <c r="GI112" s="201"/>
      <c r="GJ112" s="201"/>
      <c r="GK112" s="201"/>
      <c r="GL112" s="201"/>
      <c r="GM112" s="201"/>
      <c r="GN112" s="201"/>
      <c r="GO112" s="201"/>
      <c r="GP112" s="201"/>
      <c r="GQ112" s="201"/>
      <c r="GR112" s="201"/>
      <c r="GS112" s="201"/>
      <c r="GT112" s="201"/>
      <c r="GU112" s="201"/>
      <c r="GV112" s="201"/>
      <c r="GW112" s="201"/>
      <c r="GX112" s="201"/>
      <c r="GY112" s="201"/>
      <c r="GZ112" s="201"/>
      <c r="HA112" s="201"/>
      <c r="HB112" s="201"/>
      <c r="HC112" s="201"/>
      <c r="HD112" s="201"/>
      <c r="HE112" s="201"/>
      <c r="HF112" s="201"/>
      <c r="HG112" s="201"/>
      <c r="HH112" s="201"/>
      <c r="HI112" s="201"/>
      <c r="HJ112" s="201"/>
      <c r="HK112" s="201"/>
      <c r="HL112" s="201"/>
      <c r="HM112" s="201"/>
      <c r="HN112" s="201"/>
      <c r="HO112" s="201"/>
      <c r="HP112" s="201"/>
      <c r="HQ112" s="201"/>
      <c r="HR112" s="201"/>
      <c r="HS112" s="201"/>
      <c r="HT112" s="201"/>
      <c r="HU112" s="201"/>
      <c r="HV112" s="201"/>
      <c r="HW112" s="201"/>
      <c r="HX112" s="201"/>
      <c r="HY112" s="201"/>
      <c r="HZ112" s="201"/>
      <c r="IA112" s="201"/>
      <c r="IB112" s="201"/>
      <c r="IC112" s="201"/>
      <c r="ID112" s="201"/>
      <c r="IE112" s="201"/>
      <c r="IF112" s="201"/>
      <c r="IG112" s="201"/>
      <c r="IH112" s="201"/>
      <c r="II112" s="201"/>
      <c r="IJ112" s="201"/>
      <c r="IK112" s="201"/>
      <c r="IL112" s="201"/>
      <c r="IM112" s="201"/>
      <c r="IN112" s="201"/>
      <c r="IO112" s="201"/>
      <c r="IP112" s="201"/>
      <c r="IQ112" s="201"/>
      <c r="IR112" s="201"/>
      <c r="IS112" s="201"/>
      <c r="IT112" s="201"/>
      <c r="IU112" s="201"/>
      <c r="IV112" s="201"/>
      <c r="IW112" s="201"/>
      <c r="IX112" s="201"/>
      <c r="IY112" s="201"/>
      <c r="IZ112" s="201"/>
      <c r="JA112" s="201"/>
      <c r="JB112" s="201"/>
      <c r="JC112" s="201"/>
      <c r="JD112" s="201"/>
      <c r="JE112" s="201"/>
      <c r="JF112" s="201"/>
      <c r="JG112" s="201"/>
      <c r="JH112" s="201"/>
      <c r="JI112" s="201"/>
      <c r="JJ112" s="201"/>
    </row>
    <row r="113" spans="2:270" x14ac:dyDescent="0.15">
      <c r="B113" s="1087" t="s">
        <v>1630</v>
      </c>
      <c r="C113" s="1090" t="s">
        <v>1631</v>
      </c>
      <c r="D113" s="1084" t="s">
        <v>1632</v>
      </c>
      <c r="E113" s="1119"/>
      <c r="F113" s="1119"/>
      <c r="J113" s="44"/>
      <c r="K113" s="29"/>
      <c r="L113" s="29"/>
      <c r="M113" s="29"/>
      <c r="N113" s="29"/>
      <c r="O113" s="29"/>
      <c r="P113" s="29"/>
      <c r="Q113" s="29"/>
      <c r="R113" s="29"/>
      <c r="S113" s="29"/>
      <c r="T113" s="29"/>
      <c r="U113" s="29"/>
      <c r="V113" s="29"/>
      <c r="W113" s="29"/>
      <c r="X113" s="29"/>
      <c r="Y113" s="29"/>
      <c r="Z113" s="29"/>
      <c r="AA113" s="29"/>
      <c r="BM113" s="47"/>
    </row>
    <row r="114" spans="2:270" s="27" customFormat="1" ht="4" customHeight="1" x14ac:dyDescent="0.15">
      <c r="B114" s="1089"/>
      <c r="C114" s="1092"/>
      <c r="D114" s="1086"/>
      <c r="E114" s="1119"/>
      <c r="F114" s="1119"/>
      <c r="G114" s="618"/>
      <c r="H114" s="201"/>
      <c r="J114" s="48"/>
      <c r="L114" s="49"/>
      <c r="M114" s="49"/>
      <c r="N114" s="49"/>
      <c r="O114" s="49"/>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c r="BK114"/>
      <c r="BL114"/>
      <c r="BM114" s="47"/>
      <c r="BN114"/>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c r="EX114" s="201"/>
      <c r="EY114" s="201"/>
      <c r="EZ114" s="201"/>
      <c r="FA114" s="201"/>
      <c r="FB114" s="201"/>
      <c r="FC114" s="201"/>
      <c r="FD114" s="201"/>
      <c r="FE114" s="201"/>
      <c r="FF114" s="201"/>
      <c r="FG114" s="201"/>
      <c r="FH114" s="201"/>
      <c r="FI114" s="201"/>
      <c r="FJ114" s="201"/>
      <c r="FK114" s="201"/>
      <c r="FL114" s="201"/>
      <c r="FM114" s="201"/>
      <c r="FN114" s="201"/>
      <c r="FO114" s="201"/>
      <c r="FP114" s="201"/>
      <c r="FQ114" s="201"/>
      <c r="FR114" s="201"/>
      <c r="FS114" s="201"/>
      <c r="FT114" s="201"/>
      <c r="FU114" s="201"/>
      <c r="FV114" s="201"/>
      <c r="FW114" s="201"/>
      <c r="FX114" s="201"/>
      <c r="FY114" s="201"/>
      <c r="FZ114" s="201"/>
      <c r="GA114" s="201"/>
      <c r="GB114" s="201"/>
      <c r="GC114" s="201"/>
      <c r="GD114" s="201"/>
      <c r="GE114" s="201"/>
      <c r="GF114" s="201"/>
      <c r="GG114" s="201"/>
      <c r="GH114" s="201"/>
      <c r="GI114" s="201"/>
      <c r="GJ114" s="201"/>
      <c r="GK114" s="201"/>
      <c r="GL114" s="201"/>
      <c r="GM114" s="201"/>
      <c r="GN114" s="201"/>
      <c r="GO114" s="201"/>
      <c r="GP114" s="201"/>
      <c r="GQ114" s="201"/>
      <c r="GR114" s="201"/>
      <c r="GS114" s="201"/>
      <c r="GT114" s="201"/>
      <c r="GU114" s="201"/>
      <c r="GV114" s="201"/>
      <c r="GW114" s="201"/>
      <c r="GX114" s="201"/>
      <c r="GY114" s="201"/>
      <c r="GZ114" s="201"/>
      <c r="HA114" s="201"/>
      <c r="HB114" s="201"/>
      <c r="HC114" s="201"/>
      <c r="HD114" s="201"/>
      <c r="HE114" s="201"/>
      <c r="HF114" s="201"/>
      <c r="HG114" s="201"/>
      <c r="HH114" s="201"/>
      <c r="HI114" s="201"/>
      <c r="HJ114" s="201"/>
      <c r="HK114" s="201"/>
      <c r="HL114" s="201"/>
      <c r="HM114" s="201"/>
      <c r="HN114" s="201"/>
      <c r="HO114" s="201"/>
      <c r="HP114" s="201"/>
      <c r="HQ114" s="201"/>
      <c r="HR114" s="201"/>
      <c r="HS114" s="201"/>
      <c r="HT114" s="201"/>
      <c r="HU114" s="201"/>
      <c r="HV114" s="201"/>
      <c r="HW114" s="201"/>
      <c r="HX114" s="201"/>
      <c r="HY114" s="201"/>
      <c r="HZ114" s="201"/>
      <c r="IA114" s="201"/>
      <c r="IB114" s="201"/>
      <c r="IC114" s="201"/>
      <c r="ID114" s="201"/>
      <c r="IE114" s="201"/>
      <c r="IF114" s="201"/>
      <c r="IG114" s="201"/>
      <c r="IH114" s="201"/>
      <c r="II114" s="201"/>
      <c r="IJ114" s="201"/>
      <c r="IK114" s="201"/>
      <c r="IL114" s="201"/>
      <c r="IM114" s="201"/>
      <c r="IN114" s="201"/>
      <c r="IO114" s="201"/>
      <c r="IP114" s="201"/>
      <c r="IQ114" s="201"/>
      <c r="IR114" s="201"/>
      <c r="IS114" s="201"/>
      <c r="IT114" s="201"/>
      <c r="IU114" s="201"/>
      <c r="IV114" s="201"/>
      <c r="IW114" s="201"/>
      <c r="IX114" s="201"/>
      <c r="IY114" s="201"/>
      <c r="IZ114" s="201"/>
      <c r="JA114" s="201"/>
      <c r="JB114" s="201"/>
      <c r="JC114" s="201"/>
      <c r="JD114" s="201"/>
      <c r="JE114" s="201"/>
      <c r="JF114" s="201"/>
      <c r="JG114" s="201"/>
      <c r="JH114" s="201"/>
      <c r="JI114" s="201"/>
      <c r="JJ114" s="201"/>
    </row>
    <row r="115" spans="2:270" s="27" customFormat="1" ht="17" customHeight="1" x14ac:dyDescent="0.15">
      <c r="B115" s="1089"/>
      <c r="C115" s="1092"/>
      <c r="D115" s="1086"/>
      <c r="E115" s="1119"/>
      <c r="F115" s="1119"/>
      <c r="G115" s="618">
        <f>IF(G108=1,IF(AP108=L225,1,0),0)</f>
        <v>0</v>
      </c>
      <c r="H115" s="201"/>
      <c r="J115" s="57"/>
      <c r="K115" s="58"/>
      <c r="L115" s="1066" t="s">
        <v>12</v>
      </c>
      <c r="M115" s="55" t="str">
        <f>X!$C$115</f>
        <v>inserire qui manualmente il fabbisogno di elettricità</v>
      </c>
      <c r="N115" s="49"/>
      <c r="AP115" s="1215"/>
      <c r="AQ115" s="1215"/>
      <c r="AR115" s="1215"/>
      <c r="AS115" s="1215"/>
      <c r="AT115" s="1215"/>
      <c r="AU115" s="1216"/>
      <c r="AV115" s="1123" t="s">
        <v>1702</v>
      </c>
      <c r="AW115" s="27" t="s">
        <v>20</v>
      </c>
      <c r="BJ115"/>
      <c r="BK115"/>
      <c r="BL115"/>
      <c r="BM115" s="47"/>
      <c r="BN115"/>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c r="EX115" s="201"/>
      <c r="EY115" s="201"/>
      <c r="EZ115" s="201"/>
      <c r="FA115" s="201"/>
      <c r="FB115" s="201"/>
      <c r="FC115" s="201"/>
      <c r="FD115" s="201"/>
      <c r="FE115" s="201"/>
      <c r="FF115" s="201"/>
      <c r="FG115" s="201"/>
      <c r="FH115" s="201"/>
      <c r="FI115" s="201"/>
      <c r="FJ115" s="201"/>
      <c r="FK115" s="201"/>
      <c r="FL115" s="201"/>
      <c r="FM115" s="201"/>
      <c r="FN115" s="201"/>
      <c r="FO115" s="201"/>
      <c r="FP115" s="201"/>
      <c r="FQ115" s="201"/>
      <c r="FR115" s="201"/>
      <c r="FS115" s="201"/>
      <c r="FT115" s="201"/>
      <c r="FU115" s="201"/>
      <c r="FV115" s="201"/>
      <c r="FW115" s="201"/>
      <c r="FX115" s="201"/>
      <c r="FY115" s="201"/>
      <c r="FZ115" s="201"/>
      <c r="GA115" s="201"/>
      <c r="GB115" s="201"/>
      <c r="GC115" s="201"/>
      <c r="GD115" s="201"/>
      <c r="GE115" s="201"/>
      <c r="GF115" s="201"/>
      <c r="GG115" s="201"/>
      <c r="GH115" s="201"/>
      <c r="GI115" s="201"/>
      <c r="GJ115" s="201"/>
      <c r="GK115" s="201"/>
      <c r="GL115" s="201"/>
      <c r="GM115" s="201"/>
      <c r="GN115" s="201"/>
      <c r="GO115" s="201"/>
      <c r="GP115" s="201"/>
      <c r="GQ115" s="201"/>
      <c r="GR115" s="201"/>
      <c r="GS115" s="201"/>
      <c r="GT115" s="201"/>
      <c r="GU115" s="201"/>
      <c r="GV115" s="201"/>
      <c r="GW115" s="201"/>
      <c r="GX115" s="201"/>
      <c r="GY115" s="201"/>
      <c r="GZ115" s="201"/>
      <c r="HA115" s="201"/>
      <c r="HB115" s="201"/>
      <c r="HC115" s="201"/>
      <c r="HD115" s="201"/>
      <c r="HE115" s="201"/>
      <c r="HF115" s="201"/>
      <c r="HG115" s="201"/>
      <c r="HH115" s="201"/>
      <c r="HI115" s="201"/>
      <c r="HJ115" s="201"/>
      <c r="HK115" s="201"/>
      <c r="HL115" s="201"/>
      <c r="HM115" s="201"/>
      <c r="HN115" s="201"/>
      <c r="HO115" s="201"/>
      <c r="HP115" s="201"/>
      <c r="HQ115" s="201"/>
      <c r="HR115" s="201"/>
      <c r="HS115" s="201"/>
      <c r="HT115" s="201"/>
      <c r="HU115" s="201"/>
      <c r="HV115" s="201"/>
      <c r="HW115" s="201"/>
      <c r="HX115" s="201"/>
      <c r="HY115" s="201"/>
      <c r="HZ115" s="201"/>
      <c r="IA115" s="201"/>
      <c r="IB115" s="201"/>
      <c r="IC115" s="201"/>
      <c r="ID115" s="201"/>
      <c r="IE115" s="201"/>
      <c r="IF115" s="201"/>
      <c r="IG115" s="201"/>
      <c r="IH115" s="201"/>
      <c r="II115" s="201"/>
      <c r="IJ115" s="201"/>
      <c r="IK115" s="201"/>
      <c r="IL115" s="201"/>
      <c r="IM115" s="201"/>
      <c r="IN115" s="201"/>
      <c r="IO115" s="201"/>
      <c r="IP115" s="201"/>
      <c r="IQ115" s="201"/>
      <c r="IR115" s="201"/>
      <c r="IS115" s="201"/>
      <c r="IT115" s="201"/>
      <c r="IU115" s="201"/>
      <c r="IV115" s="201"/>
      <c r="IW115" s="201"/>
      <c r="IX115" s="201"/>
      <c r="IY115" s="201"/>
      <c r="IZ115" s="201"/>
      <c r="JA115" s="201"/>
      <c r="JB115" s="201"/>
      <c r="JC115" s="201"/>
      <c r="JD115" s="201"/>
      <c r="JE115" s="201"/>
      <c r="JF115" s="201"/>
      <c r="JG115" s="201"/>
      <c r="JH115" s="201"/>
      <c r="JI115" s="201"/>
      <c r="JJ115" s="201"/>
    </row>
    <row r="116" spans="2:270" s="27" customFormat="1" ht="4" customHeight="1" x14ac:dyDescent="0.15">
      <c r="B116" s="1089"/>
      <c r="C116" s="1092"/>
      <c r="D116" s="1086"/>
      <c r="E116" s="1119"/>
      <c r="F116" s="1119"/>
      <c r="G116" s="618"/>
      <c r="H116" s="201"/>
      <c r="J116" s="48"/>
      <c r="L116" s="56"/>
      <c r="M116" s="49"/>
      <c r="N116" s="49"/>
      <c r="O116" s="49"/>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c r="BK116"/>
      <c r="BL116"/>
      <c r="BM116" s="47"/>
      <c r="BN116"/>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c r="EX116" s="201"/>
      <c r="EY116" s="201"/>
      <c r="EZ116" s="201"/>
      <c r="FA116" s="201"/>
      <c r="FB116" s="201"/>
      <c r="FC116" s="201"/>
      <c r="FD116" s="201"/>
      <c r="FE116" s="201"/>
      <c r="FF116" s="201"/>
      <c r="FG116" s="201"/>
      <c r="FH116" s="201"/>
      <c r="FI116" s="201"/>
      <c r="FJ116" s="201"/>
      <c r="FK116" s="201"/>
      <c r="FL116" s="201"/>
      <c r="FM116" s="201"/>
      <c r="FN116" s="201"/>
      <c r="FO116" s="201"/>
      <c r="FP116" s="201"/>
      <c r="FQ116" s="201"/>
      <c r="FR116" s="201"/>
      <c r="FS116" s="201"/>
      <c r="FT116" s="201"/>
      <c r="FU116" s="201"/>
      <c r="FV116" s="201"/>
      <c r="FW116" s="201"/>
      <c r="FX116" s="201"/>
      <c r="FY116" s="201"/>
      <c r="FZ116" s="201"/>
      <c r="GA116" s="201"/>
      <c r="GB116" s="201"/>
      <c r="GC116" s="201"/>
      <c r="GD116" s="201"/>
      <c r="GE116" s="201"/>
      <c r="GF116" s="201"/>
      <c r="GG116" s="201"/>
      <c r="GH116" s="201"/>
      <c r="GI116" s="201"/>
      <c r="GJ116" s="201"/>
      <c r="GK116" s="201"/>
      <c r="GL116" s="201"/>
      <c r="GM116" s="201"/>
      <c r="GN116" s="201"/>
      <c r="GO116" s="201"/>
      <c r="GP116" s="201"/>
      <c r="GQ116" s="201"/>
      <c r="GR116" s="201"/>
      <c r="GS116" s="201"/>
      <c r="GT116" s="201"/>
      <c r="GU116" s="201"/>
      <c r="GV116" s="201"/>
      <c r="GW116" s="201"/>
      <c r="GX116" s="201"/>
      <c r="GY116" s="201"/>
      <c r="GZ116" s="201"/>
      <c r="HA116" s="201"/>
      <c r="HB116" s="201"/>
      <c r="HC116" s="201"/>
      <c r="HD116" s="201"/>
      <c r="HE116" s="201"/>
      <c r="HF116" s="201"/>
      <c r="HG116" s="201"/>
      <c r="HH116" s="201"/>
      <c r="HI116" s="201"/>
      <c r="HJ116" s="201"/>
      <c r="HK116" s="201"/>
      <c r="HL116" s="201"/>
      <c r="HM116" s="201"/>
      <c r="HN116" s="201"/>
      <c r="HO116" s="201"/>
      <c r="HP116" s="201"/>
      <c r="HQ116" s="201"/>
      <c r="HR116" s="201"/>
      <c r="HS116" s="201"/>
      <c r="HT116" s="201"/>
      <c r="HU116" s="201"/>
      <c r="HV116" s="201"/>
      <c r="HW116" s="201"/>
      <c r="HX116" s="201"/>
      <c r="HY116" s="201"/>
      <c r="HZ116" s="201"/>
      <c r="IA116" s="201"/>
      <c r="IB116" s="201"/>
      <c r="IC116" s="201"/>
      <c r="ID116" s="201"/>
      <c r="IE116" s="201"/>
      <c r="IF116" s="201"/>
      <c r="IG116" s="201"/>
      <c r="IH116" s="201"/>
      <c r="II116" s="201"/>
      <c r="IJ116" s="201"/>
      <c r="IK116" s="201"/>
      <c r="IL116" s="201"/>
      <c r="IM116" s="201"/>
      <c r="IN116" s="201"/>
      <c r="IO116" s="201"/>
      <c r="IP116" s="201"/>
      <c r="IQ116" s="201"/>
      <c r="IR116" s="201"/>
      <c r="IS116" s="201"/>
      <c r="IT116" s="201"/>
      <c r="IU116" s="201"/>
      <c r="IV116" s="201"/>
      <c r="IW116" s="201"/>
      <c r="IX116" s="201"/>
      <c r="IY116" s="201"/>
      <c r="IZ116" s="201"/>
      <c r="JA116" s="201"/>
      <c r="JB116" s="201"/>
      <c r="JC116" s="201"/>
      <c r="JD116" s="201"/>
      <c r="JE116" s="201"/>
      <c r="JF116" s="201"/>
      <c r="JG116" s="201"/>
      <c r="JH116" s="201"/>
      <c r="JI116" s="201"/>
      <c r="JJ116" s="201"/>
    </row>
    <row r="117" spans="2:270" s="27" customFormat="1" ht="17" customHeight="1" x14ac:dyDescent="0.15">
      <c r="B117" s="1089"/>
      <c r="C117" s="1092"/>
      <c r="D117" s="1086"/>
      <c r="E117" s="1119"/>
      <c r="F117" s="1119"/>
      <c r="G117" s="618">
        <f>IF(G115=1,IF(AP115&gt;0,1,0),0)</f>
        <v>0</v>
      </c>
      <c r="H117" s="201"/>
      <c r="J117" s="57"/>
      <c r="K117" s="58"/>
      <c r="L117" s="1066" t="s">
        <v>12</v>
      </c>
      <c r="M117" s="55" t="str">
        <f>X!C396</f>
        <v>Funzionamento dello scambiatore di calore</v>
      </c>
      <c r="N117" s="49"/>
      <c r="AP117" s="1215"/>
      <c r="AQ117" s="1215"/>
      <c r="AR117" s="1215"/>
      <c r="AS117" s="1215"/>
      <c r="AT117" s="1215"/>
      <c r="AU117" s="1216"/>
      <c r="AV117" s="709" t="s">
        <v>1702</v>
      </c>
      <c r="BJ117"/>
      <c r="BK117"/>
      <c r="BL117"/>
      <c r="BM117" s="47"/>
      <c r="BN117"/>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c r="EX117" s="201"/>
      <c r="EY117" s="201"/>
      <c r="EZ117" s="201"/>
      <c r="FA117" s="201"/>
      <c r="FB117" s="201"/>
      <c r="FC117" s="201"/>
      <c r="FD117" s="201"/>
      <c r="FE117" s="201"/>
      <c r="FF117" s="201"/>
      <c r="FG117" s="201"/>
      <c r="FH117" s="201"/>
      <c r="FI117" s="201"/>
      <c r="FJ117" s="201"/>
      <c r="FK117" s="201"/>
      <c r="FL117" s="201"/>
      <c r="FM117" s="201"/>
      <c r="FN117" s="201"/>
      <c r="FO117" s="201"/>
      <c r="FP117" s="201"/>
      <c r="FQ117" s="201"/>
      <c r="FR117" s="201"/>
      <c r="FS117" s="201"/>
      <c r="FT117" s="201"/>
      <c r="FU117" s="201"/>
      <c r="FV117" s="201"/>
      <c r="FW117" s="201"/>
      <c r="FX117" s="201"/>
      <c r="FY117" s="201"/>
      <c r="FZ117" s="201"/>
      <c r="GA117" s="201"/>
      <c r="GB117" s="201"/>
      <c r="GC117" s="201"/>
      <c r="GD117" s="201"/>
      <c r="GE117" s="201"/>
      <c r="GF117" s="201"/>
      <c r="GG117" s="201"/>
      <c r="GH117" s="201"/>
      <c r="GI117" s="201"/>
      <c r="GJ117" s="201"/>
      <c r="GK117" s="201"/>
      <c r="GL117" s="201"/>
      <c r="GM117" s="201"/>
      <c r="GN117" s="201"/>
      <c r="GO117" s="201"/>
      <c r="GP117" s="201"/>
      <c r="GQ117" s="201"/>
      <c r="GR117" s="201"/>
      <c r="GS117" s="201"/>
      <c r="GT117" s="201"/>
      <c r="GU117" s="201"/>
      <c r="GV117" s="201"/>
      <c r="GW117" s="201"/>
      <c r="GX117" s="201"/>
      <c r="GY117" s="201"/>
      <c r="GZ117" s="201"/>
      <c r="HA117" s="201"/>
      <c r="HB117" s="201"/>
      <c r="HC117" s="201"/>
      <c r="HD117" s="201"/>
      <c r="HE117" s="201"/>
      <c r="HF117" s="201"/>
      <c r="HG117" s="201"/>
      <c r="HH117" s="201"/>
      <c r="HI117" s="201"/>
      <c r="HJ117" s="201"/>
      <c r="HK117" s="201"/>
      <c r="HL117" s="201"/>
      <c r="HM117" s="201"/>
      <c r="HN117" s="201"/>
      <c r="HO117" s="201"/>
      <c r="HP117" s="201"/>
      <c r="HQ117" s="201"/>
      <c r="HR117" s="201"/>
      <c r="HS117" s="201"/>
      <c r="HT117" s="201"/>
      <c r="HU117" s="201"/>
      <c r="HV117" s="201"/>
      <c r="HW117" s="201"/>
      <c r="HX117" s="201"/>
      <c r="HY117" s="201"/>
      <c r="HZ117" s="201"/>
      <c r="IA117" s="201"/>
      <c r="IB117" s="201"/>
      <c r="IC117" s="201"/>
      <c r="ID117" s="201"/>
      <c r="IE117" s="201"/>
      <c r="IF117" s="201"/>
      <c r="IG117" s="201"/>
      <c r="IH117" s="201"/>
      <c r="II117" s="201"/>
      <c r="IJ117" s="201"/>
      <c r="IK117" s="201"/>
      <c r="IL117" s="201"/>
      <c r="IM117" s="201"/>
      <c r="IN117" s="201"/>
      <c r="IO117" s="201"/>
      <c r="IP117" s="201"/>
      <c r="IQ117" s="201"/>
      <c r="IR117" s="201"/>
      <c r="IS117" s="201"/>
      <c r="IT117" s="201"/>
      <c r="IU117" s="201"/>
      <c r="IV117" s="201"/>
      <c r="IW117" s="201"/>
      <c r="IX117" s="201"/>
      <c r="IY117" s="201"/>
      <c r="IZ117" s="201"/>
      <c r="JA117" s="201"/>
      <c r="JB117" s="201"/>
      <c r="JC117" s="201"/>
      <c r="JD117" s="201"/>
      <c r="JE117" s="201"/>
      <c r="JF117" s="201"/>
      <c r="JG117" s="201"/>
      <c r="JH117" s="201"/>
      <c r="JI117" s="201"/>
      <c r="JJ117" s="201"/>
    </row>
    <row r="118" spans="2:270" s="27" customFormat="1" ht="6" customHeight="1" x14ac:dyDescent="0.15">
      <c r="B118" s="1089"/>
      <c r="C118" s="1092"/>
      <c r="D118" s="1086"/>
      <c r="E118" s="1119"/>
      <c r="F118" s="1119"/>
      <c r="G118" s="618"/>
      <c r="H118" s="201"/>
      <c r="J118" s="48"/>
      <c r="K118" s="55"/>
      <c r="L118" s="56"/>
      <c r="M118" s="55"/>
      <c r="N118" s="49"/>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c r="BK118"/>
      <c r="BL118"/>
      <c r="BM118" s="50"/>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c r="EX118" s="201"/>
      <c r="EY118" s="201"/>
      <c r="EZ118" s="201"/>
      <c r="FA118" s="201"/>
      <c r="FB118" s="201"/>
      <c r="FC118" s="201"/>
      <c r="FD118" s="201"/>
      <c r="FE118" s="201"/>
      <c r="FF118" s="201"/>
      <c r="FG118" s="201"/>
      <c r="FH118" s="201"/>
      <c r="FI118" s="201"/>
      <c r="FJ118" s="201"/>
      <c r="FK118" s="201"/>
      <c r="FL118" s="201"/>
      <c r="FM118" s="201"/>
      <c r="FN118" s="201"/>
      <c r="FO118" s="201"/>
      <c r="FP118" s="201"/>
      <c r="FQ118" s="201"/>
      <c r="FR118" s="201"/>
      <c r="FS118" s="201"/>
      <c r="FT118" s="201"/>
      <c r="FU118" s="201"/>
      <c r="FV118" s="201"/>
      <c r="FW118" s="201"/>
      <c r="FX118" s="201"/>
      <c r="FY118" s="201"/>
      <c r="FZ118" s="201"/>
      <c r="GA118" s="201"/>
      <c r="GB118" s="201"/>
      <c r="GC118" s="201"/>
      <c r="GD118" s="201"/>
      <c r="GE118" s="201"/>
      <c r="GF118" s="201"/>
      <c r="GG118" s="201"/>
      <c r="GH118" s="201"/>
      <c r="GI118" s="201"/>
      <c r="GJ118" s="201"/>
      <c r="GK118" s="201"/>
      <c r="GL118" s="201"/>
      <c r="GM118" s="201"/>
      <c r="GN118" s="201"/>
      <c r="GO118" s="201"/>
      <c r="GP118" s="201"/>
      <c r="GQ118" s="201"/>
      <c r="GR118" s="201"/>
      <c r="GS118" s="201"/>
      <c r="GT118" s="201"/>
      <c r="GU118" s="201"/>
      <c r="GV118" s="201"/>
      <c r="GW118" s="201"/>
      <c r="GX118" s="201"/>
      <c r="GY118" s="201"/>
      <c r="GZ118" s="201"/>
      <c r="HA118" s="201"/>
      <c r="HB118" s="201"/>
      <c r="HC118" s="201"/>
      <c r="HD118" s="201"/>
      <c r="HE118" s="201"/>
      <c r="HF118" s="201"/>
      <c r="HG118" s="201"/>
      <c r="HH118" s="201"/>
      <c r="HI118" s="201"/>
      <c r="HJ118" s="201"/>
      <c r="HK118" s="201"/>
      <c r="HL118" s="201"/>
      <c r="HM118" s="201"/>
      <c r="HN118" s="201"/>
      <c r="HO118" s="201"/>
      <c r="HP118" s="201"/>
      <c r="HQ118" s="201"/>
      <c r="HR118" s="201"/>
      <c r="HS118" s="201"/>
      <c r="HT118" s="201"/>
      <c r="HU118" s="201"/>
      <c r="HV118" s="201"/>
      <c r="HW118" s="201"/>
      <c r="HX118" s="201"/>
      <c r="HY118" s="201"/>
      <c r="HZ118" s="201"/>
      <c r="IA118" s="201"/>
      <c r="IB118" s="201"/>
      <c r="IC118" s="201"/>
      <c r="ID118" s="201"/>
      <c r="IE118" s="201"/>
      <c r="IF118" s="201"/>
      <c r="IG118" s="201"/>
      <c r="IH118" s="201"/>
      <c r="II118" s="201"/>
      <c r="IJ118" s="201"/>
      <c r="IK118" s="201"/>
      <c r="IL118" s="201"/>
      <c r="IM118" s="201"/>
      <c r="IN118" s="201"/>
      <c r="IO118" s="201"/>
      <c r="IP118" s="201"/>
      <c r="IQ118" s="201"/>
      <c r="IR118" s="201"/>
      <c r="IS118" s="201"/>
      <c r="IT118" s="201"/>
      <c r="IU118" s="201"/>
      <c r="IV118" s="201"/>
      <c r="IW118" s="201"/>
      <c r="IX118" s="201"/>
      <c r="IY118" s="201"/>
      <c r="IZ118" s="201"/>
      <c r="JA118" s="201"/>
      <c r="JB118" s="201"/>
      <c r="JC118" s="201"/>
      <c r="JD118" s="201"/>
      <c r="JE118" s="201"/>
      <c r="JF118" s="201"/>
      <c r="JG118" s="201"/>
      <c r="JH118" s="201"/>
      <c r="JI118" s="201"/>
      <c r="JJ118" s="201"/>
    </row>
    <row r="119" spans="2:270" ht="16" customHeight="1" x14ac:dyDescent="0.15">
      <c r="B119" s="1087"/>
      <c r="C119" s="1090">
        <f>IF(AP108=L224,IF(BB197+AC200+AC201&gt;0,1,0),0)</f>
        <v>0</v>
      </c>
      <c r="D119" s="1084"/>
      <c r="E119" s="1119"/>
      <c r="F119" s="1119"/>
      <c r="G119" s="306">
        <f>C119</f>
        <v>0</v>
      </c>
      <c r="J119" s="44"/>
      <c r="K119" s="58"/>
      <c r="L119" s="1066" t="s">
        <v>12</v>
      </c>
      <c r="M119" s="27">
        <f>IF(AC206=1,AK206,IF(AC207=1,AK207,0))</f>
        <v>0</v>
      </c>
      <c r="N119" s="49"/>
      <c r="O119" s="29"/>
      <c r="Q119" s="29"/>
      <c r="R119" s="29"/>
      <c r="S119" s="29"/>
      <c r="T119" s="29"/>
      <c r="AI119" s="27"/>
      <c r="AJ119" s="27"/>
      <c r="AK119" s="27"/>
      <c r="AL119" s="27"/>
      <c r="AM119" s="27"/>
      <c r="AN119" s="27"/>
      <c r="AO119" s="27"/>
      <c r="AP119" s="1213"/>
      <c r="AQ119" s="1213"/>
      <c r="AR119" s="1213"/>
      <c r="AS119" s="1213"/>
      <c r="AT119" s="1213"/>
      <c r="AU119" s="1214"/>
      <c r="AV119" s="1123" t="s">
        <v>1702</v>
      </c>
      <c r="AW119" s="1211" t="str">
        <f>AS211</f>
        <v/>
      </c>
      <c r="AX119" s="1211"/>
      <c r="AY119" s="1211"/>
      <c r="AZ119" s="1211"/>
      <c r="BA119" s="1211"/>
      <c r="BB119" s="1211"/>
      <c r="BC119" s="1211"/>
      <c r="BD119" s="1211"/>
      <c r="BE119" s="1211"/>
      <c r="BF119" s="1211"/>
      <c r="BG119" s="1211"/>
      <c r="BH119" s="1211"/>
      <c r="BI119" s="55"/>
      <c r="BM119" s="47"/>
    </row>
    <row r="120" spans="2:270" s="27" customFormat="1" ht="17" customHeight="1" x14ac:dyDescent="0.15">
      <c r="B120" s="1089"/>
      <c r="C120" s="1092"/>
      <c r="D120" s="1086"/>
      <c r="E120" s="1119"/>
      <c r="F120" s="1119"/>
      <c r="G120" s="618"/>
      <c r="H120" s="201"/>
      <c r="J120" s="48"/>
      <c r="K120" s="55"/>
      <c r="L120" s="56"/>
      <c r="M120" s="55"/>
      <c r="N120" s="49"/>
      <c r="AD120" s="56"/>
      <c r="AE120" s="56"/>
      <c r="AF120" s="56"/>
      <c r="AG120" s="56"/>
      <c r="AH120" s="56"/>
      <c r="AI120" s="56"/>
      <c r="AJ120" s="56"/>
      <c r="AK120" s="56"/>
      <c r="AL120" s="56"/>
      <c r="AM120" s="56"/>
      <c r="AN120" s="56"/>
      <c r="AO120" s="56"/>
      <c r="AP120" s="56"/>
      <c r="AQ120" s="56"/>
      <c r="AR120" s="56"/>
      <c r="AS120" s="56"/>
      <c r="AT120" s="56"/>
      <c r="AU120" s="56"/>
      <c r="AV120" s="56"/>
      <c r="AW120" s="1211"/>
      <c r="AX120" s="1211"/>
      <c r="AY120" s="1211"/>
      <c r="AZ120" s="1211"/>
      <c r="BA120" s="1211"/>
      <c r="BB120" s="1211"/>
      <c r="BC120" s="1211"/>
      <c r="BD120" s="1211"/>
      <c r="BE120" s="1211"/>
      <c r="BF120" s="1211"/>
      <c r="BG120" s="1211"/>
      <c r="BH120" s="1211"/>
      <c r="BI120" s="56"/>
      <c r="BJ120"/>
      <c r="BK120"/>
      <c r="BL120"/>
      <c r="BM120" s="47"/>
      <c r="BN120"/>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FX120" s="201"/>
      <c r="FY120" s="201"/>
      <c r="FZ120" s="201"/>
      <c r="GA120" s="201"/>
      <c r="GB120" s="201"/>
      <c r="GC120" s="201"/>
      <c r="GD120" s="201"/>
      <c r="GE120" s="201"/>
      <c r="GF120" s="201"/>
      <c r="GG120" s="201"/>
      <c r="GH120" s="201"/>
      <c r="GI120" s="201"/>
      <c r="GJ120" s="201"/>
      <c r="GK120" s="201"/>
      <c r="GL120" s="201"/>
      <c r="GM120" s="201"/>
      <c r="GN120" s="201"/>
      <c r="GO120" s="201"/>
      <c r="GP120" s="201"/>
      <c r="GQ120" s="201"/>
      <c r="GR120" s="201"/>
      <c r="GS120" s="201"/>
      <c r="GT120" s="201"/>
      <c r="GU120" s="201"/>
      <c r="GV120" s="201"/>
      <c r="GW120" s="201"/>
      <c r="GX120" s="201"/>
      <c r="GY120" s="201"/>
      <c r="GZ120" s="201"/>
      <c r="HA120" s="201"/>
      <c r="HB120" s="201"/>
      <c r="HC120" s="201"/>
      <c r="HD120" s="201"/>
      <c r="HE120" s="201"/>
      <c r="HF120" s="201"/>
      <c r="HG120" s="201"/>
      <c r="HH120" s="201"/>
      <c r="HI120" s="201"/>
      <c r="HJ120" s="201"/>
      <c r="HK120" s="201"/>
      <c r="HL120" s="201"/>
      <c r="HM120" s="201"/>
      <c r="HN120" s="201"/>
      <c r="HO120" s="201"/>
      <c r="HP120" s="201"/>
      <c r="HQ120" s="201"/>
      <c r="HR120" s="201"/>
      <c r="HS120" s="201"/>
      <c r="HT120" s="201"/>
      <c r="HU120" s="201"/>
      <c r="HV120" s="201"/>
      <c r="HW120" s="201"/>
      <c r="HX120" s="201"/>
      <c r="HY120" s="201"/>
      <c r="HZ120" s="201"/>
      <c r="IA120" s="201"/>
      <c r="IB120" s="201"/>
      <c r="IC120" s="201"/>
      <c r="ID120" s="201"/>
      <c r="IE120" s="201"/>
      <c r="IF120" s="201"/>
      <c r="IG120" s="201"/>
      <c r="IH120" s="201"/>
      <c r="II120" s="201"/>
      <c r="IJ120" s="201"/>
      <c r="IK120" s="201"/>
      <c r="IL120" s="201"/>
      <c r="IM120" s="201"/>
      <c r="IN120" s="201"/>
      <c r="IO120" s="201"/>
      <c r="IP120" s="201"/>
      <c r="IQ120" s="201"/>
      <c r="IR120" s="201"/>
      <c r="IS120" s="201"/>
      <c r="IT120" s="201"/>
      <c r="IU120" s="201"/>
      <c r="IV120" s="201"/>
      <c r="IW120" s="201"/>
      <c r="IX120" s="201"/>
      <c r="IY120" s="201"/>
      <c r="IZ120" s="201"/>
      <c r="JA120" s="201"/>
      <c r="JB120" s="201"/>
      <c r="JC120" s="201"/>
      <c r="JD120" s="201"/>
      <c r="JE120" s="201"/>
      <c r="JF120" s="201"/>
      <c r="JG120" s="201"/>
      <c r="JH120" s="201"/>
      <c r="JI120" s="201"/>
      <c r="JJ120" s="201"/>
    </row>
    <row r="121" spans="2:270" s="27" customFormat="1" ht="17" customHeight="1" x14ac:dyDescent="0.15">
      <c r="B121" s="1089"/>
      <c r="C121" s="1092">
        <f>IF(C119=1,IF(AP119=L225,0,1),0)</f>
        <v>0</v>
      </c>
      <c r="D121" s="1086"/>
      <c r="E121" s="1119"/>
      <c r="F121" s="1119"/>
      <c r="G121" s="618">
        <f>IF(G119=1,IF(AP119="",0,1),0)</f>
        <v>0</v>
      </c>
      <c r="H121" s="201"/>
      <c r="J121" s="48"/>
      <c r="K121" s="55"/>
      <c r="L121" s="56"/>
      <c r="M121" s="55"/>
      <c r="N121" s="49"/>
      <c r="AD121" s="56"/>
      <c r="AE121" s="56"/>
      <c r="AF121" s="56"/>
      <c r="AG121" s="56"/>
      <c r="AH121" s="56"/>
      <c r="AI121" s="56"/>
      <c r="AJ121" s="56"/>
      <c r="AK121" s="56"/>
      <c r="AL121" s="56"/>
      <c r="AM121" s="56"/>
      <c r="AN121" s="1200" t="s">
        <v>804</v>
      </c>
      <c r="AO121" s="56"/>
      <c r="AP121" s="56"/>
      <c r="AQ121" s="56"/>
      <c r="AR121" s="56"/>
      <c r="AS121" s="56"/>
      <c r="AT121" s="56"/>
      <c r="AU121" s="56"/>
      <c r="AV121" s="56"/>
      <c r="AW121" s="1211"/>
      <c r="AX121" s="1211"/>
      <c r="AY121" s="1211"/>
      <c r="AZ121" s="1211"/>
      <c r="BA121" s="1211"/>
      <c r="BB121" s="1211"/>
      <c r="BC121" s="1211"/>
      <c r="BD121" s="1211"/>
      <c r="BE121" s="1211"/>
      <c r="BF121" s="1211"/>
      <c r="BG121" s="1211"/>
      <c r="BH121" s="1211"/>
      <c r="BI121" s="56"/>
      <c r="BJ121"/>
      <c r="BK121"/>
      <c r="BL121"/>
      <c r="BM121" s="47"/>
      <c r="BN12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c r="EX121" s="201"/>
      <c r="EY121" s="201"/>
      <c r="EZ121" s="201"/>
      <c r="FA121" s="201"/>
      <c r="FB121" s="201"/>
      <c r="FC121" s="201"/>
      <c r="FD121" s="201"/>
      <c r="FE121" s="201"/>
      <c r="FF121" s="201"/>
      <c r="FG121" s="201"/>
      <c r="FH121" s="201"/>
      <c r="FI121" s="201"/>
      <c r="FJ121" s="201"/>
      <c r="FK121" s="201"/>
      <c r="FL121" s="201"/>
      <c r="FM121" s="201"/>
      <c r="FN121" s="201"/>
      <c r="FO121" s="201"/>
      <c r="FP121" s="201"/>
      <c r="FQ121" s="201"/>
      <c r="FR121" s="201"/>
      <c r="FS121" s="201"/>
      <c r="FT121" s="201"/>
      <c r="FU121" s="201"/>
      <c r="FV121" s="201"/>
      <c r="FW121" s="201"/>
      <c r="FX121" s="201"/>
      <c r="FY121" s="201"/>
      <c r="FZ121" s="201"/>
      <c r="GA121" s="201"/>
      <c r="GB121" s="201"/>
      <c r="GC121" s="201"/>
      <c r="GD121" s="201"/>
      <c r="GE121" s="201"/>
      <c r="GF121" s="201"/>
      <c r="GG121" s="201"/>
      <c r="GH121" s="201"/>
      <c r="GI121" s="201"/>
      <c r="GJ121" s="201"/>
      <c r="GK121" s="201"/>
      <c r="GL121" s="201"/>
      <c r="GM121" s="201"/>
      <c r="GN121" s="201"/>
      <c r="GO121" s="201"/>
      <c r="GP121" s="201"/>
      <c r="GQ121" s="201"/>
      <c r="GR121" s="201"/>
      <c r="GS121" s="201"/>
      <c r="GT121" s="201"/>
      <c r="GU121" s="201"/>
      <c r="GV121" s="201"/>
      <c r="GW121" s="201"/>
      <c r="GX121" s="201"/>
      <c r="GY121" s="201"/>
      <c r="GZ121" s="201"/>
      <c r="HA121" s="201"/>
      <c r="HB121" s="201"/>
      <c r="HC121" s="201"/>
      <c r="HD121" s="201"/>
      <c r="HE121" s="201"/>
      <c r="HF121" s="201"/>
      <c r="HG121" s="201"/>
      <c r="HH121" s="201"/>
      <c r="HI121" s="201"/>
      <c r="HJ121" s="201"/>
      <c r="HK121" s="201"/>
      <c r="HL121" s="201"/>
      <c r="HM121" s="201"/>
      <c r="HN121" s="201"/>
      <c r="HO121" s="201"/>
      <c r="HP121" s="201"/>
      <c r="HQ121" s="201"/>
      <c r="HR121" s="201"/>
      <c r="HS121" s="201"/>
      <c r="HT121" s="201"/>
      <c r="HU121" s="201"/>
      <c r="HV121" s="201"/>
      <c r="HW121" s="201"/>
      <c r="HX121" s="201"/>
      <c r="HY121" s="201"/>
      <c r="HZ121" s="201"/>
      <c r="IA121" s="201"/>
      <c r="IB121" s="201"/>
      <c r="IC121" s="201"/>
      <c r="ID121" s="201"/>
      <c r="IE121" s="201"/>
      <c r="IF121" s="201"/>
      <c r="IG121" s="201"/>
      <c r="IH121" s="201"/>
      <c r="II121" s="201"/>
      <c r="IJ121" s="201"/>
      <c r="IK121" s="201"/>
      <c r="IL121" s="201"/>
      <c r="IM121" s="201"/>
      <c r="IN121" s="201"/>
      <c r="IO121" s="201"/>
      <c r="IP121" s="201"/>
      <c r="IQ121" s="201"/>
      <c r="IR121" s="201"/>
      <c r="IS121" s="201"/>
      <c r="IT121" s="201"/>
      <c r="IU121" s="201"/>
      <c r="IV121" s="201"/>
      <c r="IW121" s="201"/>
      <c r="IX121" s="201"/>
      <c r="IY121" s="201"/>
      <c r="IZ121" s="201"/>
      <c r="JA121" s="201"/>
      <c r="JB121" s="201"/>
      <c r="JC121" s="201"/>
      <c r="JD121" s="201"/>
      <c r="JE121" s="201"/>
      <c r="JF121" s="201"/>
      <c r="JG121" s="201"/>
      <c r="JH121" s="201"/>
      <c r="JI121" s="201"/>
      <c r="JJ121" s="201"/>
    </row>
    <row r="122" spans="2:270" s="27" customFormat="1" ht="17" customHeight="1" x14ac:dyDescent="0.15">
      <c r="B122" s="1089"/>
      <c r="C122" s="1092"/>
      <c r="D122" s="1086"/>
      <c r="E122" s="618">
        <f>IF(B127=1,IF(AP108=L224,1,0),0)</f>
        <v>0</v>
      </c>
      <c r="F122" s="618">
        <f>IF(G117=1,IF(AP117="",0,1),0)</f>
        <v>0</v>
      </c>
      <c r="G122" s="618">
        <f>IF(E122=1,1,IF(F122=1,1,IF(G121=1,1,0)))</f>
        <v>0</v>
      </c>
      <c r="H122" s="201"/>
      <c r="J122" s="48"/>
      <c r="K122" s="978">
        <v>3.3</v>
      </c>
      <c r="L122" s="526" t="str">
        <f>X!$C$272</f>
        <v>Volete confrontare due varianti?</v>
      </c>
      <c r="M122" s="29"/>
      <c r="N122" s="49"/>
      <c r="AP122" s="1213"/>
      <c r="AQ122" s="1213"/>
      <c r="AR122" s="1213"/>
      <c r="AS122" s="1213"/>
      <c r="AT122" s="1213"/>
      <c r="AU122" s="1214"/>
      <c r="AV122" s="1123" t="s">
        <v>1702</v>
      </c>
      <c r="BJ122"/>
      <c r="BK122"/>
      <c r="BL122"/>
      <c r="BM122" s="47"/>
      <c r="BN122"/>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c r="EX122" s="201"/>
      <c r="EY122" s="201"/>
      <c r="EZ122" s="201"/>
      <c r="FA122" s="201"/>
      <c r="FB122" s="201"/>
      <c r="FC122" s="201"/>
      <c r="FD122" s="201"/>
      <c r="FE122" s="201"/>
      <c r="FF122" s="201"/>
      <c r="FG122" s="201"/>
      <c r="FH122" s="201"/>
      <c r="FI122" s="201"/>
      <c r="FJ122" s="201"/>
      <c r="FK122" s="201"/>
      <c r="FL122" s="201"/>
      <c r="FM122" s="201"/>
      <c r="FN122" s="201"/>
      <c r="FO122" s="201"/>
      <c r="FP122" s="201"/>
      <c r="FQ122" s="201"/>
      <c r="FR122" s="201"/>
      <c r="FS122" s="201"/>
      <c r="FT122" s="201"/>
      <c r="FU122" s="201"/>
      <c r="FV122" s="201"/>
      <c r="FW122" s="201"/>
      <c r="FX122" s="201"/>
      <c r="FY122" s="201"/>
      <c r="FZ122" s="201"/>
      <c r="GA122" s="201"/>
      <c r="GB122" s="201"/>
      <c r="GC122" s="201"/>
      <c r="GD122" s="201"/>
      <c r="GE122" s="201"/>
      <c r="GF122" s="201"/>
      <c r="GG122" s="201"/>
      <c r="GH122" s="201"/>
      <c r="GI122" s="201"/>
      <c r="GJ122" s="201"/>
      <c r="GK122" s="201"/>
      <c r="GL122" s="201"/>
      <c r="GM122" s="201"/>
      <c r="GN122" s="201"/>
      <c r="GO122" s="201"/>
      <c r="GP122" s="201"/>
      <c r="GQ122" s="201"/>
      <c r="GR122" s="201"/>
      <c r="GS122" s="201"/>
      <c r="GT122" s="201"/>
      <c r="GU122" s="201"/>
      <c r="GV122" s="201"/>
      <c r="GW122" s="201"/>
      <c r="GX122" s="201"/>
      <c r="GY122" s="201"/>
      <c r="GZ122" s="201"/>
      <c r="HA122" s="201"/>
      <c r="HB122" s="201"/>
      <c r="HC122" s="201"/>
      <c r="HD122" s="201"/>
      <c r="HE122" s="201"/>
      <c r="HF122" s="201"/>
      <c r="HG122" s="201"/>
      <c r="HH122" s="201"/>
      <c r="HI122" s="201"/>
      <c r="HJ122" s="201"/>
      <c r="HK122" s="201"/>
      <c r="HL122" s="201"/>
      <c r="HM122" s="201"/>
      <c r="HN122" s="201"/>
      <c r="HO122" s="201"/>
      <c r="HP122" s="201"/>
      <c r="HQ122" s="201"/>
      <c r="HR122" s="201"/>
      <c r="HS122" s="201"/>
      <c r="HT122" s="201"/>
      <c r="HU122" s="201"/>
      <c r="HV122" s="201"/>
      <c r="HW122" s="201"/>
      <c r="HX122" s="201"/>
      <c r="HY122" s="201"/>
      <c r="HZ122" s="201"/>
      <c r="IA122" s="201"/>
      <c r="IB122" s="201"/>
      <c r="IC122" s="201"/>
      <c r="ID122" s="201"/>
      <c r="IE122" s="201"/>
      <c r="IF122" s="201"/>
      <c r="IG122" s="201"/>
      <c r="IH122" s="201"/>
      <c r="II122" s="201"/>
      <c r="IJ122" s="201"/>
      <c r="IK122" s="201"/>
      <c r="IL122" s="201"/>
      <c r="IM122" s="201"/>
      <c r="IN122" s="201"/>
      <c r="IO122" s="201"/>
      <c r="IP122" s="201"/>
      <c r="IQ122" s="201"/>
      <c r="IR122" s="201"/>
      <c r="IS122" s="201"/>
      <c r="IT122" s="201"/>
      <c r="IU122" s="201"/>
      <c r="IV122" s="201"/>
      <c r="IW122" s="201"/>
      <c r="IX122" s="201"/>
      <c r="IY122" s="201"/>
      <c r="IZ122" s="201"/>
      <c r="JA122" s="201"/>
      <c r="JB122" s="201"/>
      <c r="JC122" s="201"/>
      <c r="JD122" s="201"/>
      <c r="JE122" s="201"/>
      <c r="JF122" s="201"/>
      <c r="JG122" s="201"/>
      <c r="JH122" s="201"/>
      <c r="JI122" s="201"/>
      <c r="JJ122" s="201"/>
    </row>
    <row r="123" spans="2:270" s="27" customFormat="1" ht="4" customHeight="1" x14ac:dyDescent="0.15">
      <c r="B123" s="1089"/>
      <c r="C123" s="1092"/>
      <c r="D123" s="1086"/>
      <c r="E123" s="1119"/>
      <c r="F123" s="1119"/>
      <c r="G123" s="618"/>
      <c r="H123" s="201"/>
      <c r="J123" s="48"/>
      <c r="L123" s="49"/>
      <c r="M123" s="49"/>
      <c r="N123" s="49"/>
      <c r="O123" s="49"/>
      <c r="BJ123"/>
      <c r="BK123"/>
      <c r="BL123"/>
      <c r="BM123" s="47"/>
      <c r="BN123"/>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c r="EX123" s="201"/>
      <c r="EY123" s="201"/>
      <c r="EZ123" s="201"/>
      <c r="FA123" s="201"/>
      <c r="FB123" s="201"/>
      <c r="FC123" s="201"/>
      <c r="FD123" s="201"/>
      <c r="FE123" s="201"/>
      <c r="FF123" s="201"/>
      <c r="FG123" s="201"/>
      <c r="FH123" s="201"/>
      <c r="FI123" s="201"/>
      <c r="FJ123" s="201"/>
      <c r="FK123" s="201"/>
      <c r="FL123" s="201"/>
      <c r="FM123" s="201"/>
      <c r="FN123" s="201"/>
      <c r="FO123" s="201"/>
      <c r="FP123" s="201"/>
      <c r="FQ123" s="201"/>
      <c r="FR123" s="201"/>
      <c r="FS123" s="201"/>
      <c r="FT123" s="201"/>
      <c r="FU123" s="201"/>
      <c r="FV123" s="201"/>
      <c r="FW123" s="201"/>
      <c r="FX123" s="201"/>
      <c r="FY123" s="201"/>
      <c r="FZ123" s="201"/>
      <c r="GA123" s="201"/>
      <c r="GB123" s="201"/>
      <c r="GC123" s="201"/>
      <c r="GD123" s="201"/>
      <c r="GE123" s="201"/>
      <c r="GF123" s="201"/>
      <c r="GG123" s="201"/>
      <c r="GH123" s="201"/>
      <c r="GI123" s="201"/>
      <c r="GJ123" s="201"/>
      <c r="GK123" s="201"/>
      <c r="GL123" s="201"/>
      <c r="GM123" s="201"/>
      <c r="GN123" s="201"/>
      <c r="GO123" s="201"/>
      <c r="GP123" s="201"/>
      <c r="GQ123" s="201"/>
      <c r="GR123" s="201"/>
      <c r="GS123" s="201"/>
      <c r="GT123" s="201"/>
      <c r="GU123" s="201"/>
      <c r="GV123" s="201"/>
      <c r="GW123" s="201"/>
      <c r="GX123" s="201"/>
      <c r="GY123" s="201"/>
      <c r="GZ123" s="201"/>
      <c r="HA123" s="201"/>
      <c r="HB123" s="201"/>
      <c r="HC123" s="201"/>
      <c r="HD123" s="201"/>
      <c r="HE123" s="201"/>
      <c r="HF123" s="201"/>
      <c r="HG123" s="201"/>
      <c r="HH123" s="201"/>
      <c r="HI123" s="201"/>
      <c r="HJ123" s="201"/>
      <c r="HK123" s="201"/>
      <c r="HL123" s="201"/>
      <c r="HM123" s="201"/>
      <c r="HN123" s="201"/>
      <c r="HO123" s="201"/>
      <c r="HP123" s="201"/>
      <c r="HQ123" s="201"/>
      <c r="HR123" s="201"/>
      <c r="HS123" s="201"/>
      <c r="HT123" s="201"/>
      <c r="HU123" s="201"/>
      <c r="HV123" s="201"/>
      <c r="HW123" s="201"/>
      <c r="HX123" s="201"/>
      <c r="HY123" s="201"/>
      <c r="HZ123" s="201"/>
      <c r="IA123" s="201"/>
      <c r="IB123" s="201"/>
      <c r="IC123" s="201"/>
      <c r="ID123" s="201"/>
      <c r="IE123" s="201"/>
      <c r="IF123" s="201"/>
      <c r="IG123" s="201"/>
      <c r="IH123" s="201"/>
      <c r="II123" s="201"/>
      <c r="IJ123" s="201"/>
      <c r="IK123" s="201"/>
      <c r="IL123" s="201"/>
      <c r="IM123" s="201"/>
      <c r="IN123" s="201"/>
      <c r="IO123" s="201"/>
      <c r="IP123" s="201"/>
      <c r="IQ123" s="201"/>
      <c r="IR123" s="201"/>
      <c r="IS123" s="201"/>
      <c r="IT123" s="201"/>
      <c r="IU123" s="201"/>
      <c r="IV123" s="201"/>
      <c r="IW123" s="201"/>
      <c r="IX123" s="201"/>
      <c r="IY123" s="201"/>
      <c r="IZ123" s="201"/>
      <c r="JA123" s="201"/>
      <c r="JB123" s="201"/>
      <c r="JC123" s="201"/>
      <c r="JD123" s="201"/>
      <c r="JE123" s="201"/>
      <c r="JF123" s="201"/>
      <c r="JG123" s="201"/>
      <c r="JH123" s="201"/>
      <c r="JI123" s="201"/>
      <c r="JJ123" s="201"/>
    </row>
    <row r="124" spans="2:270" s="27" customFormat="1" ht="17" customHeight="1" x14ac:dyDescent="0.15">
      <c r="B124" s="1089"/>
      <c r="C124" s="1092"/>
      <c r="D124" s="1086"/>
      <c r="E124" s="1119"/>
      <c r="F124" s="1119"/>
      <c r="G124" s="618">
        <f>IF(AP122="",0,G122)</f>
        <v>0</v>
      </c>
      <c r="H124" s="201"/>
      <c r="J124" s="57"/>
      <c r="L124" s="1066" t="s">
        <v>12</v>
      </c>
      <c r="M124" s="27" t="str">
        <f>IF(AP122=L224,L237,L236)</f>
        <v>Denominazione</v>
      </c>
      <c r="N124" s="49"/>
      <c r="O124" s="55"/>
      <c r="AP124" s="1213"/>
      <c r="AQ124" s="1213"/>
      <c r="AR124" s="1213"/>
      <c r="AS124" s="1213"/>
      <c r="AT124" s="1213"/>
      <c r="AU124" s="1213"/>
      <c r="AV124" s="1213"/>
      <c r="AW124" s="1213"/>
      <c r="AX124" s="1213"/>
      <c r="AY124" s="1213"/>
      <c r="AZ124" s="1213"/>
      <c r="BA124" s="1213"/>
      <c r="BB124" s="1213"/>
      <c r="BC124" s="1213"/>
      <c r="BD124" s="1213"/>
      <c r="BE124" s="1213"/>
      <c r="BF124" s="1213"/>
      <c r="BG124" s="1213"/>
      <c r="BH124" s="1214"/>
      <c r="BI124" s="55"/>
      <c r="BJ124"/>
      <c r="BK124"/>
      <c r="BL124"/>
      <c r="BM124" s="47"/>
      <c r="BN124"/>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c r="EX124" s="201"/>
      <c r="EY124" s="201"/>
      <c r="EZ124" s="201"/>
      <c r="FA124" s="201"/>
      <c r="FB124" s="201"/>
      <c r="FC124" s="201"/>
      <c r="FD124" s="201"/>
      <c r="FE124" s="201"/>
      <c r="FF124" s="201"/>
      <c r="FG124" s="201"/>
      <c r="FH124" s="201"/>
      <c r="FI124" s="201"/>
      <c r="FJ124" s="201"/>
      <c r="FK124" s="201"/>
      <c r="FL124" s="201"/>
      <c r="FM124" s="201"/>
      <c r="FN124" s="201"/>
      <c r="FO124" s="201"/>
      <c r="FP124" s="201"/>
      <c r="FQ124" s="201"/>
      <c r="FR124" s="201"/>
      <c r="FS124" s="201"/>
      <c r="FT124" s="201"/>
      <c r="FU124" s="201"/>
      <c r="FV124" s="201"/>
      <c r="FW124" s="201"/>
      <c r="FX124" s="201"/>
      <c r="FY124" s="201"/>
      <c r="FZ124" s="201"/>
      <c r="GA124" s="201"/>
      <c r="GB124" s="201"/>
      <c r="GC124" s="201"/>
      <c r="GD124" s="201"/>
      <c r="GE124" s="201"/>
      <c r="GF124" s="201"/>
      <c r="GG124" s="201"/>
      <c r="GH124" s="201"/>
      <c r="GI124" s="201"/>
      <c r="GJ124" s="201"/>
      <c r="GK124" s="201"/>
      <c r="GL124" s="201"/>
      <c r="GM124" s="201"/>
      <c r="GN124" s="201"/>
      <c r="GO124" s="201"/>
      <c r="GP124" s="201"/>
      <c r="GQ124" s="201"/>
      <c r="GR124" s="201"/>
      <c r="GS124" s="201"/>
      <c r="GT124" s="201"/>
      <c r="GU124" s="201"/>
      <c r="GV124" s="201"/>
      <c r="GW124" s="201"/>
      <c r="GX124" s="201"/>
      <c r="GY124" s="201"/>
      <c r="GZ124" s="201"/>
      <c r="HA124" s="201"/>
      <c r="HB124" s="201"/>
      <c r="HC124" s="201"/>
      <c r="HD124" s="201"/>
      <c r="HE124" s="201"/>
      <c r="HF124" s="201"/>
      <c r="HG124" s="201"/>
      <c r="HH124" s="201"/>
      <c r="HI124" s="201"/>
      <c r="HJ124" s="201"/>
      <c r="HK124" s="201"/>
      <c r="HL124" s="201"/>
      <c r="HM124" s="201"/>
      <c r="HN124" s="201"/>
      <c r="HO124" s="201"/>
      <c r="HP124" s="201"/>
      <c r="HQ124" s="201"/>
      <c r="HR124" s="201"/>
      <c r="HS124" s="201"/>
      <c r="HT124" s="201"/>
      <c r="HU124" s="201"/>
      <c r="HV124" s="201"/>
      <c r="HW124" s="201"/>
      <c r="HX124" s="201"/>
      <c r="HY124" s="201"/>
      <c r="HZ124" s="201"/>
      <c r="IA124" s="201"/>
      <c r="IB124" s="201"/>
      <c r="IC124" s="201"/>
      <c r="ID124" s="201"/>
      <c r="IE124" s="201"/>
      <c r="IF124" s="201"/>
      <c r="IG124" s="201"/>
      <c r="IH124" s="201"/>
      <c r="II124" s="201"/>
      <c r="IJ124" s="201"/>
      <c r="IK124" s="201"/>
      <c r="IL124" s="201"/>
      <c r="IM124" s="201"/>
      <c r="IN124" s="201"/>
      <c r="IO124" s="201"/>
      <c r="IP124" s="201"/>
      <c r="IQ124" s="201"/>
      <c r="IR124" s="201"/>
      <c r="IS124" s="201"/>
      <c r="IT124" s="201"/>
      <c r="IU124" s="201"/>
      <c r="IV124" s="201"/>
      <c r="IW124" s="201"/>
      <c r="IX124" s="201"/>
      <c r="IY124" s="201"/>
      <c r="IZ124" s="201"/>
      <c r="JA124" s="201"/>
      <c r="JB124" s="201"/>
      <c r="JC124" s="201"/>
      <c r="JD124" s="201"/>
      <c r="JE124" s="201"/>
      <c r="JF124" s="201"/>
      <c r="JG124" s="201"/>
      <c r="JH124" s="201"/>
      <c r="JI124" s="201"/>
      <c r="JJ124" s="201"/>
    </row>
    <row r="125" spans="2:270" s="27" customFormat="1" ht="6" customHeight="1" x14ac:dyDescent="0.15">
      <c r="B125" s="1089"/>
      <c r="C125" s="1092"/>
      <c r="D125" s="1086"/>
      <c r="E125" s="1119"/>
      <c r="F125" s="1119"/>
      <c r="G125" s="618"/>
      <c r="H125" s="201"/>
      <c r="J125" s="48"/>
      <c r="L125" s="49"/>
      <c r="N125" s="49"/>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c r="BK125"/>
      <c r="BL125"/>
      <c r="BM125" s="50"/>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c r="EK125" s="201"/>
      <c r="EL125" s="201"/>
      <c r="EM125" s="201"/>
      <c r="EN125" s="201"/>
      <c r="EO125" s="201"/>
      <c r="EP125" s="201"/>
      <c r="EQ125" s="201"/>
      <c r="ER125" s="201"/>
      <c r="ES125" s="201"/>
      <c r="ET125" s="201"/>
      <c r="EU125" s="201"/>
      <c r="EV125" s="201"/>
      <c r="EW125" s="201"/>
      <c r="EX125" s="201"/>
      <c r="EY125" s="201"/>
      <c r="EZ125" s="201"/>
      <c r="FA125" s="201"/>
      <c r="FB125" s="201"/>
      <c r="FC125" s="201"/>
      <c r="FD125" s="201"/>
      <c r="FE125" s="201"/>
      <c r="FF125" s="201"/>
      <c r="FG125" s="201"/>
      <c r="FH125" s="201"/>
      <c r="FI125" s="201"/>
      <c r="FJ125" s="201"/>
      <c r="FK125" s="201"/>
      <c r="FL125" s="201"/>
      <c r="FM125" s="201"/>
      <c r="FN125" s="201"/>
      <c r="FO125" s="201"/>
      <c r="FP125" s="201"/>
      <c r="FQ125" s="201"/>
      <c r="FR125" s="201"/>
      <c r="FS125" s="201"/>
      <c r="FT125" s="201"/>
      <c r="FU125" s="201"/>
      <c r="FV125" s="201"/>
      <c r="FW125" s="201"/>
      <c r="FX125" s="201"/>
      <c r="FY125" s="201"/>
      <c r="FZ125" s="201"/>
      <c r="GA125" s="201"/>
      <c r="GB125" s="201"/>
      <c r="GC125" s="201"/>
      <c r="GD125" s="201"/>
      <c r="GE125" s="201"/>
      <c r="GF125" s="201"/>
      <c r="GG125" s="201"/>
      <c r="GH125" s="201"/>
      <c r="GI125" s="201"/>
      <c r="GJ125" s="201"/>
      <c r="GK125" s="201"/>
      <c r="GL125" s="201"/>
      <c r="GM125" s="201"/>
      <c r="GN125" s="201"/>
      <c r="GO125" s="201"/>
      <c r="GP125" s="201"/>
      <c r="GQ125" s="201"/>
      <c r="GR125" s="201"/>
      <c r="GS125" s="201"/>
      <c r="GT125" s="201"/>
      <c r="GU125" s="201"/>
      <c r="GV125" s="201"/>
      <c r="GW125" s="201"/>
      <c r="GX125" s="201"/>
      <c r="GY125" s="201"/>
      <c r="GZ125" s="201"/>
      <c r="HA125" s="201"/>
      <c r="HB125" s="201"/>
      <c r="HC125" s="201"/>
      <c r="HD125" s="201"/>
      <c r="HE125" s="201"/>
      <c r="HF125" s="201"/>
      <c r="HG125" s="201"/>
      <c r="HH125" s="201"/>
      <c r="HI125" s="201"/>
      <c r="HJ125" s="201"/>
      <c r="HK125" s="201"/>
      <c r="HL125" s="201"/>
      <c r="HM125" s="201"/>
      <c r="HN125" s="201"/>
      <c r="HO125" s="201"/>
      <c r="HP125" s="201"/>
      <c r="HQ125" s="201"/>
      <c r="HR125" s="201"/>
      <c r="HS125" s="201"/>
      <c r="HT125" s="201"/>
      <c r="HU125" s="201"/>
      <c r="HV125" s="201"/>
      <c r="HW125" s="201"/>
      <c r="HX125" s="201"/>
      <c r="HY125" s="201"/>
      <c r="HZ125" s="201"/>
      <c r="IA125" s="201"/>
      <c r="IB125" s="201"/>
      <c r="IC125" s="201"/>
      <c r="ID125" s="201"/>
      <c r="IE125" s="201"/>
      <c r="IF125" s="201"/>
      <c r="IG125" s="201"/>
      <c r="IH125" s="201"/>
      <c r="II125" s="201"/>
      <c r="IJ125" s="201"/>
      <c r="IK125" s="201"/>
      <c r="IL125" s="201"/>
      <c r="IM125" s="201"/>
      <c r="IN125" s="201"/>
      <c r="IO125" s="201"/>
      <c r="IP125" s="201"/>
      <c r="IQ125" s="201"/>
      <c r="IR125" s="201"/>
      <c r="IS125" s="201"/>
      <c r="IT125" s="201"/>
      <c r="IU125" s="201"/>
      <c r="IV125" s="201"/>
      <c r="IW125" s="201"/>
      <c r="IX125" s="201"/>
      <c r="IY125" s="201"/>
      <c r="IZ125" s="201"/>
      <c r="JA125" s="201"/>
      <c r="JB125" s="201"/>
      <c r="JC125" s="201"/>
      <c r="JD125" s="201"/>
      <c r="JE125" s="201"/>
      <c r="JF125" s="201"/>
      <c r="JG125" s="201"/>
      <c r="JH125" s="201"/>
      <c r="JI125" s="201"/>
      <c r="JJ125" s="201"/>
    </row>
    <row r="126" spans="2:270" s="27" customFormat="1" ht="17" customHeight="1" x14ac:dyDescent="0.15">
      <c r="B126" s="1089"/>
      <c r="C126" s="1092"/>
      <c r="D126" s="1086"/>
      <c r="E126" s="1119"/>
      <c r="F126" s="1119"/>
      <c r="G126" s="618">
        <f>G122</f>
        <v>0</v>
      </c>
      <c r="H126" s="201"/>
      <c r="J126" s="57"/>
      <c r="K126" s="58"/>
      <c r="L126" s="1066" t="s">
        <v>12</v>
      </c>
      <c r="M126" s="27" t="str">
        <f>L238</f>
        <v>Denominazione della variante B</v>
      </c>
      <c r="N126" s="49"/>
      <c r="O126" s="55"/>
      <c r="AP126" s="1213"/>
      <c r="AQ126" s="1213"/>
      <c r="AR126" s="1213"/>
      <c r="AS126" s="1213"/>
      <c r="AT126" s="1213"/>
      <c r="AU126" s="1213"/>
      <c r="AV126" s="1213"/>
      <c r="AW126" s="1213"/>
      <c r="AX126" s="1213"/>
      <c r="AY126" s="1213"/>
      <c r="AZ126" s="1213"/>
      <c r="BA126" s="1213"/>
      <c r="BB126" s="1213"/>
      <c r="BC126" s="1213"/>
      <c r="BD126" s="1213"/>
      <c r="BE126" s="1213"/>
      <c r="BF126" s="1213"/>
      <c r="BG126" s="1213"/>
      <c r="BH126" s="1214"/>
      <c r="BI126" s="56"/>
      <c r="BJ126"/>
      <c r="BK126"/>
      <c r="BL126"/>
      <c r="BM126" s="50"/>
      <c r="BO126" s="201"/>
      <c r="BP126" s="201"/>
      <c r="BQ126" s="201"/>
      <c r="BR126" s="201"/>
      <c r="BS126" s="201"/>
      <c r="BT126" s="201"/>
      <c r="BU126" s="201"/>
      <c r="BV126" s="201"/>
      <c r="BW126" s="201"/>
      <c r="BX126" s="201"/>
      <c r="BY126" s="201"/>
      <c r="BZ126" s="201"/>
      <c r="CA126" s="201"/>
      <c r="CB126" s="201"/>
      <c r="CC126" s="201"/>
      <c r="CD126" s="201"/>
      <c r="CE126" s="201"/>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c r="EK126" s="201"/>
      <c r="EL126" s="201"/>
      <c r="EM126" s="201"/>
      <c r="EN126" s="201"/>
      <c r="EO126" s="201"/>
      <c r="EP126" s="201"/>
      <c r="EQ126" s="201"/>
      <c r="ER126" s="201"/>
      <c r="ES126" s="201"/>
      <c r="ET126" s="201"/>
      <c r="EU126" s="201"/>
      <c r="EV126" s="201"/>
      <c r="EW126" s="201"/>
      <c r="EX126" s="201"/>
      <c r="EY126" s="201"/>
      <c r="EZ126" s="201"/>
      <c r="FA126" s="201"/>
      <c r="FB126" s="201"/>
      <c r="FC126" s="201"/>
      <c r="FD126" s="201"/>
      <c r="FE126" s="201"/>
      <c r="FF126" s="201"/>
      <c r="FG126" s="201"/>
      <c r="FH126" s="201"/>
      <c r="FI126" s="201"/>
      <c r="FJ126" s="201"/>
      <c r="FK126" s="201"/>
      <c r="FL126" s="201"/>
      <c r="FM126" s="201"/>
      <c r="FN126" s="201"/>
      <c r="FO126" s="201"/>
      <c r="FP126" s="201"/>
      <c r="FQ126" s="201"/>
      <c r="FR126" s="201"/>
      <c r="FS126" s="201"/>
      <c r="FT126" s="201"/>
      <c r="FU126" s="201"/>
      <c r="FV126" s="201"/>
      <c r="FW126" s="201"/>
      <c r="FX126" s="201"/>
      <c r="FY126" s="201"/>
      <c r="FZ126" s="201"/>
      <c r="GA126" s="201"/>
      <c r="GB126" s="201"/>
      <c r="GC126" s="201"/>
      <c r="GD126" s="201"/>
      <c r="GE126" s="201"/>
      <c r="GF126" s="201"/>
      <c r="GG126" s="201"/>
      <c r="GH126" s="201"/>
      <c r="GI126" s="201"/>
      <c r="GJ126" s="201"/>
      <c r="GK126" s="201"/>
      <c r="GL126" s="201"/>
      <c r="GM126" s="201"/>
      <c r="GN126" s="201"/>
      <c r="GO126" s="201"/>
      <c r="GP126" s="201"/>
      <c r="GQ126" s="201"/>
      <c r="GR126" s="201"/>
      <c r="GS126" s="201"/>
      <c r="GT126" s="201"/>
      <c r="GU126" s="201"/>
      <c r="GV126" s="201"/>
      <c r="GW126" s="201"/>
      <c r="GX126" s="201"/>
      <c r="GY126" s="201"/>
      <c r="GZ126" s="201"/>
      <c r="HA126" s="201"/>
      <c r="HB126" s="201"/>
      <c r="HC126" s="201"/>
      <c r="HD126" s="201"/>
      <c r="HE126" s="201"/>
      <c r="HF126" s="201"/>
      <c r="HG126" s="201"/>
      <c r="HH126" s="201"/>
      <c r="HI126" s="201"/>
      <c r="HJ126" s="201"/>
      <c r="HK126" s="201"/>
      <c r="HL126" s="201"/>
      <c r="HM126" s="201"/>
      <c r="HN126" s="201"/>
      <c r="HO126" s="201"/>
      <c r="HP126" s="201"/>
      <c r="HQ126" s="201"/>
      <c r="HR126" s="201"/>
      <c r="HS126" s="201"/>
      <c r="HT126" s="201"/>
      <c r="HU126" s="201"/>
      <c r="HV126" s="201"/>
      <c r="HW126" s="201"/>
      <c r="HX126" s="201"/>
      <c r="HY126" s="201"/>
      <c r="HZ126" s="201"/>
      <c r="IA126" s="201"/>
      <c r="IB126" s="201"/>
      <c r="IC126" s="201"/>
      <c r="ID126" s="201"/>
      <c r="IE126" s="201"/>
      <c r="IF126" s="201"/>
      <c r="IG126" s="201"/>
      <c r="IH126" s="201"/>
      <c r="II126" s="201"/>
      <c r="IJ126" s="201"/>
      <c r="IK126" s="201"/>
      <c r="IL126" s="201"/>
      <c r="IM126" s="201"/>
      <c r="IN126" s="201"/>
      <c r="IO126" s="201"/>
      <c r="IP126" s="201"/>
      <c r="IQ126" s="201"/>
      <c r="IR126" s="201"/>
      <c r="IS126" s="201"/>
      <c r="IT126" s="201"/>
      <c r="IU126" s="201"/>
      <c r="IV126" s="201"/>
      <c r="IW126" s="201"/>
      <c r="IX126" s="201"/>
      <c r="IY126" s="201"/>
      <c r="IZ126" s="201"/>
      <c r="JA126" s="201"/>
      <c r="JB126" s="201"/>
      <c r="JC126" s="201"/>
      <c r="JD126" s="201"/>
      <c r="JE126" s="201"/>
      <c r="JF126" s="201"/>
      <c r="JG126" s="201"/>
      <c r="JH126" s="201"/>
      <c r="JI126" s="201"/>
      <c r="JJ126" s="201"/>
    </row>
    <row r="127" spans="2:270" x14ac:dyDescent="0.15">
      <c r="B127" s="1087">
        <f>1-C127-D127</f>
        <v>1</v>
      </c>
      <c r="C127" s="1090">
        <f>C121</f>
        <v>0</v>
      </c>
      <c r="D127" s="1086">
        <f>SUM(D107:D126)</f>
        <v>0</v>
      </c>
      <c r="E127" s="1119"/>
      <c r="F127" s="1119"/>
      <c r="J127" s="51"/>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4"/>
    </row>
    <row r="128" spans="2:270" s="27" customFormat="1" ht="9" customHeight="1" x14ac:dyDescent="0.15">
      <c r="B128" s="618"/>
      <c r="C128" s="618"/>
      <c r="D128" s="618"/>
      <c r="E128" s="1119"/>
      <c r="F128" s="1119"/>
      <c r="G128" s="618"/>
      <c r="H128" s="201"/>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row>
    <row r="129" spans="2:270" ht="9" customHeight="1" x14ac:dyDescent="0.15">
      <c r="K129" s="29"/>
      <c r="O129" s="29"/>
      <c r="P129" s="29"/>
      <c r="Q129" s="29"/>
      <c r="R129" s="29"/>
      <c r="S129" s="29"/>
      <c r="T129" s="29"/>
      <c r="U129" s="29"/>
      <c r="V129" s="29"/>
      <c r="W129" s="29"/>
      <c r="X129" s="29"/>
      <c r="Y129" s="29"/>
      <c r="Z129" s="29"/>
      <c r="AA129" s="29"/>
      <c r="BE129" s="27"/>
      <c r="BF129" s="27"/>
      <c r="BG129" s="27"/>
      <c r="BH129" s="27"/>
      <c r="BI129" s="27"/>
      <c r="BJ129" s="27"/>
      <c r="BK129" s="27"/>
      <c r="BL129" s="27"/>
      <c r="BM129" s="27"/>
      <c r="BN129" s="27"/>
    </row>
    <row r="130" spans="2:270" x14ac:dyDescent="0.15">
      <c r="J130" s="40"/>
      <c r="K130" s="41"/>
      <c r="L130" s="41"/>
      <c r="M130" s="41"/>
      <c r="N130" s="41"/>
      <c r="O130" s="41"/>
      <c r="P130" s="41"/>
      <c r="Q130" s="41"/>
      <c r="R130" s="41"/>
      <c r="S130" s="41"/>
      <c r="T130" s="41"/>
      <c r="U130" s="41"/>
      <c r="V130" s="41"/>
      <c r="W130" s="41"/>
      <c r="X130" s="41"/>
      <c r="Y130" s="41"/>
      <c r="Z130" s="41"/>
      <c r="AA130" s="41"/>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3"/>
    </row>
    <row r="131" spans="2:270" ht="28" customHeight="1" x14ac:dyDescent="0.15">
      <c r="J131" s="44"/>
      <c r="K131" s="45">
        <v>4</v>
      </c>
      <c r="L131" s="45" t="str">
        <f>X!$C$235</f>
        <v>Panoramica degli strumenti</v>
      </c>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c r="BC131" s="46"/>
      <c r="BD131" s="46"/>
      <c r="BE131" s="46"/>
      <c r="BF131" s="46"/>
      <c r="BG131" s="46"/>
      <c r="BH131" s="46"/>
      <c r="BI131" s="251"/>
      <c r="BJ131" s="251"/>
      <c r="BK131" s="251"/>
      <c r="BL131" s="251"/>
      <c r="BM131" s="47"/>
    </row>
    <row r="132" spans="2:270" ht="16" customHeight="1" x14ac:dyDescent="0.15">
      <c r="J132" s="44"/>
      <c r="K132" s="1074"/>
      <c r="L132" s="1074"/>
      <c r="M132" s="251"/>
      <c r="N132" s="251"/>
      <c r="O132" s="251"/>
      <c r="P132" s="251"/>
      <c r="Q132" s="251"/>
      <c r="R132" s="251"/>
      <c r="S132" s="251"/>
      <c r="T132" s="251"/>
      <c r="U132" s="251"/>
      <c r="V132" s="251"/>
      <c r="W132" s="251"/>
      <c r="X132" s="251"/>
      <c r="Y132" s="251"/>
      <c r="Z132" s="251"/>
      <c r="AA132" s="251"/>
      <c r="AB132" s="251"/>
      <c r="AC132" s="251"/>
      <c r="AD132" s="251"/>
      <c r="AE132" s="251"/>
      <c r="AF132" s="251"/>
      <c r="AG132" s="251"/>
      <c r="AH132" s="251"/>
      <c r="AI132" s="251"/>
      <c r="AJ132" s="251"/>
      <c r="AK132" s="251"/>
      <c r="AL132" s="251"/>
      <c r="AM132" s="251"/>
      <c r="AN132" s="251"/>
      <c r="AO132" s="251"/>
      <c r="AP132" s="251"/>
      <c r="AQ132" s="251"/>
      <c r="AR132" s="251"/>
      <c r="AS132" s="251"/>
      <c r="AT132" s="251"/>
      <c r="AU132" s="251"/>
      <c r="AV132" s="251"/>
      <c r="AW132" s="251"/>
      <c r="AX132" s="251"/>
      <c r="AY132" s="251"/>
      <c r="AZ132" s="251"/>
      <c r="BA132" s="251"/>
      <c r="BB132" s="251"/>
      <c r="BC132" s="251"/>
      <c r="BD132" s="251"/>
      <c r="BE132" s="251"/>
      <c r="BF132" s="251"/>
      <c r="BG132" s="251"/>
      <c r="BH132" s="251"/>
      <c r="BI132" s="251"/>
      <c r="BJ132" s="251"/>
      <c r="BK132" s="251"/>
      <c r="BL132" s="251"/>
      <c r="BM132" s="47"/>
    </row>
    <row r="133" spans="2:270" ht="17" customHeight="1" x14ac:dyDescent="0.15">
      <c r="J133" s="44"/>
      <c r="K133" s="29"/>
      <c r="L133" s="29"/>
      <c r="M133" s="29"/>
      <c r="N133" s="29"/>
      <c r="O133" s="29"/>
      <c r="P133" s="29"/>
      <c r="Q133" s="29"/>
      <c r="R133" s="29"/>
      <c r="S133" s="29"/>
      <c r="T133" s="29"/>
      <c r="U133" s="29"/>
      <c r="V133" s="29"/>
      <c r="W133" s="29"/>
      <c r="X133" s="29"/>
      <c r="Y133" s="29"/>
      <c r="Z133" s="29"/>
      <c r="AA133" s="29"/>
      <c r="BM133" s="47"/>
    </row>
    <row r="134" spans="2:270" s="1068" customFormat="1" ht="20" customHeight="1" x14ac:dyDescent="0.15">
      <c r="B134" s="1180" t="s">
        <v>1786</v>
      </c>
      <c r="C134" s="1081"/>
      <c r="D134" s="1081"/>
      <c r="E134" s="1081"/>
      <c r="F134" s="1081"/>
      <c r="G134" s="1181">
        <f>G124</f>
        <v>0</v>
      </c>
      <c r="H134" s="1072"/>
      <c r="J134" s="1069"/>
      <c r="L134" s="1070" t="str">
        <f>X!$C$413</f>
        <v>A: Calcolo basato sui valori operativi</v>
      </c>
      <c r="M134" s="1070"/>
      <c r="N134" s="1070"/>
      <c r="O134" s="1070"/>
      <c r="P134" s="1070"/>
      <c r="Q134" s="1070"/>
      <c r="R134" s="1070"/>
      <c r="S134" s="1070"/>
      <c r="T134" s="1070"/>
      <c r="U134" s="1070"/>
      <c r="V134" s="1070"/>
      <c r="W134" s="1070"/>
      <c r="X134" s="1070"/>
      <c r="Y134" s="1070"/>
      <c r="Z134" s="1070"/>
      <c r="AA134" s="1070"/>
      <c r="AC134" s="1070" t="str">
        <f>X!$C$414</f>
        <v>B: Calcolo tramite valori caratteristici</v>
      </c>
      <c r="AD134" s="1070"/>
      <c r="AE134" s="1070"/>
      <c r="AF134" s="1070"/>
      <c r="AG134" s="1070"/>
      <c r="AH134" s="1070"/>
      <c r="AI134" s="1070"/>
      <c r="AJ134" s="1070"/>
      <c r="AK134" s="1070"/>
      <c r="AL134" s="1070"/>
      <c r="AM134" s="1070"/>
      <c r="AN134" s="1070"/>
      <c r="AO134" s="1070"/>
      <c r="AP134" s="1070"/>
      <c r="AQ134" s="1070"/>
      <c r="AS134" s="1070" t="str">
        <f>X!$C$415</f>
        <v>C: Immissione manuale (per il calcolo TEWI)</v>
      </c>
      <c r="AT134" s="1070"/>
      <c r="AU134" s="1070"/>
      <c r="AV134" s="1070"/>
      <c r="AW134" s="1070"/>
      <c r="AX134" s="1070"/>
      <c r="AY134" s="1070"/>
      <c r="AZ134" s="1070"/>
      <c r="BA134" s="1070"/>
      <c r="BB134" s="1070"/>
      <c r="BC134" s="1070"/>
      <c r="BD134" s="1070"/>
      <c r="BE134" s="1070"/>
      <c r="BF134" s="1070"/>
      <c r="BG134" s="1070"/>
      <c r="BM134" s="1071"/>
      <c r="BO134" s="1072"/>
      <c r="BP134" s="1072"/>
      <c r="BQ134" s="1072"/>
      <c r="BR134" s="1072"/>
      <c r="BS134" s="1072"/>
      <c r="BT134" s="1072"/>
      <c r="BU134" s="1072"/>
      <c r="BV134" s="1072"/>
      <c r="BW134" s="1072"/>
      <c r="BX134" s="1072"/>
      <c r="BY134" s="1072"/>
      <c r="BZ134" s="1072"/>
      <c r="CA134" s="1072"/>
      <c r="CB134" s="1072"/>
      <c r="CC134" s="1072"/>
      <c r="CD134" s="1072"/>
      <c r="CE134" s="1072"/>
      <c r="CF134" s="1072"/>
      <c r="CG134" s="1072"/>
      <c r="CH134" s="1072"/>
      <c r="CI134" s="1072"/>
      <c r="CJ134" s="1072"/>
      <c r="CK134" s="1072"/>
      <c r="CL134" s="1072"/>
      <c r="CM134" s="1072"/>
      <c r="CN134" s="1072"/>
      <c r="CO134" s="1072"/>
      <c r="CP134" s="1072"/>
      <c r="CQ134" s="1072"/>
      <c r="CR134" s="1072"/>
      <c r="CS134" s="1072"/>
      <c r="CT134" s="1072"/>
      <c r="CU134" s="1072"/>
      <c r="CV134" s="1072"/>
      <c r="CW134" s="1072"/>
      <c r="CX134" s="1072"/>
      <c r="CY134" s="1072"/>
      <c r="CZ134" s="1072"/>
      <c r="DA134" s="1072"/>
      <c r="DB134" s="1072"/>
      <c r="DC134" s="1072"/>
      <c r="DD134" s="1072"/>
      <c r="DE134" s="1072"/>
      <c r="DF134" s="1072"/>
      <c r="DG134" s="1072"/>
      <c r="DH134" s="1072"/>
      <c r="DI134" s="1072"/>
      <c r="DJ134" s="1072"/>
      <c r="DK134" s="1072"/>
      <c r="DL134" s="1072"/>
      <c r="DM134" s="1072"/>
      <c r="DN134" s="1072"/>
      <c r="DO134" s="1072"/>
      <c r="DP134" s="1072"/>
      <c r="DQ134" s="1072"/>
      <c r="DR134" s="1072"/>
      <c r="DS134" s="1072"/>
      <c r="DT134" s="1072"/>
      <c r="DU134" s="1072"/>
      <c r="DV134" s="1072"/>
      <c r="DW134" s="1072"/>
      <c r="DX134" s="1072"/>
      <c r="DY134" s="1072"/>
      <c r="DZ134" s="1072"/>
      <c r="EA134" s="1072"/>
      <c r="EB134" s="1072"/>
      <c r="EC134" s="1072"/>
      <c r="ED134" s="1072"/>
      <c r="EE134" s="1072"/>
      <c r="EF134" s="1072"/>
      <c r="EG134" s="1072"/>
      <c r="EH134" s="1072"/>
      <c r="EI134" s="1072"/>
      <c r="EJ134" s="1072"/>
      <c r="EK134" s="1072"/>
      <c r="EL134" s="1072"/>
      <c r="EM134" s="1072"/>
      <c r="EN134" s="1072"/>
      <c r="EO134" s="1072"/>
      <c r="EP134" s="1072"/>
      <c r="EQ134" s="1072"/>
      <c r="ER134" s="1072"/>
      <c r="ES134" s="1072"/>
      <c r="ET134" s="1072"/>
      <c r="EU134" s="1072"/>
      <c r="EV134" s="1072"/>
      <c r="EW134" s="1072"/>
      <c r="EX134" s="1072"/>
      <c r="EY134" s="1072"/>
      <c r="EZ134" s="1072"/>
      <c r="FA134" s="1072"/>
      <c r="FB134" s="1072"/>
      <c r="FC134" s="1072"/>
      <c r="FD134" s="1072"/>
      <c r="FE134" s="1072"/>
      <c r="FF134" s="1072"/>
      <c r="FG134" s="1072"/>
      <c r="FH134" s="1072"/>
      <c r="FI134" s="1072"/>
      <c r="FJ134" s="1072"/>
      <c r="FK134" s="1072"/>
      <c r="FL134" s="1072"/>
      <c r="FM134" s="1072"/>
      <c r="FN134" s="1072"/>
      <c r="FO134" s="1072"/>
      <c r="FP134" s="1072"/>
      <c r="FQ134" s="1072"/>
      <c r="FR134" s="1072"/>
      <c r="FS134" s="1072"/>
      <c r="FT134" s="1072"/>
      <c r="FU134" s="1072"/>
      <c r="FV134" s="1072"/>
      <c r="FW134" s="1072"/>
      <c r="FX134" s="1072"/>
      <c r="FY134" s="1072"/>
      <c r="FZ134" s="1072"/>
      <c r="GA134" s="1072"/>
      <c r="GB134" s="1072"/>
      <c r="GC134" s="1072"/>
      <c r="GD134" s="1072"/>
      <c r="GE134" s="1072"/>
      <c r="GF134" s="1072"/>
      <c r="GG134" s="1072"/>
      <c r="GH134" s="1072"/>
      <c r="GI134" s="1072"/>
      <c r="GJ134" s="1072"/>
      <c r="GK134" s="1072"/>
      <c r="GL134" s="1072"/>
      <c r="GM134" s="1072"/>
      <c r="GN134" s="1072"/>
      <c r="GO134" s="1072"/>
      <c r="GP134" s="1072"/>
      <c r="GQ134" s="1072"/>
      <c r="GR134" s="1072"/>
      <c r="GS134" s="1072"/>
      <c r="GT134" s="1072"/>
      <c r="GU134" s="1072"/>
      <c r="GV134" s="1072"/>
      <c r="GW134" s="1072"/>
      <c r="GX134" s="1072"/>
      <c r="GY134" s="1072"/>
      <c r="GZ134" s="1072"/>
      <c r="HA134" s="1072"/>
      <c r="HB134" s="1072"/>
      <c r="HC134" s="1072"/>
      <c r="HD134" s="1072"/>
      <c r="HE134" s="1072"/>
      <c r="HF134" s="1072"/>
      <c r="HG134" s="1072"/>
      <c r="HH134" s="1072"/>
      <c r="HI134" s="1072"/>
      <c r="HJ134" s="1072"/>
      <c r="HK134" s="1072"/>
      <c r="HL134" s="1072"/>
      <c r="HM134" s="1072"/>
      <c r="HN134" s="1072"/>
      <c r="HO134" s="1072"/>
      <c r="HP134" s="1072"/>
      <c r="HQ134" s="1072"/>
      <c r="HR134" s="1072"/>
      <c r="HS134" s="1072"/>
      <c r="HT134" s="1072"/>
      <c r="HU134" s="1072"/>
      <c r="HV134" s="1072"/>
      <c r="HW134" s="1072"/>
      <c r="HX134" s="1072"/>
      <c r="HY134" s="1072"/>
      <c r="HZ134" s="1072"/>
      <c r="IA134" s="1072"/>
      <c r="IB134" s="1072"/>
      <c r="IC134" s="1072"/>
      <c r="ID134" s="1072"/>
      <c r="IE134" s="1072"/>
      <c r="IF134" s="1072"/>
      <c r="IG134" s="1072"/>
      <c r="IH134" s="1072"/>
      <c r="II134" s="1072"/>
      <c r="IJ134" s="1072"/>
      <c r="IK134" s="1072"/>
      <c r="IL134" s="1072"/>
      <c r="IM134" s="1072"/>
      <c r="IN134" s="1072"/>
      <c r="IO134" s="1072"/>
      <c r="IP134" s="1072"/>
      <c r="IQ134" s="1072"/>
      <c r="IR134" s="1072"/>
      <c r="IS134" s="1072"/>
      <c r="IT134" s="1072"/>
      <c r="IU134" s="1072"/>
      <c r="IV134" s="1072"/>
      <c r="IW134" s="1072"/>
      <c r="IX134" s="1072"/>
      <c r="IY134" s="1072"/>
      <c r="IZ134" s="1072"/>
      <c r="JA134" s="1072"/>
      <c r="JB134" s="1072"/>
      <c r="JC134" s="1072"/>
      <c r="JD134" s="1072"/>
      <c r="JE134" s="1072"/>
      <c r="JF134" s="1072"/>
      <c r="JG134" s="1072"/>
      <c r="JH134" s="1072"/>
      <c r="JI134" s="1072"/>
      <c r="JJ134" s="1072"/>
    </row>
    <row r="135" spans="2:270" x14ac:dyDescent="0.15">
      <c r="J135" s="44"/>
      <c r="K135" s="29"/>
      <c r="L135" s="29"/>
      <c r="BM135" s="47"/>
    </row>
    <row r="136" spans="2:270" s="27" customFormat="1" ht="17" customHeight="1" x14ac:dyDescent="0.15">
      <c r="B136" s="618"/>
      <c r="C136" s="618"/>
      <c r="D136" s="618"/>
      <c r="E136" s="618"/>
      <c r="F136" s="618"/>
      <c r="G136" s="618"/>
      <c r="H136" s="201"/>
      <c r="J136" s="48"/>
      <c r="K136" s="49"/>
      <c r="L136" s="1066" t="s">
        <v>12</v>
      </c>
      <c r="M136" s="1220" t="str">
        <f>X!C296</f>
        <v>Vai al calcolo del fabbisogno di elettricità (2A)</v>
      </c>
      <c r="N136" s="1220"/>
      <c r="O136" s="1220"/>
      <c r="P136" s="1220"/>
      <c r="Q136" s="1220"/>
      <c r="R136" s="1220"/>
      <c r="S136" s="1220"/>
      <c r="T136" s="1220"/>
      <c r="U136" s="1220"/>
      <c r="V136" s="1220"/>
      <c r="W136" s="1220"/>
      <c r="X136" s="1220"/>
      <c r="Y136" s="1220"/>
      <c r="Z136" s="1220"/>
      <c r="AA136" s="1220"/>
      <c r="AB136" s="1064"/>
      <c r="AC136" s="1066" t="s">
        <v>12</v>
      </c>
      <c r="AD136" s="1221" t="str">
        <f>X!C290</f>
        <v>Vai al calcolo del fabbisogno di elettricità (2B)</v>
      </c>
      <c r="AE136" s="1221"/>
      <c r="AF136" s="1221"/>
      <c r="AG136" s="1221"/>
      <c r="AH136" s="1221"/>
      <c r="AI136" s="1221"/>
      <c r="AJ136" s="1221"/>
      <c r="AK136" s="1221"/>
      <c r="AL136" s="1221"/>
      <c r="AM136" s="1221"/>
      <c r="AN136" s="1221"/>
      <c r="AO136" s="1221"/>
      <c r="AP136" s="1221"/>
      <c r="AQ136" s="1221"/>
      <c r="AR136" s="1064"/>
      <c r="AS136" s="161"/>
      <c r="AT136" t="str">
        <f>IF(AP115&gt;0,AW190,AK190)</f>
        <v>Inserire il fabbisogno di elettricità al punto 3.2.</v>
      </c>
      <c r="AU136"/>
      <c r="AV136"/>
      <c r="AW136"/>
      <c r="AX136"/>
      <c r="AY136"/>
      <c r="AZ136"/>
      <c r="BA136"/>
      <c r="BB136"/>
      <c r="BC136"/>
      <c r="BD136"/>
      <c r="BE136"/>
      <c r="BF136"/>
      <c r="BG136"/>
      <c r="BH136" s="1064"/>
      <c r="BI136" s="464"/>
      <c r="BJ136" s="464"/>
      <c r="BK136" s="464"/>
      <c r="BL136" s="464"/>
      <c r="BM136" s="50"/>
      <c r="BO136" s="201"/>
      <c r="BP136" s="201"/>
      <c r="BQ136" s="201"/>
      <c r="BR136" s="201"/>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c r="EK136" s="201"/>
      <c r="EL136" s="201"/>
      <c r="EM136" s="201"/>
      <c r="EN136" s="201"/>
      <c r="EO136" s="201"/>
      <c r="EP136" s="201"/>
      <c r="EQ136" s="201"/>
      <c r="ER136" s="201"/>
      <c r="ES136" s="201"/>
      <c r="ET136" s="201"/>
      <c r="EU136" s="201"/>
      <c r="EV136" s="201"/>
      <c r="EW136" s="201"/>
      <c r="EX136" s="201"/>
      <c r="EY136" s="201"/>
      <c r="EZ136" s="201"/>
      <c r="FA136" s="201"/>
      <c r="FB136" s="201"/>
      <c r="FC136" s="201"/>
      <c r="FD136" s="201"/>
      <c r="FE136" s="201"/>
      <c r="FF136" s="201"/>
      <c r="FG136" s="201"/>
      <c r="FH136" s="201"/>
      <c r="FI136" s="201"/>
      <c r="FJ136" s="201"/>
      <c r="FK136" s="201"/>
      <c r="FL136" s="201"/>
      <c r="FM136" s="201"/>
      <c r="FN136" s="201"/>
      <c r="FO136" s="201"/>
      <c r="FP136" s="201"/>
      <c r="FQ136" s="201"/>
      <c r="FR136" s="201"/>
      <c r="FS136" s="201"/>
      <c r="FT136" s="201"/>
      <c r="FU136" s="201"/>
      <c r="FV136" s="201"/>
      <c r="FW136" s="201"/>
      <c r="FX136" s="201"/>
      <c r="FY136" s="201"/>
      <c r="FZ136" s="201"/>
      <c r="GA136" s="201"/>
      <c r="GB136" s="201"/>
      <c r="GC136" s="201"/>
      <c r="GD136" s="201"/>
      <c r="GE136" s="201"/>
      <c r="GF136" s="201"/>
      <c r="GG136" s="201"/>
      <c r="GH136" s="201"/>
      <c r="GI136" s="201"/>
      <c r="GJ136" s="201"/>
      <c r="GK136" s="201"/>
      <c r="GL136" s="201"/>
      <c r="GM136" s="201"/>
      <c r="GN136" s="201"/>
      <c r="GO136" s="201"/>
      <c r="GP136" s="201"/>
      <c r="GQ136" s="201"/>
      <c r="GR136" s="201"/>
      <c r="GS136" s="201"/>
      <c r="GT136" s="201"/>
      <c r="GU136" s="201"/>
      <c r="GV136" s="201"/>
      <c r="GW136" s="201"/>
      <c r="GX136" s="201"/>
      <c r="GY136" s="201"/>
      <c r="GZ136" s="201"/>
      <c r="HA136" s="201"/>
      <c r="HB136" s="201"/>
      <c r="HC136" s="201"/>
      <c r="HD136" s="201"/>
      <c r="HE136" s="201"/>
      <c r="HF136" s="201"/>
      <c r="HG136" s="201"/>
      <c r="HH136" s="201"/>
      <c r="HI136" s="201"/>
      <c r="HJ136" s="201"/>
      <c r="HK136" s="201"/>
      <c r="HL136" s="201"/>
      <c r="HM136" s="201"/>
      <c r="HN136" s="201"/>
      <c r="HO136" s="201"/>
      <c r="HP136" s="201"/>
      <c r="HQ136" s="201"/>
      <c r="HR136" s="201"/>
      <c r="HS136" s="201"/>
      <c r="HT136" s="201"/>
      <c r="HU136" s="201"/>
      <c r="HV136" s="201"/>
      <c r="HW136" s="201"/>
      <c r="HX136" s="201"/>
      <c r="HY136" s="201"/>
      <c r="HZ136" s="201"/>
      <c r="IA136" s="201"/>
      <c r="IB136" s="201"/>
      <c r="IC136" s="201"/>
      <c r="ID136" s="201"/>
      <c r="IE136" s="201"/>
      <c r="IF136" s="201"/>
      <c r="IG136" s="201"/>
      <c r="IH136" s="201"/>
      <c r="II136" s="201"/>
      <c r="IJ136" s="201"/>
      <c r="IK136" s="201"/>
      <c r="IL136" s="201"/>
      <c r="IM136" s="201"/>
      <c r="IN136" s="201"/>
      <c r="IO136" s="201"/>
      <c r="IP136" s="201"/>
      <c r="IQ136" s="201"/>
      <c r="IR136" s="201"/>
      <c r="IS136" s="201"/>
      <c r="IT136" s="201"/>
      <c r="IU136" s="201"/>
      <c r="IV136" s="201"/>
      <c r="IW136" s="201"/>
      <c r="IX136" s="201"/>
      <c r="IY136" s="201"/>
      <c r="IZ136" s="201"/>
      <c r="JA136" s="201"/>
      <c r="JB136" s="201"/>
      <c r="JC136" s="201"/>
      <c r="JD136" s="201"/>
      <c r="JE136" s="201"/>
      <c r="JF136" s="201"/>
      <c r="JG136" s="201"/>
      <c r="JH136" s="201"/>
      <c r="JI136" s="201"/>
      <c r="JJ136" s="201"/>
    </row>
    <row r="137" spans="2:270" s="27" customFormat="1" ht="7" customHeight="1" x14ac:dyDescent="0.15">
      <c r="B137" s="618"/>
      <c r="C137" s="618"/>
      <c r="D137" s="618"/>
      <c r="E137" s="618"/>
      <c r="F137" s="618"/>
      <c r="G137" s="618"/>
      <c r="H137" s="201"/>
      <c r="J137" s="48"/>
      <c r="K137" s="49"/>
      <c r="L137" s="1066"/>
      <c r="M137" s="1066"/>
      <c r="N137" s="1066"/>
      <c r="O137" s="1066"/>
      <c r="P137" s="1066"/>
      <c r="Q137" s="1066"/>
      <c r="R137" s="1066"/>
      <c r="S137" s="1066"/>
      <c r="T137" s="1066"/>
      <c r="U137" s="1066"/>
      <c r="V137" s="1066"/>
      <c r="W137" s="1066"/>
      <c r="X137" s="1066"/>
      <c r="Y137" s="1066"/>
      <c r="Z137" s="1066"/>
      <c r="AA137" s="1066"/>
      <c r="AB137" s="1066"/>
      <c r="AC137" s="1066"/>
      <c r="AD137" s="1066"/>
      <c r="AE137" s="1066"/>
      <c r="AF137" s="1066"/>
      <c r="AG137" s="1066"/>
      <c r="AH137" s="1066"/>
      <c r="AI137" s="1066"/>
      <c r="AJ137" s="1066"/>
      <c r="AK137" s="1066"/>
      <c r="AL137" s="1066"/>
      <c r="AM137" s="1066"/>
      <c r="AN137" s="1066"/>
      <c r="AO137" s="1066"/>
      <c r="AP137" s="1066"/>
      <c r="AQ137" s="1066"/>
      <c r="AR137" s="1066"/>
      <c r="AS137" s="1066"/>
      <c r="AT137" s="1066"/>
      <c r="AU137" s="1066"/>
      <c r="AV137" s="1066"/>
      <c r="AW137" s="1066"/>
      <c r="AX137" s="1066"/>
      <c r="AY137" s="1066"/>
      <c r="AZ137" s="1066"/>
      <c r="BA137" s="1066"/>
      <c r="BB137" s="1066"/>
      <c r="BC137" s="1066"/>
      <c r="BD137" s="1066"/>
      <c r="BE137" s="1066"/>
      <c r="BF137" s="1066"/>
      <c r="BG137" s="1066"/>
      <c r="BH137" s="1066"/>
      <c r="BI137" s="1066"/>
      <c r="BJ137" s="1066"/>
      <c r="BK137" s="1066"/>
      <c r="BL137" s="1066"/>
      <c r="BM137" s="50"/>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c r="EK137" s="201"/>
      <c r="EL137" s="201"/>
      <c r="EM137" s="201"/>
      <c r="EN137" s="201"/>
      <c r="EO137" s="201"/>
      <c r="EP137" s="201"/>
      <c r="EQ137" s="201"/>
      <c r="ER137" s="201"/>
      <c r="ES137" s="201"/>
      <c r="ET137" s="201"/>
      <c r="EU137" s="201"/>
      <c r="EV137" s="201"/>
      <c r="EW137" s="201"/>
      <c r="EX137" s="201"/>
      <c r="EY137" s="201"/>
      <c r="EZ137" s="201"/>
      <c r="FA137" s="201"/>
      <c r="FB137" s="201"/>
      <c r="FC137" s="201"/>
      <c r="FD137" s="201"/>
      <c r="FE137" s="201"/>
      <c r="FF137" s="201"/>
      <c r="FG137" s="201"/>
      <c r="FH137" s="201"/>
      <c r="FI137" s="201"/>
      <c r="FJ137" s="201"/>
      <c r="FK137" s="201"/>
      <c r="FL137" s="201"/>
      <c r="FM137" s="201"/>
      <c r="FN137" s="201"/>
      <c r="FO137" s="201"/>
      <c r="FP137" s="201"/>
      <c r="FQ137" s="201"/>
      <c r="FR137" s="201"/>
      <c r="FS137" s="201"/>
      <c r="FT137" s="201"/>
      <c r="FU137" s="201"/>
      <c r="FV137" s="201"/>
      <c r="FW137" s="201"/>
      <c r="FX137" s="201"/>
      <c r="FY137" s="201"/>
      <c r="FZ137" s="201"/>
      <c r="GA137" s="201"/>
      <c r="GB137" s="201"/>
      <c r="GC137" s="201"/>
      <c r="GD137" s="201"/>
      <c r="GE137" s="201"/>
      <c r="GF137" s="201"/>
      <c r="GG137" s="201"/>
      <c r="GH137" s="201"/>
      <c r="GI137" s="201"/>
      <c r="GJ137" s="201"/>
      <c r="GK137" s="201"/>
      <c r="GL137" s="201"/>
      <c r="GM137" s="201"/>
      <c r="GN137" s="201"/>
      <c r="GO137" s="201"/>
      <c r="GP137" s="201"/>
      <c r="GQ137" s="201"/>
      <c r="GR137" s="201"/>
      <c r="GS137" s="201"/>
      <c r="GT137" s="201"/>
      <c r="GU137" s="201"/>
      <c r="GV137" s="201"/>
      <c r="GW137" s="201"/>
      <c r="GX137" s="201"/>
      <c r="GY137" s="201"/>
      <c r="GZ137" s="201"/>
      <c r="HA137" s="201"/>
      <c r="HB137" s="201"/>
      <c r="HC137" s="201"/>
      <c r="HD137" s="201"/>
      <c r="HE137" s="201"/>
      <c r="HF137" s="201"/>
      <c r="HG137" s="201"/>
      <c r="HH137" s="201"/>
      <c r="HI137" s="201"/>
      <c r="HJ137" s="201"/>
      <c r="HK137" s="201"/>
      <c r="HL137" s="201"/>
      <c r="HM137" s="201"/>
      <c r="HN137" s="201"/>
      <c r="HO137" s="201"/>
      <c r="HP137" s="201"/>
      <c r="HQ137" s="201"/>
      <c r="HR137" s="201"/>
      <c r="HS137" s="201"/>
      <c r="HT137" s="201"/>
      <c r="HU137" s="201"/>
      <c r="HV137" s="201"/>
      <c r="HW137" s="201"/>
      <c r="HX137" s="201"/>
      <c r="HY137" s="201"/>
      <c r="HZ137" s="201"/>
      <c r="IA137" s="201"/>
      <c r="IB137" s="201"/>
      <c r="IC137" s="201"/>
      <c r="ID137" s="201"/>
      <c r="IE137" s="201"/>
      <c r="IF137" s="201"/>
      <c r="IG137" s="201"/>
      <c r="IH137" s="201"/>
      <c r="II137" s="201"/>
      <c r="IJ137" s="201"/>
      <c r="IK137" s="201"/>
      <c r="IL137" s="201"/>
      <c r="IM137" s="201"/>
      <c r="IN137" s="201"/>
      <c r="IO137" s="201"/>
      <c r="IP137" s="201"/>
      <c r="IQ137" s="201"/>
      <c r="IR137" s="201"/>
      <c r="IS137" s="201"/>
      <c r="IT137" s="201"/>
      <c r="IU137" s="201"/>
      <c r="IV137" s="201"/>
      <c r="IW137" s="201"/>
      <c r="IX137" s="201"/>
      <c r="IY137" s="201"/>
      <c r="IZ137" s="201"/>
      <c r="JA137" s="201"/>
      <c r="JB137" s="201"/>
      <c r="JC137" s="201"/>
      <c r="JD137" s="201"/>
      <c r="JE137" s="201"/>
      <c r="JF137" s="201"/>
      <c r="JG137" s="201"/>
      <c r="JH137" s="201"/>
      <c r="JI137" s="201"/>
      <c r="JJ137" s="201"/>
    </row>
    <row r="138" spans="2:270" s="27" customFormat="1" ht="17" customHeight="1" x14ac:dyDescent="0.15">
      <c r="B138" s="618"/>
      <c r="C138" s="618"/>
      <c r="D138" s="618"/>
      <c r="E138" s="618"/>
      <c r="F138" s="618"/>
      <c r="G138" s="618"/>
      <c r="H138" s="201"/>
      <c r="J138" s="48"/>
      <c r="K138" s="49"/>
      <c r="L138" s="1066"/>
      <c r="M138" s="1191" t="s">
        <v>1883</v>
      </c>
      <c r="N138" s="1192" t="s">
        <v>779</v>
      </c>
      <c r="O138" s="1193"/>
      <c r="P138" s="1193"/>
      <c r="Q138" s="1193"/>
      <c r="R138" s="1194"/>
      <c r="S138" s="1194"/>
      <c r="T138" s="1194"/>
      <c r="U138" s="1194"/>
      <c r="V138" s="1194"/>
      <c r="W138" s="1194"/>
      <c r="X138" s="1194"/>
      <c r="Y138" s="1194"/>
      <c r="Z138" s="1194"/>
      <c r="AA138" s="1194"/>
      <c r="AB138" s="1195"/>
      <c r="AC138" s="1066"/>
      <c r="AD138" s="1191" t="s">
        <v>1883</v>
      </c>
      <c r="AE138" s="1196" t="s">
        <v>779</v>
      </c>
      <c r="AF138" s="1194"/>
      <c r="AG138" s="1194"/>
      <c r="AH138" s="1194"/>
      <c r="AI138" s="1194"/>
      <c r="AJ138" s="1194"/>
      <c r="AK138" s="1194"/>
      <c r="AL138" s="1194"/>
      <c r="AM138" s="1194"/>
      <c r="AN138" s="1194"/>
      <c r="AO138" s="1194"/>
      <c r="AP138" s="1194"/>
      <c r="AQ138" s="1194"/>
      <c r="AR138" s="1195"/>
      <c r="AS138" s="161"/>
      <c r="AT138" s="1197" t="s">
        <v>1884</v>
      </c>
      <c r="AU138" t="s">
        <v>779</v>
      </c>
      <c r="AV138"/>
      <c r="AW138"/>
      <c r="AX138"/>
      <c r="AY138"/>
      <c r="AZ138"/>
      <c r="BA138"/>
      <c r="BB138"/>
      <c r="BC138"/>
      <c r="BD138"/>
      <c r="BE138"/>
      <c r="BF138"/>
      <c r="BG138"/>
      <c r="BH138" s="1195"/>
      <c r="BI138" s="464"/>
      <c r="BJ138" s="464"/>
      <c r="BK138" s="464"/>
      <c r="BL138" s="464"/>
      <c r="BM138" s="50"/>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c r="EX138" s="201"/>
      <c r="EY138" s="201"/>
      <c r="EZ138" s="201"/>
      <c r="FA138" s="201"/>
      <c r="FB138" s="201"/>
      <c r="FC138" s="201"/>
      <c r="FD138" s="201"/>
      <c r="FE138" s="201"/>
      <c r="FF138" s="201"/>
      <c r="FG138" s="201"/>
      <c r="FH138" s="201"/>
      <c r="FI138" s="201"/>
      <c r="FJ138" s="201"/>
      <c r="FK138" s="201"/>
      <c r="FL138" s="201"/>
      <c r="FM138" s="201"/>
      <c r="FN138" s="201"/>
      <c r="FO138" s="201"/>
      <c r="FP138" s="201"/>
      <c r="FQ138" s="201"/>
      <c r="FR138" s="201"/>
      <c r="FS138" s="201"/>
      <c r="FT138" s="201"/>
      <c r="FU138" s="201"/>
      <c r="FV138" s="201"/>
      <c r="FW138" s="201"/>
      <c r="FX138" s="201"/>
      <c r="FY138" s="201"/>
      <c r="FZ138" s="201"/>
      <c r="GA138" s="201"/>
      <c r="GB138" s="201"/>
      <c r="GC138" s="201"/>
      <c r="GD138" s="201"/>
      <c r="GE138" s="201"/>
      <c r="GF138" s="201"/>
      <c r="GG138" s="201"/>
      <c r="GH138" s="201"/>
      <c r="GI138" s="201"/>
      <c r="GJ138" s="201"/>
      <c r="GK138" s="201"/>
      <c r="GL138" s="201"/>
      <c r="GM138" s="201"/>
      <c r="GN138" s="201"/>
      <c r="GO138" s="201"/>
      <c r="GP138" s="201"/>
      <c r="GQ138" s="201"/>
      <c r="GR138" s="201"/>
      <c r="GS138" s="201"/>
      <c r="GT138" s="201"/>
      <c r="GU138" s="201"/>
      <c r="GV138" s="201"/>
      <c r="GW138" s="201"/>
      <c r="GX138" s="201"/>
      <c r="GY138" s="201"/>
      <c r="GZ138" s="201"/>
      <c r="HA138" s="201"/>
      <c r="HB138" s="201"/>
      <c r="HC138" s="201"/>
      <c r="HD138" s="201"/>
      <c r="HE138" s="201"/>
      <c r="HF138" s="201"/>
      <c r="HG138" s="201"/>
      <c r="HH138" s="201"/>
      <c r="HI138" s="201"/>
      <c r="HJ138" s="201"/>
      <c r="HK138" s="201"/>
      <c r="HL138" s="201"/>
      <c r="HM138" s="201"/>
      <c r="HN138" s="201"/>
      <c r="HO138" s="201"/>
      <c r="HP138" s="201"/>
      <c r="HQ138" s="201"/>
      <c r="HR138" s="201"/>
      <c r="HS138" s="201"/>
      <c r="HT138" s="201"/>
      <c r="HU138" s="201"/>
      <c r="HV138" s="201"/>
      <c r="HW138" s="201"/>
      <c r="HX138" s="201"/>
      <c r="HY138" s="201"/>
      <c r="HZ138" s="201"/>
      <c r="IA138" s="201"/>
      <c r="IB138" s="201"/>
      <c r="IC138" s="201"/>
      <c r="ID138" s="201"/>
      <c r="IE138" s="201"/>
      <c r="IF138" s="201"/>
      <c r="IG138" s="201"/>
      <c r="IH138" s="201"/>
      <c r="II138" s="201"/>
      <c r="IJ138" s="201"/>
      <c r="IK138" s="201"/>
      <c r="IL138" s="201"/>
      <c r="IM138" s="201"/>
      <c r="IN138" s="201"/>
      <c r="IO138" s="201"/>
      <c r="IP138" s="201"/>
      <c r="IQ138" s="201"/>
      <c r="IR138" s="201"/>
      <c r="IS138" s="201"/>
      <c r="IT138" s="201"/>
      <c r="IU138" s="201"/>
      <c r="IV138" s="201"/>
      <c r="IW138" s="201"/>
      <c r="IX138" s="201"/>
      <c r="IY138" s="201"/>
      <c r="IZ138" s="201"/>
      <c r="JA138" s="201"/>
      <c r="JB138" s="201"/>
      <c r="JC138" s="201"/>
      <c r="JD138" s="201"/>
      <c r="JE138" s="201"/>
      <c r="JF138" s="201"/>
      <c r="JG138" s="201"/>
      <c r="JH138" s="201"/>
      <c r="JI138" s="201"/>
      <c r="JJ138" s="201"/>
    </row>
    <row r="139" spans="2:270" s="27" customFormat="1" ht="17" customHeight="1" x14ac:dyDescent="0.15">
      <c r="B139" s="618"/>
      <c r="C139" s="618"/>
      <c r="D139" s="618"/>
      <c r="E139" s="618"/>
      <c r="F139" s="618"/>
      <c r="G139" s="618"/>
      <c r="H139" s="201"/>
      <c r="J139" s="48"/>
      <c r="K139" s="49"/>
      <c r="L139" s="1066"/>
      <c r="M139" s="1191" t="s">
        <v>1883</v>
      </c>
      <c r="N139" s="1192" t="str">
        <f>X!C312</f>
        <v>Recupero del calore</v>
      </c>
      <c r="O139" s="1193"/>
      <c r="P139" s="1193"/>
      <c r="Q139" s="1193"/>
      <c r="R139" s="1193"/>
      <c r="S139" s="1194"/>
      <c r="T139" s="1194"/>
      <c r="U139" s="1194"/>
      <c r="V139" s="1194"/>
      <c r="W139" s="1194"/>
      <c r="X139" s="1194"/>
      <c r="Y139" s="1194"/>
      <c r="Z139" s="1194"/>
      <c r="AA139" s="1194"/>
      <c r="AB139" s="1195"/>
      <c r="AC139" s="1066"/>
      <c r="AD139" s="1198" t="s">
        <v>1884</v>
      </c>
      <c r="AE139" s="1196" t="str">
        <f>N139</f>
        <v>Recupero del calore</v>
      </c>
      <c r="AF139" s="1194"/>
      <c r="AG139" s="1194"/>
      <c r="AH139" s="1194"/>
      <c r="AI139" s="1194"/>
      <c r="AJ139" s="1194"/>
      <c r="AK139" s="1194"/>
      <c r="AL139" s="1194"/>
      <c r="AM139" s="1194"/>
      <c r="AN139" s="1194"/>
      <c r="AO139" s="1194"/>
      <c r="AP139" s="1194"/>
      <c r="AQ139" s="1194"/>
      <c r="AR139" s="1195"/>
      <c r="AS139" s="161"/>
      <c r="AT139" s="1197" t="s">
        <v>1884</v>
      </c>
      <c r="AU139" t="str">
        <f>N139</f>
        <v>Recupero del calore</v>
      </c>
      <c r="AV139"/>
      <c r="AW139"/>
      <c r="AX139"/>
      <c r="AY139"/>
      <c r="AZ139"/>
      <c r="BA139"/>
      <c r="BB139"/>
      <c r="BC139"/>
      <c r="BD139"/>
      <c r="BE139"/>
      <c r="BF139"/>
      <c r="BG139"/>
      <c r="BH139" s="1195"/>
      <c r="BI139" s="464"/>
      <c r="BJ139" s="464"/>
      <c r="BK139" s="464"/>
      <c r="BL139" s="464"/>
      <c r="BM139" s="50"/>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c r="EX139" s="201"/>
      <c r="EY139" s="201"/>
      <c r="EZ139" s="201"/>
      <c r="FA139" s="201"/>
      <c r="FB139" s="201"/>
      <c r="FC139" s="201"/>
      <c r="FD139" s="201"/>
      <c r="FE139" s="201"/>
      <c r="FF139" s="201"/>
      <c r="FG139" s="201"/>
      <c r="FH139" s="201"/>
      <c r="FI139" s="201"/>
      <c r="FJ139" s="201"/>
      <c r="FK139" s="201"/>
      <c r="FL139" s="201"/>
      <c r="FM139" s="201"/>
      <c r="FN139" s="201"/>
      <c r="FO139" s="201"/>
      <c r="FP139" s="201"/>
      <c r="FQ139" s="201"/>
      <c r="FR139" s="201"/>
      <c r="FS139" s="201"/>
      <c r="FT139" s="201"/>
      <c r="FU139" s="201"/>
      <c r="FV139" s="201"/>
      <c r="FW139" s="201"/>
      <c r="FX139" s="201"/>
      <c r="FY139" s="201"/>
      <c r="FZ139" s="201"/>
      <c r="GA139" s="201"/>
      <c r="GB139" s="201"/>
      <c r="GC139" s="201"/>
      <c r="GD139" s="201"/>
      <c r="GE139" s="201"/>
      <c r="GF139" s="201"/>
      <c r="GG139" s="201"/>
      <c r="GH139" s="201"/>
      <c r="GI139" s="201"/>
      <c r="GJ139" s="201"/>
      <c r="GK139" s="201"/>
      <c r="GL139" s="201"/>
      <c r="GM139" s="201"/>
      <c r="GN139" s="201"/>
      <c r="GO139" s="201"/>
      <c r="GP139" s="201"/>
      <c r="GQ139" s="201"/>
      <c r="GR139" s="201"/>
      <c r="GS139" s="201"/>
      <c r="GT139" s="201"/>
      <c r="GU139" s="201"/>
      <c r="GV139" s="201"/>
      <c r="GW139" s="201"/>
      <c r="GX139" s="201"/>
      <c r="GY139" s="201"/>
      <c r="GZ139" s="201"/>
      <c r="HA139" s="201"/>
      <c r="HB139" s="201"/>
      <c r="HC139" s="201"/>
      <c r="HD139" s="201"/>
      <c r="HE139" s="201"/>
      <c r="HF139" s="201"/>
      <c r="HG139" s="201"/>
      <c r="HH139" s="201"/>
      <c r="HI139" s="201"/>
      <c r="HJ139" s="201"/>
      <c r="HK139" s="201"/>
      <c r="HL139" s="201"/>
      <c r="HM139" s="201"/>
      <c r="HN139" s="201"/>
      <c r="HO139" s="201"/>
      <c r="HP139" s="201"/>
      <c r="HQ139" s="201"/>
      <c r="HR139" s="201"/>
      <c r="HS139" s="201"/>
      <c r="HT139" s="201"/>
      <c r="HU139" s="201"/>
      <c r="HV139" s="201"/>
      <c r="HW139" s="201"/>
      <c r="HX139" s="201"/>
      <c r="HY139" s="201"/>
      <c r="HZ139" s="201"/>
      <c r="IA139" s="201"/>
      <c r="IB139" s="201"/>
      <c r="IC139" s="201"/>
      <c r="ID139" s="201"/>
      <c r="IE139" s="201"/>
      <c r="IF139" s="201"/>
      <c r="IG139" s="201"/>
      <c r="IH139" s="201"/>
      <c r="II139" s="201"/>
      <c r="IJ139" s="201"/>
      <c r="IK139" s="201"/>
      <c r="IL139" s="201"/>
      <c r="IM139" s="201"/>
      <c r="IN139" s="201"/>
      <c r="IO139" s="201"/>
      <c r="IP139" s="201"/>
      <c r="IQ139" s="201"/>
      <c r="IR139" s="201"/>
      <c r="IS139" s="201"/>
      <c r="IT139" s="201"/>
      <c r="IU139" s="201"/>
      <c r="IV139" s="201"/>
      <c r="IW139" s="201"/>
      <c r="IX139" s="201"/>
      <c r="IY139" s="201"/>
      <c r="IZ139" s="201"/>
      <c r="JA139" s="201"/>
      <c r="JB139" s="201"/>
      <c r="JC139" s="201"/>
      <c r="JD139" s="201"/>
      <c r="JE139" s="201"/>
      <c r="JF139" s="201"/>
      <c r="JG139" s="201"/>
      <c r="JH139" s="201"/>
      <c r="JI139" s="201"/>
      <c r="JJ139" s="201"/>
    </row>
    <row r="140" spans="2:270" s="27" customFormat="1" x14ac:dyDescent="0.15">
      <c r="B140" s="618"/>
      <c r="C140" s="618"/>
      <c r="D140" s="618"/>
      <c r="E140" s="618"/>
      <c r="F140" s="618"/>
      <c r="G140" s="618"/>
      <c r="H140" s="201"/>
      <c r="J140" s="48"/>
      <c r="K140" s="49"/>
      <c r="L140" s="1067"/>
      <c r="M140" s="710"/>
      <c r="N140" s="710"/>
      <c r="O140" s="710"/>
      <c r="P140" s="710"/>
      <c r="Q140" s="710"/>
      <c r="R140" s="710"/>
      <c r="S140" s="710"/>
      <c r="T140" s="710"/>
      <c r="U140" s="710"/>
      <c r="V140" s="710"/>
      <c r="W140" s="710"/>
      <c r="X140" s="711"/>
      <c r="Y140" s="710"/>
      <c r="Z140" s="710"/>
      <c r="AA140" s="710"/>
      <c r="AB140" s="710"/>
      <c r="AC140" s="1065"/>
      <c r="AD140" s="710"/>
      <c r="AE140" s="710"/>
      <c r="AF140" s="710"/>
      <c r="AG140" s="710"/>
      <c r="AH140" s="710"/>
      <c r="AI140" s="710"/>
      <c r="AJ140" s="710"/>
      <c r="AK140" s="710"/>
      <c r="AL140" s="710"/>
      <c r="AM140" s="710"/>
      <c r="AN140" s="710"/>
      <c r="AO140" s="710"/>
      <c r="AP140" s="710"/>
      <c r="AQ140" s="710"/>
      <c r="AR140" s="710"/>
      <c r="AS140" s="1065"/>
      <c r="AT140" s="710"/>
      <c r="AU140" s="710"/>
      <c r="AV140" s="710"/>
      <c r="AW140" s="710"/>
      <c r="AX140" s="710"/>
      <c r="AY140" s="710"/>
      <c r="AZ140" s="710"/>
      <c r="BA140" s="710"/>
      <c r="BB140" s="710"/>
      <c r="BC140" s="710"/>
      <c r="BD140" s="710"/>
      <c r="BE140" s="710"/>
      <c r="BF140" s="710"/>
      <c r="BG140" s="710"/>
      <c r="BH140" s="710"/>
      <c r="BI140" s="59"/>
      <c r="BJ140" s="59"/>
      <c r="BK140" s="59"/>
      <c r="BL140" s="59"/>
      <c r="BM140" s="50"/>
      <c r="BO140" s="201"/>
      <c r="BP140" s="201"/>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c r="EX140" s="201"/>
      <c r="EY140" s="201"/>
      <c r="EZ140" s="201"/>
      <c r="FA140" s="201"/>
      <c r="FB140" s="201"/>
      <c r="FC140" s="201"/>
      <c r="FD140" s="201"/>
      <c r="FE140" s="201"/>
      <c r="FF140" s="201"/>
      <c r="FG140" s="201"/>
      <c r="FH140" s="201"/>
      <c r="FI140" s="201"/>
      <c r="FJ140" s="201"/>
      <c r="FK140" s="201"/>
      <c r="FL140" s="201"/>
      <c r="FM140" s="201"/>
      <c r="FN140" s="201"/>
      <c r="FO140" s="201"/>
      <c r="FP140" s="201"/>
      <c r="FQ140" s="201"/>
      <c r="FR140" s="201"/>
      <c r="FS140" s="201"/>
      <c r="FT140" s="201"/>
      <c r="FU140" s="201"/>
      <c r="FV140" s="201"/>
      <c r="FW140" s="201"/>
      <c r="FX140" s="201"/>
      <c r="FY140" s="201"/>
      <c r="FZ140" s="201"/>
      <c r="GA140" s="201"/>
      <c r="GB140" s="201"/>
      <c r="GC140" s="201"/>
      <c r="GD140" s="201"/>
      <c r="GE140" s="201"/>
      <c r="GF140" s="201"/>
      <c r="GG140" s="201"/>
      <c r="GH140" s="201"/>
      <c r="GI140" s="201"/>
      <c r="GJ140" s="201"/>
      <c r="GK140" s="201"/>
      <c r="GL140" s="201"/>
      <c r="GM140" s="201"/>
      <c r="GN140" s="201"/>
      <c r="GO140" s="201"/>
      <c r="GP140" s="201"/>
      <c r="GQ140" s="201"/>
      <c r="GR140" s="201"/>
      <c r="GS140" s="201"/>
      <c r="GT140" s="201"/>
      <c r="GU140" s="201"/>
      <c r="GV140" s="201"/>
      <c r="GW140" s="201"/>
      <c r="GX140" s="201"/>
      <c r="GY140" s="201"/>
      <c r="GZ140" s="201"/>
      <c r="HA140" s="201"/>
      <c r="HB140" s="201"/>
      <c r="HC140" s="201"/>
      <c r="HD140" s="201"/>
      <c r="HE140" s="201"/>
      <c r="HF140" s="201"/>
      <c r="HG140" s="201"/>
      <c r="HH140" s="201"/>
      <c r="HI140" s="201"/>
      <c r="HJ140" s="201"/>
      <c r="HK140" s="201"/>
      <c r="HL140" s="201"/>
      <c r="HM140" s="201"/>
      <c r="HN140" s="201"/>
      <c r="HO140" s="201"/>
      <c r="HP140" s="201"/>
      <c r="HQ140" s="201"/>
      <c r="HR140" s="201"/>
      <c r="HS140" s="201"/>
      <c r="HT140" s="201"/>
      <c r="HU140" s="201"/>
      <c r="HV140" s="201"/>
      <c r="HW140" s="201"/>
      <c r="HX140" s="201"/>
      <c r="HY140" s="201"/>
      <c r="HZ140" s="201"/>
      <c r="IA140" s="201"/>
      <c r="IB140" s="201"/>
      <c r="IC140" s="201"/>
      <c r="ID140" s="201"/>
      <c r="IE140" s="201"/>
      <c r="IF140" s="201"/>
      <c r="IG140" s="201"/>
      <c r="IH140" s="201"/>
      <c r="II140" s="201"/>
      <c r="IJ140" s="201"/>
      <c r="IK140" s="201"/>
      <c r="IL140" s="201"/>
      <c r="IM140" s="201"/>
      <c r="IN140" s="201"/>
      <c r="IO140" s="201"/>
      <c r="IP140" s="201"/>
      <c r="IQ140" s="201"/>
      <c r="IR140" s="201"/>
      <c r="IS140" s="201"/>
      <c r="IT140" s="201"/>
      <c r="IU140" s="201"/>
      <c r="IV140" s="201"/>
      <c r="IW140" s="201"/>
      <c r="IX140" s="201"/>
      <c r="IY140" s="201"/>
      <c r="IZ140" s="201"/>
      <c r="JA140" s="201"/>
      <c r="JB140" s="201"/>
      <c r="JC140" s="201"/>
      <c r="JD140" s="201"/>
      <c r="JE140" s="201"/>
      <c r="JF140" s="201"/>
      <c r="JG140" s="201"/>
      <c r="JH140" s="201"/>
      <c r="JI140" s="201"/>
      <c r="JJ140" s="201"/>
    </row>
    <row r="141" spans="2:270" s="27" customFormat="1" x14ac:dyDescent="0.15">
      <c r="B141" s="618"/>
      <c r="C141" s="618"/>
      <c r="D141" s="618"/>
      <c r="E141" s="618"/>
      <c r="F141" s="618"/>
      <c r="G141" s="618"/>
      <c r="H141" s="201"/>
      <c r="J141" s="48"/>
      <c r="K141" s="49"/>
      <c r="L141" s="1066" t="s">
        <v>12</v>
      </c>
      <c r="M141" s="1221" t="str">
        <f>X!$C$284</f>
        <v>al calcolo TEWI (3)</v>
      </c>
      <c r="N141" s="1221"/>
      <c r="O141" s="1221"/>
      <c r="P141" s="1221"/>
      <c r="Q141" s="1221"/>
      <c r="R141" s="1221"/>
      <c r="S141" s="1221"/>
      <c r="T141" s="1221"/>
      <c r="U141" s="1221"/>
      <c r="V141" s="1221"/>
      <c r="W141" s="1221"/>
      <c r="X141" s="1221"/>
      <c r="Y141" s="1221"/>
      <c r="Z141" s="1221"/>
      <c r="AA141" s="1221"/>
      <c r="AB141" s="1048"/>
      <c r="AC141" s="1066" t="s">
        <v>12</v>
      </c>
      <c r="AD141" s="1221" t="str">
        <f>X!$C$284</f>
        <v>al calcolo TEWI (3)</v>
      </c>
      <c r="AE141" s="1221"/>
      <c r="AF141" s="1221"/>
      <c r="AG141" s="1221"/>
      <c r="AH141" s="1221"/>
      <c r="AI141" s="1221"/>
      <c r="AJ141" s="1221"/>
      <c r="AK141" s="1221"/>
      <c r="AL141" s="1221"/>
      <c r="AM141" s="1221"/>
      <c r="AN141" s="1221"/>
      <c r="AO141" s="1221"/>
      <c r="AP141" s="1221"/>
      <c r="AQ141" s="1221"/>
      <c r="AR141" s="1048"/>
      <c r="AS141" s="1066" t="s">
        <v>12</v>
      </c>
      <c r="AT141" s="1221" t="str">
        <f>X!$C$284</f>
        <v>al calcolo TEWI (3)</v>
      </c>
      <c r="AU141" s="1221"/>
      <c r="AV141" s="1221"/>
      <c r="AW141" s="1221"/>
      <c r="AX141" s="1221"/>
      <c r="AY141" s="1221"/>
      <c r="AZ141" s="1221"/>
      <c r="BA141" s="1221"/>
      <c r="BB141" s="1221"/>
      <c r="BC141" s="1221"/>
      <c r="BD141" s="1221"/>
      <c r="BE141" s="1221"/>
      <c r="BF141" s="1221"/>
      <c r="BG141" s="1221"/>
      <c r="BH141" s="1048"/>
      <c r="BI141" s="464"/>
      <c r="BJ141" s="464"/>
      <c r="BK141" s="464"/>
      <c r="BL141" s="464"/>
      <c r="BM141" s="50"/>
      <c r="BO141" s="201"/>
      <c r="BP141" s="201"/>
      <c r="BQ141" s="201"/>
      <c r="BR141" s="201"/>
      <c r="BS141" s="201"/>
      <c r="BT141" s="201"/>
      <c r="BU141" s="201"/>
      <c r="BV141" s="201"/>
      <c r="BW141" s="201"/>
      <c r="BX141" s="201"/>
      <c r="BY141" s="201"/>
      <c r="BZ141" s="201"/>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c r="EX141" s="201"/>
      <c r="EY141" s="201"/>
      <c r="EZ141" s="201"/>
      <c r="FA141" s="201"/>
      <c r="FB141" s="201"/>
      <c r="FC141" s="201"/>
      <c r="FD141" s="201"/>
      <c r="FE141" s="201"/>
      <c r="FF141" s="201"/>
      <c r="FG141" s="201"/>
      <c r="FH141" s="201"/>
      <c r="FI141" s="201"/>
      <c r="FJ141" s="201"/>
      <c r="FK141" s="201"/>
      <c r="FL141" s="201"/>
      <c r="FM141" s="201"/>
      <c r="FN141" s="201"/>
      <c r="FO141" s="201"/>
      <c r="FP141" s="201"/>
      <c r="FQ141" s="201"/>
      <c r="FR141" s="201"/>
      <c r="FS141" s="201"/>
      <c r="FT141" s="201"/>
      <c r="FU141" s="201"/>
      <c r="FV141" s="201"/>
      <c r="FW141" s="201"/>
      <c r="FX141" s="201"/>
      <c r="FY141" s="201"/>
      <c r="FZ141" s="201"/>
      <c r="GA141" s="201"/>
      <c r="GB141" s="201"/>
      <c r="GC141" s="201"/>
      <c r="GD141" s="201"/>
      <c r="GE141" s="201"/>
      <c r="GF141" s="201"/>
      <c r="GG141" s="201"/>
      <c r="GH141" s="201"/>
      <c r="GI141" s="201"/>
      <c r="GJ141" s="201"/>
      <c r="GK141" s="201"/>
      <c r="GL141" s="201"/>
      <c r="GM141" s="201"/>
      <c r="GN141" s="201"/>
      <c r="GO141" s="201"/>
      <c r="GP141" s="201"/>
      <c r="GQ141" s="201"/>
      <c r="GR141" s="201"/>
      <c r="GS141" s="201"/>
      <c r="GT141" s="201"/>
      <c r="GU141" s="201"/>
      <c r="GV141" s="201"/>
      <c r="GW141" s="201"/>
      <c r="GX141" s="201"/>
      <c r="GY141" s="201"/>
      <c r="GZ141" s="201"/>
      <c r="HA141" s="201"/>
      <c r="HB141" s="201"/>
      <c r="HC141" s="201"/>
      <c r="HD141" s="201"/>
      <c r="HE141" s="201"/>
      <c r="HF141" s="201"/>
      <c r="HG141" s="201"/>
      <c r="HH141" s="201"/>
      <c r="HI141" s="201"/>
      <c r="HJ141" s="201"/>
      <c r="HK141" s="201"/>
      <c r="HL141" s="201"/>
      <c r="HM141" s="201"/>
      <c r="HN141" s="201"/>
      <c r="HO141" s="201"/>
      <c r="HP141" s="201"/>
      <c r="HQ141" s="201"/>
      <c r="HR141" s="201"/>
      <c r="HS141" s="201"/>
      <c r="HT141" s="201"/>
      <c r="HU141" s="201"/>
      <c r="HV141" s="201"/>
      <c r="HW141" s="201"/>
      <c r="HX141" s="201"/>
      <c r="HY141" s="201"/>
      <c r="HZ141" s="201"/>
      <c r="IA141" s="201"/>
      <c r="IB141" s="201"/>
      <c r="IC141" s="201"/>
      <c r="ID141" s="201"/>
      <c r="IE141" s="201"/>
      <c r="IF141" s="201"/>
      <c r="IG141" s="201"/>
      <c r="IH141" s="201"/>
      <c r="II141" s="201"/>
      <c r="IJ141" s="201"/>
      <c r="IK141" s="201"/>
      <c r="IL141" s="201"/>
      <c r="IM141" s="201"/>
      <c r="IN141" s="201"/>
      <c r="IO141" s="201"/>
      <c r="IP141" s="201"/>
      <c r="IQ141" s="201"/>
      <c r="IR141" s="201"/>
      <c r="IS141" s="201"/>
      <c r="IT141" s="201"/>
      <c r="IU141" s="201"/>
      <c r="IV141" s="201"/>
      <c r="IW141" s="201"/>
      <c r="IX141" s="201"/>
      <c r="IY141" s="201"/>
      <c r="IZ141" s="201"/>
      <c r="JA141" s="201"/>
      <c r="JB141" s="201"/>
      <c r="JC141" s="201"/>
      <c r="JD141" s="201"/>
      <c r="JE141" s="201"/>
      <c r="JF141" s="201"/>
      <c r="JG141" s="201"/>
      <c r="JH141" s="201"/>
      <c r="JI141" s="201"/>
      <c r="JJ141" s="201"/>
    </row>
    <row r="142" spans="2:270" s="27" customFormat="1" x14ac:dyDescent="0.15">
      <c r="B142" s="618"/>
      <c r="C142" s="618"/>
      <c r="D142" s="618"/>
      <c r="E142" s="618"/>
      <c r="F142" s="618"/>
      <c r="G142" s="618"/>
      <c r="H142" s="201"/>
      <c r="J142" s="48"/>
      <c r="K142" s="49"/>
      <c r="L142" s="1067"/>
      <c r="M142" s="710"/>
      <c r="N142" s="710"/>
      <c r="O142" s="710"/>
      <c r="P142" s="710"/>
      <c r="Q142" s="710"/>
      <c r="R142" s="710"/>
      <c r="S142" s="710"/>
      <c r="T142" s="710"/>
      <c r="U142" s="710"/>
      <c r="V142" s="710"/>
      <c r="W142" s="710"/>
      <c r="X142" s="710"/>
      <c r="Y142" s="710"/>
      <c r="Z142" s="710"/>
      <c r="AA142" s="710"/>
      <c r="AB142" s="710"/>
      <c r="AC142" s="1067"/>
      <c r="AD142" s="710"/>
      <c r="AE142" s="710"/>
      <c r="AF142" s="710"/>
      <c r="AG142" s="710"/>
      <c r="AH142" s="710"/>
      <c r="AI142" s="710"/>
      <c r="AJ142" s="710"/>
      <c r="AK142" s="710"/>
      <c r="AL142" s="710"/>
      <c r="AM142" s="710"/>
      <c r="AN142" s="710"/>
      <c r="AO142" s="710"/>
      <c r="AP142" s="710"/>
      <c r="AQ142" s="710"/>
      <c r="AR142" s="710"/>
      <c r="AS142" s="1067"/>
      <c r="AT142" s="710"/>
      <c r="AU142" s="710"/>
      <c r="AV142" s="710"/>
      <c r="AW142" s="710"/>
      <c r="AX142" s="710"/>
      <c r="AY142" s="710"/>
      <c r="AZ142" s="710"/>
      <c r="BA142" s="710"/>
      <c r="BB142" s="710"/>
      <c r="BC142" s="710"/>
      <c r="BD142" s="710"/>
      <c r="BE142" s="710"/>
      <c r="BF142" s="710"/>
      <c r="BG142" s="710"/>
      <c r="BH142" s="710"/>
      <c r="BI142" s="59"/>
      <c r="BJ142" s="59"/>
      <c r="BK142" s="59"/>
      <c r="BL142" s="59"/>
      <c r="BM142" s="50"/>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c r="EX142" s="201"/>
      <c r="EY142" s="201"/>
      <c r="EZ142" s="201"/>
      <c r="FA142" s="201"/>
      <c r="FB142" s="201"/>
      <c r="FC142" s="201"/>
      <c r="FD142" s="201"/>
      <c r="FE142" s="201"/>
      <c r="FF142" s="201"/>
      <c r="FG142" s="201"/>
      <c r="FH142" s="201"/>
      <c r="FI142" s="201"/>
      <c r="FJ142" s="201"/>
      <c r="FK142" s="201"/>
      <c r="FL142" s="201"/>
      <c r="FM142" s="201"/>
      <c r="FN142" s="201"/>
      <c r="FO142" s="201"/>
      <c r="FP142" s="201"/>
      <c r="FQ142" s="201"/>
      <c r="FR142" s="201"/>
      <c r="FS142" s="201"/>
      <c r="FT142" s="201"/>
      <c r="FU142" s="201"/>
      <c r="FV142" s="201"/>
      <c r="FW142" s="201"/>
      <c r="FX142" s="201"/>
      <c r="FY142" s="201"/>
      <c r="FZ142" s="201"/>
      <c r="GA142" s="201"/>
      <c r="GB142" s="201"/>
      <c r="GC142" s="201"/>
      <c r="GD142" s="201"/>
      <c r="GE142" s="201"/>
      <c r="GF142" s="201"/>
      <c r="GG142" s="201"/>
      <c r="GH142" s="201"/>
      <c r="GI142" s="201"/>
      <c r="GJ142" s="201"/>
      <c r="GK142" s="201"/>
      <c r="GL142" s="201"/>
      <c r="GM142" s="201"/>
      <c r="GN142" s="201"/>
      <c r="GO142" s="201"/>
      <c r="GP142" s="201"/>
      <c r="GQ142" s="201"/>
      <c r="GR142" s="201"/>
      <c r="GS142" s="201"/>
      <c r="GT142" s="201"/>
      <c r="GU142" s="201"/>
      <c r="GV142" s="201"/>
      <c r="GW142" s="201"/>
      <c r="GX142" s="201"/>
      <c r="GY142" s="201"/>
      <c r="GZ142" s="201"/>
      <c r="HA142" s="201"/>
      <c r="HB142" s="201"/>
      <c r="HC142" s="201"/>
      <c r="HD142" s="201"/>
      <c r="HE142" s="201"/>
      <c r="HF142" s="201"/>
      <c r="HG142" s="201"/>
      <c r="HH142" s="201"/>
      <c r="HI142" s="201"/>
      <c r="HJ142" s="201"/>
      <c r="HK142" s="201"/>
      <c r="HL142" s="201"/>
      <c r="HM142" s="201"/>
      <c r="HN142" s="201"/>
      <c r="HO142" s="201"/>
      <c r="HP142" s="201"/>
      <c r="HQ142" s="201"/>
      <c r="HR142" s="201"/>
      <c r="HS142" s="201"/>
      <c r="HT142" s="201"/>
      <c r="HU142" s="201"/>
      <c r="HV142" s="201"/>
      <c r="HW142" s="201"/>
      <c r="HX142" s="201"/>
      <c r="HY142" s="201"/>
      <c r="HZ142" s="201"/>
      <c r="IA142" s="201"/>
      <c r="IB142" s="201"/>
      <c r="IC142" s="201"/>
      <c r="ID142" s="201"/>
      <c r="IE142" s="201"/>
      <c r="IF142" s="201"/>
      <c r="IG142" s="201"/>
      <c r="IH142" s="201"/>
      <c r="II142" s="201"/>
      <c r="IJ142" s="201"/>
      <c r="IK142" s="201"/>
      <c r="IL142" s="201"/>
      <c r="IM142" s="201"/>
      <c r="IN142" s="201"/>
      <c r="IO142" s="201"/>
      <c r="IP142" s="201"/>
      <c r="IQ142" s="201"/>
      <c r="IR142" s="201"/>
      <c r="IS142" s="201"/>
      <c r="IT142" s="201"/>
      <c r="IU142" s="201"/>
      <c r="IV142" s="201"/>
      <c r="IW142" s="201"/>
      <c r="IX142" s="201"/>
      <c r="IY142" s="201"/>
      <c r="IZ142" s="201"/>
      <c r="JA142" s="201"/>
      <c r="JB142" s="201"/>
      <c r="JC142" s="201"/>
      <c r="JD142" s="201"/>
      <c r="JE142" s="201"/>
      <c r="JF142" s="201"/>
      <c r="JG142" s="201"/>
      <c r="JH142" s="201"/>
      <c r="JI142" s="201"/>
      <c r="JJ142" s="201"/>
    </row>
    <row r="143" spans="2:270" s="27" customFormat="1" x14ac:dyDescent="0.15">
      <c r="B143" s="618"/>
      <c r="C143" s="618"/>
      <c r="D143" s="618"/>
      <c r="E143" s="618"/>
      <c r="F143" s="618"/>
      <c r="G143" s="618"/>
      <c r="H143" s="201"/>
      <c r="J143" s="48"/>
      <c r="K143" s="49"/>
      <c r="L143" s="1066" t="s">
        <v>12</v>
      </c>
      <c r="M143" s="1221" t="str">
        <f>X!$C$286</f>
        <v>al calcolo dell'economicità (4)</v>
      </c>
      <c r="N143" s="1221"/>
      <c r="O143" s="1221"/>
      <c r="P143" s="1221"/>
      <c r="Q143" s="1221"/>
      <c r="R143" s="1221"/>
      <c r="S143" s="1221"/>
      <c r="T143" s="1221"/>
      <c r="U143" s="1221"/>
      <c r="V143" s="1221"/>
      <c r="W143" s="1221"/>
      <c r="X143" s="1221"/>
      <c r="Y143" s="1221"/>
      <c r="Z143" s="1221"/>
      <c r="AA143" s="1221"/>
      <c r="AB143" s="1048"/>
      <c r="AC143" s="1066" t="s">
        <v>12</v>
      </c>
      <c r="AD143" s="1221" t="str">
        <f>X!$C$286</f>
        <v>al calcolo dell'economicità (4)</v>
      </c>
      <c r="AE143" s="1221"/>
      <c r="AF143" s="1221"/>
      <c r="AG143" s="1221"/>
      <c r="AH143" s="1221"/>
      <c r="AI143" s="1221"/>
      <c r="AJ143" s="1221"/>
      <c r="AK143" s="1221"/>
      <c r="AL143" s="1221"/>
      <c r="AM143" s="1221"/>
      <c r="AN143" s="1221"/>
      <c r="AO143" s="1221"/>
      <c r="AP143" s="1221"/>
      <c r="AQ143" s="1221"/>
      <c r="AR143" s="1048"/>
      <c r="AS143" s="1066" t="s">
        <v>12</v>
      </c>
      <c r="AT143" s="1221" t="str">
        <f>X!$C$286</f>
        <v>al calcolo dell'economicità (4)</v>
      </c>
      <c r="AU143" s="1221"/>
      <c r="AV143" s="1221"/>
      <c r="AW143" s="1221"/>
      <c r="AX143" s="1221"/>
      <c r="AY143" s="1221"/>
      <c r="AZ143" s="1221"/>
      <c r="BA143" s="1221"/>
      <c r="BB143" s="1221"/>
      <c r="BC143" s="1221"/>
      <c r="BD143" s="1221"/>
      <c r="BE143" s="1221"/>
      <c r="BF143" s="1221"/>
      <c r="BG143" s="1221"/>
      <c r="BH143" s="1048"/>
      <c r="BI143" s="464"/>
      <c r="BJ143" s="464"/>
      <c r="BK143" s="464"/>
      <c r="BL143" s="464"/>
      <c r="BM143" s="50"/>
      <c r="BO143" s="201"/>
      <c r="BP143" s="201"/>
      <c r="BQ143" s="201"/>
      <c r="BR143" s="201"/>
      <c r="BS143" s="201"/>
      <c r="BT143" s="201"/>
      <c r="BU143" s="201"/>
      <c r="BV143" s="201"/>
      <c r="BW143" s="201"/>
      <c r="BX143" s="201"/>
      <c r="BY143" s="201"/>
      <c r="BZ143" s="201"/>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c r="EK143" s="201"/>
      <c r="EL143" s="201"/>
      <c r="EM143" s="201"/>
      <c r="EN143" s="201"/>
      <c r="EO143" s="201"/>
      <c r="EP143" s="201"/>
      <c r="EQ143" s="201"/>
      <c r="ER143" s="201"/>
      <c r="ES143" s="201"/>
      <c r="ET143" s="201"/>
      <c r="EU143" s="201"/>
      <c r="EV143" s="201"/>
      <c r="EW143" s="201"/>
      <c r="EX143" s="201"/>
      <c r="EY143" s="201"/>
      <c r="EZ143" s="201"/>
      <c r="FA143" s="201"/>
      <c r="FB143" s="201"/>
      <c r="FC143" s="201"/>
      <c r="FD143" s="201"/>
      <c r="FE143" s="201"/>
      <c r="FF143" s="201"/>
      <c r="FG143" s="201"/>
      <c r="FH143" s="201"/>
      <c r="FI143" s="201"/>
      <c r="FJ143" s="201"/>
      <c r="FK143" s="201"/>
      <c r="FL143" s="201"/>
      <c r="FM143" s="201"/>
      <c r="FN143" s="201"/>
      <c r="FO143" s="201"/>
      <c r="FP143" s="201"/>
      <c r="FQ143" s="201"/>
      <c r="FR143" s="201"/>
      <c r="FS143" s="201"/>
      <c r="FT143" s="201"/>
      <c r="FU143" s="201"/>
      <c r="FV143" s="201"/>
      <c r="FW143" s="201"/>
      <c r="FX143" s="201"/>
      <c r="FY143" s="201"/>
      <c r="FZ143" s="201"/>
      <c r="GA143" s="201"/>
      <c r="GB143" s="201"/>
      <c r="GC143" s="201"/>
      <c r="GD143" s="201"/>
      <c r="GE143" s="201"/>
      <c r="GF143" s="201"/>
      <c r="GG143" s="201"/>
      <c r="GH143" s="201"/>
      <c r="GI143" s="201"/>
      <c r="GJ143" s="201"/>
      <c r="GK143" s="201"/>
      <c r="GL143" s="201"/>
      <c r="GM143" s="201"/>
      <c r="GN143" s="201"/>
      <c r="GO143" s="201"/>
      <c r="GP143" s="201"/>
      <c r="GQ143" s="201"/>
      <c r="GR143" s="201"/>
      <c r="GS143" s="201"/>
      <c r="GT143" s="201"/>
      <c r="GU143" s="201"/>
      <c r="GV143" s="201"/>
      <c r="GW143" s="201"/>
      <c r="GX143" s="201"/>
      <c r="GY143" s="201"/>
      <c r="GZ143" s="201"/>
      <c r="HA143" s="201"/>
      <c r="HB143" s="201"/>
      <c r="HC143" s="201"/>
      <c r="HD143" s="201"/>
      <c r="HE143" s="201"/>
      <c r="HF143" s="201"/>
      <c r="HG143" s="201"/>
      <c r="HH143" s="201"/>
      <c r="HI143" s="201"/>
      <c r="HJ143" s="201"/>
      <c r="HK143" s="201"/>
      <c r="HL143" s="201"/>
      <c r="HM143" s="201"/>
      <c r="HN143" s="201"/>
      <c r="HO143" s="201"/>
      <c r="HP143" s="201"/>
      <c r="HQ143" s="201"/>
      <c r="HR143" s="201"/>
      <c r="HS143" s="201"/>
      <c r="HT143" s="201"/>
      <c r="HU143" s="201"/>
      <c r="HV143" s="201"/>
      <c r="HW143" s="201"/>
      <c r="HX143" s="201"/>
      <c r="HY143" s="201"/>
      <c r="HZ143" s="201"/>
      <c r="IA143" s="201"/>
      <c r="IB143" s="201"/>
      <c r="IC143" s="201"/>
      <c r="ID143" s="201"/>
      <c r="IE143" s="201"/>
      <c r="IF143" s="201"/>
      <c r="IG143" s="201"/>
      <c r="IH143" s="201"/>
      <c r="II143" s="201"/>
      <c r="IJ143" s="201"/>
      <c r="IK143" s="201"/>
      <c r="IL143" s="201"/>
      <c r="IM143" s="201"/>
      <c r="IN143" s="201"/>
      <c r="IO143" s="201"/>
      <c r="IP143" s="201"/>
      <c r="IQ143" s="201"/>
      <c r="IR143" s="201"/>
      <c r="IS143" s="201"/>
      <c r="IT143" s="201"/>
      <c r="IU143" s="201"/>
      <c r="IV143" s="201"/>
      <c r="IW143" s="201"/>
      <c r="IX143" s="201"/>
      <c r="IY143" s="201"/>
      <c r="IZ143" s="201"/>
      <c r="JA143" s="201"/>
      <c r="JB143" s="201"/>
      <c r="JC143" s="201"/>
      <c r="JD143" s="201"/>
      <c r="JE143" s="201"/>
      <c r="JF143" s="201"/>
      <c r="JG143" s="201"/>
      <c r="JH143" s="201"/>
      <c r="JI143" s="201"/>
      <c r="JJ143" s="201"/>
    </row>
    <row r="144" spans="2:270" s="27" customFormat="1" x14ac:dyDescent="0.15">
      <c r="B144" s="618"/>
      <c r="C144" s="618"/>
      <c r="D144" s="618"/>
      <c r="E144" s="618"/>
      <c r="F144" s="618"/>
      <c r="G144" s="618"/>
      <c r="H144" s="201"/>
      <c r="J144" s="48"/>
      <c r="L144" s="1067"/>
      <c r="M144" s="711"/>
      <c r="N144" s="711"/>
      <c r="O144" s="711"/>
      <c r="P144" s="711"/>
      <c r="Q144" s="711"/>
      <c r="R144" s="711"/>
      <c r="S144" s="711"/>
      <c r="T144" s="711"/>
      <c r="U144" s="711"/>
      <c r="V144" s="711"/>
      <c r="W144" s="711"/>
      <c r="X144" s="711"/>
      <c r="Y144" s="711"/>
      <c r="Z144" s="711"/>
      <c r="AA144" s="711"/>
      <c r="AB144" s="711"/>
      <c r="AC144" s="1067"/>
      <c r="AD144" s="711"/>
      <c r="AE144" s="711"/>
      <c r="AF144" s="711"/>
      <c r="AG144" s="711"/>
      <c r="AH144" s="711"/>
      <c r="AI144" s="711"/>
      <c r="AJ144" s="711"/>
      <c r="AK144" s="711"/>
      <c r="AL144" s="711"/>
      <c r="AM144" s="711"/>
      <c r="AN144" s="711"/>
      <c r="AO144" s="711"/>
      <c r="AP144" s="711"/>
      <c r="AQ144" s="711"/>
      <c r="AR144" s="711"/>
      <c r="AS144" s="1067"/>
      <c r="AT144" s="711"/>
      <c r="AU144" s="711"/>
      <c r="AV144" s="711"/>
      <c r="AW144" s="711"/>
      <c r="AX144" s="711"/>
      <c r="AY144" s="711"/>
      <c r="AZ144" s="711"/>
      <c r="BA144" s="711"/>
      <c r="BB144" s="711"/>
      <c r="BC144" s="711"/>
      <c r="BD144" s="711"/>
      <c r="BE144" s="711"/>
      <c r="BF144" s="711"/>
      <c r="BG144" s="711"/>
      <c r="BH144" s="711"/>
      <c r="BI144" s="59"/>
      <c r="BJ144" s="59"/>
      <c r="BK144" s="59"/>
      <c r="BL144" s="59"/>
      <c r="BM144" s="50"/>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c r="EX144" s="201"/>
      <c r="EY144" s="201"/>
      <c r="EZ144" s="201"/>
      <c r="FA144" s="201"/>
      <c r="FB144" s="201"/>
      <c r="FC144" s="201"/>
      <c r="FD144" s="201"/>
      <c r="FE144" s="201"/>
      <c r="FF144" s="201"/>
      <c r="FG144" s="201"/>
      <c r="FH144" s="201"/>
      <c r="FI144" s="201"/>
      <c r="FJ144" s="201"/>
      <c r="FK144" s="201"/>
      <c r="FL144" s="201"/>
      <c r="FM144" s="201"/>
      <c r="FN144" s="201"/>
      <c r="FO144" s="201"/>
      <c r="FP144" s="201"/>
      <c r="FQ144" s="201"/>
      <c r="FR144" s="201"/>
      <c r="FS144" s="201"/>
      <c r="FT144" s="201"/>
      <c r="FU144" s="201"/>
      <c r="FV144" s="201"/>
      <c r="FW144" s="201"/>
      <c r="FX144" s="201"/>
      <c r="FY144" s="201"/>
      <c r="FZ144" s="201"/>
      <c r="GA144" s="201"/>
      <c r="GB144" s="201"/>
      <c r="GC144" s="201"/>
      <c r="GD144" s="201"/>
      <c r="GE144" s="201"/>
      <c r="GF144" s="201"/>
      <c r="GG144" s="201"/>
      <c r="GH144" s="201"/>
      <c r="GI144" s="201"/>
      <c r="GJ144" s="201"/>
      <c r="GK144" s="201"/>
      <c r="GL144" s="201"/>
      <c r="GM144" s="201"/>
      <c r="GN144" s="201"/>
      <c r="GO144" s="201"/>
      <c r="GP144" s="201"/>
      <c r="GQ144" s="201"/>
      <c r="GR144" s="201"/>
      <c r="GS144" s="201"/>
      <c r="GT144" s="201"/>
      <c r="GU144" s="201"/>
      <c r="GV144" s="201"/>
      <c r="GW144" s="201"/>
      <c r="GX144" s="201"/>
      <c r="GY144" s="201"/>
      <c r="GZ144" s="201"/>
      <c r="HA144" s="201"/>
      <c r="HB144" s="201"/>
      <c r="HC144" s="201"/>
      <c r="HD144" s="201"/>
      <c r="HE144" s="201"/>
      <c r="HF144" s="201"/>
      <c r="HG144" s="201"/>
      <c r="HH144" s="201"/>
      <c r="HI144" s="201"/>
      <c r="HJ144" s="201"/>
      <c r="HK144" s="201"/>
      <c r="HL144" s="201"/>
      <c r="HM144" s="201"/>
      <c r="HN144" s="201"/>
      <c r="HO144" s="201"/>
      <c r="HP144" s="201"/>
      <c r="HQ144" s="201"/>
      <c r="HR144" s="201"/>
      <c r="HS144" s="201"/>
      <c r="HT144" s="201"/>
      <c r="HU144" s="201"/>
      <c r="HV144" s="201"/>
      <c r="HW144" s="201"/>
      <c r="HX144" s="201"/>
      <c r="HY144" s="201"/>
      <c r="HZ144" s="201"/>
      <c r="IA144" s="201"/>
      <c r="IB144" s="201"/>
      <c r="IC144" s="201"/>
      <c r="ID144" s="201"/>
      <c r="IE144" s="201"/>
      <c r="IF144" s="201"/>
      <c r="IG144" s="201"/>
      <c r="IH144" s="201"/>
      <c r="II144" s="201"/>
      <c r="IJ144" s="201"/>
      <c r="IK144" s="201"/>
      <c r="IL144" s="201"/>
      <c r="IM144" s="201"/>
      <c r="IN144" s="201"/>
      <c r="IO144" s="201"/>
      <c r="IP144" s="201"/>
      <c r="IQ144" s="201"/>
      <c r="IR144" s="201"/>
      <c r="IS144" s="201"/>
      <c r="IT144" s="201"/>
      <c r="IU144" s="201"/>
      <c r="IV144" s="201"/>
      <c r="IW144" s="201"/>
      <c r="IX144" s="201"/>
      <c r="IY144" s="201"/>
      <c r="IZ144" s="201"/>
      <c r="JA144" s="201"/>
      <c r="JB144" s="201"/>
      <c r="JC144" s="201"/>
      <c r="JD144" s="201"/>
      <c r="JE144" s="201"/>
      <c r="JF144" s="201"/>
      <c r="JG144" s="201"/>
      <c r="JH144" s="201"/>
      <c r="JI144" s="201"/>
      <c r="JJ144" s="201"/>
    </row>
    <row r="145" spans="2:270" s="27" customFormat="1" x14ac:dyDescent="0.15">
      <c r="B145" s="618"/>
      <c r="C145" s="618"/>
      <c r="D145" s="618"/>
      <c r="E145" s="618"/>
      <c r="F145" s="618"/>
      <c r="G145" s="618"/>
      <c r="H145" s="201"/>
      <c r="J145" s="48"/>
      <c r="L145" s="1066" t="s">
        <v>12</v>
      </c>
      <c r="M145" s="1221" t="str">
        <f>X!$C$287</f>
        <v>ai risultati (5)</v>
      </c>
      <c r="N145" s="1221"/>
      <c r="O145" s="1221"/>
      <c r="P145" s="1221"/>
      <c r="Q145" s="1221"/>
      <c r="R145" s="1221"/>
      <c r="S145" s="1221"/>
      <c r="T145" s="1221"/>
      <c r="U145" s="1221"/>
      <c r="V145" s="1221"/>
      <c r="W145" s="1221"/>
      <c r="X145" s="1221"/>
      <c r="Y145" s="1221"/>
      <c r="Z145" s="1221"/>
      <c r="AA145" s="1221"/>
      <c r="AB145" s="1048"/>
      <c r="AC145" s="1066" t="s">
        <v>12</v>
      </c>
      <c r="AD145" s="1221" t="str">
        <f>X!$C$287</f>
        <v>ai risultati (5)</v>
      </c>
      <c r="AE145" s="1221"/>
      <c r="AF145" s="1221"/>
      <c r="AG145" s="1221"/>
      <c r="AH145" s="1221"/>
      <c r="AI145" s="1221"/>
      <c r="AJ145" s="1221"/>
      <c r="AK145" s="1221"/>
      <c r="AL145" s="1221"/>
      <c r="AM145" s="1221"/>
      <c r="AN145" s="1221"/>
      <c r="AO145" s="1221"/>
      <c r="AP145" s="1221"/>
      <c r="AQ145" s="1221"/>
      <c r="AR145" s="1048"/>
      <c r="AS145" s="1066" t="s">
        <v>12</v>
      </c>
      <c r="AT145" s="1221" t="str">
        <f>X!$C$287</f>
        <v>ai risultati (5)</v>
      </c>
      <c r="AU145" s="1221"/>
      <c r="AV145" s="1221"/>
      <c r="AW145" s="1221"/>
      <c r="AX145" s="1221"/>
      <c r="AY145" s="1221"/>
      <c r="AZ145" s="1221"/>
      <c r="BA145" s="1221"/>
      <c r="BB145" s="1221"/>
      <c r="BC145" s="1221"/>
      <c r="BD145" s="1221"/>
      <c r="BE145" s="1221"/>
      <c r="BF145" s="1221"/>
      <c r="BG145" s="1221"/>
      <c r="BH145" s="1048"/>
      <c r="BI145" s="464"/>
      <c r="BJ145" s="464"/>
      <c r="BK145" s="464"/>
      <c r="BL145" s="464"/>
      <c r="BM145" s="50"/>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c r="EK145" s="201"/>
      <c r="EL145" s="201"/>
      <c r="EM145" s="201"/>
      <c r="EN145" s="201"/>
      <c r="EO145" s="201"/>
      <c r="EP145" s="201"/>
      <c r="EQ145" s="201"/>
      <c r="ER145" s="201"/>
      <c r="ES145" s="201"/>
      <c r="ET145" s="201"/>
      <c r="EU145" s="201"/>
      <c r="EV145" s="201"/>
      <c r="EW145" s="201"/>
      <c r="EX145" s="201"/>
      <c r="EY145" s="201"/>
      <c r="EZ145" s="201"/>
      <c r="FA145" s="201"/>
      <c r="FB145" s="201"/>
      <c r="FC145" s="201"/>
      <c r="FD145" s="201"/>
      <c r="FE145" s="201"/>
      <c r="FF145" s="201"/>
      <c r="FG145" s="201"/>
      <c r="FH145" s="201"/>
      <c r="FI145" s="201"/>
      <c r="FJ145" s="201"/>
      <c r="FK145" s="201"/>
      <c r="FL145" s="201"/>
      <c r="FM145" s="201"/>
      <c r="FN145" s="201"/>
      <c r="FO145" s="201"/>
      <c r="FP145" s="201"/>
      <c r="FQ145" s="201"/>
      <c r="FR145" s="201"/>
      <c r="FS145" s="201"/>
      <c r="FT145" s="201"/>
      <c r="FU145" s="201"/>
      <c r="FV145" s="201"/>
      <c r="FW145" s="201"/>
      <c r="FX145" s="201"/>
      <c r="FY145" s="201"/>
      <c r="FZ145" s="201"/>
      <c r="GA145" s="201"/>
      <c r="GB145" s="201"/>
      <c r="GC145" s="201"/>
      <c r="GD145" s="201"/>
      <c r="GE145" s="201"/>
      <c r="GF145" s="201"/>
      <c r="GG145" s="201"/>
      <c r="GH145" s="201"/>
      <c r="GI145" s="201"/>
      <c r="GJ145" s="201"/>
      <c r="GK145" s="201"/>
      <c r="GL145" s="201"/>
      <c r="GM145" s="201"/>
      <c r="GN145" s="201"/>
      <c r="GO145" s="201"/>
      <c r="GP145" s="201"/>
      <c r="GQ145" s="201"/>
      <c r="GR145" s="201"/>
      <c r="GS145" s="201"/>
      <c r="GT145" s="201"/>
      <c r="GU145" s="201"/>
      <c r="GV145" s="201"/>
      <c r="GW145" s="201"/>
      <c r="GX145" s="201"/>
      <c r="GY145" s="201"/>
      <c r="GZ145" s="201"/>
      <c r="HA145" s="201"/>
      <c r="HB145" s="201"/>
      <c r="HC145" s="201"/>
      <c r="HD145" s="201"/>
      <c r="HE145" s="201"/>
      <c r="HF145" s="201"/>
      <c r="HG145" s="201"/>
      <c r="HH145" s="201"/>
      <c r="HI145" s="201"/>
      <c r="HJ145" s="201"/>
      <c r="HK145" s="201"/>
      <c r="HL145" s="201"/>
      <c r="HM145" s="201"/>
      <c r="HN145" s="201"/>
      <c r="HO145" s="201"/>
      <c r="HP145" s="201"/>
      <c r="HQ145" s="201"/>
      <c r="HR145" s="201"/>
      <c r="HS145" s="201"/>
      <c r="HT145" s="201"/>
      <c r="HU145" s="201"/>
      <c r="HV145" s="201"/>
      <c r="HW145" s="201"/>
      <c r="HX145" s="201"/>
      <c r="HY145" s="201"/>
      <c r="HZ145" s="201"/>
      <c r="IA145" s="201"/>
      <c r="IB145" s="201"/>
      <c r="IC145" s="201"/>
      <c r="ID145" s="201"/>
      <c r="IE145" s="201"/>
      <c r="IF145" s="201"/>
      <c r="IG145" s="201"/>
      <c r="IH145" s="201"/>
      <c r="II145" s="201"/>
      <c r="IJ145" s="201"/>
      <c r="IK145" s="201"/>
      <c r="IL145" s="201"/>
      <c r="IM145" s="201"/>
      <c r="IN145" s="201"/>
      <c r="IO145" s="201"/>
      <c r="IP145" s="201"/>
      <c r="IQ145" s="201"/>
      <c r="IR145" s="201"/>
      <c r="IS145" s="201"/>
      <c r="IT145" s="201"/>
      <c r="IU145" s="201"/>
      <c r="IV145" s="201"/>
      <c r="IW145" s="201"/>
      <c r="IX145" s="201"/>
      <c r="IY145" s="201"/>
      <c r="IZ145" s="201"/>
      <c r="JA145" s="201"/>
      <c r="JB145" s="201"/>
      <c r="JC145" s="201"/>
      <c r="JD145" s="201"/>
      <c r="JE145" s="201"/>
      <c r="JF145" s="201"/>
      <c r="JG145" s="201"/>
      <c r="JH145" s="201"/>
      <c r="JI145" s="201"/>
      <c r="JJ145" s="201"/>
    </row>
    <row r="146" spans="2:270" ht="5" customHeight="1" x14ac:dyDescent="0.15">
      <c r="J146" s="44"/>
      <c r="M146" s="688"/>
      <c r="N146" s="688"/>
      <c r="O146" s="688"/>
      <c r="P146" s="688"/>
      <c r="Q146" s="688"/>
      <c r="R146" s="688"/>
      <c r="S146" s="688"/>
      <c r="T146" s="688"/>
      <c r="U146" s="688"/>
      <c r="V146" s="688"/>
      <c r="W146" s="688"/>
      <c r="X146" s="688"/>
      <c r="Y146" s="688"/>
      <c r="Z146" s="688"/>
      <c r="AA146" s="688"/>
      <c r="AB146" s="706"/>
      <c r="AC146" s="706"/>
      <c r="AD146" s="688"/>
      <c r="AE146" s="688"/>
      <c r="AF146" s="688"/>
      <c r="AG146" s="688"/>
      <c r="AH146" s="688"/>
      <c r="AI146" s="688"/>
      <c r="AJ146" s="688"/>
      <c r="AK146" s="688"/>
      <c r="AL146" s="688"/>
      <c r="AM146" s="688"/>
      <c r="AN146" s="688"/>
      <c r="AO146" s="688"/>
      <c r="AP146" s="688"/>
      <c r="AQ146" s="688"/>
      <c r="AR146" s="706"/>
      <c r="AS146" s="706"/>
      <c r="AT146" s="688"/>
      <c r="AU146" s="688"/>
      <c r="AV146" s="688"/>
      <c r="AW146" s="688"/>
      <c r="AX146" s="688"/>
      <c r="AY146" s="688"/>
      <c r="AZ146" s="688"/>
      <c r="BA146" s="688"/>
      <c r="BB146" s="688"/>
      <c r="BC146" s="688"/>
      <c r="BD146" s="688"/>
      <c r="BE146" s="688"/>
      <c r="BF146" s="688"/>
      <c r="BG146" s="688"/>
      <c r="BH146" s="706"/>
      <c r="BI146" s="60"/>
      <c r="BJ146" s="60"/>
      <c r="BK146" s="60"/>
      <c r="BL146" s="60"/>
      <c r="BM146" s="47"/>
    </row>
    <row r="147" spans="2:270" ht="21" customHeight="1" x14ac:dyDescent="0.15">
      <c r="J147" s="44"/>
      <c r="M147" s="688"/>
      <c r="N147" s="706"/>
      <c r="O147" s="706"/>
      <c r="P147" s="706"/>
      <c r="Q147" s="706"/>
      <c r="R147" s="706"/>
      <c r="S147" s="706"/>
      <c r="T147" s="706"/>
      <c r="U147" s="706"/>
      <c r="V147" s="706"/>
      <c r="W147" s="706"/>
      <c r="X147" s="706"/>
      <c r="Y147" s="706"/>
      <c r="Z147" s="706"/>
      <c r="AA147" s="706"/>
      <c r="AB147" s="706"/>
      <c r="AC147" s="706"/>
      <c r="AD147" s="706"/>
      <c r="AE147" s="706"/>
      <c r="AF147" s="706"/>
      <c r="AG147" s="706"/>
      <c r="AH147" s="706"/>
      <c r="AI147" s="706"/>
      <c r="AJ147" s="706"/>
      <c r="AK147" s="706"/>
      <c r="AL147" s="706"/>
      <c r="AM147" s="706"/>
      <c r="AN147" s="706"/>
      <c r="AO147" s="706"/>
      <c r="AP147" s="706"/>
      <c r="AQ147" s="706"/>
      <c r="AR147" s="706"/>
      <c r="AS147" s="706"/>
      <c r="AT147" s="706"/>
      <c r="AU147" s="706"/>
      <c r="AV147" s="706"/>
      <c r="AW147" s="706"/>
      <c r="AX147" s="706"/>
      <c r="AY147" s="706"/>
      <c r="AZ147" s="706"/>
      <c r="BA147" s="706"/>
      <c r="BB147" s="706"/>
      <c r="BC147" s="706"/>
      <c r="BD147" s="706"/>
      <c r="BE147" s="706"/>
      <c r="BF147" s="706"/>
      <c r="BG147" s="706"/>
      <c r="BH147" s="706"/>
      <c r="BI147" s="60"/>
      <c r="BJ147" s="60"/>
      <c r="BK147" s="60"/>
      <c r="BL147" s="60"/>
      <c r="BM147" s="47"/>
    </row>
    <row r="148" spans="2:270" ht="16" x14ac:dyDescent="0.15">
      <c r="J148" s="44"/>
      <c r="M148" s="715"/>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1212" t="str">
        <f>X!C291</f>
        <v>in alto</v>
      </c>
      <c r="AN148" s="1212"/>
      <c r="AO148" s="1212"/>
      <c r="AP148" s="1212"/>
      <c r="AQ148" s="1212"/>
      <c r="AR148" s="1212"/>
      <c r="AS148" s="1212"/>
      <c r="AT148" s="1212"/>
      <c r="AU148" s="1212"/>
      <c r="AV148" s="1212"/>
      <c r="AW148" s="1212"/>
      <c r="AX148" s="1212"/>
      <c r="AY148" s="1212"/>
      <c r="AZ148" s="1212"/>
      <c r="BA148" s="1212"/>
      <c r="BB148" s="1212"/>
      <c r="BC148" s="1212"/>
      <c r="BD148" s="1212"/>
      <c r="BE148" s="1212"/>
      <c r="BF148" s="1212"/>
      <c r="BG148" s="1212"/>
      <c r="BH148" s="1212"/>
      <c r="BI148" s="1212"/>
      <c r="BJ148" s="1212"/>
      <c r="BK148" s="1212"/>
      <c r="BL148" s="1075" t="s">
        <v>635</v>
      </c>
      <c r="BM148" s="47"/>
    </row>
    <row r="149" spans="2:270" x14ac:dyDescent="0.15">
      <c r="J149" s="44"/>
      <c r="M149" s="715"/>
      <c r="N149" s="60"/>
      <c r="O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1093"/>
      <c r="AN149" s="1093"/>
      <c r="AO149" s="1093"/>
      <c r="AP149" s="1093"/>
      <c r="AQ149" s="1093"/>
      <c r="AR149" s="1093"/>
      <c r="AS149" s="1093"/>
      <c r="AT149" s="1093"/>
      <c r="AU149" s="1093"/>
      <c r="AV149" s="1093"/>
      <c r="AW149" s="1093"/>
      <c r="AX149" s="1093"/>
      <c r="AY149" s="1093"/>
      <c r="AZ149" s="1093"/>
      <c r="BA149" s="1093"/>
      <c r="BB149" s="1093"/>
      <c r="BC149" s="1093"/>
      <c r="BD149" s="1093"/>
      <c r="BE149" s="1093"/>
      <c r="BF149" s="1093"/>
      <c r="BG149" s="1093"/>
      <c r="BH149" s="1093"/>
      <c r="BI149" s="1093"/>
      <c r="BJ149" s="1093"/>
      <c r="BK149" s="1093"/>
      <c r="BL149" s="1075"/>
      <c r="BM149" s="47"/>
    </row>
    <row r="150" spans="2:270" x14ac:dyDescent="0.15">
      <c r="J150" s="44"/>
      <c r="L150" s="1204" t="str">
        <f>X!C461</f>
        <v>Impressum</v>
      </c>
      <c r="M150" s="715"/>
      <c r="N150" s="60"/>
      <c r="O150" s="60"/>
      <c r="P150" s="1205" t="str">
        <f>X!C462</f>
        <v>Editore: SvizzeraEnergia, 3003 Berna</v>
      </c>
      <c r="Q150" s="60"/>
      <c r="R150" s="60"/>
      <c r="S150" s="60"/>
      <c r="T150" s="60"/>
      <c r="U150" s="60"/>
      <c r="V150" s="60"/>
      <c r="W150" s="60"/>
      <c r="X150" s="60"/>
      <c r="Y150" s="60"/>
      <c r="Z150" s="60"/>
      <c r="AA150" s="60"/>
      <c r="AB150" s="1207" t="str">
        <f>X!C463</f>
        <v>Concezione e programmazione: zweiweg gmbh, Zurigo</v>
      </c>
      <c r="AC150" s="60"/>
      <c r="AD150" s="60"/>
      <c r="AE150" s="60"/>
      <c r="AF150" s="60"/>
      <c r="AG150" s="60"/>
      <c r="AH150" s="60"/>
      <c r="AI150" s="60"/>
      <c r="AJ150" s="60"/>
      <c r="AK150" s="60"/>
      <c r="AL150" s="60"/>
      <c r="AM150" s="1093"/>
      <c r="AN150" s="1093"/>
      <c r="AO150" s="1093"/>
      <c r="AP150" s="1093"/>
      <c r="AQ150" s="1093"/>
      <c r="AR150" s="1093"/>
      <c r="AS150" s="1093"/>
      <c r="AT150" s="1093"/>
      <c r="AU150" s="1093"/>
      <c r="AV150" s="1093"/>
      <c r="AW150" s="1093"/>
      <c r="AX150" s="1093"/>
      <c r="AY150" s="1093"/>
      <c r="AZ150" s="1093"/>
      <c r="BA150" s="1093"/>
      <c r="BB150" s="1093"/>
      <c r="BC150" s="1093"/>
      <c r="BD150" s="1093"/>
      <c r="BE150" s="1093"/>
      <c r="BF150" s="1093"/>
      <c r="BG150" s="1093"/>
      <c r="BH150" s="1093"/>
      <c r="BI150" s="1093"/>
      <c r="BJ150" s="1093"/>
      <c r="BK150" s="1093"/>
      <c r="BL150" s="1075"/>
      <c r="BM150" s="47"/>
    </row>
    <row r="151" spans="2:270" ht="6" customHeight="1" x14ac:dyDescent="0.15">
      <c r="J151" s="44"/>
      <c r="M151" s="715"/>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1093"/>
      <c r="AN151" s="1093"/>
      <c r="AO151" s="1093"/>
      <c r="AP151" s="1093"/>
      <c r="AQ151" s="1093"/>
      <c r="AR151" s="1093"/>
      <c r="AS151" s="1093"/>
      <c r="AT151" s="1093"/>
      <c r="AU151" s="1093"/>
      <c r="AV151" s="1093"/>
      <c r="AW151" s="1093"/>
      <c r="AX151" s="1093"/>
      <c r="AY151" s="1093"/>
      <c r="AZ151" s="1093"/>
      <c r="BA151" s="1093"/>
      <c r="BB151" s="1093"/>
      <c r="BC151" s="1093"/>
      <c r="BD151" s="1093"/>
      <c r="BE151" s="1093"/>
      <c r="BF151" s="1093"/>
      <c r="BG151" s="1093"/>
      <c r="BH151" s="1093"/>
      <c r="BI151" s="1093"/>
      <c r="BJ151" s="1093"/>
      <c r="BK151" s="1093"/>
      <c r="BL151" s="1075"/>
      <c r="BM151" s="47"/>
    </row>
    <row r="152" spans="2:270" x14ac:dyDescent="0.15">
      <c r="J152" s="44"/>
      <c r="K152" s="1094"/>
      <c r="L152" s="1094"/>
      <c r="M152" s="1095"/>
      <c r="N152" s="1096"/>
      <c r="O152" s="1096"/>
      <c r="P152" s="1096"/>
      <c r="Q152" s="1096"/>
      <c r="R152" s="1096"/>
      <c r="S152" s="1096"/>
      <c r="T152" s="1096"/>
      <c r="U152" s="1096"/>
      <c r="V152" s="1096"/>
      <c r="W152" s="1096"/>
      <c r="X152" s="1096"/>
      <c r="Y152" s="1096"/>
      <c r="Z152" s="1096"/>
      <c r="AA152" s="1096"/>
      <c r="AB152" s="1096"/>
      <c r="AC152" s="1096"/>
      <c r="AD152" s="1096"/>
      <c r="AE152" s="1096"/>
      <c r="AF152" s="1096"/>
      <c r="AG152" s="1096"/>
      <c r="AH152" s="1096"/>
      <c r="AI152" s="1096"/>
      <c r="AJ152" s="1096"/>
      <c r="AK152" s="1096"/>
      <c r="AL152" s="1096"/>
      <c r="AM152" s="1097"/>
      <c r="AN152" s="1097"/>
      <c r="AO152" s="1097"/>
      <c r="AP152" s="1097"/>
      <c r="AQ152" s="1097"/>
      <c r="AR152" s="1097"/>
      <c r="AS152" s="1097"/>
      <c r="AT152" s="1097"/>
      <c r="AU152" s="1097"/>
      <c r="AV152" s="1097"/>
      <c r="AW152" s="1097"/>
      <c r="AX152" s="1097"/>
      <c r="AY152" s="1097"/>
      <c r="AZ152" s="1097"/>
      <c r="BA152" s="1097"/>
      <c r="BB152" s="1097"/>
      <c r="BC152" s="1097"/>
      <c r="BD152" s="1097"/>
      <c r="BE152" s="1097"/>
      <c r="BF152" s="1097"/>
      <c r="BG152" s="1097"/>
      <c r="BH152" s="1097"/>
      <c r="BI152" s="1093"/>
      <c r="BJ152" s="1093"/>
      <c r="BK152" s="1093"/>
      <c r="BL152" s="1075"/>
      <c r="BM152" s="47"/>
    </row>
    <row r="153" spans="2:270" x14ac:dyDescent="0.15">
      <c r="J153" s="44"/>
      <c r="M153" s="715"/>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1093"/>
      <c r="AN153" s="1093"/>
      <c r="AO153" s="1093"/>
      <c r="AP153" s="1093"/>
      <c r="AQ153" s="1093"/>
      <c r="AR153" s="1093"/>
      <c r="AS153" s="1093"/>
      <c r="AT153" s="1093"/>
      <c r="AU153" s="1093"/>
      <c r="AV153" s="1093"/>
      <c r="AW153" s="1093"/>
      <c r="AX153" s="1093"/>
      <c r="AY153" s="1093"/>
      <c r="AZ153" s="1093"/>
      <c r="BA153" s="1093"/>
      <c r="BB153" s="1093"/>
      <c r="BC153" s="1093"/>
      <c r="BD153" s="1093"/>
      <c r="BE153" s="1093"/>
      <c r="BF153" s="1093"/>
      <c r="BG153" s="1093"/>
      <c r="BH153" s="1093"/>
      <c r="BI153" s="1093"/>
      <c r="BJ153" s="1093"/>
      <c r="BK153" s="1093"/>
      <c r="BL153" s="1075"/>
      <c r="BM153" s="47"/>
    </row>
    <row r="154" spans="2:270" x14ac:dyDescent="0.15">
      <c r="J154" s="44"/>
      <c r="M154" s="715"/>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1093"/>
      <c r="AN154" s="1093"/>
      <c r="AO154" s="1093"/>
      <c r="AP154" s="1093"/>
      <c r="AQ154" s="1093"/>
      <c r="AR154" s="1093"/>
      <c r="AS154" s="1093"/>
      <c r="AT154" s="1093"/>
      <c r="AU154" s="1093"/>
      <c r="AV154" s="1093"/>
      <c r="AW154" s="1093"/>
      <c r="AX154" s="1093"/>
      <c r="AY154" s="1093"/>
      <c r="AZ154" s="1093"/>
      <c r="BA154" s="1093"/>
      <c r="BB154" s="1093"/>
      <c r="BC154" s="1093"/>
      <c r="BD154" s="1093"/>
      <c r="BE154" s="1093"/>
      <c r="BF154" s="1093"/>
      <c r="BG154" s="1093"/>
      <c r="BH154" s="1093"/>
      <c r="BI154" s="1093"/>
      <c r="BJ154" s="1093"/>
      <c r="BK154" s="1093"/>
      <c r="BL154" s="1075"/>
      <c r="BM154" s="47"/>
    </row>
    <row r="155" spans="2:270" x14ac:dyDescent="0.15">
      <c r="J155" s="44"/>
      <c r="M155" s="715"/>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1093"/>
      <c r="AN155" s="1093"/>
      <c r="AO155" s="1093"/>
      <c r="AP155" s="1093"/>
      <c r="AQ155" s="1093"/>
      <c r="AR155" s="1093"/>
      <c r="AS155" s="1093"/>
      <c r="AT155" s="1093"/>
      <c r="AU155" s="1093"/>
      <c r="AV155" s="1093"/>
      <c r="AW155" s="1093"/>
      <c r="AX155" s="1093"/>
      <c r="AY155" s="1093"/>
      <c r="AZ155" s="1093"/>
      <c r="BA155" s="1093"/>
      <c r="BB155" s="1093"/>
      <c r="BC155" s="1093"/>
      <c r="BD155" s="1093"/>
      <c r="BE155" s="1093"/>
      <c r="BF155" s="1093"/>
      <c r="BG155" s="1093"/>
      <c r="BH155" s="1093"/>
      <c r="BI155" s="1093"/>
      <c r="BJ155" s="1093"/>
      <c r="BK155" s="1093"/>
      <c r="BL155" s="1075"/>
      <c r="BM155" s="47"/>
    </row>
    <row r="156" spans="2:270" x14ac:dyDescent="0.15">
      <c r="J156" s="44"/>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1093"/>
      <c r="AN156" s="1093"/>
      <c r="AO156" s="1093"/>
      <c r="AP156" s="1093"/>
      <c r="AQ156" s="1093"/>
      <c r="AR156" s="1093"/>
      <c r="AS156" s="1093"/>
      <c r="AT156" s="1093"/>
      <c r="AU156" s="1093"/>
      <c r="AV156" s="1093"/>
      <c r="AW156" s="1093"/>
      <c r="AX156" s="1093"/>
      <c r="AY156" s="1093"/>
      <c r="AZ156" s="1093"/>
      <c r="BA156" s="1093"/>
      <c r="BB156" s="1093"/>
      <c r="BC156" s="1093"/>
      <c r="BD156" s="1093"/>
      <c r="BE156" s="1093"/>
      <c r="BF156" s="1093"/>
      <c r="BG156" s="1093"/>
      <c r="BH156" s="1093"/>
      <c r="BI156" s="1093"/>
      <c r="BJ156" s="1093"/>
      <c r="BK156" s="1093"/>
      <c r="BL156" s="1075"/>
      <c r="BM156" s="47"/>
    </row>
    <row r="157" spans="2:270" x14ac:dyDescent="0.15">
      <c r="J157" s="44"/>
      <c r="M157" s="715"/>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1093"/>
      <c r="AN157" s="1093"/>
      <c r="AO157" s="1093"/>
      <c r="AP157" s="1093"/>
      <c r="AQ157" s="1093"/>
      <c r="AR157" s="1093"/>
      <c r="AS157" s="1093"/>
      <c r="AT157" s="1093"/>
      <c r="AU157" s="1093"/>
      <c r="AV157" s="1093"/>
      <c r="AW157" s="1093"/>
      <c r="AX157" s="1093"/>
      <c r="AY157" s="1093"/>
      <c r="AZ157" s="1093"/>
      <c r="BA157" s="1093"/>
      <c r="BB157" s="1093"/>
      <c r="BC157" s="1093"/>
      <c r="BD157" s="1093"/>
      <c r="BE157" s="1093"/>
      <c r="BF157" s="1093"/>
      <c r="BG157" s="1093"/>
      <c r="BH157" s="1093"/>
      <c r="BI157" s="1093"/>
      <c r="BJ157" s="1093"/>
      <c r="BK157" s="1093"/>
      <c r="BL157" s="1075"/>
      <c r="BM157" s="47"/>
    </row>
    <row r="158" spans="2:270" ht="16" x14ac:dyDescent="0.2">
      <c r="J158" s="44"/>
      <c r="M158" s="909" t="s">
        <v>1903</v>
      </c>
      <c r="N158" s="60"/>
      <c r="O158" s="60"/>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1093"/>
      <c r="AN158" s="1093"/>
      <c r="AO158" s="1093"/>
      <c r="AP158" s="1093"/>
      <c r="AQ158" s="1093"/>
      <c r="AR158" s="1093"/>
      <c r="AS158" s="1093"/>
      <c r="AT158" s="1093"/>
      <c r="AU158" s="1093"/>
      <c r="AV158" s="1093"/>
      <c r="AW158" s="1093"/>
      <c r="AX158" s="1093"/>
      <c r="AY158" s="1093"/>
      <c r="AZ158" s="1093"/>
      <c r="BA158" s="1093"/>
      <c r="BB158" s="1093"/>
      <c r="BC158" s="1093"/>
      <c r="BD158" s="1093"/>
      <c r="BE158" s="1093"/>
      <c r="BF158" s="1093"/>
      <c r="BG158" s="1093"/>
      <c r="BH158" s="1093"/>
      <c r="BI158" s="1093"/>
      <c r="BJ158" s="1093"/>
      <c r="BK158" s="1093"/>
      <c r="BL158" s="1075"/>
      <c r="BM158" s="47"/>
    </row>
    <row r="159" spans="2:270" x14ac:dyDescent="0.15">
      <c r="J159" s="44"/>
      <c r="L159" s="32"/>
      <c r="M159" s="32"/>
      <c r="N159" s="32"/>
      <c r="O159" s="32"/>
      <c r="P159" s="32"/>
      <c r="Q159" s="32"/>
      <c r="R159" s="32"/>
      <c r="T159" s="32"/>
      <c r="U159" s="32"/>
      <c r="V159" s="60"/>
      <c r="W159" s="60"/>
      <c r="X159" s="60"/>
      <c r="Y159" s="60"/>
      <c r="Z159" s="60"/>
      <c r="AA159" s="60"/>
      <c r="AB159" s="60"/>
      <c r="AC159" s="60"/>
      <c r="AD159" s="60"/>
      <c r="AE159" s="60"/>
      <c r="AF159" s="60"/>
      <c r="AG159" s="60"/>
      <c r="AH159" s="60"/>
      <c r="AI159" s="60"/>
      <c r="AJ159" s="60"/>
      <c r="AK159" s="60"/>
      <c r="AL159" s="60"/>
      <c r="AM159" s="1093"/>
      <c r="AN159" s="1093"/>
      <c r="AO159" s="1093"/>
      <c r="AP159" s="1093"/>
      <c r="AQ159" s="1093"/>
      <c r="AR159" s="1093"/>
      <c r="AS159" s="1093"/>
      <c r="AT159" s="1093"/>
      <c r="AU159" s="1093"/>
      <c r="AV159" s="1093"/>
      <c r="AW159" s="1093"/>
      <c r="AX159" s="1093"/>
      <c r="AY159" s="1093"/>
      <c r="AZ159" s="1093"/>
      <c r="BA159" s="1093"/>
      <c r="BB159" s="1093"/>
      <c r="BC159" s="1093"/>
      <c r="BD159" s="1093"/>
      <c r="BE159" s="1093"/>
      <c r="BF159" s="1093"/>
      <c r="BG159" s="1093"/>
      <c r="BH159" s="1093"/>
      <c r="BI159" s="1093"/>
      <c r="BJ159" s="1093"/>
      <c r="BK159" s="1093"/>
      <c r="BL159" s="1075"/>
      <c r="BM159" s="47"/>
    </row>
    <row r="160" spans="2:270" x14ac:dyDescent="0.15">
      <c r="J160" s="44"/>
      <c r="L160" s="32"/>
      <c r="M160" s="32"/>
      <c r="N160" s="32"/>
      <c r="O160" s="32"/>
      <c r="P160" s="32"/>
      <c r="Q160" s="32"/>
      <c r="R160" s="32"/>
      <c r="T160" s="32"/>
      <c r="U160" s="32"/>
      <c r="V160" s="60"/>
      <c r="W160" s="60"/>
      <c r="X160" s="60"/>
      <c r="Y160" s="60"/>
      <c r="Z160" s="60"/>
      <c r="AA160" s="60"/>
      <c r="AB160" s="60"/>
      <c r="AC160" s="60"/>
      <c r="AD160" s="60"/>
      <c r="AE160" s="60"/>
      <c r="AF160" s="60"/>
      <c r="AG160" s="60"/>
      <c r="AH160" s="60"/>
      <c r="AI160" s="60"/>
      <c r="AJ160" s="60"/>
      <c r="AK160" s="60"/>
      <c r="AL160" s="60"/>
      <c r="AM160" s="1093"/>
      <c r="AN160" s="1093"/>
      <c r="AO160" s="1093"/>
      <c r="AP160" s="1093"/>
      <c r="AQ160" s="1093"/>
      <c r="AR160" s="1093"/>
      <c r="AS160" s="1093"/>
      <c r="AT160" s="1093"/>
      <c r="AU160" s="1093"/>
      <c r="AV160" s="1093"/>
      <c r="AW160" s="1093"/>
      <c r="AX160" s="1093"/>
      <c r="AY160" s="1093"/>
      <c r="AZ160" s="1093"/>
      <c r="BA160" s="1093"/>
      <c r="BB160" s="1093"/>
      <c r="BC160" s="1093"/>
      <c r="BD160" s="1093"/>
      <c r="BE160" s="1093"/>
      <c r="BF160" s="1093"/>
      <c r="BG160" s="1093"/>
      <c r="BH160" s="1093"/>
      <c r="BI160" s="1093"/>
      <c r="BJ160" s="1093"/>
      <c r="BK160" s="1093"/>
      <c r="BL160" s="1075"/>
      <c r="BM160" s="47"/>
    </row>
    <row r="161" spans="2:85" x14ac:dyDescent="0.15">
      <c r="J161" s="44"/>
      <c r="M161" s="1205"/>
      <c r="N161" s="1205"/>
      <c r="O161" s="1205"/>
      <c r="P161" s="1205"/>
      <c r="Q161" s="1205"/>
      <c r="R161" s="1205"/>
      <c r="T161" s="60"/>
      <c r="U161" s="60"/>
      <c r="V161" s="60"/>
      <c r="W161" s="60"/>
      <c r="X161" s="60"/>
      <c r="Y161" s="60"/>
      <c r="Z161" s="60"/>
      <c r="AA161" s="60"/>
      <c r="AB161" s="60"/>
      <c r="AC161" s="60"/>
      <c r="AD161" s="60"/>
      <c r="AE161" s="60"/>
      <c r="AF161" s="60"/>
      <c r="AG161" s="60"/>
      <c r="AH161" s="60"/>
      <c r="AI161" s="60"/>
      <c r="AJ161" s="60"/>
      <c r="AK161" s="60"/>
      <c r="AL161" s="60"/>
      <c r="AM161" s="1093"/>
      <c r="AN161" s="1093"/>
      <c r="AO161" s="1093"/>
      <c r="AP161" s="1093"/>
      <c r="AQ161" s="1093"/>
      <c r="AR161" s="1093"/>
      <c r="AS161" s="1093"/>
      <c r="AT161" s="1093"/>
      <c r="AU161" s="1093"/>
      <c r="AV161" s="1093"/>
      <c r="AW161" s="1093"/>
      <c r="AX161" s="1093"/>
      <c r="AY161" s="1093"/>
      <c r="AZ161" s="1093"/>
      <c r="BA161" s="1093"/>
      <c r="BB161" s="1093"/>
      <c r="BC161" s="1093"/>
      <c r="BD161" s="1093"/>
      <c r="BE161" s="1093"/>
      <c r="BF161" s="1093"/>
      <c r="BG161" s="1093"/>
      <c r="BH161" s="1093"/>
      <c r="BI161" s="1093"/>
      <c r="BJ161" s="1093"/>
      <c r="BK161" s="1093"/>
      <c r="BL161" s="1075"/>
      <c r="BM161" s="47"/>
    </row>
    <row r="162" spans="2:85" x14ac:dyDescent="0.15">
      <c r="J162" s="44"/>
      <c r="L162" s="1206"/>
      <c r="M162" s="1206"/>
      <c r="N162" s="1206"/>
      <c r="O162" s="1206"/>
      <c r="P162" s="1206"/>
      <c r="Q162" s="1206"/>
      <c r="R162" s="1206"/>
      <c r="T162" s="32"/>
      <c r="U162" s="32"/>
      <c r="V162" s="60"/>
      <c r="W162" s="60"/>
      <c r="X162" s="60"/>
      <c r="Y162" s="60"/>
      <c r="Z162" s="60"/>
      <c r="AA162" s="60"/>
      <c r="AB162" s="60"/>
      <c r="AC162" s="60"/>
      <c r="AD162" s="60"/>
      <c r="AE162" s="60"/>
      <c r="AF162" s="60"/>
      <c r="AG162" s="60"/>
      <c r="AH162" s="60"/>
      <c r="AI162" s="60"/>
      <c r="AJ162" s="60"/>
      <c r="AL162" s="60"/>
      <c r="AM162" s="1093"/>
      <c r="AN162" s="1093"/>
      <c r="AO162" s="1093"/>
      <c r="AP162" s="1093"/>
      <c r="AQ162" s="1093"/>
      <c r="AR162" s="1093"/>
      <c r="AS162" s="1093"/>
      <c r="AT162" s="1093"/>
      <c r="AV162" s="1093"/>
      <c r="AW162" s="1093"/>
      <c r="AX162" s="1093"/>
      <c r="AY162" s="1093"/>
      <c r="AZ162" s="1093"/>
      <c r="BA162" s="1093"/>
      <c r="BB162" s="1093"/>
      <c r="BC162" s="1093"/>
      <c r="BD162" s="1093"/>
      <c r="BE162" s="1093"/>
      <c r="BF162" s="1093"/>
      <c r="BG162" s="1093"/>
      <c r="BI162" s="1093"/>
      <c r="BJ162" s="1093"/>
      <c r="BK162" s="1093"/>
      <c r="BL162" s="1075"/>
      <c r="BM162" s="47"/>
    </row>
    <row r="163" spans="2:85" ht="7" customHeight="1" x14ac:dyDescent="0.15">
      <c r="J163" s="51"/>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53"/>
      <c r="BC163" s="53"/>
      <c r="BD163" s="53"/>
      <c r="BE163" s="53"/>
      <c r="BF163" s="53"/>
      <c r="BG163" s="53"/>
      <c r="BH163" s="53"/>
      <c r="BI163" s="53"/>
      <c r="BJ163" s="53"/>
      <c r="BK163" s="53"/>
      <c r="BL163" s="53"/>
      <c r="BM163" s="54"/>
    </row>
    <row r="166" spans="2:85" s="63" customFormat="1" x14ac:dyDescent="0.15">
      <c r="B166" s="1082"/>
      <c r="C166" s="1082"/>
      <c r="D166" s="1082"/>
      <c r="E166" s="1082"/>
      <c r="F166" s="1082"/>
      <c r="G166" s="1082"/>
    </row>
    <row r="167" spans="2:85" s="63" customFormat="1" x14ac:dyDescent="0.15">
      <c r="B167" s="1082"/>
      <c r="C167" s="1082"/>
      <c r="D167" s="1082"/>
      <c r="E167" s="1082"/>
      <c r="F167" s="1082"/>
      <c r="G167" s="1082"/>
    </row>
    <row r="168" spans="2:85" s="63" customFormat="1" x14ac:dyDescent="0.15">
      <c r="B168" s="1082"/>
      <c r="C168" s="1082"/>
      <c r="D168" s="1082"/>
      <c r="E168" s="1082"/>
      <c r="F168" s="1082"/>
      <c r="G168" s="1082"/>
    </row>
    <row r="169" spans="2:85" s="63" customFormat="1" x14ac:dyDescent="0.15">
      <c r="B169" s="1082"/>
      <c r="C169" s="1082"/>
      <c r="D169" s="1082"/>
      <c r="E169" s="1082"/>
      <c r="F169" s="1082"/>
      <c r="G169" s="1082"/>
    </row>
    <row r="170" spans="2:85" s="63" customFormat="1" x14ac:dyDescent="0.15">
      <c r="B170" s="1082"/>
      <c r="C170" s="1082"/>
      <c r="D170" s="1082"/>
      <c r="E170" s="1082"/>
      <c r="F170" s="1082"/>
      <c r="G170" s="1082"/>
    </row>
    <row r="171" spans="2:85" s="63" customFormat="1" x14ac:dyDescent="0.15">
      <c r="B171" s="1082"/>
      <c r="C171" s="1082"/>
      <c r="D171" s="1082"/>
      <c r="E171" s="1082"/>
      <c r="F171" s="1082"/>
      <c r="G171" s="1082"/>
    </row>
    <row r="172" spans="2:85" s="63" customFormat="1" x14ac:dyDescent="0.15">
      <c r="B172" s="1082"/>
      <c r="C172" s="1082"/>
      <c r="D172" s="1082"/>
      <c r="E172" s="1082"/>
      <c r="F172" s="1082"/>
      <c r="G172" s="1082"/>
    </row>
    <row r="173" spans="2:85" s="63" customFormat="1" hidden="1" outlineLevel="1" x14ac:dyDescent="0.15">
      <c r="B173" s="1082"/>
      <c r="C173" s="1082"/>
      <c r="D173" s="1082"/>
      <c r="E173" s="1082"/>
      <c r="F173" s="1082"/>
      <c r="G173" s="1082"/>
      <c r="K173" s="884"/>
    </row>
    <row r="174" spans="2:85" hidden="1" outlineLevel="1" x14ac:dyDescent="0.15">
      <c r="L174" s="61"/>
    </row>
    <row r="175" spans="2:85" ht="17" hidden="1" customHeight="1" outlineLevel="1" x14ac:dyDescent="0.15">
      <c r="L175" s="62" t="s">
        <v>219</v>
      </c>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4"/>
      <c r="CF175" s="64"/>
    </row>
    <row r="176" spans="2:85" ht="17" hidden="1" customHeight="1" outlineLevel="1" x14ac:dyDescent="0.15">
      <c r="L176" s="34" t="str">
        <f>X!E12</f>
        <v>Deutsch</v>
      </c>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886"/>
      <c r="BP176" s="859"/>
      <c r="BR176" s="859"/>
      <c r="BS176" s="859"/>
      <c r="BT176" s="859"/>
      <c r="BU176" s="859"/>
      <c r="BV176" s="859"/>
      <c r="BW176" s="859"/>
      <c r="BX176" s="859"/>
      <c r="BY176" s="859"/>
      <c r="BZ176" s="859"/>
      <c r="CA176" s="859"/>
      <c r="CB176" s="859"/>
      <c r="CC176" s="859"/>
      <c r="CD176" s="859"/>
      <c r="CE176" s="859"/>
      <c r="CF176" s="886"/>
      <c r="CG176" s="859"/>
    </row>
    <row r="177" spans="2:270" ht="17" hidden="1" customHeight="1" outlineLevel="1" x14ac:dyDescent="0.15">
      <c r="L177" s="34" t="str">
        <f>X!F12</f>
        <v>Français</v>
      </c>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886"/>
      <c r="BP177" s="859"/>
      <c r="BR177" s="859"/>
      <c r="BS177" s="859"/>
      <c r="BT177" s="859"/>
      <c r="BU177" s="859"/>
      <c r="BV177" s="859"/>
      <c r="BW177" s="859"/>
      <c r="BX177" s="859"/>
      <c r="BY177" s="859"/>
      <c r="BZ177" s="859"/>
      <c r="CA177" s="859"/>
      <c r="CB177" s="859"/>
      <c r="CC177" s="859"/>
      <c r="CD177" s="859"/>
      <c r="CE177" s="859"/>
      <c r="CF177" s="886"/>
      <c r="CG177" s="859"/>
    </row>
    <row r="178" spans="2:270" ht="17" hidden="1" customHeight="1" outlineLevel="1" x14ac:dyDescent="0.15">
      <c r="L178" s="34" t="str">
        <f>X!G12</f>
        <v>Italiano</v>
      </c>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886"/>
      <c r="BP178" s="859"/>
      <c r="BR178" s="859"/>
      <c r="BS178" s="859"/>
      <c r="BT178" s="859"/>
      <c r="BU178" s="859"/>
      <c r="BV178" s="859"/>
      <c r="BW178" s="859"/>
      <c r="BX178" s="859"/>
      <c r="BY178" s="859"/>
      <c r="BZ178" s="859"/>
      <c r="CA178" s="859"/>
      <c r="CB178" s="859"/>
      <c r="CC178" s="859"/>
      <c r="CD178" s="859"/>
      <c r="CE178" s="859"/>
      <c r="CF178" s="886"/>
      <c r="CG178" s="859"/>
    </row>
    <row r="179" spans="2:270" hidden="1" outlineLevel="1" x14ac:dyDescent="0.15"/>
    <row r="180" spans="2:270" hidden="1" outlineLevel="1" x14ac:dyDescent="0.15">
      <c r="L180" s="61"/>
    </row>
    <row r="181" spans="2:270" ht="17" hidden="1" customHeight="1" outlineLevel="1" x14ac:dyDescent="0.15">
      <c r="L181" s="62" t="s">
        <v>1768</v>
      </c>
      <c r="M181" s="63"/>
      <c r="N181" s="63"/>
      <c r="O181" s="63"/>
      <c r="P181" s="63"/>
      <c r="Q181" s="63"/>
      <c r="R181" s="63"/>
      <c r="S181" s="63"/>
      <c r="T181" s="63"/>
      <c r="U181" s="63"/>
      <c r="V181" s="63"/>
      <c r="W181" s="63"/>
      <c r="X181" s="63"/>
      <c r="Y181" s="63"/>
      <c r="Z181" s="63"/>
      <c r="AA181" s="63"/>
      <c r="AB181" s="63"/>
      <c r="AC181" s="1116">
        <f>AP105</f>
        <v>0</v>
      </c>
      <c r="AD181" s="1117"/>
      <c r="AE181" s="1117"/>
      <c r="AF181" s="1117"/>
      <c r="AG181" s="1117"/>
      <c r="AH181" s="1117"/>
      <c r="AI181" s="1117"/>
      <c r="AJ181" s="1117"/>
      <c r="AK181" s="1117"/>
      <c r="AL181" s="1117"/>
      <c r="AM181" s="1117"/>
      <c r="AN181" s="1117"/>
      <c r="AO181" s="1117"/>
      <c r="AP181" s="1117"/>
      <c r="AQ181" s="1117"/>
      <c r="AR181" s="1117"/>
      <c r="AS181" s="1117"/>
      <c r="AT181" s="1117"/>
      <c r="AU181" s="1117"/>
      <c r="AV181" s="1117"/>
      <c r="AW181" s="1117"/>
      <c r="AX181" s="1117"/>
      <c r="AY181" s="1117"/>
      <c r="AZ181" s="1117"/>
      <c r="BA181" s="1117"/>
      <c r="BB181" s="1117"/>
      <c r="BC181" s="1117"/>
      <c r="BD181" s="1117"/>
      <c r="BE181" s="1117"/>
      <c r="BF181" s="1117"/>
      <c r="BG181" s="1117"/>
      <c r="BH181" s="1118"/>
      <c r="BM181" s="63"/>
      <c r="BN181" s="63"/>
      <c r="BO181" s="64"/>
      <c r="BR181" s="63" t="s">
        <v>1769</v>
      </c>
      <c r="CF181" s="64"/>
    </row>
    <row r="182" spans="2:270" hidden="1" outlineLevel="1" x14ac:dyDescent="0.15">
      <c r="L182" s="61"/>
    </row>
    <row r="183" spans="2:270" ht="17" hidden="1" customHeight="1" outlineLevel="1" x14ac:dyDescent="0.15">
      <c r="L183" s="34" t="s">
        <v>1693</v>
      </c>
      <c r="M183" s="34"/>
      <c r="N183" s="34"/>
      <c r="O183" s="34"/>
      <c r="P183" s="34"/>
      <c r="Q183" s="34"/>
      <c r="R183" s="34"/>
      <c r="S183" s="34"/>
      <c r="T183" s="34"/>
      <c r="U183" s="34"/>
      <c r="V183" s="34"/>
      <c r="W183" s="34"/>
      <c r="X183" s="34"/>
      <c r="Y183" s="34"/>
      <c r="Z183" s="34"/>
      <c r="AA183" s="34"/>
      <c r="AB183" s="34"/>
      <c r="AC183" s="34">
        <f>B127</f>
        <v>1</v>
      </c>
      <c r="AD183" s="34"/>
      <c r="AE183" s="34" t="s">
        <v>963</v>
      </c>
      <c r="AF183" s="34"/>
      <c r="AG183" s="34"/>
      <c r="AH183" s="34"/>
      <c r="AI183" s="34"/>
      <c r="AJ183" s="34"/>
      <c r="AK183" s="34" t="str">
        <f>IF(AC183=0,IF(AC184=1,L189,IF(AC185=1,L190,"")),"")</f>
        <v/>
      </c>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859"/>
      <c r="BP183" s="859"/>
      <c r="BQ183" s="859"/>
      <c r="BR183" s="859"/>
      <c r="BS183" s="859"/>
      <c r="BT183" s="859"/>
      <c r="BU183" s="859"/>
      <c r="BV183" s="859"/>
      <c r="BW183" s="859"/>
      <c r="BX183" s="859"/>
      <c r="BY183" s="859"/>
      <c r="BZ183" s="859"/>
      <c r="CA183" s="859"/>
      <c r="CB183" s="859"/>
      <c r="CC183" s="859"/>
      <c r="CD183" s="859"/>
      <c r="CE183" s="859"/>
      <c r="CF183" s="859"/>
      <c r="CG183" s="859"/>
      <c r="CH183" s="859"/>
    </row>
    <row r="184" spans="2:270" ht="17" hidden="1" customHeight="1" outlineLevel="1" x14ac:dyDescent="0.15">
      <c r="L184" s="34" t="s">
        <v>1692</v>
      </c>
      <c r="M184" s="34"/>
      <c r="N184" s="34"/>
      <c r="O184" s="34"/>
      <c r="P184" s="34"/>
      <c r="Q184" s="34"/>
      <c r="R184" s="34"/>
      <c r="S184" s="34"/>
      <c r="T184" s="34"/>
      <c r="U184" s="34"/>
      <c r="V184" s="34"/>
      <c r="W184" s="34"/>
      <c r="X184" s="34"/>
      <c r="Y184" s="34"/>
      <c r="Z184" s="34"/>
      <c r="AA184" s="34"/>
      <c r="AB184" s="34"/>
      <c r="AC184" s="34">
        <f>C127</f>
        <v>0</v>
      </c>
      <c r="AD184" s="34"/>
      <c r="AE184" s="34" t="s">
        <v>963</v>
      </c>
      <c r="AF184" s="34"/>
      <c r="AG184" s="34"/>
      <c r="AH184" s="34"/>
      <c r="AI184" s="34"/>
      <c r="AJ184" s="34"/>
      <c r="AK184" s="34" t="str">
        <f>IF(AC184=0,IF(AC183=1,L188,IF(AC185=1,L190,"")),"")</f>
        <v>Calcolare il fabbisogno di elettricità nel foglio 2A (ritorno a 1 specifiche dell'impianto)</v>
      </c>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859"/>
      <c r="BP184" s="859"/>
      <c r="BQ184" s="859"/>
      <c r="BR184" s="859"/>
      <c r="BS184" s="859"/>
      <c r="BT184" s="859"/>
      <c r="BU184" s="859"/>
      <c r="BV184" s="859"/>
      <c r="BW184" s="859"/>
      <c r="BX184" s="859"/>
      <c r="BY184" s="859"/>
      <c r="BZ184" s="859"/>
      <c r="CA184" s="859"/>
      <c r="CB184" s="859"/>
      <c r="CC184" s="859"/>
      <c r="CD184" s="859"/>
      <c r="CE184" s="859"/>
      <c r="CF184" s="859"/>
      <c r="CG184" s="859"/>
      <c r="CH184" s="859"/>
    </row>
    <row r="185" spans="2:270" ht="17" hidden="1" customHeight="1" outlineLevel="1" x14ac:dyDescent="0.15">
      <c r="L185" s="34" t="s">
        <v>1705</v>
      </c>
      <c r="M185" s="34"/>
      <c r="N185" s="34"/>
      <c r="O185" s="34"/>
      <c r="P185" s="34"/>
      <c r="Q185" s="34"/>
      <c r="R185" s="34"/>
      <c r="S185" s="34"/>
      <c r="T185" s="34"/>
      <c r="U185" s="34"/>
      <c r="V185" s="34"/>
      <c r="W185" s="34"/>
      <c r="X185" s="34"/>
      <c r="Y185" s="34"/>
      <c r="Z185" s="34"/>
      <c r="AA185" s="34"/>
      <c r="AB185" s="34"/>
      <c r="AC185" s="34">
        <f>D127</f>
        <v>0</v>
      </c>
      <c r="AD185" s="34"/>
      <c r="AE185" s="34" t="s">
        <v>963</v>
      </c>
      <c r="AF185" s="34"/>
      <c r="AG185" s="34"/>
      <c r="AH185" s="34"/>
      <c r="AI185" s="34"/>
      <c r="AJ185" s="34"/>
      <c r="AK185" s="34" t="str">
        <f>IF(AC185=1,"",IF(AC184=1,L189,IF(AC183=1,L188,"")))</f>
        <v>Calcolare il fabbisogno di elettricità nel foglio 2A (ritorno a 1 specifiche dell'impianto)</v>
      </c>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859"/>
      <c r="BP185" s="859"/>
      <c r="BQ185" s="859"/>
      <c r="BR185" s="859"/>
      <c r="BS185" s="859"/>
      <c r="BT185" s="859"/>
      <c r="BU185" s="859"/>
      <c r="BV185" s="859"/>
      <c r="BW185" s="859"/>
      <c r="BX185" s="859"/>
      <c r="BY185" s="859"/>
      <c r="BZ185" s="859"/>
      <c r="CA185" s="859"/>
      <c r="CB185" s="859"/>
      <c r="CC185" s="859"/>
      <c r="CD185" s="859"/>
      <c r="CE185" s="859"/>
      <c r="CF185" s="859"/>
      <c r="CG185" s="859"/>
      <c r="CH185" s="859"/>
    </row>
    <row r="186" spans="2:270" ht="17" hidden="1" customHeight="1" outlineLevel="1" x14ac:dyDescent="0.15"/>
    <row r="187" spans="2:270" s="544" customFormat="1" ht="17" hidden="1" customHeight="1" outlineLevel="1" x14ac:dyDescent="0.15">
      <c r="B187" s="1083"/>
      <c r="C187" s="1083"/>
      <c r="D187" s="1083"/>
      <c r="E187" s="1083"/>
      <c r="F187" s="1083"/>
      <c r="G187" s="1083"/>
      <c r="H187" s="594"/>
      <c r="L187" s="594" t="s">
        <v>1701</v>
      </c>
      <c r="M187" s="594"/>
      <c r="N187" s="594"/>
      <c r="O187" s="594"/>
      <c r="P187" s="594"/>
      <c r="Q187" s="594"/>
      <c r="R187" s="594"/>
      <c r="S187" s="594"/>
      <c r="T187" s="594"/>
      <c r="U187" s="594"/>
      <c r="V187" s="594"/>
      <c r="W187" s="594"/>
      <c r="X187" s="594"/>
      <c r="Y187" s="594"/>
      <c r="Z187" s="594"/>
      <c r="AA187" s="692"/>
      <c r="AB187" s="690"/>
      <c r="AC187" s="690"/>
      <c r="AD187" s="690"/>
      <c r="AE187" s="690"/>
      <c r="AF187" s="594"/>
      <c r="AG187" s="692"/>
      <c r="AH187" s="594"/>
      <c r="AI187" s="594"/>
      <c r="AJ187" s="594"/>
      <c r="AK187" s="594"/>
      <c r="AL187" s="594"/>
      <c r="AM187" s="594"/>
      <c r="AN187" s="594"/>
      <c r="AO187" s="594"/>
      <c r="AP187" s="594"/>
      <c r="AQ187" s="594"/>
      <c r="AR187" s="594"/>
      <c r="AS187" s="594"/>
      <c r="AT187" s="594"/>
      <c r="AU187" s="594"/>
      <c r="AV187" s="594"/>
      <c r="AW187" s="594"/>
      <c r="AX187" s="594"/>
      <c r="AY187" s="594"/>
      <c r="AZ187" s="594"/>
      <c r="BA187" s="594"/>
      <c r="BB187" s="594"/>
      <c r="BC187" s="594"/>
      <c r="BD187" s="594"/>
      <c r="BE187" s="594"/>
      <c r="BF187" s="594"/>
      <c r="BG187" s="594"/>
      <c r="BH187" s="594"/>
      <c r="BI187" s="594"/>
      <c r="BJ187" s="594"/>
      <c r="BK187" s="594"/>
      <c r="BL187" s="594"/>
      <c r="BM187" s="594"/>
      <c r="BN187" s="594"/>
      <c r="BO187" s="596"/>
      <c r="BP187" s="594"/>
      <c r="BQ187" s="594"/>
      <c r="BR187" s="594"/>
      <c r="BS187" s="594"/>
      <c r="BT187" s="594"/>
      <c r="BU187" s="594"/>
      <c r="BV187" s="594"/>
      <c r="BW187" s="594"/>
      <c r="BX187" s="594"/>
      <c r="BY187" s="594"/>
      <c r="BZ187" s="594"/>
      <c r="CA187" s="594"/>
      <c r="CB187" s="594"/>
      <c r="CC187" s="594"/>
      <c r="CD187" s="594"/>
      <c r="CE187" s="594"/>
      <c r="CF187" s="594"/>
      <c r="CG187" s="594"/>
      <c r="CH187" s="594"/>
      <c r="CI187" s="594"/>
      <c r="CJ187" s="594"/>
      <c r="CK187" s="594"/>
      <c r="CL187" s="594"/>
      <c r="CM187" s="594"/>
      <c r="CN187" s="594"/>
      <c r="CO187" s="594"/>
      <c r="CP187" s="594"/>
      <c r="CQ187" s="594"/>
      <c r="CR187" s="594"/>
      <c r="CS187" s="594"/>
      <c r="CT187" s="594"/>
      <c r="CU187" s="594"/>
      <c r="CV187" s="594"/>
      <c r="CW187" s="594"/>
      <c r="CX187" s="594"/>
      <c r="CY187" s="594"/>
      <c r="CZ187" s="594"/>
      <c r="DA187" s="594"/>
      <c r="DB187" s="594"/>
      <c r="DC187" s="594"/>
      <c r="DD187" s="594"/>
      <c r="DE187" s="594"/>
      <c r="DF187" s="594"/>
      <c r="DG187" s="594"/>
      <c r="DH187" s="594"/>
      <c r="DI187" s="594"/>
      <c r="DJ187" s="594"/>
      <c r="DK187" s="594"/>
      <c r="DL187" s="594"/>
      <c r="DM187" s="594"/>
      <c r="DN187" s="594"/>
      <c r="DO187" s="594"/>
      <c r="DP187" s="594"/>
      <c r="DQ187" s="594"/>
      <c r="DR187" s="594"/>
      <c r="DS187" s="594"/>
      <c r="DT187" s="594"/>
      <c r="DU187" s="594"/>
      <c r="DV187" s="594"/>
      <c r="DW187" s="594"/>
      <c r="DX187" s="594"/>
      <c r="DY187" s="594"/>
      <c r="DZ187" s="594"/>
      <c r="EA187" s="594"/>
      <c r="EB187" s="594"/>
      <c r="EC187" s="594"/>
      <c r="ED187" s="594"/>
      <c r="EE187" s="594"/>
      <c r="EF187" s="594"/>
      <c r="EG187" s="594"/>
      <c r="EH187" s="594"/>
      <c r="EI187" s="594"/>
      <c r="EJ187" s="594"/>
      <c r="EK187" s="594"/>
      <c r="EL187" s="594"/>
      <c r="EM187" s="594"/>
      <c r="EN187" s="594"/>
      <c r="EO187" s="594"/>
      <c r="EP187" s="594"/>
      <c r="EQ187" s="594"/>
      <c r="ER187" s="594"/>
      <c r="ES187" s="594"/>
      <c r="ET187" s="594"/>
      <c r="EU187" s="594"/>
      <c r="EV187" s="594"/>
      <c r="EW187" s="594"/>
      <c r="EX187" s="594"/>
      <c r="EY187" s="594"/>
      <c r="EZ187" s="594"/>
      <c r="FA187" s="594"/>
      <c r="FB187" s="594"/>
      <c r="FC187" s="594"/>
      <c r="FD187" s="594"/>
      <c r="FE187" s="594"/>
      <c r="FF187" s="594"/>
      <c r="FG187" s="594"/>
      <c r="FH187" s="594"/>
      <c r="FI187" s="594"/>
      <c r="FJ187" s="594"/>
      <c r="FK187" s="594"/>
      <c r="FL187" s="594"/>
      <c r="FM187" s="594"/>
      <c r="FN187" s="594"/>
      <c r="FO187" s="594"/>
      <c r="FP187" s="594"/>
      <c r="FQ187" s="594"/>
      <c r="FR187" s="594"/>
      <c r="FS187" s="594"/>
      <c r="FT187" s="594"/>
      <c r="FU187" s="594"/>
      <c r="FV187" s="594"/>
      <c r="FW187" s="594"/>
      <c r="FX187" s="594"/>
      <c r="FY187" s="594"/>
      <c r="FZ187" s="594"/>
      <c r="GA187" s="594"/>
      <c r="GB187" s="594"/>
      <c r="GC187" s="594"/>
      <c r="GD187" s="594"/>
      <c r="GE187" s="594"/>
      <c r="GF187" s="594"/>
      <c r="GG187" s="594"/>
      <c r="GH187" s="594"/>
      <c r="GI187" s="594"/>
      <c r="GJ187" s="594"/>
      <c r="GK187" s="594"/>
      <c r="GL187" s="594"/>
      <c r="GM187" s="594"/>
      <c r="GN187" s="594"/>
      <c r="GO187" s="594"/>
      <c r="GP187" s="594"/>
      <c r="GQ187" s="594"/>
      <c r="GR187" s="594"/>
      <c r="GS187" s="594"/>
      <c r="GT187" s="594"/>
      <c r="GU187" s="594"/>
      <c r="GV187" s="594"/>
      <c r="GW187" s="594"/>
      <c r="GX187" s="594"/>
      <c r="GY187" s="594"/>
      <c r="GZ187" s="594"/>
      <c r="HA187" s="594"/>
      <c r="HB187" s="594"/>
      <c r="HC187" s="594"/>
      <c r="HD187" s="594"/>
      <c r="HE187" s="594"/>
      <c r="HF187" s="594"/>
      <c r="HG187" s="594"/>
      <c r="HH187" s="594"/>
      <c r="HI187" s="594"/>
      <c r="HJ187" s="594"/>
      <c r="HK187" s="594"/>
      <c r="HL187" s="594"/>
      <c r="HM187" s="594"/>
      <c r="HN187" s="594"/>
      <c r="HO187" s="594"/>
      <c r="HP187" s="594"/>
      <c r="HQ187" s="594"/>
      <c r="HR187" s="594"/>
      <c r="HS187" s="594"/>
      <c r="HT187" s="594"/>
      <c r="HU187" s="594"/>
      <c r="HV187" s="594"/>
      <c r="HW187" s="594"/>
      <c r="HX187" s="594"/>
      <c r="HY187" s="594"/>
      <c r="HZ187" s="594"/>
      <c r="IA187" s="594"/>
      <c r="IB187" s="594"/>
      <c r="IC187" s="594"/>
      <c r="ID187" s="594"/>
      <c r="IE187" s="594"/>
      <c r="IF187" s="594"/>
      <c r="IG187" s="594"/>
      <c r="IH187" s="594"/>
      <c r="II187" s="594"/>
      <c r="IJ187" s="594"/>
      <c r="IK187" s="594"/>
      <c r="IL187" s="594"/>
      <c r="IM187" s="594"/>
      <c r="IN187" s="594"/>
      <c r="IO187" s="594"/>
      <c r="IP187" s="594"/>
      <c r="IQ187" s="594"/>
      <c r="IR187" s="594"/>
      <c r="IS187" s="594"/>
      <c r="IT187" s="594"/>
      <c r="IU187" s="594"/>
      <c r="IV187" s="594"/>
      <c r="IW187" s="594"/>
      <c r="IX187" s="594"/>
      <c r="IY187" s="594"/>
      <c r="IZ187" s="594"/>
      <c r="JA187" s="594"/>
      <c r="JB187" s="594"/>
      <c r="JC187" s="594"/>
      <c r="JD187" s="594"/>
      <c r="JE187" s="594"/>
      <c r="JF187" s="594"/>
      <c r="JG187" s="594"/>
      <c r="JH187" s="594"/>
      <c r="JI187" s="594"/>
      <c r="JJ187" s="594"/>
    </row>
    <row r="188" spans="2:270" ht="17" hidden="1" customHeight="1" outlineLevel="1" x14ac:dyDescent="0.15">
      <c r="L188" s="34" t="str">
        <f>X!C417</f>
        <v>Calcolare il fabbisogno di elettricità nel foglio 2A (ritorno a 1 specifiche dell'impianto)</v>
      </c>
      <c r="M188" s="34"/>
      <c r="N188" s="34"/>
      <c r="O188" s="34"/>
      <c r="P188" s="34"/>
      <c r="Q188" s="34"/>
      <c r="R188" s="34"/>
      <c r="S188" s="34"/>
      <c r="T188" s="34"/>
      <c r="U188" s="34"/>
      <c r="V188" s="34"/>
      <c r="W188" s="34"/>
      <c r="X188" s="34"/>
      <c r="Y188" s="34"/>
      <c r="Z188" s="34"/>
      <c r="AA188" s="1238"/>
      <c r="AB188" s="1238"/>
      <c r="AC188" s="1238"/>
      <c r="AD188" s="1238"/>
      <c r="AE188" s="1238"/>
      <c r="AF188" s="1238"/>
      <c r="AG188" s="1238"/>
      <c r="AH188" s="1238"/>
      <c r="AI188" s="1238"/>
      <c r="AJ188" s="1238"/>
      <c r="AK188" s="1238"/>
      <c r="AL188" s="1238"/>
      <c r="AM188" s="1238"/>
      <c r="AN188" s="568"/>
      <c r="AO188" s="568"/>
      <c r="AP188" s="568"/>
      <c r="AQ188" s="568"/>
      <c r="AR188" s="568"/>
      <c r="AS188" s="568"/>
      <c r="AT188" s="568"/>
      <c r="AU188" s="568"/>
      <c r="AV188" s="568"/>
      <c r="AW188" s="568"/>
      <c r="AX188" s="568"/>
      <c r="AY188" s="568"/>
      <c r="AZ188" s="568"/>
      <c r="BA188" s="568"/>
      <c r="BB188" s="568"/>
      <c r="BC188" s="568"/>
      <c r="BD188" s="568"/>
      <c r="BE188" s="34"/>
      <c r="BF188" s="34"/>
      <c r="BG188" s="34"/>
      <c r="BH188" s="34"/>
      <c r="BI188" s="34"/>
      <c r="BJ188" s="34"/>
      <c r="BK188" s="34"/>
      <c r="BL188" s="34"/>
      <c r="BM188" s="34"/>
      <c r="BN188" s="34"/>
      <c r="BO188" s="859"/>
      <c r="BP188" s="859"/>
      <c r="BR188" s="1228"/>
      <c r="BS188" s="1228"/>
      <c r="BT188" s="1228"/>
      <c r="BU188" s="1228"/>
      <c r="BV188" s="1228"/>
      <c r="BW188" s="1228"/>
      <c r="BX188" s="1228"/>
      <c r="BY188" s="1228"/>
      <c r="BZ188" s="1228"/>
      <c r="CA188" s="1228"/>
      <c r="CB188" s="1228"/>
      <c r="CC188" s="1228"/>
      <c r="CD188" s="1228"/>
      <c r="CE188" s="859"/>
      <c r="CF188" s="897"/>
      <c r="CG188" s="859"/>
      <c r="CH188" s="859"/>
      <c r="CI188" s="859"/>
      <c r="CJ188" s="859"/>
      <c r="CK188" s="859"/>
      <c r="CL188" s="859"/>
    </row>
    <row r="189" spans="2:270" ht="17" hidden="1" customHeight="1" outlineLevel="1" x14ac:dyDescent="0.15">
      <c r="L189" s="34" t="str">
        <f>X!C418</f>
        <v>Calcolare il fabbisogno di elettricità nel foglio 2B (ritorno a 1 specifiche dell'impianto)</v>
      </c>
      <c r="M189" s="34"/>
      <c r="N189" s="34"/>
      <c r="O189" s="34"/>
      <c r="P189" s="34"/>
      <c r="Q189" s="34"/>
      <c r="R189" s="34"/>
      <c r="S189" s="34"/>
      <c r="T189" s="34"/>
      <c r="U189" s="34"/>
      <c r="V189" s="34"/>
      <c r="W189" s="34"/>
      <c r="X189" s="34"/>
      <c r="Y189" s="34"/>
      <c r="Z189" s="34"/>
      <c r="AA189" s="590"/>
      <c r="AB189" s="590"/>
      <c r="AC189" s="590"/>
      <c r="AD189" s="590"/>
      <c r="AE189" s="590"/>
      <c r="AF189" s="590"/>
      <c r="AG189" s="590"/>
      <c r="AH189" s="590"/>
      <c r="AI189" s="590"/>
      <c r="AJ189" s="590"/>
      <c r="AK189" s="590"/>
      <c r="AL189" s="590"/>
      <c r="AM189" s="590"/>
      <c r="AN189" s="568"/>
      <c r="AO189" s="568"/>
      <c r="AP189" s="568"/>
      <c r="AQ189" s="568"/>
      <c r="AR189" s="568"/>
      <c r="AS189" s="568"/>
      <c r="AT189" s="568"/>
      <c r="AU189" s="568"/>
      <c r="AV189" s="568"/>
      <c r="AW189" s="568"/>
      <c r="AX189" s="568"/>
      <c r="AY189" s="568"/>
      <c r="AZ189" s="568"/>
      <c r="BA189" s="568"/>
      <c r="BB189" s="568"/>
      <c r="BC189" s="568"/>
      <c r="BD189" s="568"/>
      <c r="BE189" s="34"/>
      <c r="BF189" s="34"/>
      <c r="BG189" s="34"/>
      <c r="BH189" s="34"/>
      <c r="BI189" s="34"/>
      <c r="BJ189" s="34"/>
      <c r="BK189" s="34"/>
      <c r="BL189" s="34"/>
      <c r="BM189" s="34"/>
      <c r="BN189" s="34"/>
      <c r="BO189" s="859"/>
      <c r="BP189" s="859"/>
      <c r="BR189" s="1228"/>
      <c r="BS189" s="1228"/>
      <c r="BT189" s="1228"/>
      <c r="BU189" s="1228"/>
      <c r="BV189" s="1228"/>
      <c r="BW189" s="1228"/>
      <c r="BX189" s="1228"/>
      <c r="BY189" s="1228"/>
      <c r="BZ189" s="1228"/>
      <c r="CA189" s="1228"/>
      <c r="CB189" s="1228"/>
      <c r="CC189" s="1228"/>
      <c r="CD189" s="1228"/>
      <c r="CE189" s="859"/>
      <c r="CF189" s="897"/>
      <c r="CG189" s="859"/>
      <c r="CH189" s="859"/>
      <c r="CI189" s="859"/>
      <c r="CJ189" s="859"/>
      <c r="CK189" s="859"/>
      <c r="CL189" s="859"/>
    </row>
    <row r="190" spans="2:270" ht="17" hidden="1" customHeight="1" outlineLevel="1" x14ac:dyDescent="0.15">
      <c r="L190" s="34" t="str">
        <f>X!C419</f>
        <v>Inserire il fabbisogno di elettricità nel foglio 1 al punto 3.2</v>
      </c>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t="str">
        <f>X!C447</f>
        <v>Inserire il fabbisogno di elettricità al punto 3.2.</v>
      </c>
      <c r="AL190" s="34"/>
      <c r="AM190" s="34"/>
      <c r="AN190" s="34"/>
      <c r="AO190" s="34"/>
      <c r="AP190" s="568"/>
      <c r="AQ190" s="568"/>
      <c r="AR190" s="568"/>
      <c r="AS190" s="568"/>
      <c r="AT190" s="568"/>
      <c r="AU190" s="568"/>
      <c r="AV190" s="568"/>
      <c r="AW190" s="568" t="str">
        <f>X!C446</f>
        <v>Il fabbisogno di elettricità è stato inserito manualmente.</v>
      </c>
      <c r="AX190" s="568"/>
      <c r="AY190" s="568"/>
      <c r="AZ190" s="568"/>
      <c r="BA190" s="568"/>
      <c r="BB190" s="568"/>
      <c r="BC190" s="568"/>
      <c r="BD190" s="568"/>
      <c r="BE190" s="34"/>
      <c r="BF190" s="34"/>
      <c r="BG190" s="34"/>
      <c r="BH190" s="34"/>
      <c r="BI190" s="34"/>
      <c r="BJ190" s="34"/>
      <c r="BK190" s="34"/>
      <c r="BL190" s="34"/>
      <c r="BM190" s="34"/>
      <c r="BN190" s="34"/>
      <c r="BO190" s="859"/>
      <c r="BP190" s="859"/>
      <c r="BR190" s="1228"/>
      <c r="BS190" s="1228"/>
      <c r="BT190" s="1228"/>
      <c r="BU190" s="1228"/>
      <c r="BV190" s="1228"/>
      <c r="BW190" s="1228"/>
      <c r="BX190" s="1228"/>
      <c r="BY190" s="1228"/>
      <c r="BZ190" s="1228"/>
      <c r="CA190" s="1228"/>
      <c r="CB190" s="1228"/>
      <c r="CC190" s="1228"/>
      <c r="CD190" s="1228"/>
      <c r="CE190" s="859"/>
      <c r="CF190" s="897"/>
      <c r="CG190" s="859"/>
      <c r="CH190" s="859"/>
      <c r="CI190" s="859"/>
      <c r="CJ190" s="859"/>
      <c r="CK190" s="859"/>
      <c r="CL190" s="859"/>
    </row>
    <row r="191" spans="2:270" hidden="1" outlineLevel="1" x14ac:dyDescent="0.15"/>
    <row r="192" spans="2:270" hidden="1" outlineLevel="1" x14ac:dyDescent="0.15"/>
    <row r="193" spans="12:86" hidden="1" outlineLevel="1" x14ac:dyDescent="0.15">
      <c r="L193" s="61"/>
    </row>
    <row r="194" spans="12:86" hidden="1" outlineLevel="1" x14ac:dyDescent="0.15">
      <c r="L194" t="s">
        <v>961</v>
      </c>
      <c r="AC194" t="s">
        <v>962</v>
      </c>
      <c r="AK194" t="s">
        <v>960</v>
      </c>
      <c r="AS194" t="s">
        <v>1613</v>
      </c>
      <c r="BB194" t="s">
        <v>1614</v>
      </c>
      <c r="BK194" t="s">
        <v>1699</v>
      </c>
    </row>
    <row r="195" spans="12:86" ht="17" hidden="1" customHeight="1" outlineLevel="1" x14ac:dyDescent="0.15">
      <c r="L195" s="66" t="str">
        <f>X!$C$224</f>
        <v>Supermercato</v>
      </c>
      <c r="M195" s="66"/>
      <c r="N195" s="66"/>
      <c r="O195" s="66"/>
      <c r="P195" s="66"/>
      <c r="Q195" s="66"/>
      <c r="R195" s="66"/>
      <c r="S195" s="66"/>
      <c r="T195" s="66"/>
      <c r="U195" s="66"/>
      <c r="V195" s="66"/>
      <c r="W195" s="66"/>
      <c r="X195" s="66"/>
      <c r="Y195" s="66"/>
      <c r="Z195" s="66"/>
      <c r="AA195" s="66"/>
      <c r="AB195" s="66"/>
      <c r="AC195" s="66"/>
      <c r="AD195" s="66"/>
      <c r="AE195" s="66"/>
      <c r="AF195" s="66"/>
      <c r="AG195" s="66"/>
      <c r="AH195" s="66"/>
      <c r="AI195" s="66"/>
      <c r="AJ195" s="66"/>
      <c r="AK195" s="66">
        <f>IF(AC$181=L195,1,0)</f>
        <v>0</v>
      </c>
      <c r="AL195" s="66"/>
      <c r="AM195" s="66"/>
      <c r="AN195" s="66"/>
      <c r="AO195" s="66"/>
      <c r="AP195" s="66"/>
      <c r="AQ195" s="66"/>
      <c r="AR195" s="66"/>
      <c r="AS195" s="66"/>
      <c r="AT195" s="66"/>
      <c r="AU195" s="66"/>
      <c r="AV195" s="66"/>
      <c r="AW195" s="66"/>
      <c r="AX195" s="66"/>
      <c r="AY195" s="66"/>
      <c r="AZ195" s="66"/>
      <c r="BA195" s="66"/>
      <c r="BB195" s="66"/>
      <c r="BC195" s="66"/>
      <c r="BD195" s="66"/>
      <c r="BE195" s="66"/>
      <c r="BF195" s="66"/>
      <c r="BG195" s="66"/>
      <c r="BH195" s="66"/>
      <c r="BI195" s="66"/>
      <c r="BJ195" s="66"/>
      <c r="BK195" s="66"/>
      <c r="BL195" s="66"/>
      <c r="BM195" s="66"/>
      <c r="BN195" s="66"/>
      <c r="BO195" s="833"/>
      <c r="BP195" s="833"/>
      <c r="BQ195" s="833"/>
      <c r="BR195" s="833"/>
      <c r="BS195" s="833"/>
      <c r="BT195" s="833"/>
      <c r="BU195" s="833"/>
      <c r="BV195" s="833"/>
      <c r="BW195" s="833"/>
      <c r="BX195" s="833"/>
      <c r="BY195" s="833"/>
      <c r="BZ195" s="833"/>
      <c r="CA195" s="833"/>
      <c r="CB195" s="833"/>
      <c r="CC195" s="833"/>
      <c r="CD195" s="833"/>
      <c r="CE195" s="833"/>
      <c r="CF195" s="833"/>
      <c r="CG195" s="833"/>
      <c r="CH195" s="833"/>
    </row>
    <row r="196" spans="12:86" ht="17" hidden="1" customHeight="1" outlineLevel="1" x14ac:dyDescent="0.15">
      <c r="L196" s="66" t="str">
        <f>X!$C$125</f>
        <v>Industria</v>
      </c>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34">
        <f>IF(AC$181=L196,1,0)</f>
        <v>0</v>
      </c>
      <c r="AL196" s="66"/>
      <c r="AM196" s="66"/>
      <c r="AN196" s="66"/>
      <c r="AO196" s="66"/>
      <c r="AP196" s="66"/>
      <c r="AQ196" s="66"/>
      <c r="AR196" s="66"/>
      <c r="AS196" s="34"/>
      <c r="AT196" s="66"/>
      <c r="AU196" s="66"/>
      <c r="AV196" s="66"/>
      <c r="AW196" s="66"/>
      <c r="AX196" s="66"/>
      <c r="AY196" s="66"/>
      <c r="AZ196" s="66"/>
      <c r="BA196" s="66"/>
      <c r="BB196" s="34"/>
      <c r="BC196" s="66"/>
      <c r="BD196" s="66"/>
      <c r="BE196" s="66"/>
      <c r="BF196" s="66"/>
      <c r="BG196" s="66"/>
      <c r="BH196" s="34"/>
      <c r="BI196" s="66"/>
      <c r="BJ196" s="66"/>
      <c r="BK196" s="66"/>
      <c r="BL196" s="66"/>
      <c r="BM196" s="66"/>
      <c r="BN196" s="66"/>
      <c r="BO196" s="833"/>
      <c r="BP196" s="833"/>
      <c r="BQ196" s="833"/>
      <c r="BR196" s="833"/>
      <c r="BS196" s="833"/>
      <c r="BT196" s="833"/>
      <c r="BU196" s="833"/>
      <c r="BV196" s="833"/>
      <c r="BW196" s="833"/>
      <c r="BX196" s="833"/>
      <c r="BY196" s="833"/>
      <c r="BZ196" s="833"/>
      <c r="CA196" s="833"/>
      <c r="CB196" s="833"/>
      <c r="CC196" s="833"/>
      <c r="CD196" s="833"/>
      <c r="CE196" s="833"/>
      <c r="CF196" s="833"/>
      <c r="CG196" s="833"/>
      <c r="CH196" s="833"/>
    </row>
    <row r="197" spans="12:86" ht="17" hidden="1" customHeight="1" outlineLevel="1" x14ac:dyDescent="0.15">
      <c r="L197" s="34" t="str">
        <f>X!C420</f>
        <v xml:space="preserve">Industria (raffreddatori di liquidi per freddo di processo) </v>
      </c>
      <c r="M197" s="34"/>
      <c r="N197" s="34"/>
      <c r="O197" s="34"/>
      <c r="P197" s="34"/>
      <c r="Q197" s="34"/>
      <c r="R197" s="34"/>
      <c r="S197" s="34"/>
      <c r="T197" s="34"/>
      <c r="U197" s="34"/>
      <c r="V197" s="34"/>
      <c r="W197" s="34"/>
      <c r="X197" s="34"/>
      <c r="Y197" s="34"/>
      <c r="Z197" s="34"/>
      <c r="AA197" s="34"/>
      <c r="AB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f>IF(AC$181=L197,1,0)</f>
        <v>0</v>
      </c>
      <c r="BC197" s="34"/>
      <c r="BD197" s="34"/>
      <c r="BE197" s="34"/>
      <c r="BF197" s="34"/>
      <c r="BG197" s="34"/>
      <c r="BH197" s="34"/>
      <c r="BI197" s="34"/>
      <c r="BJ197" s="34"/>
      <c r="BK197" s="34"/>
      <c r="BL197" s="34"/>
      <c r="BM197" s="34"/>
      <c r="BN197" s="34"/>
      <c r="BO197" s="886"/>
      <c r="BP197" s="859"/>
      <c r="BR197" s="859"/>
      <c r="BS197" s="859"/>
      <c r="BT197" s="859"/>
      <c r="BU197" s="859"/>
      <c r="BV197" s="859"/>
      <c r="BW197" s="859"/>
      <c r="BX197" s="859"/>
      <c r="BY197" s="859"/>
      <c r="BZ197" s="859"/>
      <c r="CA197" s="859"/>
      <c r="CB197" s="859"/>
      <c r="CC197" s="859"/>
      <c r="CD197" s="859"/>
      <c r="CE197" s="859"/>
      <c r="CF197" s="886"/>
      <c r="CG197" s="859"/>
    </row>
    <row r="198" spans="12:86" ht="17" hidden="1" customHeight="1" outlineLevel="1" x14ac:dyDescent="0.15">
      <c r="L198" s="34" t="str">
        <f>X!$C$117</f>
        <v>Commercio</v>
      </c>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f>IF(AC$181=L198,1,0)</f>
        <v>0</v>
      </c>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859"/>
      <c r="BP198" s="859"/>
      <c r="BQ198" s="859"/>
      <c r="BR198" s="859"/>
      <c r="BS198" s="859"/>
      <c r="BT198" s="859"/>
      <c r="BU198" s="859"/>
      <c r="BV198" s="859"/>
      <c r="BW198" s="859"/>
      <c r="BX198" s="859"/>
      <c r="BY198" s="859"/>
      <c r="BZ198" s="859"/>
      <c r="CA198" s="859"/>
      <c r="CB198" s="859"/>
      <c r="CC198" s="859"/>
      <c r="CD198" s="859"/>
      <c r="CE198" s="859"/>
      <c r="CF198" s="859"/>
      <c r="CG198" s="859"/>
      <c r="CH198" s="859"/>
    </row>
    <row r="199" spans="12:86" ht="17" hidden="1" customHeight="1" outlineLevel="1" x14ac:dyDescent="0.15">
      <c r="L199" s="66" t="str">
        <f>X!$C$151</f>
        <v>Refrigeratore-climatizzatore vaporizzazione diretta (sistemi VRV, VRF)</v>
      </c>
      <c r="M199" s="66"/>
      <c r="N199" s="66"/>
      <c r="O199" s="66"/>
      <c r="P199" s="66"/>
      <c r="Q199" s="66"/>
      <c r="R199" s="66"/>
      <c r="S199" s="66"/>
      <c r="T199" s="66"/>
      <c r="U199" s="66"/>
      <c r="V199" s="66"/>
      <c r="W199" s="66"/>
      <c r="X199" s="66"/>
      <c r="Y199" s="66"/>
      <c r="Z199" s="66"/>
      <c r="AA199" s="66"/>
      <c r="AB199" s="66"/>
      <c r="AC199" s="66">
        <f>IF(AC$181=L199,1,0)</f>
        <v>0</v>
      </c>
      <c r="AD199" s="66"/>
      <c r="AE199" s="66"/>
      <c r="AF199" s="66"/>
      <c r="AG199" s="66"/>
      <c r="AH199" s="66"/>
      <c r="AI199" s="66"/>
      <c r="AJ199" s="66"/>
      <c r="AK199" s="66">
        <f>IF(AC$183=0,IF(AC199=1,1,0),0)</f>
        <v>0</v>
      </c>
      <c r="AL199" s="66"/>
      <c r="AM199" s="66"/>
      <c r="AN199" s="66"/>
      <c r="AO199" s="66"/>
      <c r="AP199" s="66"/>
      <c r="AQ199" s="66"/>
      <c r="AR199" s="66"/>
      <c r="AS199" s="66">
        <f>IF(AC$183=1,IF(AC199=1,1,0),0)</f>
        <v>0</v>
      </c>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833"/>
      <c r="BP199" s="833"/>
      <c r="BQ199" s="833"/>
      <c r="BR199" s="833"/>
      <c r="BS199" s="833"/>
      <c r="BT199" s="833"/>
      <c r="BU199" s="833"/>
      <c r="BV199" s="833"/>
      <c r="BW199" s="833"/>
      <c r="BX199" s="833"/>
      <c r="BY199" s="833"/>
      <c r="BZ199" s="833"/>
      <c r="CA199" s="833"/>
      <c r="CB199" s="833"/>
      <c r="CC199" s="833"/>
      <c r="CD199" s="833"/>
      <c r="CE199" s="833"/>
      <c r="CF199" s="833"/>
      <c r="CG199" s="833"/>
      <c r="CH199" s="833"/>
    </row>
    <row r="200" spans="12:86" ht="17" hidden="1" customHeight="1" outlineLevel="1" x14ac:dyDescent="0.15">
      <c r="L200" s="34" t="str">
        <f>X!$C$150</f>
        <v>Refrigeratore-climatizzatore (refrigeratori condensazione ad acqua)</v>
      </c>
      <c r="M200" s="34"/>
      <c r="N200" s="34"/>
      <c r="O200" s="34"/>
      <c r="P200" s="34"/>
      <c r="Q200" s="34"/>
      <c r="R200" s="34"/>
      <c r="S200" s="34"/>
      <c r="T200" s="34"/>
      <c r="U200" s="34"/>
      <c r="V200" s="34"/>
      <c r="W200" s="34"/>
      <c r="X200" s="34"/>
      <c r="Y200" s="34"/>
      <c r="Z200" s="34"/>
      <c r="AA200" s="34"/>
      <c r="AB200" s="34"/>
      <c r="AC200" s="66">
        <f>IF(AC$181=L200,1,0)</f>
        <v>0</v>
      </c>
      <c r="AD200" s="34"/>
      <c r="AE200" s="34"/>
      <c r="AF200" s="34"/>
      <c r="AG200" s="34"/>
      <c r="AH200" s="34"/>
      <c r="AI200" s="34"/>
      <c r="AJ200" s="34"/>
      <c r="AK200" s="66">
        <f t="shared" ref="AK200:AK201" si="0">IF(AC$183=0,IF(AC200=1,1,0),0)</f>
        <v>0</v>
      </c>
      <c r="AL200" s="34"/>
      <c r="AM200" s="34"/>
      <c r="AN200" s="34"/>
      <c r="AO200" s="34"/>
      <c r="AP200" s="34"/>
      <c r="AQ200" s="34"/>
      <c r="AR200" s="34"/>
      <c r="AS200" s="66">
        <f t="shared" ref="AS200:AS201" si="1">IF(AC$183=1,IF(AC200=1,1,0),0)</f>
        <v>0</v>
      </c>
      <c r="AT200" s="34"/>
      <c r="AU200" s="34"/>
      <c r="AV200" s="34"/>
      <c r="AW200" s="34"/>
      <c r="AX200" s="34"/>
      <c r="AY200" s="34"/>
      <c r="AZ200" s="34"/>
      <c r="BA200" s="34"/>
      <c r="BB200" s="66"/>
      <c r="BC200" s="34"/>
      <c r="BD200" s="34"/>
      <c r="BE200" s="34"/>
      <c r="BF200" s="34"/>
      <c r="BG200" s="34"/>
      <c r="BH200" s="66"/>
      <c r="BI200" s="34"/>
      <c r="BJ200" s="34"/>
      <c r="BK200" s="34"/>
      <c r="BL200" s="34"/>
      <c r="BM200" s="34"/>
      <c r="BN200" s="34"/>
      <c r="BO200" s="859"/>
      <c r="BP200" s="859"/>
      <c r="BQ200" s="859"/>
      <c r="BR200" s="859"/>
      <c r="BS200" s="859"/>
      <c r="BT200" s="859"/>
      <c r="BU200" s="859"/>
      <c r="BV200" s="859"/>
      <c r="BW200" s="859"/>
      <c r="BX200" s="859"/>
      <c r="BY200" s="859"/>
      <c r="BZ200" s="859"/>
      <c r="CA200" s="859"/>
      <c r="CB200" s="859"/>
      <c r="CC200" s="859"/>
      <c r="CD200" s="859"/>
      <c r="CE200" s="859"/>
      <c r="CF200" s="859"/>
      <c r="CG200" s="859"/>
      <c r="CH200" s="859"/>
    </row>
    <row r="201" spans="12:86" ht="17" hidden="1" customHeight="1" outlineLevel="1" x14ac:dyDescent="0.15">
      <c r="L201" s="34" t="str">
        <f>X!$C$149</f>
        <v>Refrigeratore-climatizzatore (refrigeratori condensazione ad aria)</v>
      </c>
      <c r="M201" s="34"/>
      <c r="N201" s="34"/>
      <c r="O201" s="34"/>
      <c r="P201" s="34"/>
      <c r="Q201" s="34"/>
      <c r="R201" s="34"/>
      <c r="S201" s="34"/>
      <c r="T201" s="34"/>
      <c r="U201" s="34"/>
      <c r="V201" s="34"/>
      <c r="W201" s="34"/>
      <c r="X201" s="34"/>
      <c r="Y201" s="34"/>
      <c r="Z201" s="34"/>
      <c r="AA201" s="34"/>
      <c r="AB201" s="34"/>
      <c r="AC201" s="66">
        <f>IF(AC$181=L201,1,0)</f>
        <v>0</v>
      </c>
      <c r="AD201" s="34"/>
      <c r="AE201" s="34"/>
      <c r="AF201" s="34"/>
      <c r="AG201" s="34"/>
      <c r="AH201" s="34"/>
      <c r="AI201" s="34"/>
      <c r="AJ201" s="34"/>
      <c r="AK201" s="66">
        <f t="shared" si="0"/>
        <v>0</v>
      </c>
      <c r="AL201" s="34"/>
      <c r="AM201" s="34"/>
      <c r="AN201" s="34"/>
      <c r="AO201" s="34"/>
      <c r="AP201" s="34"/>
      <c r="AQ201" s="34"/>
      <c r="AR201" s="34"/>
      <c r="AS201" s="66">
        <f t="shared" si="1"/>
        <v>0</v>
      </c>
      <c r="AT201" s="34"/>
      <c r="AU201" s="34"/>
      <c r="AV201" s="34"/>
      <c r="AW201" s="34"/>
      <c r="AX201" s="34"/>
      <c r="AY201" s="34"/>
      <c r="AZ201" s="34"/>
      <c r="BA201" s="34"/>
      <c r="BB201" s="66"/>
      <c r="BC201" s="34"/>
      <c r="BD201" s="34"/>
      <c r="BE201" s="34"/>
      <c r="BF201" s="34"/>
      <c r="BG201" s="34"/>
      <c r="BH201" s="66"/>
      <c r="BI201" s="34"/>
      <c r="BJ201" s="34"/>
      <c r="BK201" s="34"/>
      <c r="BL201" s="34"/>
      <c r="BM201" s="34"/>
      <c r="BN201" s="34"/>
      <c r="BO201" s="859"/>
      <c r="BP201" s="859"/>
      <c r="BQ201" s="859"/>
      <c r="BR201" s="859"/>
      <c r="BS201" s="859"/>
      <c r="BT201" s="859"/>
      <c r="BU201" s="859"/>
      <c r="BV201" s="859"/>
      <c r="BW201" s="859"/>
      <c r="BX201" s="859"/>
      <c r="BY201" s="859"/>
      <c r="BZ201" s="859"/>
      <c r="CA201" s="859"/>
      <c r="CB201" s="859"/>
      <c r="CC201" s="859"/>
      <c r="CD201" s="859"/>
      <c r="CE201" s="859"/>
      <c r="CF201" s="859"/>
      <c r="CG201" s="859"/>
      <c r="CH201" s="859"/>
    </row>
    <row r="202" spans="12:86" ht="17" hidden="1" customHeight="1" outlineLevel="1" x14ac:dyDescent="0.15">
      <c r="L202" s="34" t="s">
        <v>1612</v>
      </c>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f>IF(AP105=L216,IF(#REF!=L224,1,0),0)</f>
        <v>0</v>
      </c>
      <c r="BC202" s="34"/>
      <c r="BD202" s="34"/>
      <c r="BE202" s="34"/>
      <c r="BF202" s="34"/>
      <c r="BG202" s="34"/>
      <c r="BH202" s="34"/>
      <c r="BI202" s="34"/>
      <c r="BJ202" s="34"/>
      <c r="BK202" s="34"/>
      <c r="BL202" s="34"/>
      <c r="BM202" s="34"/>
      <c r="BN202" s="34"/>
      <c r="BO202" s="859"/>
      <c r="BP202" s="859"/>
      <c r="BQ202" s="859"/>
      <c r="BR202" s="859"/>
      <c r="BS202" s="859"/>
      <c r="BT202" s="859"/>
      <c r="BU202" s="859"/>
      <c r="BV202" s="859"/>
      <c r="BW202" s="859"/>
      <c r="BX202" s="859"/>
      <c r="BY202" s="859"/>
      <c r="BZ202" s="859"/>
      <c r="CA202" s="859"/>
      <c r="CB202" s="859"/>
      <c r="CC202" s="859"/>
      <c r="CD202" s="859"/>
      <c r="CE202" s="859"/>
      <c r="CF202" s="859"/>
      <c r="CG202" s="859"/>
      <c r="CH202" s="859"/>
    </row>
    <row r="203" spans="12:86" ht="17" hidden="1" customHeight="1" outlineLevel="1" x14ac:dyDescent="0.15">
      <c r="L203" s="661" t="s">
        <v>964</v>
      </c>
      <c r="M203" s="661"/>
      <c r="N203" s="661"/>
      <c r="O203" s="661"/>
      <c r="P203" s="661"/>
      <c r="Q203" s="661"/>
      <c r="R203" s="661"/>
      <c r="S203" s="661"/>
      <c r="T203" s="661"/>
      <c r="U203" s="661"/>
      <c r="V203" s="661"/>
      <c r="W203" s="661"/>
      <c r="X203" s="661"/>
      <c r="Y203" s="661"/>
      <c r="Z203" s="661"/>
      <c r="AA203" s="503"/>
      <c r="AB203" s="503"/>
      <c r="AC203" s="503">
        <f>SUM(AC199:AC201)</f>
        <v>0</v>
      </c>
      <c r="AD203" s="503"/>
      <c r="AE203" s="503"/>
      <c r="AF203" s="503"/>
      <c r="AG203" s="503"/>
      <c r="AH203" s="503"/>
      <c r="AI203" s="503"/>
      <c r="AJ203" s="503"/>
      <c r="AK203" s="503">
        <f>SUM(AK195:AK201)</f>
        <v>0</v>
      </c>
      <c r="AL203" s="503"/>
      <c r="AM203" s="503"/>
      <c r="AN203" s="503"/>
      <c r="AO203" s="503"/>
      <c r="AP203" s="503"/>
      <c r="AQ203" s="503"/>
      <c r="AR203" s="503"/>
      <c r="AS203" s="503">
        <f>SUM(AS195:AS202)</f>
        <v>0</v>
      </c>
      <c r="AT203" s="503"/>
      <c r="AU203" s="503"/>
      <c r="AV203" s="503"/>
      <c r="AW203" s="503"/>
      <c r="AX203" s="503"/>
      <c r="AY203" s="503"/>
      <c r="AZ203" s="503"/>
      <c r="BA203" s="503"/>
      <c r="BB203" s="503">
        <f>SUM(BB195:BB202)</f>
        <v>0</v>
      </c>
      <c r="BC203" s="503"/>
      <c r="BD203" s="503"/>
      <c r="BE203" s="503"/>
      <c r="BF203" s="503"/>
      <c r="BG203" s="503"/>
      <c r="BH203" s="503"/>
      <c r="BI203" s="503"/>
      <c r="BJ203" s="503"/>
      <c r="BK203" s="503"/>
      <c r="BL203" s="503"/>
      <c r="BM203" s="503"/>
      <c r="BN203" s="503"/>
      <c r="BO203" s="887"/>
      <c r="BP203" s="887"/>
      <c r="BQ203" s="887"/>
      <c r="BR203" s="887"/>
      <c r="BS203" s="887"/>
      <c r="BT203" s="887"/>
      <c r="BU203" s="887"/>
      <c r="BV203" s="887"/>
      <c r="BW203" s="887"/>
      <c r="BX203" s="887"/>
      <c r="BY203" s="887"/>
      <c r="BZ203" s="887"/>
      <c r="CA203" s="887"/>
      <c r="CB203" s="887"/>
      <c r="CC203" s="887"/>
      <c r="CD203" s="887"/>
      <c r="CE203" s="887"/>
      <c r="CF203" s="887"/>
      <c r="CG203" s="887"/>
      <c r="CH203" s="887"/>
    </row>
    <row r="204" spans="12:86" ht="17" hidden="1" customHeight="1" outlineLevel="1" x14ac:dyDescent="0.15">
      <c r="BO204" s="64"/>
      <c r="CF204" s="64"/>
    </row>
    <row r="205" spans="12:86" ht="17" hidden="1" customHeight="1" outlineLevel="1" x14ac:dyDescent="0.15">
      <c r="L205" s="62" t="s">
        <v>1615</v>
      </c>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4"/>
      <c r="CF205" s="64"/>
    </row>
    <row r="206" spans="12:86" ht="17" hidden="1" customHeight="1" outlineLevel="1" x14ac:dyDescent="0.15">
      <c r="L206" s="34" t="s">
        <v>869</v>
      </c>
      <c r="M206" s="34"/>
      <c r="N206" s="34"/>
      <c r="O206" s="34" t="s">
        <v>1618</v>
      </c>
      <c r="P206" s="34"/>
      <c r="Q206" s="34"/>
      <c r="R206" s="34"/>
      <c r="S206" s="34"/>
      <c r="T206" s="34"/>
      <c r="U206" s="34"/>
      <c r="V206" s="34"/>
      <c r="W206" s="34"/>
      <c r="X206" s="34"/>
      <c r="Y206" s="34"/>
      <c r="Z206" s="34"/>
      <c r="AA206" s="34"/>
      <c r="AB206" s="34"/>
      <c r="AC206" s="34">
        <f>IF(AC200=1,1,IF(AC201=1,1,0))</f>
        <v>0</v>
      </c>
      <c r="AD206" s="34"/>
      <c r="AE206" s="34"/>
      <c r="AF206" s="34"/>
      <c r="AG206" s="34"/>
      <c r="AH206" s="34"/>
      <c r="AI206" s="34"/>
      <c r="AJ206" s="34"/>
      <c r="AK206" s="34" t="str">
        <f>X!C374</f>
        <v>Desidera eseguire anche una stima semplificata (B) con il valore SEER?</v>
      </c>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886"/>
      <c r="BP206" s="859"/>
      <c r="BR206" s="859"/>
      <c r="BS206" s="859"/>
      <c r="BT206" s="859"/>
      <c r="BU206" s="859"/>
      <c r="BV206" s="859"/>
      <c r="BW206" s="859"/>
      <c r="BX206" s="859"/>
      <c r="BY206" s="859"/>
      <c r="BZ206" s="859"/>
      <c r="CA206" s="859"/>
      <c r="CB206" s="859"/>
      <c r="CC206" s="859"/>
      <c r="CD206" s="859"/>
      <c r="CE206" s="859"/>
      <c r="CF206" s="886"/>
      <c r="CG206" s="859"/>
    </row>
    <row r="207" spans="12:86" ht="17" hidden="1" customHeight="1" outlineLevel="1" x14ac:dyDescent="0.15">
      <c r="L207" s="34" t="s">
        <v>1616</v>
      </c>
      <c r="M207" s="34"/>
      <c r="N207" s="34"/>
      <c r="O207" s="34" t="s">
        <v>1618</v>
      </c>
      <c r="P207" s="34"/>
      <c r="Q207" s="34"/>
      <c r="R207" s="34"/>
      <c r="S207" s="34"/>
      <c r="T207" s="34"/>
      <c r="U207" s="34"/>
      <c r="V207" s="34"/>
      <c r="W207" s="34"/>
      <c r="X207" s="34"/>
      <c r="Y207" s="34"/>
      <c r="Z207" s="34"/>
      <c r="AA207" s="34"/>
      <c r="AB207" s="34"/>
      <c r="AC207" s="34">
        <f>BB197</f>
        <v>0</v>
      </c>
      <c r="AD207" s="34"/>
      <c r="AE207" s="34"/>
      <c r="AF207" s="34"/>
      <c r="AG207" s="34"/>
      <c r="AH207" s="34"/>
      <c r="AI207" s="34"/>
      <c r="AJ207" s="34"/>
      <c r="AK207" s="34" t="str">
        <f>X!C456</f>
        <v>Vuole eseguire la stima semplificata (B) usando il valore SEPR?</v>
      </c>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886"/>
      <c r="BP207" s="859"/>
      <c r="BR207" s="859"/>
      <c r="BS207" s="859"/>
      <c r="BT207" s="859"/>
      <c r="BU207" s="859"/>
      <c r="BV207" s="859"/>
      <c r="BW207" s="859"/>
      <c r="BX207" s="859"/>
      <c r="BY207" s="859"/>
      <c r="BZ207" s="859"/>
      <c r="CA207" s="859"/>
      <c r="CB207" s="859"/>
      <c r="CC207" s="859"/>
      <c r="CD207" s="859"/>
      <c r="CE207" s="859"/>
      <c r="CF207" s="886"/>
      <c r="CG207" s="859"/>
    </row>
    <row r="208" spans="12:86" ht="17" hidden="1" customHeight="1" outlineLevel="1" x14ac:dyDescent="0.15">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886"/>
      <c r="BP208" s="859"/>
      <c r="BR208" s="859"/>
      <c r="BS208" s="859"/>
      <c r="BT208" s="859"/>
      <c r="BU208" s="859"/>
      <c r="BV208" s="859"/>
      <c r="BW208" s="859"/>
      <c r="BX208" s="859"/>
      <c r="BY208" s="859"/>
      <c r="BZ208" s="859"/>
      <c r="CA208" s="859"/>
      <c r="CB208" s="859"/>
      <c r="CC208" s="859"/>
      <c r="CD208" s="859"/>
      <c r="CE208" s="859"/>
      <c r="CF208" s="886"/>
      <c r="CG208" s="859"/>
    </row>
    <row r="209" spans="12:85" ht="17" hidden="1" customHeight="1" outlineLevel="1" x14ac:dyDescent="0.15">
      <c r="L209" s="34" t="s">
        <v>869</v>
      </c>
      <c r="M209" s="34"/>
      <c r="N209" s="34"/>
      <c r="O209" s="34" t="s">
        <v>1617</v>
      </c>
      <c r="P209" s="34"/>
      <c r="Q209" s="34"/>
      <c r="R209" s="34"/>
      <c r="S209" s="34"/>
      <c r="T209" s="34"/>
      <c r="U209" s="34"/>
      <c r="V209" s="34"/>
      <c r="W209" s="34"/>
      <c r="X209" s="34"/>
      <c r="Y209" s="34"/>
      <c r="Z209" s="34"/>
      <c r="AA209" s="34"/>
      <c r="AB209" s="34"/>
      <c r="AC209" s="34">
        <f>IF(AC206=1,IF(AP119=L224,1,0),0)</f>
        <v>0</v>
      </c>
      <c r="AD209" s="34"/>
      <c r="AE209" s="34"/>
      <c r="AF209" s="34"/>
      <c r="AG209" s="34"/>
      <c r="AH209" s="34"/>
      <c r="AI209" s="34"/>
      <c r="AJ209" s="34"/>
      <c r="AK209" s="34" t="str">
        <f>L232</f>
        <v>Klima</v>
      </c>
      <c r="AL209" s="34"/>
      <c r="AM209" s="34"/>
      <c r="AN209" s="34"/>
      <c r="AO209" s="34"/>
      <c r="AP209" s="34"/>
      <c r="AQ209" s="34"/>
      <c r="AR209" s="34"/>
      <c r="AS209" s="34" t="str">
        <f>X!C401</f>
        <v>Nota: quando si stima con il valore SEER, non è possibile calcolare l'utilizzo del calore.</v>
      </c>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886"/>
      <c r="BP209" s="859"/>
      <c r="BR209" s="859"/>
      <c r="BS209" s="859"/>
      <c r="BT209" s="859"/>
      <c r="BU209" s="859"/>
      <c r="BV209" s="859"/>
      <c r="BW209" s="859"/>
      <c r="BX209" s="859"/>
      <c r="BY209" s="859"/>
      <c r="BZ209" s="859"/>
      <c r="CA209" s="859"/>
      <c r="CB209" s="859"/>
      <c r="CC209" s="859"/>
      <c r="CD209" s="859"/>
      <c r="CE209" s="859"/>
      <c r="CF209" s="886"/>
      <c r="CG209" s="859"/>
    </row>
    <row r="210" spans="12:85" ht="17" hidden="1" customHeight="1" outlineLevel="1" x14ac:dyDescent="0.15">
      <c r="L210" s="34" t="s">
        <v>1616</v>
      </c>
      <c r="M210" s="34"/>
      <c r="N210" s="34"/>
      <c r="O210" s="34" t="s">
        <v>1617</v>
      </c>
      <c r="P210" s="34"/>
      <c r="Q210" s="34"/>
      <c r="R210" s="34"/>
      <c r="S210" s="34"/>
      <c r="T210" s="34"/>
      <c r="U210" s="34"/>
      <c r="V210" s="34"/>
      <c r="W210" s="34"/>
      <c r="X210" s="34"/>
      <c r="Y210" s="34"/>
      <c r="Z210" s="34"/>
      <c r="AA210" s="34"/>
      <c r="AB210" s="34"/>
      <c r="AC210" s="34">
        <f>IF(AC207=1,IF(AP119=L224,1,0),0)</f>
        <v>0</v>
      </c>
      <c r="AD210" s="34"/>
      <c r="AE210" s="34"/>
      <c r="AF210" s="34"/>
      <c r="AG210" s="34"/>
      <c r="AH210" s="34"/>
      <c r="AI210" s="34"/>
      <c r="AJ210" s="34"/>
      <c r="AK210" s="34" t="str">
        <f>L233</f>
        <v>Prozess</v>
      </c>
      <c r="AL210" s="34"/>
      <c r="AM210" s="34"/>
      <c r="AN210" s="34"/>
      <c r="AO210" s="34"/>
      <c r="AP210" s="34"/>
      <c r="AQ210" s="34"/>
      <c r="AR210" s="34"/>
      <c r="AS210" s="34" t="str">
        <f>X!C412</f>
        <v>Nota: quando si stima con il valore SEPR, non è possibile calcolare l'utilizzo del calore.</v>
      </c>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886"/>
      <c r="BP210" s="859"/>
      <c r="BR210" s="859"/>
      <c r="BS210" s="859"/>
      <c r="BT210" s="859"/>
      <c r="BU210" s="859"/>
      <c r="BV210" s="859"/>
      <c r="BW210" s="859"/>
      <c r="BX210" s="859"/>
      <c r="BY210" s="859"/>
      <c r="BZ210" s="859"/>
      <c r="CA210" s="859"/>
      <c r="CB210" s="859"/>
      <c r="CC210" s="859"/>
      <c r="CD210" s="859"/>
      <c r="CE210" s="859"/>
      <c r="CF210" s="886"/>
      <c r="CG210" s="859"/>
    </row>
    <row r="211" spans="12:85" ht="17" hidden="1" customHeight="1" outlineLevel="1" x14ac:dyDescent="0.15">
      <c r="L211" s="34" t="s">
        <v>69</v>
      </c>
      <c r="M211" s="68"/>
      <c r="N211" s="68"/>
      <c r="O211" s="68"/>
      <c r="P211" s="68"/>
      <c r="Q211" s="68"/>
      <c r="R211" s="68"/>
      <c r="S211" s="68"/>
      <c r="T211" s="68"/>
      <c r="U211" s="68"/>
      <c r="V211" s="68"/>
      <c r="W211" s="68"/>
      <c r="X211" s="68"/>
      <c r="Y211" s="68"/>
      <c r="Z211" s="68"/>
      <c r="AA211" s="68"/>
      <c r="AB211" s="68"/>
      <c r="AC211" s="68">
        <f>IF(AC209=1,L209,IF(AC210=1,L210,0))</f>
        <v>0</v>
      </c>
      <c r="AD211" s="68"/>
      <c r="AE211" s="68"/>
      <c r="AF211" s="68"/>
      <c r="AG211" s="68"/>
      <c r="AH211" s="68"/>
      <c r="AI211" s="68"/>
      <c r="AJ211" s="68"/>
      <c r="AK211" s="68" t="str">
        <f>IF(AC209=1,AK209,IF(AC210=1,AK210,""))</f>
        <v/>
      </c>
      <c r="AL211" s="68"/>
      <c r="AM211" s="68"/>
      <c r="AN211" s="68"/>
      <c r="AO211" s="68"/>
      <c r="AP211" s="68"/>
      <c r="AQ211" s="68"/>
      <c r="AR211" s="68"/>
      <c r="AS211" s="68" t="str">
        <f>IF(AC209=1,AS209,IF(AC210=1,AS210,""))</f>
        <v/>
      </c>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886"/>
      <c r="BP211" s="859"/>
      <c r="BR211" s="859"/>
      <c r="BS211" s="859"/>
      <c r="BT211" s="859"/>
      <c r="BU211" s="859"/>
      <c r="BV211" s="859"/>
      <c r="BW211" s="859"/>
      <c r="BX211" s="859"/>
      <c r="BY211" s="859"/>
      <c r="BZ211" s="859"/>
      <c r="CA211" s="859"/>
      <c r="CB211" s="859"/>
      <c r="CC211" s="859"/>
      <c r="CD211" s="859"/>
      <c r="CE211" s="859"/>
      <c r="CF211" s="886"/>
      <c r="CG211" s="859"/>
    </row>
    <row r="212" spans="12:85" hidden="1" outlineLevel="1" x14ac:dyDescent="0.15"/>
    <row r="213" spans="12:85" hidden="1" outlineLevel="1" x14ac:dyDescent="0.15"/>
    <row r="214" spans="12:85" ht="17" hidden="1" customHeight="1" outlineLevel="1" x14ac:dyDescent="0.15">
      <c r="L214" s="62" t="s">
        <v>217</v>
      </c>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4"/>
      <c r="CF214" s="64"/>
    </row>
    <row r="215" spans="12:85" ht="17" hidden="1" customHeight="1" outlineLevel="1" x14ac:dyDescent="0.15">
      <c r="L215" s="34" t="str">
        <f t="shared" ref="L215:L216" si="2">L195</f>
        <v>Supermercato</v>
      </c>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886"/>
      <c r="BP215" s="859"/>
      <c r="BR215" s="859"/>
      <c r="BS215" s="859"/>
      <c r="BT215" s="859"/>
      <c r="BU215" s="859"/>
      <c r="BV215" s="859"/>
      <c r="BW215" s="859"/>
      <c r="BX215" s="859"/>
      <c r="BY215" s="859"/>
      <c r="BZ215" s="859"/>
      <c r="CA215" s="859"/>
      <c r="CB215" s="859"/>
      <c r="CC215" s="859"/>
      <c r="CD215" s="859"/>
      <c r="CE215" s="859"/>
      <c r="CF215" s="886"/>
      <c r="CG215" s="859"/>
    </row>
    <row r="216" spans="12:85" ht="17" hidden="1" customHeight="1" outlineLevel="1" x14ac:dyDescent="0.15">
      <c r="L216" s="34" t="str">
        <f t="shared" si="2"/>
        <v>Industria</v>
      </c>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888"/>
      <c r="BP216" s="833"/>
      <c r="BR216" s="833"/>
      <c r="BS216" s="833"/>
      <c r="BT216" s="833"/>
      <c r="BU216" s="833"/>
      <c r="BV216" s="833"/>
      <c r="BW216" s="833"/>
      <c r="BX216" s="833"/>
      <c r="BY216" s="833"/>
      <c r="BZ216" s="833"/>
      <c r="CA216" s="833"/>
      <c r="CB216" s="833"/>
      <c r="CC216" s="833"/>
      <c r="CD216" s="833"/>
      <c r="CE216" s="833"/>
      <c r="CF216" s="888"/>
      <c r="CG216" s="833"/>
    </row>
    <row r="217" spans="12:85" ht="17" hidden="1" customHeight="1" outlineLevel="1" x14ac:dyDescent="0.15">
      <c r="L217" s="34" t="str">
        <f>X!C420</f>
        <v xml:space="preserve">Industria (raffreddatori di liquidi per freddo di processo) </v>
      </c>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886"/>
      <c r="BP217" s="859"/>
      <c r="BR217" s="859"/>
      <c r="BS217" s="859"/>
      <c r="BT217" s="859"/>
      <c r="BU217" s="859"/>
      <c r="BV217" s="859"/>
      <c r="BW217" s="859"/>
      <c r="BX217" s="859"/>
      <c r="BY217" s="859"/>
      <c r="BZ217" s="859"/>
      <c r="CA217" s="859"/>
      <c r="CB217" s="859"/>
      <c r="CC217" s="859"/>
      <c r="CD217" s="859"/>
      <c r="CE217" s="859"/>
      <c r="CF217" s="886"/>
      <c r="CG217" s="859"/>
    </row>
    <row r="218" spans="12:85" ht="17" hidden="1" customHeight="1" outlineLevel="1" x14ac:dyDescent="0.15">
      <c r="L218" s="34" t="str">
        <f>L198</f>
        <v>Commercio</v>
      </c>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886"/>
      <c r="BP218" s="859"/>
      <c r="BR218" s="859"/>
      <c r="BS218" s="859"/>
      <c r="BT218" s="859"/>
      <c r="BU218" s="859"/>
      <c r="BV218" s="859"/>
      <c r="BW218" s="859"/>
      <c r="BX218" s="859"/>
      <c r="BY218" s="859"/>
      <c r="BZ218" s="859"/>
      <c r="CA218" s="859"/>
      <c r="CB218" s="859"/>
      <c r="CC218" s="859"/>
      <c r="CD218" s="859"/>
      <c r="CE218" s="859"/>
      <c r="CF218" s="886"/>
      <c r="CG218" s="859"/>
    </row>
    <row r="219" spans="12:85" ht="17" hidden="1" customHeight="1" outlineLevel="1" x14ac:dyDescent="0.15">
      <c r="L219" s="34" t="str">
        <f>L199</f>
        <v>Refrigeratore-climatizzatore vaporizzazione diretta (sistemi VRV, VRF)</v>
      </c>
      <c r="M219" s="66"/>
      <c r="N219" s="66"/>
      <c r="O219" s="66"/>
      <c r="P219" s="66"/>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66"/>
      <c r="BC219" s="66"/>
      <c r="BD219" s="66"/>
      <c r="BE219" s="66"/>
      <c r="BF219" s="66"/>
      <c r="BG219" s="66"/>
      <c r="BH219" s="66"/>
      <c r="BI219" s="66"/>
      <c r="BJ219" s="66"/>
      <c r="BK219" s="66"/>
      <c r="BL219" s="66"/>
      <c r="BM219" s="66"/>
      <c r="BN219" s="66"/>
      <c r="BO219" s="888"/>
      <c r="BP219" s="833"/>
      <c r="BR219" s="833"/>
      <c r="BS219" s="833"/>
      <c r="BT219" s="833"/>
      <c r="BU219" s="833"/>
      <c r="BV219" s="833"/>
      <c r="BW219" s="833"/>
      <c r="BX219" s="833"/>
      <c r="BY219" s="833"/>
      <c r="BZ219" s="833"/>
      <c r="CA219" s="833"/>
      <c r="CB219" s="833"/>
      <c r="CC219" s="833"/>
      <c r="CD219" s="833"/>
      <c r="CE219" s="833"/>
      <c r="CF219" s="888"/>
      <c r="CG219" s="833"/>
    </row>
    <row r="220" spans="12:85" ht="17" hidden="1" customHeight="1" outlineLevel="1" x14ac:dyDescent="0.15">
      <c r="L220" s="34" t="str">
        <f>L200</f>
        <v>Refrigeratore-climatizzatore (refrigeratori condensazione ad acqua)</v>
      </c>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886"/>
      <c r="BP220" s="859"/>
      <c r="BR220" s="859"/>
      <c r="BS220" s="859"/>
      <c r="BT220" s="859"/>
      <c r="BU220" s="859"/>
      <c r="BV220" s="859"/>
      <c r="BW220" s="859"/>
      <c r="BX220" s="859"/>
      <c r="BY220" s="859"/>
      <c r="BZ220" s="859"/>
      <c r="CA220" s="859"/>
      <c r="CB220" s="859"/>
      <c r="CC220" s="859"/>
      <c r="CD220" s="859"/>
      <c r="CE220" s="859"/>
      <c r="CF220" s="886"/>
      <c r="CG220" s="859"/>
    </row>
    <row r="221" spans="12:85" ht="17" hidden="1" customHeight="1" outlineLevel="1" x14ac:dyDescent="0.15">
      <c r="L221" s="34" t="str">
        <f>L201</f>
        <v>Refrigeratore-climatizzatore (refrigeratori condensazione ad aria)</v>
      </c>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886"/>
      <c r="BP221" s="859"/>
      <c r="BR221" s="859"/>
      <c r="BS221" s="859"/>
      <c r="BT221" s="859"/>
      <c r="BU221" s="859"/>
      <c r="BV221" s="859"/>
      <c r="BW221" s="859"/>
      <c r="BX221" s="859"/>
      <c r="BY221" s="859"/>
      <c r="BZ221" s="859"/>
      <c r="CA221" s="859"/>
      <c r="CB221" s="859"/>
      <c r="CC221" s="859"/>
      <c r="CD221" s="859"/>
      <c r="CE221" s="859"/>
      <c r="CF221" s="886"/>
      <c r="CG221" s="859"/>
    </row>
    <row r="222" spans="12:85" hidden="1" outlineLevel="1" x14ac:dyDescent="0.15"/>
    <row r="223" spans="12:85" ht="17" hidden="1" customHeight="1" outlineLevel="1" x14ac:dyDescent="0.15">
      <c r="L223" s="62" t="s">
        <v>218</v>
      </c>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4"/>
      <c r="CF223" s="64"/>
    </row>
    <row r="224" spans="12:85" ht="17" hidden="1" customHeight="1" outlineLevel="1" x14ac:dyDescent="0.15">
      <c r="L224" s="34" t="str">
        <f>X!$C$129</f>
        <v>Sì</v>
      </c>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886"/>
      <c r="BP224" s="859"/>
      <c r="BR224" s="859"/>
      <c r="BS224" s="859"/>
      <c r="BT224" s="859"/>
      <c r="BU224" s="859"/>
      <c r="BV224" s="859"/>
      <c r="BW224" s="859"/>
      <c r="BX224" s="859"/>
      <c r="BY224" s="859"/>
      <c r="BZ224" s="859"/>
      <c r="CA224" s="859"/>
      <c r="CB224" s="859"/>
      <c r="CC224" s="859"/>
      <c r="CD224" s="859"/>
      <c r="CE224" s="859"/>
      <c r="CF224" s="886"/>
      <c r="CG224" s="859"/>
    </row>
    <row r="225" spans="12:85" ht="17" hidden="1" customHeight="1" outlineLevel="1" x14ac:dyDescent="0.15">
      <c r="L225" s="66" t="str">
        <f>X!$C$188</f>
        <v>No</v>
      </c>
      <c r="M225" s="66"/>
      <c r="N225" s="66"/>
      <c r="O225" s="66"/>
      <c r="P225" s="66"/>
      <c r="Q225" s="66"/>
      <c r="R225" s="66"/>
      <c r="S225" s="66"/>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66"/>
      <c r="BG225" s="66"/>
      <c r="BH225" s="66"/>
      <c r="BI225" s="66"/>
      <c r="BJ225" s="66"/>
      <c r="BK225" s="66"/>
      <c r="BL225" s="66"/>
      <c r="BM225" s="66"/>
      <c r="BN225" s="66"/>
      <c r="BO225" s="888"/>
      <c r="BP225" s="833"/>
      <c r="BR225" s="833"/>
      <c r="BS225" s="833"/>
      <c r="BT225" s="833"/>
      <c r="BU225" s="833"/>
      <c r="BV225" s="833"/>
      <c r="BW225" s="833"/>
      <c r="BX225" s="833"/>
      <c r="BY225" s="833"/>
      <c r="BZ225" s="833"/>
      <c r="CA225" s="833"/>
      <c r="CB225" s="833"/>
      <c r="CC225" s="833"/>
      <c r="CD225" s="833"/>
      <c r="CE225" s="833"/>
      <c r="CF225" s="888"/>
      <c r="CG225" s="833"/>
    </row>
    <row r="226" spans="12:85" hidden="1" outlineLevel="1" x14ac:dyDescent="0.15"/>
    <row r="227" spans="12:85" ht="17" hidden="1" customHeight="1" outlineLevel="1" x14ac:dyDescent="0.15">
      <c r="L227" s="62" t="s">
        <v>1038</v>
      </c>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4"/>
      <c r="CF227" s="64"/>
    </row>
    <row r="228" spans="12:85" ht="17" hidden="1" customHeight="1" outlineLevel="1" x14ac:dyDescent="0.15">
      <c r="L228" s="34" t="str">
        <f>X!C352</f>
        <v>Secco</v>
      </c>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886"/>
      <c r="BP228" s="859"/>
      <c r="BR228" s="859"/>
      <c r="BS228" s="859"/>
      <c r="BT228" s="859"/>
      <c r="BU228" s="859"/>
      <c r="BV228" s="859"/>
      <c r="BW228" s="859"/>
      <c r="BX228" s="859"/>
      <c r="BY228" s="859"/>
      <c r="BZ228" s="859"/>
      <c r="CA228" s="859"/>
      <c r="CB228" s="859"/>
      <c r="CC228" s="859"/>
      <c r="CD228" s="859"/>
      <c r="CE228" s="859"/>
      <c r="CF228" s="886"/>
      <c r="CG228" s="859"/>
    </row>
    <row r="229" spans="12:85" ht="17" hidden="1" customHeight="1" outlineLevel="1" x14ac:dyDescent="0.15">
      <c r="L229" s="34" t="str">
        <f>X!C353</f>
        <v>Ibrido</v>
      </c>
      <c r="M229" s="66"/>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888"/>
      <c r="BP229" s="833"/>
      <c r="BR229" s="833"/>
      <c r="BS229" s="833"/>
      <c r="BT229" s="833"/>
      <c r="BU229" s="833"/>
      <c r="BV229" s="833"/>
      <c r="BW229" s="833"/>
      <c r="BX229" s="833"/>
      <c r="BY229" s="833"/>
      <c r="BZ229" s="833"/>
      <c r="CA229" s="833"/>
      <c r="CB229" s="833"/>
      <c r="CC229" s="833"/>
      <c r="CD229" s="833"/>
      <c r="CE229" s="833"/>
      <c r="CF229" s="888"/>
      <c r="CG229" s="833"/>
    </row>
    <row r="230" spans="12:85" hidden="1" outlineLevel="1" x14ac:dyDescent="0.15"/>
    <row r="231" spans="12:85" ht="17" hidden="1" customHeight="1" outlineLevel="1" x14ac:dyDescent="0.15">
      <c r="L231" s="62" t="s">
        <v>1660</v>
      </c>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4"/>
      <c r="CF231" s="64"/>
    </row>
    <row r="232" spans="12:85" ht="17" hidden="1" customHeight="1" outlineLevel="1" x14ac:dyDescent="0.15">
      <c r="L232" s="34" t="s">
        <v>1658</v>
      </c>
      <c r="M232" s="34"/>
      <c r="N232" s="34"/>
      <c r="O232" s="34"/>
      <c r="P232" s="34"/>
      <c r="Q232" s="34"/>
      <c r="R232" s="34"/>
      <c r="S232" s="34" t="s">
        <v>869</v>
      </c>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886"/>
      <c r="BP232" s="859"/>
      <c r="BR232" s="859"/>
      <c r="BS232" s="859"/>
      <c r="BT232" s="859"/>
      <c r="BU232" s="859"/>
      <c r="BV232" s="859"/>
      <c r="BW232" s="859"/>
      <c r="BX232" s="859"/>
      <c r="BY232" s="859"/>
      <c r="BZ232" s="859"/>
      <c r="CA232" s="859"/>
      <c r="CB232" s="859"/>
      <c r="CC232" s="859"/>
      <c r="CD232" s="859"/>
      <c r="CE232" s="859"/>
      <c r="CF232" s="886"/>
      <c r="CG232" s="859"/>
    </row>
    <row r="233" spans="12:85" ht="17" hidden="1" customHeight="1" outlineLevel="1" x14ac:dyDescent="0.15">
      <c r="L233" s="34" t="s">
        <v>1659</v>
      </c>
      <c r="M233" s="66"/>
      <c r="N233" s="66"/>
      <c r="O233" s="66"/>
      <c r="P233" s="66"/>
      <c r="Q233" s="66"/>
      <c r="R233" s="66"/>
      <c r="S233" s="66" t="s">
        <v>1616</v>
      </c>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66"/>
      <c r="BG233" s="66"/>
      <c r="BH233" s="66"/>
      <c r="BI233" s="66"/>
      <c r="BJ233" s="66"/>
      <c r="BK233" s="66"/>
      <c r="BL233" s="66"/>
      <c r="BM233" s="66"/>
      <c r="BN233" s="66"/>
      <c r="BO233" s="888"/>
      <c r="BP233" s="833"/>
      <c r="BR233" s="833"/>
      <c r="BS233" s="833"/>
      <c r="BT233" s="833"/>
      <c r="BU233" s="833"/>
      <c r="BV233" s="833"/>
      <c r="BW233" s="833"/>
      <c r="BX233" s="833"/>
      <c r="BY233" s="833"/>
      <c r="BZ233" s="833"/>
      <c r="CA233" s="833"/>
      <c r="CB233" s="833"/>
      <c r="CC233" s="833"/>
      <c r="CD233" s="833"/>
      <c r="CE233" s="833"/>
      <c r="CF233" s="888"/>
      <c r="CG233" s="833"/>
    </row>
    <row r="234" spans="12:85" hidden="1" outlineLevel="1" x14ac:dyDescent="0.15"/>
    <row r="235" spans="12:85" ht="17" hidden="1" customHeight="1" outlineLevel="1" x14ac:dyDescent="0.15">
      <c r="L235" s="62" t="s">
        <v>223</v>
      </c>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4"/>
      <c r="CF235" s="64"/>
    </row>
    <row r="236" spans="12:85" ht="17" hidden="1" customHeight="1" outlineLevel="1" x14ac:dyDescent="0.15">
      <c r="L236" s="34" t="str">
        <f>X!$C$61</f>
        <v>Denominazione</v>
      </c>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886"/>
      <c r="BP236" s="859"/>
      <c r="BR236" s="859"/>
      <c r="BS236" s="859"/>
      <c r="BT236" s="859"/>
      <c r="BU236" s="859"/>
      <c r="BV236" s="859"/>
      <c r="BW236" s="859"/>
      <c r="BX236" s="859"/>
      <c r="BY236" s="859"/>
      <c r="BZ236" s="859"/>
      <c r="CA236" s="859"/>
      <c r="CB236" s="859"/>
      <c r="CC236" s="859"/>
      <c r="CD236" s="859"/>
      <c r="CE236" s="859"/>
      <c r="CF236" s="886"/>
      <c r="CG236" s="859"/>
    </row>
    <row r="237" spans="12:85" ht="17" hidden="1" customHeight="1" outlineLevel="1" x14ac:dyDescent="0.15">
      <c r="L237" s="34" t="str">
        <f>X!$C$62</f>
        <v>Denominazione della variante A</v>
      </c>
      <c r="M237" s="66"/>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66"/>
      <c r="BC237" s="66"/>
      <c r="BD237" s="66"/>
      <c r="BE237" s="66"/>
      <c r="BF237" s="66"/>
      <c r="BG237" s="66"/>
      <c r="BH237" s="66"/>
      <c r="BI237" s="66"/>
      <c r="BJ237" s="66"/>
      <c r="BK237" s="66"/>
      <c r="BL237" s="66"/>
      <c r="BM237" s="66"/>
      <c r="BN237" s="66"/>
      <c r="BO237" s="888"/>
      <c r="BP237" s="833"/>
      <c r="BR237" s="833"/>
      <c r="BS237" s="833"/>
      <c r="BT237" s="833"/>
      <c r="BU237" s="833"/>
      <c r="BV237" s="833"/>
      <c r="BW237" s="833"/>
      <c r="BX237" s="833"/>
      <c r="BY237" s="833"/>
      <c r="BZ237" s="833"/>
      <c r="CA237" s="833"/>
      <c r="CB237" s="833"/>
      <c r="CC237" s="833"/>
      <c r="CD237" s="833"/>
      <c r="CE237" s="833"/>
      <c r="CF237" s="888"/>
      <c r="CG237" s="833"/>
    </row>
    <row r="238" spans="12:85" ht="17" hidden="1" customHeight="1" outlineLevel="1" x14ac:dyDescent="0.15">
      <c r="L238" s="34" t="str">
        <f>X!$C$63</f>
        <v>Denominazione della variante B</v>
      </c>
      <c r="M238" s="66"/>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66"/>
      <c r="BG238" s="66"/>
      <c r="BH238" s="66"/>
      <c r="BI238" s="66"/>
      <c r="BJ238" s="66"/>
      <c r="BK238" s="66"/>
      <c r="BL238" s="66"/>
      <c r="BM238" s="66"/>
      <c r="BN238" s="66"/>
      <c r="BO238" s="888"/>
      <c r="BP238" s="833"/>
      <c r="BR238" s="833"/>
      <c r="BS238" s="833"/>
      <c r="BT238" s="833"/>
      <c r="BU238" s="833"/>
      <c r="BV238" s="833"/>
      <c r="BW238" s="833"/>
      <c r="BX238" s="833"/>
      <c r="BY238" s="833"/>
      <c r="BZ238" s="833"/>
      <c r="CA238" s="833"/>
      <c r="CB238" s="833"/>
      <c r="CC238" s="833"/>
      <c r="CD238" s="833"/>
      <c r="CE238" s="833"/>
      <c r="CF238" s="888"/>
      <c r="CG238" s="833"/>
    </row>
    <row r="239" spans="12:85" hidden="1" outlineLevel="1" x14ac:dyDescent="0.15"/>
    <row r="240" spans="12:85" ht="17" hidden="1" customHeight="1" outlineLevel="1" x14ac:dyDescent="0.15">
      <c r="L240" s="34" t="str">
        <f>X!$C$239</f>
        <v>Variante A</v>
      </c>
      <c r="M240" s="66"/>
      <c r="N240" s="66"/>
      <c r="O240" s="66"/>
      <c r="P240" s="66"/>
      <c r="Q240" s="66"/>
      <c r="R240" s="66"/>
      <c r="S240" s="66"/>
      <c r="T240" s="66"/>
      <c r="U240" s="66"/>
      <c r="V240" s="66"/>
      <c r="W240" s="69" t="str">
        <f>IF(AP124="",L240,AP124)</f>
        <v>Variante A</v>
      </c>
      <c r="X240" s="69"/>
      <c r="Y240" s="69"/>
      <c r="Z240" s="69"/>
      <c r="AA240" s="69"/>
      <c r="AB240" s="69"/>
      <c r="AC240" s="69"/>
      <c r="AD240" s="69"/>
      <c r="AE240" s="69"/>
      <c r="AF240" s="69"/>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888"/>
      <c r="BP240" s="833"/>
      <c r="BR240" s="833"/>
      <c r="BS240" s="833"/>
      <c r="BT240" s="833"/>
      <c r="BU240" s="833"/>
      <c r="BV240" s="833"/>
      <c r="BW240" s="833"/>
      <c r="BX240" s="833"/>
      <c r="BY240" s="833"/>
      <c r="BZ240" s="833"/>
      <c r="CA240" s="833"/>
      <c r="CB240" s="833"/>
      <c r="CC240" s="833"/>
      <c r="CD240" s="833"/>
      <c r="CE240" s="833"/>
      <c r="CF240" s="888"/>
      <c r="CG240" s="833"/>
    </row>
    <row r="241" spans="12:90" ht="17" hidden="1" customHeight="1" outlineLevel="1" x14ac:dyDescent="0.15">
      <c r="L241" s="34" t="str">
        <f>X!$C$240</f>
        <v>Variante B</v>
      </c>
      <c r="M241" s="66"/>
      <c r="N241" s="66"/>
      <c r="O241" s="66"/>
      <c r="P241" s="66"/>
      <c r="Q241" s="66"/>
      <c r="R241" s="66"/>
      <c r="S241" s="66"/>
      <c r="T241" s="66"/>
      <c r="U241" s="66"/>
      <c r="V241" s="66"/>
      <c r="W241" s="69" t="str">
        <f>IF(AP122=L224,IF(AP126="",L241,AP126),"")</f>
        <v/>
      </c>
      <c r="X241" s="69"/>
      <c r="Y241" s="69"/>
      <c r="Z241" s="69"/>
      <c r="AA241" s="69"/>
      <c r="AB241" s="69"/>
      <c r="AC241" s="69"/>
      <c r="AD241" s="69"/>
      <c r="AE241" s="69"/>
      <c r="AF241" s="69"/>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888"/>
      <c r="BP241" s="833"/>
      <c r="BR241" s="833"/>
      <c r="BS241" s="833"/>
      <c r="BT241" s="833"/>
      <c r="BU241" s="833"/>
      <c r="BV241" s="833"/>
      <c r="BW241" s="833"/>
      <c r="BX241" s="833"/>
      <c r="BY241" s="833"/>
      <c r="BZ241" s="833"/>
      <c r="CA241" s="833"/>
      <c r="CB241" s="833"/>
      <c r="CC241" s="833"/>
      <c r="CD241" s="833"/>
      <c r="CE241" s="833"/>
      <c r="CF241" s="888"/>
      <c r="CG241" s="833"/>
    </row>
    <row r="242" spans="12:90" ht="7" hidden="1" customHeight="1" outlineLevel="1" x14ac:dyDescent="0.15">
      <c r="R242" s="70"/>
      <c r="S242" s="70"/>
      <c r="T242" s="70"/>
      <c r="U242" s="70"/>
      <c r="V242" s="70"/>
      <c r="W242" s="70"/>
      <c r="X242" s="70"/>
      <c r="Y242" s="70"/>
      <c r="Z242" s="70"/>
      <c r="AA242" s="70"/>
      <c r="AB242" s="70"/>
      <c r="AC242" s="70"/>
      <c r="AD242" s="70"/>
      <c r="AE242" s="70"/>
      <c r="AF242" s="70"/>
      <c r="AG242" s="70"/>
      <c r="AH242" s="70"/>
      <c r="AI242" s="70"/>
      <c r="AJ242" s="70"/>
      <c r="AK242" s="70"/>
      <c r="AL242" s="70"/>
      <c r="BO242" s="64"/>
      <c r="CF242" s="64"/>
    </row>
    <row r="243" spans="12:90" ht="17" hidden="1" customHeight="1" outlineLevel="1" x14ac:dyDescent="0.15">
      <c r="L243" t="str">
        <f>X!$C$31</f>
        <v xml:space="preserve">Numero varianti </v>
      </c>
      <c r="R243" s="70"/>
      <c r="S243" s="70"/>
      <c r="T243" s="70"/>
      <c r="U243" s="70"/>
      <c r="V243" s="70"/>
      <c r="W243" s="72">
        <f>IF(L224=AP122,2,1)</f>
        <v>1</v>
      </c>
      <c r="X243" s="72"/>
      <c r="Y243" s="72"/>
      <c r="Z243" s="72"/>
      <c r="AA243" s="72"/>
      <c r="AB243" s="72"/>
      <c r="AC243" s="72"/>
      <c r="AD243" s="72"/>
      <c r="AE243" s="72"/>
      <c r="AF243" s="72"/>
      <c r="AG243" s="70"/>
      <c r="AH243" s="70"/>
      <c r="AI243" s="70"/>
      <c r="AJ243" s="70"/>
      <c r="AK243" s="70"/>
      <c r="AL243" s="70"/>
      <c r="BO243" s="64"/>
      <c r="CF243" s="64"/>
    </row>
    <row r="244" spans="12:90" hidden="1" outlineLevel="1" x14ac:dyDescent="0.15">
      <c r="R244" s="70"/>
      <c r="S244" s="70"/>
      <c r="T244" s="70"/>
      <c r="U244" s="70"/>
      <c r="V244" s="70"/>
      <c r="W244" s="70"/>
      <c r="X244" s="70"/>
      <c r="Y244" s="70"/>
      <c r="Z244" s="70"/>
      <c r="AA244" s="70"/>
      <c r="AB244" s="70"/>
      <c r="AC244" s="70"/>
      <c r="AD244" s="70"/>
      <c r="AE244" s="70"/>
      <c r="AF244" s="70"/>
      <c r="AG244" s="70"/>
      <c r="AH244" s="70"/>
      <c r="AI244" s="70"/>
      <c r="AJ244" s="70"/>
      <c r="AK244" s="70"/>
      <c r="AL244" s="70"/>
    </row>
    <row r="245" spans="12:90" hidden="1" outlineLevel="1" x14ac:dyDescent="0.15"/>
    <row r="246" spans="12:90" ht="17" hidden="1" customHeight="1" outlineLevel="1" x14ac:dyDescent="0.15">
      <c r="L246" s="62" t="s">
        <v>940</v>
      </c>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4"/>
      <c r="CF246" s="64"/>
    </row>
    <row r="247" spans="12:90" hidden="1" outlineLevel="1" x14ac:dyDescent="0.15"/>
    <row r="248" spans="12:90" hidden="1" outlineLevel="1" x14ac:dyDescent="0.15"/>
    <row r="249" spans="12:90" ht="17" hidden="1" customHeight="1" outlineLevel="1" x14ac:dyDescent="0.15">
      <c r="L249" s="66" t="s">
        <v>997</v>
      </c>
      <c r="M249" s="591"/>
      <c r="N249" s="591"/>
      <c r="O249" s="591"/>
      <c r="P249" s="591"/>
      <c r="Q249" s="591"/>
      <c r="R249" s="591"/>
      <c r="S249" s="591"/>
      <c r="T249" s="591"/>
      <c r="U249" s="591"/>
      <c r="V249" s="591"/>
      <c r="W249" s="591"/>
      <c r="X249" s="591"/>
      <c r="Y249" s="591"/>
      <c r="Z249" s="591"/>
      <c r="AA249" s="592"/>
      <c r="AB249" s="592"/>
      <c r="AC249" s="592"/>
      <c r="AD249" s="592"/>
      <c r="AE249" s="669">
        <f>AC185</f>
        <v>0</v>
      </c>
      <c r="AF249" s="591"/>
      <c r="AG249" s="66" t="s">
        <v>963</v>
      </c>
      <c r="AH249" s="591"/>
      <c r="AI249" s="591"/>
      <c r="AJ249" s="591"/>
      <c r="AK249" s="591"/>
      <c r="AL249" s="591"/>
      <c r="AM249" s="591"/>
      <c r="AN249" s="593"/>
      <c r="AO249" s="593"/>
      <c r="AP249" s="593"/>
      <c r="AQ249" s="593"/>
      <c r="AR249" s="593"/>
      <c r="AS249" s="593"/>
      <c r="AT249" s="593"/>
      <c r="AU249" s="593"/>
      <c r="AV249" s="593"/>
      <c r="AW249" s="593"/>
      <c r="AX249" s="593"/>
      <c r="AY249" s="593"/>
      <c r="AZ249" s="593"/>
      <c r="BA249" s="593"/>
      <c r="BB249" s="593"/>
      <c r="BC249" s="593"/>
      <c r="BD249" s="593"/>
      <c r="BE249" s="591"/>
      <c r="BF249" s="591"/>
      <c r="BG249" s="591"/>
      <c r="BH249" s="591"/>
      <c r="BI249" s="591"/>
      <c r="BJ249" s="591"/>
      <c r="BK249" s="591"/>
      <c r="BL249" s="591"/>
      <c r="BM249" s="591"/>
      <c r="BN249" s="591"/>
      <c r="BO249" s="889"/>
      <c r="BP249" s="889"/>
      <c r="BQ249" s="890"/>
      <c r="BR249" s="891"/>
      <c r="BS249" s="891"/>
      <c r="BT249" s="891"/>
      <c r="BU249" s="891"/>
      <c r="BV249" s="891"/>
      <c r="BW249" s="892"/>
      <c r="BX249" s="889"/>
      <c r="BY249" s="889"/>
      <c r="BZ249" s="889"/>
      <c r="CA249" s="889"/>
      <c r="CB249" s="889"/>
      <c r="CC249" s="889"/>
      <c r="CD249" s="889"/>
      <c r="CE249" s="889"/>
      <c r="CF249" s="889"/>
      <c r="CG249" s="889"/>
      <c r="CH249" s="889"/>
      <c r="CI249" s="889"/>
      <c r="CJ249" s="889"/>
      <c r="CK249" s="889"/>
      <c r="CL249" s="889"/>
    </row>
    <row r="250" spans="12:90" ht="17" hidden="1" customHeight="1" outlineLevel="1" x14ac:dyDescent="0.15">
      <c r="L250" s="66" t="s">
        <v>960</v>
      </c>
      <c r="M250" s="591"/>
      <c r="N250" s="591"/>
      <c r="O250" s="591"/>
      <c r="P250" s="591"/>
      <c r="Q250" s="591"/>
      <c r="R250" s="591"/>
      <c r="S250" s="591"/>
      <c r="T250" s="591"/>
      <c r="U250" s="591"/>
      <c r="V250" s="591"/>
      <c r="W250" s="591"/>
      <c r="X250" s="591"/>
      <c r="Y250" s="591"/>
      <c r="Z250" s="591"/>
      <c r="AA250" s="592"/>
      <c r="AB250" s="592"/>
      <c r="AC250" s="592"/>
      <c r="AD250" s="592"/>
      <c r="AE250" s="669">
        <f>AC183</f>
        <v>1</v>
      </c>
      <c r="AF250" s="591"/>
      <c r="AG250" s="66" t="s">
        <v>963</v>
      </c>
      <c r="AH250" s="591"/>
      <c r="AI250" s="591"/>
      <c r="AJ250" s="591"/>
      <c r="AK250" s="591"/>
      <c r="AL250" s="591"/>
      <c r="AM250" s="591"/>
      <c r="AN250" s="593"/>
      <c r="AO250" s="593"/>
      <c r="AP250" s="593"/>
      <c r="AQ250" s="593"/>
      <c r="AR250" s="593"/>
      <c r="AS250" s="593"/>
      <c r="AT250" s="593"/>
      <c r="AU250" s="593"/>
      <c r="AV250" s="593"/>
      <c r="AW250" s="593"/>
      <c r="AX250" s="593"/>
      <c r="AY250" s="593"/>
      <c r="AZ250" s="593"/>
      <c r="BA250" s="593"/>
      <c r="BB250" s="593"/>
      <c r="BC250" s="593"/>
      <c r="BD250" s="593"/>
      <c r="BE250" s="591"/>
      <c r="BF250" s="591"/>
      <c r="BG250" s="591"/>
      <c r="BH250" s="591"/>
      <c r="BI250" s="591"/>
      <c r="BJ250" s="591"/>
      <c r="BK250" s="591"/>
      <c r="BL250" s="591"/>
      <c r="BM250" s="591"/>
      <c r="BN250" s="591"/>
      <c r="BO250" s="889"/>
      <c r="BP250" s="889"/>
      <c r="BQ250" s="890"/>
      <c r="BR250" s="891"/>
      <c r="BS250" s="891"/>
      <c r="BT250" s="891"/>
      <c r="BU250" s="891"/>
      <c r="BV250" s="891"/>
      <c r="BW250" s="892"/>
      <c r="BX250" s="889"/>
      <c r="BY250" s="889"/>
      <c r="BZ250" s="889"/>
      <c r="CA250" s="889"/>
      <c r="CB250" s="889"/>
      <c r="CC250" s="889"/>
      <c r="CD250" s="889"/>
      <c r="CE250" s="889"/>
      <c r="CF250" s="889"/>
      <c r="CG250" s="889"/>
      <c r="CH250" s="889"/>
      <c r="CI250" s="889"/>
      <c r="CJ250" s="889"/>
      <c r="CK250" s="889"/>
      <c r="CL250" s="889"/>
    </row>
    <row r="251" spans="12:90" ht="17" hidden="1" customHeight="1" outlineLevel="1" x14ac:dyDescent="0.15">
      <c r="L251" s="66" t="s">
        <v>1686</v>
      </c>
      <c r="M251" s="66"/>
      <c r="N251" s="66"/>
      <c r="O251" s="66"/>
      <c r="P251" s="66"/>
      <c r="Q251" s="66"/>
      <c r="R251" s="66"/>
      <c r="S251" s="66"/>
      <c r="T251" s="66"/>
      <c r="U251" s="66"/>
      <c r="V251" s="66"/>
      <c r="W251" s="66"/>
      <c r="X251" s="66"/>
      <c r="Y251" s="66"/>
      <c r="Z251" s="66"/>
      <c r="AA251" s="590"/>
      <c r="AB251" s="590"/>
      <c r="AC251" s="590"/>
      <c r="AD251" s="590"/>
      <c r="AE251" s="185">
        <f>AC184</f>
        <v>0</v>
      </c>
      <c r="AF251" s="66"/>
      <c r="AG251" s="66" t="s">
        <v>963</v>
      </c>
      <c r="AH251" s="34"/>
      <c r="AI251" s="34"/>
      <c r="AJ251" s="34"/>
      <c r="AK251" s="34"/>
      <c r="AL251" s="34"/>
      <c r="AM251" s="34"/>
      <c r="AN251" s="73"/>
      <c r="AO251" s="73"/>
      <c r="AP251" s="73"/>
      <c r="AQ251" s="73"/>
      <c r="AR251" s="73"/>
      <c r="AS251" s="73"/>
      <c r="AT251" s="73"/>
      <c r="AU251" s="73"/>
      <c r="AV251" s="73"/>
      <c r="AW251" s="73"/>
      <c r="AX251" s="73"/>
      <c r="AY251" s="73"/>
      <c r="AZ251" s="73"/>
      <c r="BA251" s="73"/>
      <c r="BB251" s="73"/>
      <c r="BC251" s="73"/>
      <c r="BD251" s="73"/>
      <c r="BE251" s="34"/>
      <c r="BF251" s="66"/>
      <c r="BG251" s="66"/>
      <c r="BH251" s="66"/>
      <c r="BI251" s="66"/>
      <c r="BJ251" s="66"/>
      <c r="BK251" s="66"/>
      <c r="BL251" s="66"/>
      <c r="BM251" s="66"/>
      <c r="BN251" s="66"/>
      <c r="BO251" s="833"/>
      <c r="BP251" s="833"/>
      <c r="BR251" s="893"/>
      <c r="BS251" s="893"/>
      <c r="BT251" s="893"/>
      <c r="BU251" s="893"/>
      <c r="BV251" s="893"/>
      <c r="BW251" s="894"/>
      <c r="BX251" s="859"/>
      <c r="BY251" s="859"/>
      <c r="BZ251" s="859"/>
      <c r="CA251" s="859"/>
      <c r="CB251" s="859"/>
      <c r="CC251" s="859"/>
      <c r="CD251" s="859"/>
      <c r="CE251" s="859"/>
      <c r="CF251" s="894"/>
      <c r="CG251" s="894"/>
      <c r="CH251" s="894"/>
      <c r="CI251" s="894"/>
      <c r="CJ251" s="894"/>
      <c r="CK251" s="894"/>
      <c r="CL251" s="894"/>
    </row>
    <row r="252" spans="12:90" ht="17" hidden="1" customHeight="1" outlineLevel="1" x14ac:dyDescent="0.15">
      <c r="M252" s="66"/>
      <c r="N252" s="66"/>
      <c r="O252" s="66"/>
      <c r="P252" s="66"/>
      <c r="Q252" s="66"/>
      <c r="R252" s="66"/>
      <c r="S252" s="66"/>
      <c r="T252" s="66"/>
      <c r="U252" s="66"/>
      <c r="V252" s="66"/>
      <c r="W252" s="66"/>
      <c r="X252" s="66"/>
      <c r="Y252" s="66"/>
      <c r="Z252" s="66"/>
      <c r="AA252" s="590"/>
      <c r="AB252" s="590"/>
      <c r="AC252" s="590"/>
      <c r="AD252" s="590"/>
      <c r="AE252" s="185"/>
      <c r="AF252" s="66"/>
      <c r="AG252" s="66"/>
      <c r="AH252" s="34"/>
      <c r="AI252" s="34"/>
      <c r="AJ252" s="34"/>
      <c r="AK252" s="34"/>
      <c r="AL252" s="34"/>
      <c r="AM252" s="34"/>
      <c r="AN252" s="161"/>
      <c r="AO252" s="73"/>
      <c r="AP252" s="73"/>
      <c r="AQ252" s="73"/>
      <c r="AR252" s="161"/>
      <c r="AS252" s="73"/>
      <c r="AT252" s="73"/>
      <c r="AU252" s="73"/>
      <c r="AV252" s="73"/>
      <c r="AW252" s="73"/>
      <c r="AX252" s="73"/>
      <c r="AY252" s="73"/>
      <c r="AZ252" s="73"/>
      <c r="BA252" s="73"/>
      <c r="BB252" s="73"/>
      <c r="BC252" s="73"/>
      <c r="BD252" s="73"/>
      <c r="BE252" s="34"/>
      <c r="BF252" s="66"/>
      <c r="BG252" s="66"/>
      <c r="BK252" s="66"/>
      <c r="BL252" s="66"/>
      <c r="BM252" s="66"/>
      <c r="BN252" s="66"/>
      <c r="BO252" s="833"/>
      <c r="BP252" s="833"/>
      <c r="BR252" s="893"/>
      <c r="BS252" s="893"/>
      <c r="BT252" s="893"/>
      <c r="BU252" s="893"/>
      <c r="BV252" s="893"/>
      <c r="BW252" s="894"/>
      <c r="BX252" s="859"/>
      <c r="BY252" s="859"/>
      <c r="BZ252" s="859"/>
      <c r="CA252" s="859"/>
      <c r="CB252" s="859"/>
      <c r="CC252" s="859"/>
      <c r="CD252" s="859"/>
      <c r="CE252" s="859"/>
      <c r="CF252" s="894"/>
      <c r="CG252" s="894"/>
      <c r="CH252" s="894"/>
      <c r="CI252" s="894"/>
      <c r="CJ252" s="894"/>
      <c r="CK252" s="894"/>
      <c r="CL252" s="894"/>
    </row>
    <row r="253" spans="12:90" ht="17" hidden="1" customHeight="1" outlineLevel="1" x14ac:dyDescent="0.15">
      <c r="L253" s="475" t="s">
        <v>962</v>
      </c>
      <c r="M253" s="66"/>
      <c r="N253" s="66"/>
      <c r="O253" s="66"/>
      <c r="P253" s="66"/>
      <c r="Q253" s="66"/>
      <c r="R253" s="66"/>
      <c r="S253" s="66"/>
      <c r="T253" s="66"/>
      <c r="U253" s="66"/>
      <c r="V253" s="66"/>
      <c r="W253" s="66"/>
      <c r="X253" s="66"/>
      <c r="Y253" s="66"/>
      <c r="Z253" s="66"/>
      <c r="AA253" s="590"/>
      <c r="AB253" s="590"/>
      <c r="AC253" s="590"/>
      <c r="AD253" s="590"/>
      <c r="AE253" s="185">
        <f>AC203</f>
        <v>0</v>
      </c>
      <c r="AF253" s="66"/>
      <c r="AG253" s="66" t="s">
        <v>963</v>
      </c>
      <c r="AH253" s="34"/>
      <c r="AI253" s="34"/>
      <c r="AJ253" s="34"/>
      <c r="AK253" s="34"/>
      <c r="AL253" s="34"/>
      <c r="AM253" s="34"/>
      <c r="AO253" s="73"/>
      <c r="AP253" s="73"/>
      <c r="AQ253" s="73"/>
      <c r="AS253" s="73"/>
      <c r="AT253" s="73"/>
      <c r="AU253" s="73"/>
      <c r="AV253" s="73"/>
      <c r="AW253" s="73"/>
      <c r="AX253" s="73"/>
      <c r="AY253" s="73"/>
      <c r="AZ253" s="73"/>
      <c r="BA253" s="73"/>
      <c r="BB253" s="73"/>
      <c r="BC253" s="73"/>
      <c r="BD253" s="73"/>
      <c r="BE253" s="34"/>
      <c r="BF253" s="66"/>
      <c r="BG253" s="66"/>
      <c r="BK253" s="66"/>
      <c r="BL253" s="66"/>
      <c r="BM253" s="66"/>
      <c r="BN253" s="66"/>
      <c r="BO253" s="833"/>
      <c r="BP253" s="833"/>
      <c r="BR253" s="893"/>
      <c r="BS253" s="893"/>
      <c r="BT253" s="893"/>
      <c r="BU253" s="893"/>
      <c r="BV253" s="893"/>
      <c r="BW253" s="894"/>
      <c r="BX253" s="859"/>
      <c r="BY253" s="859"/>
      <c r="BZ253" s="859"/>
      <c r="CA253" s="859"/>
      <c r="CB253" s="859"/>
      <c r="CC253" s="859"/>
      <c r="CD253" s="859"/>
      <c r="CE253" s="859"/>
      <c r="CF253" s="894"/>
      <c r="CG253" s="894"/>
      <c r="CH253" s="894"/>
      <c r="CI253" s="894"/>
      <c r="CJ253" s="894"/>
      <c r="CK253" s="894"/>
      <c r="CL253" s="894"/>
    </row>
    <row r="254" spans="12:90" ht="17" hidden="1" customHeight="1" outlineLevel="1" x14ac:dyDescent="0.15">
      <c r="L254" s="66" t="s">
        <v>970</v>
      </c>
      <c r="M254" s="66"/>
      <c r="N254" s="66"/>
      <c r="O254" s="66"/>
      <c r="P254" s="66"/>
      <c r="Q254" s="66"/>
      <c r="R254" s="66"/>
      <c r="S254" s="66"/>
      <c r="T254" s="66"/>
      <c r="U254" s="66"/>
      <c r="V254" s="66"/>
      <c r="W254" s="66"/>
      <c r="X254" s="66"/>
      <c r="Y254" s="66"/>
      <c r="Z254" s="66"/>
      <c r="AA254" s="590"/>
      <c r="AB254" s="590"/>
      <c r="AC254" s="590"/>
      <c r="AD254" s="590"/>
      <c r="AE254" s="185">
        <f>IF(AP108=L224,1,0)</f>
        <v>0</v>
      </c>
      <c r="AF254" s="66"/>
      <c r="AG254" s="66" t="s">
        <v>963</v>
      </c>
      <c r="AH254" s="34"/>
      <c r="AI254" s="34"/>
      <c r="AJ254" s="34"/>
      <c r="AK254" s="34"/>
      <c r="AL254" s="34"/>
      <c r="AM254" s="34"/>
      <c r="AN254" s="73"/>
      <c r="AO254" s="73"/>
      <c r="AP254" s="73"/>
      <c r="AQ254" s="73"/>
      <c r="AR254" s="73"/>
      <c r="AS254" s="73"/>
      <c r="AT254" s="73"/>
      <c r="AU254" s="73"/>
      <c r="AV254" s="73"/>
      <c r="AW254" s="73"/>
      <c r="AX254" s="73"/>
      <c r="AY254" s="73"/>
      <c r="AZ254" s="73"/>
      <c r="BA254" s="73"/>
      <c r="BB254" s="73"/>
      <c r="BC254" s="73"/>
      <c r="BD254" s="73"/>
      <c r="BE254" s="34"/>
      <c r="BF254" s="66"/>
      <c r="BG254" s="66"/>
      <c r="BH254" s="66"/>
      <c r="BI254" s="66"/>
      <c r="BJ254" s="66"/>
      <c r="BK254" s="66"/>
      <c r="BL254" s="66"/>
      <c r="BM254" s="66"/>
      <c r="BN254" s="66"/>
      <c r="BO254" s="833"/>
      <c r="BP254" s="833"/>
      <c r="BR254" s="893"/>
      <c r="BS254" s="893"/>
      <c r="BT254" s="893"/>
      <c r="BU254" s="893"/>
      <c r="BV254" s="893"/>
      <c r="BW254" s="894"/>
      <c r="BX254" s="859"/>
      <c r="BY254" s="859"/>
      <c r="BZ254" s="859"/>
      <c r="CA254" s="859"/>
      <c r="CB254" s="859"/>
      <c r="CC254" s="859"/>
      <c r="CD254" s="859"/>
      <c r="CE254" s="859"/>
      <c r="CF254" s="894"/>
      <c r="CG254" s="894"/>
      <c r="CH254" s="894"/>
      <c r="CI254" s="894"/>
      <c r="CJ254" s="894"/>
      <c r="CK254" s="894"/>
      <c r="CL254" s="894"/>
    </row>
    <row r="255" spans="12:90" ht="17" hidden="1" customHeight="1" outlineLevel="1" x14ac:dyDescent="0.15">
      <c r="L255" s="73" t="s">
        <v>971</v>
      </c>
      <c r="M255" s="66"/>
      <c r="N255" s="66"/>
      <c r="O255" s="66"/>
      <c r="P255" s="66"/>
      <c r="Q255" s="66"/>
      <c r="R255" s="66"/>
      <c r="S255" s="66"/>
      <c r="T255" s="66"/>
      <c r="U255" s="66"/>
      <c r="V255" s="66"/>
      <c r="W255" s="66"/>
      <c r="X255" s="66"/>
      <c r="Y255" s="66"/>
      <c r="Z255" s="66"/>
      <c r="AA255" s="590"/>
      <c r="AB255" s="590"/>
      <c r="AC255" s="590"/>
      <c r="AD255" s="590"/>
      <c r="AE255" s="236">
        <f>IF(AE254=1,IF(AE253=1,1,0),0)</f>
        <v>0</v>
      </c>
      <c r="AF255" s="66"/>
      <c r="AG255" s="66" t="s">
        <v>963</v>
      </c>
      <c r="AH255" s="34"/>
      <c r="AI255" s="34"/>
      <c r="AJ255" s="34"/>
      <c r="AK255" s="34"/>
      <c r="AL255" s="34"/>
      <c r="AM255" s="34"/>
      <c r="AN255" s="73"/>
      <c r="AO255" s="73"/>
      <c r="AP255" s="73"/>
      <c r="AQ255" s="73"/>
      <c r="AR255" s="73"/>
      <c r="AS255" s="73"/>
      <c r="AT255" s="73"/>
      <c r="AU255" s="73"/>
      <c r="AV255" s="73"/>
      <c r="AW255" s="73"/>
      <c r="AX255" s="73"/>
      <c r="AY255" s="73"/>
      <c r="AZ255" s="73"/>
      <c r="BA255" s="73"/>
      <c r="BB255" s="73"/>
      <c r="BC255" s="73"/>
      <c r="BD255" s="73"/>
      <c r="BE255" s="34"/>
      <c r="BF255" s="66"/>
      <c r="BG255" s="66"/>
      <c r="BH255" s="66"/>
      <c r="BI255" s="66"/>
      <c r="BJ255" s="66"/>
      <c r="BK255" s="66"/>
      <c r="BL255" s="66"/>
      <c r="BM255" s="66"/>
      <c r="BN255" s="66"/>
      <c r="BO255" s="833"/>
      <c r="BP255" s="833"/>
      <c r="BR255" s="893"/>
      <c r="BS255" s="893"/>
      <c r="BT255" s="893"/>
      <c r="BU255" s="893"/>
      <c r="BV255" s="893"/>
      <c r="BW255" s="894"/>
      <c r="BX255" s="859"/>
      <c r="BY255" s="859"/>
      <c r="BZ255" s="859"/>
      <c r="CA255" s="859"/>
      <c r="CB255" s="859"/>
      <c r="CC255" s="859"/>
      <c r="CD255" s="859"/>
      <c r="CE255" s="859"/>
      <c r="CF255" s="894"/>
      <c r="CG255" s="894"/>
      <c r="CH255" s="894"/>
      <c r="CI255" s="894"/>
      <c r="CJ255" s="894"/>
      <c r="CK255" s="894"/>
      <c r="CL255" s="894"/>
    </row>
    <row r="256" spans="12:90" ht="17" hidden="1" customHeight="1" outlineLevel="1" x14ac:dyDescent="0.15">
      <c r="L256" s="73" t="s">
        <v>1698</v>
      </c>
      <c r="M256" s="66"/>
      <c r="N256" s="66"/>
      <c r="O256" s="66"/>
      <c r="P256" s="66"/>
      <c r="Q256" s="66"/>
      <c r="R256" s="66"/>
      <c r="S256" s="66"/>
      <c r="T256" s="66"/>
      <c r="U256" s="66"/>
      <c r="V256" s="66"/>
      <c r="W256" s="66"/>
      <c r="X256" s="66"/>
      <c r="Y256" s="66"/>
      <c r="Z256" s="66"/>
      <c r="AA256" s="590"/>
      <c r="AB256" s="590"/>
      <c r="AC256" s="590"/>
      <c r="AD256" s="590"/>
      <c r="AE256" s="737">
        <f>AS203</f>
        <v>0</v>
      </c>
      <c r="AF256" s="66"/>
      <c r="AG256" s="66" t="s">
        <v>963</v>
      </c>
      <c r="AH256" s="34"/>
      <c r="AI256" s="34"/>
      <c r="AJ256" s="34"/>
      <c r="AK256" s="34"/>
      <c r="AL256" s="34"/>
      <c r="AM256" s="34"/>
      <c r="AN256" s="73"/>
      <c r="AO256" s="73"/>
      <c r="AP256" s="73"/>
      <c r="AQ256" s="73"/>
      <c r="AR256" s="73"/>
      <c r="AS256" s="73"/>
      <c r="AT256" s="73"/>
      <c r="AU256" s="73"/>
      <c r="AV256" s="73"/>
      <c r="AW256" s="73"/>
      <c r="AX256" s="73"/>
      <c r="AY256" s="73"/>
      <c r="AZ256" s="73"/>
      <c r="BA256" s="73"/>
      <c r="BB256" s="73"/>
      <c r="BC256" s="73"/>
      <c r="BD256" s="73"/>
      <c r="BE256" s="34"/>
      <c r="BF256" s="66"/>
      <c r="BG256" s="66"/>
      <c r="BH256" s="66"/>
      <c r="BI256" s="66"/>
      <c r="BJ256" s="66"/>
      <c r="BK256" s="66"/>
      <c r="BL256" s="66"/>
      <c r="BM256" s="66"/>
      <c r="BN256" s="66"/>
      <c r="BO256" s="833"/>
      <c r="BP256" s="833"/>
      <c r="BR256" s="893"/>
      <c r="BS256" s="893"/>
      <c r="BT256" s="893"/>
      <c r="BU256" s="893"/>
      <c r="BV256" s="893"/>
      <c r="BW256" s="894"/>
      <c r="BX256" s="859"/>
      <c r="BY256" s="859"/>
      <c r="BZ256" s="859"/>
      <c r="CA256" s="859"/>
      <c r="CB256" s="859"/>
      <c r="CC256" s="859"/>
      <c r="CD256" s="859"/>
      <c r="CE256" s="859"/>
      <c r="CF256" s="894"/>
      <c r="CG256" s="894"/>
      <c r="CH256" s="894"/>
      <c r="CI256" s="894"/>
      <c r="CJ256" s="894"/>
      <c r="CK256" s="894"/>
      <c r="CL256" s="894"/>
    </row>
    <row r="257" spans="2:270" ht="17" hidden="1" customHeight="1" outlineLevel="1" x14ac:dyDescent="0.15">
      <c r="L257" s="475" t="s">
        <v>973</v>
      </c>
      <c r="M257" s="66"/>
      <c r="N257" s="66"/>
      <c r="O257" s="66"/>
      <c r="P257" s="66"/>
      <c r="Q257" s="66"/>
      <c r="R257" s="66"/>
      <c r="S257" s="66"/>
      <c r="T257" s="66"/>
      <c r="U257" s="66"/>
      <c r="V257" s="66"/>
      <c r="W257" s="66"/>
      <c r="X257" s="66"/>
      <c r="Y257" s="66"/>
      <c r="Z257" s="66"/>
      <c r="AA257" s="590"/>
      <c r="AB257" s="590"/>
      <c r="AC257" s="590"/>
      <c r="AD257" s="590"/>
      <c r="AE257" s="185">
        <f>IF(AP108=L224,0,1)</f>
        <v>1</v>
      </c>
      <c r="AF257" s="66"/>
      <c r="AG257" s="66" t="s">
        <v>963</v>
      </c>
      <c r="AH257" s="34"/>
      <c r="AI257" s="34"/>
      <c r="AJ257" s="34"/>
      <c r="AK257" s="34"/>
      <c r="AL257" s="34"/>
      <c r="AM257" s="34"/>
      <c r="AN257" s="73"/>
      <c r="AO257" s="73"/>
      <c r="AP257" s="73"/>
      <c r="AQ257" s="73"/>
      <c r="AR257" s="73"/>
      <c r="AS257" s="73"/>
      <c r="AT257" s="73"/>
      <c r="AU257" s="73"/>
      <c r="AV257" s="73"/>
      <c r="AW257" s="73"/>
      <c r="AX257" s="73"/>
      <c r="AY257" s="73"/>
      <c r="AZ257" s="73"/>
      <c r="BA257" s="73"/>
      <c r="BB257" s="73"/>
      <c r="BC257" s="73"/>
      <c r="BD257" s="73"/>
      <c r="BE257" s="34"/>
      <c r="BF257" s="66"/>
      <c r="BG257" s="66"/>
      <c r="BH257" s="66"/>
      <c r="BI257" s="66"/>
      <c r="BJ257" s="66"/>
      <c r="BK257" s="66"/>
      <c r="BL257" s="66"/>
      <c r="BM257" s="66"/>
      <c r="BN257" s="66"/>
      <c r="BO257" s="833"/>
      <c r="BP257" s="833"/>
      <c r="BR257" s="893"/>
      <c r="BS257" s="893"/>
      <c r="BT257" s="893"/>
      <c r="BU257" s="893"/>
      <c r="BV257" s="893"/>
      <c r="BW257" s="894"/>
      <c r="BX257" s="859"/>
      <c r="BY257" s="859"/>
      <c r="BZ257" s="859"/>
      <c r="CA257" s="859"/>
      <c r="CB257" s="859"/>
      <c r="CC257" s="859"/>
      <c r="CD257" s="859"/>
      <c r="CE257" s="859"/>
      <c r="CF257" s="894"/>
      <c r="CG257" s="894"/>
      <c r="CH257" s="894"/>
      <c r="CI257" s="894"/>
      <c r="CJ257" s="894"/>
      <c r="CK257" s="894"/>
      <c r="CL257" s="894"/>
    </row>
    <row r="258" spans="2:270" ht="17" hidden="1" customHeight="1" outlineLevel="1" x14ac:dyDescent="0.15">
      <c r="L258" s="475" t="s">
        <v>994</v>
      </c>
      <c r="M258" s="66"/>
      <c r="N258" s="66"/>
      <c r="O258" s="66"/>
      <c r="P258" s="66"/>
      <c r="Q258" s="66"/>
      <c r="R258" s="66"/>
      <c r="S258" s="66"/>
      <c r="T258" s="66"/>
      <c r="U258" s="66"/>
      <c r="V258" s="66"/>
      <c r="W258" s="66"/>
      <c r="X258" s="66"/>
      <c r="Y258" s="66"/>
      <c r="Z258" s="66"/>
      <c r="AA258" s="590"/>
      <c r="AB258" s="590"/>
      <c r="AC258" s="590"/>
      <c r="AD258" s="590"/>
      <c r="AE258" s="772">
        <f>IF(AP258+BB258&gt;0,1,0)</f>
        <v>0</v>
      </c>
      <c r="AF258" s="66"/>
      <c r="AG258" s="66" t="s">
        <v>963</v>
      </c>
      <c r="AH258" s="34"/>
      <c r="AI258" s="34"/>
      <c r="AJ258" s="34" t="s">
        <v>995</v>
      </c>
      <c r="AK258" s="34"/>
      <c r="AL258" s="34"/>
      <c r="AM258" s="34"/>
      <c r="AN258" s="73"/>
      <c r="AO258" s="73"/>
      <c r="AP258" s="773">
        <f>'2A Electricity regular'!AB114</f>
        <v>0</v>
      </c>
      <c r="AQ258" s="66"/>
      <c r="AR258" s="66" t="s">
        <v>963</v>
      </c>
      <c r="AS258" s="73"/>
      <c r="AT258" s="73"/>
      <c r="AU258" s="73" t="s">
        <v>246</v>
      </c>
      <c r="AV258" s="73"/>
      <c r="AW258" s="73"/>
      <c r="AX258" s="73"/>
      <c r="AY258" s="73"/>
      <c r="AZ258" s="73"/>
      <c r="BA258" s="73"/>
      <c r="BB258" s="773">
        <f>'2A Electricity regular'!AZ114</f>
        <v>0</v>
      </c>
      <c r="BC258" s="66"/>
      <c r="BD258" s="66" t="s">
        <v>963</v>
      </c>
      <c r="BE258" s="73"/>
      <c r="BF258" s="73"/>
      <c r="BG258" s="73" t="s">
        <v>247</v>
      </c>
      <c r="BH258" s="66"/>
      <c r="BI258" s="66"/>
      <c r="BJ258" s="66"/>
      <c r="BK258" s="66"/>
      <c r="BL258" s="66"/>
      <c r="BM258" s="66"/>
      <c r="BN258" s="66"/>
      <c r="BO258" s="833"/>
      <c r="BP258" s="833"/>
      <c r="BR258" s="893"/>
      <c r="BS258" s="893"/>
      <c r="BT258" s="893"/>
      <c r="BU258" s="893"/>
      <c r="BV258" s="893"/>
      <c r="BW258" s="894"/>
      <c r="BX258" s="859"/>
      <c r="BY258" s="859"/>
      <c r="BZ258" s="859"/>
      <c r="CA258" s="859"/>
      <c r="CB258" s="859"/>
      <c r="CC258" s="859"/>
      <c r="CD258" s="859"/>
      <c r="CE258" s="859"/>
      <c r="CF258" s="894"/>
      <c r="CG258" s="894"/>
      <c r="CH258" s="894"/>
      <c r="CI258" s="894"/>
      <c r="CJ258" s="894"/>
      <c r="CK258" s="894"/>
      <c r="CL258" s="894"/>
    </row>
    <row r="259" spans="2:270" ht="17" hidden="1" customHeight="1" outlineLevel="1" x14ac:dyDescent="0.15">
      <c r="L259" s="475" t="s">
        <v>996</v>
      </c>
      <c r="M259" s="66"/>
      <c r="N259" s="66"/>
      <c r="O259" s="66"/>
      <c r="P259" s="66"/>
      <c r="Q259" s="66"/>
      <c r="R259" s="66"/>
      <c r="S259" s="66"/>
      <c r="T259" s="66"/>
      <c r="U259" s="66"/>
      <c r="V259" s="66"/>
      <c r="W259" s="66"/>
      <c r="X259" s="66"/>
      <c r="Y259" s="66"/>
      <c r="Z259" s="66"/>
      <c r="AA259" s="590"/>
      <c r="AB259" s="590"/>
      <c r="AC259" s="590"/>
      <c r="AD259" s="590"/>
      <c r="AE259" s="772">
        <f>IF(AP259+BB259&gt;0,1,0)</f>
        <v>0</v>
      </c>
      <c r="AF259" s="66"/>
      <c r="AG259" s="66" t="s">
        <v>963</v>
      </c>
      <c r="AH259" s="34"/>
      <c r="AI259" s="34"/>
      <c r="AJ259" s="34" t="s">
        <v>995</v>
      </c>
      <c r="AK259" s="34"/>
      <c r="AL259" s="34"/>
      <c r="AM259" s="34"/>
      <c r="AN259" s="73"/>
      <c r="AO259" s="73"/>
      <c r="AP259" s="773">
        <f>'2A Electricity regular'!AB113</f>
        <v>0</v>
      </c>
      <c r="AQ259" s="66"/>
      <c r="AR259" s="66" t="s">
        <v>963</v>
      </c>
      <c r="AS259" s="73"/>
      <c r="AT259" s="73"/>
      <c r="AU259" s="73" t="s">
        <v>246</v>
      </c>
      <c r="AV259" s="73"/>
      <c r="AW259" s="73"/>
      <c r="AX259" s="73"/>
      <c r="AY259" s="73"/>
      <c r="AZ259" s="73"/>
      <c r="BA259" s="73"/>
      <c r="BB259" s="773">
        <f>'2A Electricity regular'!AZ113</f>
        <v>0</v>
      </c>
      <c r="BC259" s="66"/>
      <c r="BD259" s="66" t="s">
        <v>963</v>
      </c>
      <c r="BE259" s="73"/>
      <c r="BF259" s="73"/>
      <c r="BG259" s="73" t="s">
        <v>247</v>
      </c>
      <c r="BH259" s="66"/>
      <c r="BI259" s="66"/>
      <c r="BJ259" s="66"/>
      <c r="BK259" s="66"/>
      <c r="BL259" s="66"/>
      <c r="BM259" s="66"/>
      <c r="BN259" s="66"/>
      <c r="BO259" s="833"/>
      <c r="BP259" s="833"/>
      <c r="BR259" s="893"/>
      <c r="BS259" s="893"/>
      <c r="BT259" s="893"/>
      <c r="BU259" s="893"/>
      <c r="BV259" s="893"/>
      <c r="BW259" s="894"/>
      <c r="BX259" s="859"/>
      <c r="BY259" s="859"/>
      <c r="BZ259" s="859"/>
      <c r="CA259" s="859"/>
      <c r="CB259" s="859"/>
      <c r="CC259" s="859"/>
      <c r="CD259" s="859"/>
      <c r="CE259" s="859"/>
      <c r="CF259" s="894"/>
      <c r="CG259" s="894"/>
      <c r="CH259" s="894"/>
      <c r="CI259" s="894"/>
      <c r="CJ259" s="894"/>
      <c r="CK259" s="894"/>
      <c r="CL259" s="894"/>
    </row>
    <row r="260" spans="2:270" ht="17" hidden="1" customHeight="1" outlineLevel="1" x14ac:dyDescent="0.15">
      <c r="AA260" s="616"/>
      <c r="AB260" s="616"/>
      <c r="AC260" s="616"/>
      <c r="AD260" s="616"/>
      <c r="AE260" s="616"/>
      <c r="AF260" s="161"/>
      <c r="AN260" s="161"/>
      <c r="AO260" s="161"/>
      <c r="AP260" s="161"/>
      <c r="AQ260" s="161"/>
      <c r="AR260" s="161"/>
      <c r="AS260" s="161"/>
      <c r="AT260" s="161"/>
      <c r="AU260" s="161"/>
      <c r="AV260" s="161"/>
      <c r="AW260" s="161"/>
      <c r="AX260" s="161"/>
      <c r="AY260" s="161"/>
      <c r="AZ260" s="161"/>
      <c r="BA260" s="161"/>
      <c r="BB260" s="161"/>
      <c r="BC260" s="161"/>
      <c r="BD260" s="161"/>
      <c r="BR260" s="895"/>
      <c r="BS260" s="895"/>
      <c r="BT260" s="895"/>
      <c r="BU260" s="895"/>
      <c r="BV260" s="895"/>
      <c r="BW260" s="797"/>
      <c r="CF260" s="797"/>
      <c r="CG260" s="797"/>
      <c r="CH260" s="797"/>
      <c r="CI260" s="797"/>
      <c r="CJ260" s="797"/>
      <c r="CK260" s="797"/>
      <c r="CL260" s="797"/>
    </row>
    <row r="261" spans="2:270" hidden="1" outlineLevel="1" x14ac:dyDescent="0.15"/>
    <row r="262" spans="2:270" hidden="1" outlineLevel="1" x14ac:dyDescent="0.15"/>
    <row r="263" spans="2:270" s="544" customFormat="1" ht="17" hidden="1" customHeight="1" outlineLevel="1" x14ac:dyDescent="0.15">
      <c r="B263" s="1083"/>
      <c r="C263" s="1083"/>
      <c r="D263" s="1083"/>
      <c r="E263" s="1083"/>
      <c r="F263" s="1083"/>
      <c r="G263" s="1083"/>
      <c r="H263" s="594"/>
      <c r="L263" s="594"/>
      <c r="M263" s="594"/>
      <c r="N263" s="594"/>
      <c r="O263" s="594"/>
      <c r="P263" s="594"/>
      <c r="Q263" s="594"/>
      <c r="R263" s="594"/>
      <c r="S263" s="594"/>
      <c r="T263" s="594"/>
      <c r="U263" s="594"/>
      <c r="V263" s="594"/>
      <c r="W263" s="594"/>
      <c r="X263" s="594"/>
      <c r="Y263" s="594"/>
      <c r="Z263" s="594"/>
      <c r="AA263" s="690" t="s">
        <v>78</v>
      </c>
      <c r="AB263" s="690"/>
      <c r="AC263" s="690"/>
      <c r="AD263" s="690"/>
      <c r="AE263" s="690"/>
      <c r="AF263" s="594"/>
      <c r="AH263" s="594" t="s">
        <v>230</v>
      </c>
      <c r="AI263" s="594"/>
      <c r="AJ263" s="594"/>
      <c r="AK263" s="594"/>
      <c r="AL263" s="594"/>
      <c r="AM263" s="594"/>
      <c r="AN263" s="594"/>
      <c r="AO263" s="594"/>
      <c r="AP263" s="594"/>
      <c r="AQ263" s="594"/>
      <c r="AR263" s="594"/>
      <c r="AS263" s="594"/>
      <c r="AT263" s="594"/>
      <c r="AU263" s="594" t="s">
        <v>231</v>
      </c>
      <c r="AV263" s="594"/>
      <c r="AW263" s="594"/>
      <c r="AX263" s="594"/>
      <c r="AY263" s="594"/>
      <c r="AZ263" s="594"/>
      <c r="BA263" s="594"/>
      <c r="BB263" s="594"/>
      <c r="BC263" s="594"/>
      <c r="BD263" s="596"/>
      <c r="BE263" s="594"/>
      <c r="BO263" s="63"/>
      <c r="BP263" s="63"/>
      <c r="BQ263" s="594"/>
      <c r="BR263" s="594" t="s">
        <v>78</v>
      </c>
      <c r="BS263" s="594"/>
      <c r="BT263" s="594"/>
      <c r="BU263" s="594"/>
      <c r="BV263" s="594"/>
      <c r="BW263" s="594"/>
      <c r="BX263" s="594" t="s">
        <v>230</v>
      </c>
      <c r="BY263" s="594"/>
      <c r="BZ263" s="594"/>
      <c r="CA263" s="594"/>
      <c r="CB263" s="594"/>
      <c r="CC263" s="594"/>
      <c r="CD263" s="594"/>
      <c r="CE263" s="594"/>
      <c r="CF263" s="594" t="s">
        <v>231</v>
      </c>
      <c r="CG263" s="594"/>
      <c r="CH263" s="596"/>
      <c r="CI263" s="596"/>
      <c r="CJ263" s="596"/>
      <c r="CK263" s="596"/>
      <c r="CL263" s="596"/>
      <c r="CM263" s="594"/>
      <c r="CN263" s="594"/>
      <c r="CO263" s="594"/>
      <c r="CP263" s="594"/>
      <c r="CQ263" s="594"/>
      <c r="CR263" s="594"/>
      <c r="CS263" s="594"/>
      <c r="CT263" s="594"/>
      <c r="CU263" s="594"/>
      <c r="CV263" s="594"/>
      <c r="CW263" s="594"/>
      <c r="CX263" s="594"/>
      <c r="CY263" s="594"/>
      <c r="CZ263" s="594"/>
      <c r="DA263" s="594"/>
      <c r="DB263" s="594"/>
      <c r="DC263" s="594"/>
      <c r="DD263" s="594"/>
      <c r="DE263" s="594"/>
      <c r="DF263" s="594"/>
      <c r="DG263" s="594"/>
      <c r="DH263" s="594"/>
      <c r="DI263" s="594"/>
      <c r="DJ263" s="594"/>
      <c r="DK263" s="594"/>
      <c r="DL263" s="594"/>
      <c r="DM263" s="594"/>
      <c r="DN263" s="594"/>
      <c r="DO263" s="594"/>
      <c r="DP263" s="594"/>
      <c r="DQ263" s="594"/>
      <c r="DR263" s="594"/>
      <c r="DS263" s="594"/>
      <c r="DT263" s="594"/>
      <c r="DU263" s="594"/>
      <c r="DV263" s="594"/>
      <c r="DW263" s="594"/>
      <c r="DX263" s="594"/>
      <c r="DY263" s="594"/>
      <c r="DZ263" s="594"/>
      <c r="EA263" s="594"/>
      <c r="EB263" s="594"/>
      <c r="EC263" s="594"/>
      <c r="ED263" s="594"/>
      <c r="EE263" s="594"/>
      <c r="EF263" s="594"/>
      <c r="EG263" s="594"/>
      <c r="EH263" s="594"/>
      <c r="EI263" s="594"/>
      <c r="EJ263" s="594"/>
      <c r="EK263" s="594"/>
      <c r="EL263" s="594"/>
      <c r="EM263" s="594"/>
      <c r="EN263" s="594"/>
      <c r="EO263" s="594"/>
      <c r="EP263" s="594"/>
      <c r="EQ263" s="594"/>
      <c r="ER263" s="594"/>
      <c r="ES263" s="594"/>
      <c r="ET263" s="594"/>
      <c r="EU263" s="594"/>
      <c r="EV263" s="594"/>
      <c r="EW263" s="594"/>
      <c r="EX263" s="594"/>
      <c r="EY263" s="594"/>
      <c r="EZ263" s="594"/>
      <c r="FA263" s="594"/>
      <c r="FB263" s="594"/>
      <c r="FC263" s="594"/>
      <c r="FD263" s="594"/>
      <c r="FE263" s="594"/>
      <c r="FF263" s="594"/>
      <c r="FG263" s="594"/>
      <c r="FH263" s="594"/>
      <c r="FI263" s="594"/>
      <c r="FJ263" s="594"/>
      <c r="FK263" s="594"/>
      <c r="FL263" s="594"/>
      <c r="FM263" s="594"/>
      <c r="FN263" s="594"/>
      <c r="FO263" s="594"/>
      <c r="FP263" s="594"/>
      <c r="FQ263" s="594"/>
      <c r="FR263" s="594"/>
      <c r="FS263" s="594"/>
      <c r="FT263" s="594"/>
      <c r="FU263" s="594"/>
      <c r="FV263" s="594"/>
      <c r="FW263" s="594"/>
      <c r="FX263" s="594"/>
      <c r="FY263" s="594"/>
      <c r="FZ263" s="594"/>
      <c r="GA263" s="594"/>
      <c r="GB263" s="594"/>
      <c r="GC263" s="594"/>
      <c r="GD263" s="594"/>
      <c r="GE263" s="594"/>
      <c r="GF263" s="594"/>
      <c r="GG263" s="594"/>
      <c r="GH263" s="594"/>
      <c r="GI263" s="594"/>
      <c r="GJ263" s="594"/>
      <c r="GK263" s="594"/>
      <c r="GL263" s="594"/>
      <c r="GM263" s="594"/>
      <c r="GN263" s="594"/>
      <c r="GO263" s="594"/>
      <c r="GP263" s="594"/>
      <c r="GQ263" s="594"/>
      <c r="GR263" s="594"/>
      <c r="GS263" s="594"/>
      <c r="GT263" s="594"/>
      <c r="GU263" s="594"/>
      <c r="GV263" s="594"/>
      <c r="GW263" s="594"/>
      <c r="GX263" s="594"/>
      <c r="GY263" s="594"/>
      <c r="GZ263" s="594"/>
      <c r="HA263" s="594"/>
      <c r="HB263" s="594"/>
      <c r="HC263" s="594"/>
      <c r="HD263" s="594"/>
      <c r="HE263" s="594"/>
      <c r="HF263" s="594"/>
      <c r="HG263" s="594"/>
      <c r="HH263" s="594"/>
      <c r="HI263" s="594"/>
      <c r="HJ263" s="594"/>
      <c r="HK263" s="594"/>
      <c r="HL263" s="594"/>
      <c r="HM263" s="594"/>
      <c r="HN263" s="594"/>
      <c r="HO263" s="594"/>
      <c r="HP263" s="594"/>
      <c r="HQ263" s="594"/>
      <c r="HR263" s="594"/>
      <c r="HS263" s="594"/>
      <c r="HT263" s="594"/>
      <c r="HU263" s="594"/>
      <c r="HV263" s="594"/>
      <c r="HW263" s="594"/>
      <c r="HX263" s="594"/>
      <c r="HY263" s="594"/>
      <c r="HZ263" s="594"/>
      <c r="IA263" s="594"/>
      <c r="IB263" s="594"/>
      <c r="IC263" s="594"/>
      <c r="ID263" s="594"/>
      <c r="IE263" s="594"/>
      <c r="IF263" s="594"/>
      <c r="IG263" s="594"/>
      <c r="IH263" s="594"/>
      <c r="II263" s="594"/>
      <c r="IJ263" s="594"/>
      <c r="IK263" s="594"/>
      <c r="IL263" s="594"/>
      <c r="IM263" s="594"/>
      <c r="IN263" s="594"/>
      <c r="IO263" s="594"/>
      <c r="IP263" s="594"/>
      <c r="IQ263" s="594"/>
      <c r="IR263" s="594"/>
      <c r="IS263" s="594"/>
      <c r="IT263" s="594"/>
      <c r="IU263" s="594"/>
      <c r="IV263" s="594"/>
      <c r="IW263" s="594"/>
      <c r="IX263" s="594"/>
      <c r="IY263" s="594"/>
      <c r="IZ263" s="594"/>
      <c r="JA263" s="594"/>
      <c r="JB263" s="594"/>
      <c r="JC263" s="594"/>
      <c r="JD263" s="594"/>
      <c r="JE263" s="594"/>
      <c r="JF263" s="594"/>
      <c r="JG263" s="594"/>
      <c r="JH263" s="594"/>
      <c r="JI263" s="594"/>
      <c r="JJ263" s="594"/>
    </row>
    <row r="264" spans="2:270" ht="17" hidden="1" customHeight="1" outlineLevel="1" x14ac:dyDescent="0.15">
      <c r="L264" s="34" t="str">
        <f>X!$C$175</f>
        <v>Inserimento manuale</v>
      </c>
      <c r="M264" s="34"/>
      <c r="N264" s="34"/>
      <c r="O264" s="34"/>
      <c r="P264" s="34"/>
      <c r="Q264" s="34"/>
      <c r="R264" s="34"/>
      <c r="S264" s="34"/>
      <c r="T264" s="34"/>
      <c r="U264" s="34"/>
      <c r="V264" s="34"/>
      <c r="W264" s="34" t="s">
        <v>20</v>
      </c>
      <c r="X264" s="34"/>
      <c r="Y264" s="34"/>
      <c r="Z264" s="34"/>
      <c r="AA264" s="1238">
        <f>AP115</f>
        <v>0</v>
      </c>
      <c r="AB264" s="1238"/>
      <c r="AC264" s="1238"/>
      <c r="AD264" s="1238"/>
      <c r="AE264" s="1238"/>
      <c r="AF264" s="73"/>
      <c r="AG264" s="73"/>
      <c r="AH264" s="34" t="str">
        <f>X!$C$175</f>
        <v>Inserimento manuale</v>
      </c>
      <c r="AI264" s="34"/>
      <c r="AJ264" s="34"/>
      <c r="AK264" s="34"/>
      <c r="AL264" s="34"/>
      <c r="AM264" s="34"/>
      <c r="AN264" s="34"/>
      <c r="AO264" s="73"/>
      <c r="AP264" s="73"/>
      <c r="AQ264" s="73"/>
      <c r="AR264" s="73"/>
      <c r="AS264" s="73"/>
      <c r="AT264" s="73"/>
      <c r="AU264" s="1208" t="str">
        <f>X!$C$198</f>
        <v>Verifica fonte</v>
      </c>
      <c r="AV264" s="1208"/>
      <c r="AW264" s="1208"/>
      <c r="AX264" s="1208"/>
      <c r="AY264" s="1208"/>
      <c r="AZ264" s="1208"/>
      <c r="BA264" s="1208"/>
      <c r="BB264" s="1208"/>
      <c r="BC264" s="1208"/>
      <c r="BD264" s="1208"/>
      <c r="BE264" s="1208"/>
      <c r="BR264" s="1228">
        <f>AA264</f>
        <v>0</v>
      </c>
      <c r="BS264" s="1228"/>
      <c r="BT264" s="1228"/>
      <c r="BU264" s="1228"/>
      <c r="BV264" s="1228"/>
      <c r="BW264" s="894"/>
      <c r="BX264" s="1229" t="str">
        <f>AH264</f>
        <v>Inserimento manuale</v>
      </c>
      <c r="BY264" s="1229"/>
      <c r="BZ264" s="1229"/>
      <c r="CA264" s="1229"/>
      <c r="CB264" s="1229"/>
      <c r="CC264" s="1229"/>
      <c r="CD264" s="1229"/>
      <c r="CE264" s="859"/>
      <c r="CF264" s="1229" t="str">
        <f>AU264</f>
        <v>Verifica fonte</v>
      </c>
      <c r="CG264" s="1229"/>
      <c r="CH264" s="1229"/>
      <c r="CI264" s="1229"/>
      <c r="CJ264" s="1229"/>
      <c r="CK264" s="1229"/>
      <c r="CL264" s="1229"/>
    </row>
    <row r="265" spans="2:270" ht="17" hidden="1" customHeight="1" outlineLevel="1" x14ac:dyDescent="0.15">
      <c r="L265" s="66" t="s">
        <v>960</v>
      </c>
      <c r="M265" s="66"/>
      <c r="N265" s="66"/>
      <c r="O265" s="66"/>
      <c r="P265" s="66"/>
      <c r="Q265" s="66"/>
      <c r="R265" s="66"/>
      <c r="S265" s="66"/>
      <c r="T265" s="66"/>
      <c r="U265" s="66"/>
      <c r="V265" s="66"/>
      <c r="W265" s="34" t="s">
        <v>20</v>
      </c>
      <c r="X265" s="66"/>
      <c r="Y265" s="66"/>
      <c r="Z265" s="66"/>
      <c r="AA265" s="1238">
        <f>'2A Electricity regular'!W275</f>
        <v>0</v>
      </c>
      <c r="AB265" s="1238"/>
      <c r="AC265" s="1238"/>
      <c r="AD265" s="1238"/>
      <c r="AE265" s="1238"/>
      <c r="AF265" s="73"/>
      <c r="AG265" s="73"/>
      <c r="AH265" s="34" t="str">
        <f>X!$C$48</f>
        <v>Calcolo con il tool del freddo</v>
      </c>
      <c r="AI265" s="34"/>
      <c r="AJ265" s="34"/>
      <c r="AK265" s="34"/>
      <c r="AL265" s="34"/>
      <c r="AM265" s="34"/>
      <c r="AN265" s="34"/>
      <c r="AO265" s="73"/>
      <c r="AP265" s="73"/>
      <c r="AQ265" s="73"/>
      <c r="AR265" s="73"/>
      <c r="AS265" s="73"/>
      <c r="AT265" s="73"/>
      <c r="AU265" s="1210" t="str">
        <f>'2A Electricity regular'!X197</f>
        <v/>
      </c>
      <c r="AV265" s="1210"/>
      <c r="AW265" s="1210"/>
      <c r="AX265" s="1210"/>
      <c r="AY265" s="1210"/>
      <c r="AZ265" s="1210"/>
      <c r="BA265" s="1210"/>
      <c r="BB265" s="1210"/>
      <c r="BC265" s="1210"/>
      <c r="BD265" s="1210"/>
      <c r="BE265" s="1210"/>
      <c r="BR265" s="1228">
        <f>'2A Electricity regular'!AU275</f>
        <v>0</v>
      </c>
      <c r="BS265" s="1228"/>
      <c r="BT265" s="1228"/>
      <c r="BU265" s="1228"/>
      <c r="BV265" s="1228"/>
      <c r="BW265" s="894"/>
      <c r="BX265" s="1229" t="str">
        <f>AH265</f>
        <v>Calcolo con il tool del freddo</v>
      </c>
      <c r="BY265" s="1229"/>
      <c r="BZ265" s="1229"/>
      <c r="CA265" s="1229"/>
      <c r="CB265" s="1229"/>
      <c r="CC265" s="1229"/>
      <c r="CD265" s="1229"/>
      <c r="CE265" s="859"/>
      <c r="CF265" s="1229" t="str">
        <f>'2A Electricity regular'!AV197</f>
        <v/>
      </c>
      <c r="CG265" s="1229"/>
      <c r="CH265" s="1229"/>
      <c r="CI265" s="1229"/>
      <c r="CJ265" s="1229"/>
      <c r="CK265" s="1229"/>
      <c r="CL265" s="1229"/>
      <c r="DA265" s="63" t="s">
        <v>939</v>
      </c>
    </row>
    <row r="266" spans="2:270" ht="17" hidden="1" customHeight="1" outlineLevel="1" x14ac:dyDescent="0.15">
      <c r="L266" t="s">
        <v>1686</v>
      </c>
      <c r="M266" s="66"/>
      <c r="N266" s="66"/>
      <c r="O266" s="66"/>
      <c r="P266" s="66"/>
      <c r="Q266" s="66"/>
      <c r="R266" s="66"/>
      <c r="S266" s="66"/>
      <c r="T266" s="66"/>
      <c r="U266" s="66"/>
      <c r="V266" s="66"/>
      <c r="W266" s="34" t="s">
        <v>20</v>
      </c>
      <c r="X266" s="66"/>
      <c r="Y266" s="66"/>
      <c r="Z266" s="66"/>
      <c r="AA266" s="1238">
        <f>'2B Electricity SEER-SEPR'!AN191</f>
        <v>0</v>
      </c>
      <c r="AB266" s="1238"/>
      <c r="AC266" s="1238"/>
      <c r="AD266" s="1238"/>
      <c r="AE266" s="1238"/>
      <c r="AF266" s="73"/>
      <c r="AG266" s="73"/>
      <c r="AH266" s="34" t="str">
        <f>AH265</f>
        <v>Calcolo con il tool del freddo</v>
      </c>
      <c r="AI266" s="34"/>
      <c r="AJ266" s="34"/>
      <c r="AK266" s="34"/>
      <c r="AL266" s="34"/>
      <c r="AM266" s="34"/>
      <c r="AN266" s="34"/>
      <c r="AO266" s="73"/>
      <c r="AP266" s="73"/>
      <c r="AQ266" s="73"/>
      <c r="AR266" s="73"/>
      <c r="AS266" s="73"/>
      <c r="AT266" s="73"/>
      <c r="AU266" s="1210" t="str">
        <f>'2B Electricity SEER-SEPR'!X147</f>
        <v/>
      </c>
      <c r="AV266" s="1210"/>
      <c r="AW266" s="1210"/>
      <c r="AX266" s="1210"/>
      <c r="AY266" s="1210"/>
      <c r="AZ266" s="1210"/>
      <c r="BA266" s="1210"/>
      <c r="BB266" s="1210"/>
      <c r="BC266" s="1210"/>
      <c r="BD266" s="1210"/>
      <c r="BE266" s="1210"/>
      <c r="BR266" s="1228">
        <f>'2B Electricity SEER-SEPR'!BL198</f>
        <v>0</v>
      </c>
      <c r="BS266" s="1228"/>
      <c r="BT266" s="1228"/>
      <c r="BU266" s="1228"/>
      <c r="BV266" s="1228"/>
      <c r="BW266" s="894"/>
      <c r="BX266" s="1229" t="str">
        <f>AH266</f>
        <v>Calcolo con il tool del freddo</v>
      </c>
      <c r="BY266" s="1229"/>
      <c r="BZ266" s="1229"/>
      <c r="CA266" s="1229"/>
      <c r="CB266" s="1229"/>
      <c r="CC266" s="1229"/>
      <c r="CD266" s="1229"/>
      <c r="CE266" s="859"/>
      <c r="CF266" s="894" t="str">
        <f>'2B Electricity SEER-SEPR'!AV147</f>
        <v/>
      </c>
      <c r="CG266" s="894"/>
      <c r="CH266" s="894"/>
      <c r="CI266" s="894"/>
      <c r="CJ266" s="894"/>
      <c r="CK266" s="894"/>
      <c r="CL266" s="894"/>
      <c r="DA266" s="63" t="s">
        <v>939</v>
      </c>
    </row>
    <row r="267" spans="2:270" ht="17" hidden="1" customHeight="1" outlineLevel="1" x14ac:dyDescent="0.15">
      <c r="L267" s="1227" t="str">
        <f>IF($AP$108=$L$225,L264,IF($L$203=$AK$194,L265,IF($L$203=$AC$194,L266,"")))</f>
        <v/>
      </c>
      <c r="M267" s="1227"/>
      <c r="N267" s="1227"/>
      <c r="O267" s="1227"/>
      <c r="P267" s="1227"/>
      <c r="Q267" s="1227"/>
      <c r="R267" s="1227"/>
      <c r="S267" s="68"/>
      <c r="T267" s="68"/>
      <c r="U267" s="68"/>
      <c r="V267" s="68"/>
      <c r="W267" s="68" t="s">
        <v>20</v>
      </c>
      <c r="X267" s="68"/>
      <c r="Y267" s="68"/>
      <c r="Z267" s="68"/>
      <c r="AA267" s="1226">
        <f>IF($AE$249=1,AA264,IF($AE$250=1,AA265,IF($AE$251=1,AA266,0)))</f>
        <v>0</v>
      </c>
      <c r="AB267" s="1226"/>
      <c r="AC267" s="1226"/>
      <c r="AD267" s="1226"/>
      <c r="AE267" s="1226"/>
      <c r="AF267" s="567"/>
      <c r="AG267" s="567"/>
      <c r="AH267" s="68" t="str">
        <f>IF($AE$249=1,AH264,IF($AE$250=1,AH265,IF($AE$251=1,AH266,0)))</f>
        <v>Calcolo con il tool del freddo</v>
      </c>
      <c r="AI267" s="68"/>
      <c r="AJ267" s="68"/>
      <c r="AK267" s="68"/>
      <c r="AL267" s="68"/>
      <c r="AM267" s="68"/>
      <c r="AN267" s="68"/>
      <c r="AO267" s="567"/>
      <c r="AP267" s="567"/>
      <c r="AQ267" s="567"/>
      <c r="AR267" s="567"/>
      <c r="AS267" s="567"/>
      <c r="AT267" s="567"/>
      <c r="AU267" s="1227" t="str">
        <f>IF($AP$108=$L$225,AU264,IF($L$203=$AK$194,AU265,IF($L$203=$AC$194,AU266,"")))</f>
        <v/>
      </c>
      <c r="AV267" s="1227"/>
      <c r="AW267" s="1227"/>
      <c r="AX267" s="1227"/>
      <c r="AY267" s="1227"/>
      <c r="AZ267" s="1227"/>
      <c r="BA267" s="1227"/>
      <c r="BB267" s="1227"/>
      <c r="BC267" s="1227"/>
      <c r="BD267" s="1227"/>
      <c r="BE267" s="1227"/>
      <c r="BR267" s="1228">
        <f>IF($AE$249=1,BR264,IF($AE$250=1,BR265,IF($AE$251=1,BR266,0)))</f>
        <v>0</v>
      </c>
      <c r="BS267" s="1228"/>
      <c r="BT267" s="1228"/>
      <c r="BU267" s="1228"/>
      <c r="BV267" s="1228"/>
      <c r="BW267" s="894"/>
      <c r="BX267" s="1229" t="str">
        <f>IF($AE$249=1,BX264,IF($AE$250=1,BX265,IF($AE$251=1,BX266,0)))</f>
        <v>Calcolo con il tool del freddo</v>
      </c>
      <c r="BY267" s="1229"/>
      <c r="BZ267" s="1229"/>
      <c r="CA267" s="1229"/>
      <c r="CB267" s="1229"/>
      <c r="CC267" s="1229"/>
      <c r="CD267" s="1229"/>
      <c r="CE267" s="859"/>
      <c r="CF267" s="1229" t="str">
        <f>IF($AP$108=$L$225,CF264,IF($L$203=$AK$194,CF265,IF($L$203=$AC$194,CF266,"")))</f>
        <v/>
      </c>
      <c r="CG267" s="1229"/>
      <c r="CH267" s="1229"/>
      <c r="CI267" s="1229"/>
      <c r="CJ267" s="1229"/>
      <c r="CK267" s="1229"/>
      <c r="CL267" s="1229"/>
    </row>
    <row r="268" spans="2:270" hidden="1" outlineLevel="1" x14ac:dyDescent="0.15"/>
    <row r="269" spans="2:270" hidden="1" outlineLevel="1" x14ac:dyDescent="0.15"/>
    <row r="270" spans="2:270" s="544" customFormat="1" ht="17" hidden="1" customHeight="1" outlineLevel="1" x14ac:dyDescent="0.15">
      <c r="B270" s="1083"/>
      <c r="C270" s="1083"/>
      <c r="D270" s="1083"/>
      <c r="E270" s="1083"/>
      <c r="F270" s="1083"/>
      <c r="G270" s="1083"/>
      <c r="H270" s="594"/>
      <c r="L270" s="594"/>
      <c r="M270" s="594"/>
      <c r="N270" s="594"/>
      <c r="O270" s="594"/>
      <c r="P270" s="594"/>
      <c r="Q270" s="594"/>
      <c r="R270" s="594"/>
      <c r="S270" s="594"/>
      <c r="T270" s="594"/>
      <c r="U270" s="594"/>
      <c r="V270" s="594"/>
      <c r="W270" s="594"/>
      <c r="X270" s="594"/>
      <c r="Y270" s="594"/>
      <c r="Z270" s="594"/>
      <c r="AA270" s="691" t="s">
        <v>237</v>
      </c>
      <c r="AB270" s="690"/>
      <c r="AC270" s="690"/>
      <c r="AD270" s="690"/>
      <c r="AE270" s="690"/>
      <c r="AF270" s="594"/>
      <c r="AH270" s="595" t="s">
        <v>238</v>
      </c>
      <c r="AI270" s="594"/>
      <c r="AJ270" s="594"/>
      <c r="AK270" s="594"/>
      <c r="AL270" s="594"/>
      <c r="AM270" s="594"/>
      <c r="AN270" s="594"/>
      <c r="AO270" s="594"/>
      <c r="AP270" s="594"/>
      <c r="AQ270" s="594"/>
      <c r="AR270" s="594"/>
      <c r="AS270" s="594"/>
      <c r="AT270" s="594"/>
      <c r="AU270" s="594"/>
      <c r="AV270" s="594"/>
      <c r="AW270" s="594"/>
      <c r="AX270" s="594"/>
      <c r="AY270" s="594"/>
      <c r="AZ270" s="594"/>
      <c r="BA270" s="594"/>
      <c r="BB270" s="594"/>
      <c r="BC270" s="594"/>
      <c r="BD270" s="594"/>
      <c r="BE270" s="594"/>
      <c r="BF270" s="594"/>
      <c r="BG270" s="594"/>
      <c r="BH270" s="594"/>
      <c r="BI270" s="594"/>
      <c r="BJ270" s="594"/>
      <c r="BK270" s="594"/>
      <c r="BL270" s="594"/>
      <c r="BM270" s="594"/>
      <c r="BN270" s="594"/>
      <c r="BO270" s="63"/>
      <c r="BP270" s="63"/>
      <c r="BQ270" s="594"/>
      <c r="BR270" s="594" t="str">
        <f>AA270</f>
        <v>Kälteleistung Bedarf</v>
      </c>
      <c r="BS270" s="594"/>
      <c r="BT270" s="594"/>
      <c r="BU270" s="594"/>
      <c r="BV270" s="594"/>
      <c r="BW270" s="594"/>
      <c r="BX270" s="594" t="str">
        <f>AH270</f>
        <v>Kälteleistung installiert</v>
      </c>
      <c r="BY270" s="594"/>
      <c r="BZ270" s="594"/>
      <c r="CA270" s="594"/>
      <c r="CB270" s="594"/>
      <c r="CC270" s="594"/>
      <c r="CD270" s="594"/>
      <c r="CE270" s="594"/>
      <c r="CF270" s="594"/>
      <c r="CG270" s="594"/>
      <c r="CH270" s="596"/>
      <c r="CI270" s="596"/>
      <c r="CJ270" s="596"/>
      <c r="CK270" s="596"/>
      <c r="CL270" s="596"/>
      <c r="CM270" s="594"/>
      <c r="CN270" s="594"/>
      <c r="CO270" s="594"/>
      <c r="CP270" s="594"/>
      <c r="CQ270" s="594"/>
      <c r="CR270" s="594"/>
      <c r="CS270" s="594"/>
      <c r="CT270" s="594"/>
      <c r="CU270" s="594"/>
      <c r="CV270" s="594"/>
      <c r="CW270" s="594"/>
      <c r="CX270" s="594"/>
      <c r="CY270" s="594"/>
      <c r="CZ270" s="594"/>
      <c r="DA270" s="594"/>
      <c r="DB270" s="594"/>
      <c r="DC270" s="594"/>
      <c r="DD270" s="594"/>
      <c r="DE270" s="594"/>
      <c r="DF270" s="594"/>
      <c r="DG270" s="594"/>
      <c r="DH270" s="594"/>
      <c r="DI270" s="594"/>
      <c r="DJ270" s="594"/>
      <c r="DK270" s="594"/>
      <c r="DL270" s="594"/>
      <c r="DM270" s="594"/>
      <c r="DN270" s="594"/>
      <c r="DO270" s="594"/>
      <c r="DP270" s="594"/>
      <c r="DQ270" s="594"/>
      <c r="DR270" s="594"/>
      <c r="DS270" s="594"/>
      <c r="DT270" s="594"/>
      <c r="DU270" s="594"/>
      <c r="DV270" s="594"/>
      <c r="DW270" s="594"/>
      <c r="DX270" s="594"/>
      <c r="DY270" s="594"/>
      <c r="DZ270" s="594"/>
      <c r="EA270" s="594"/>
      <c r="EB270" s="594"/>
      <c r="EC270" s="594"/>
      <c r="ED270" s="594"/>
      <c r="EE270" s="594"/>
      <c r="EF270" s="594"/>
      <c r="EG270" s="594"/>
      <c r="EH270" s="594"/>
      <c r="EI270" s="594"/>
      <c r="EJ270" s="594"/>
      <c r="EK270" s="594"/>
      <c r="EL270" s="594"/>
      <c r="EM270" s="594"/>
      <c r="EN270" s="594"/>
      <c r="EO270" s="594"/>
      <c r="EP270" s="594"/>
      <c r="EQ270" s="594"/>
      <c r="ER270" s="594"/>
      <c r="ES270" s="594"/>
      <c r="ET270" s="594"/>
      <c r="EU270" s="594"/>
      <c r="EV270" s="594"/>
      <c r="EW270" s="594"/>
      <c r="EX270" s="594"/>
      <c r="EY270" s="594"/>
      <c r="EZ270" s="594"/>
      <c r="FA270" s="594"/>
      <c r="FB270" s="594"/>
      <c r="FC270" s="594"/>
      <c r="FD270" s="594"/>
      <c r="FE270" s="594"/>
      <c r="FF270" s="594"/>
      <c r="FG270" s="594"/>
      <c r="FH270" s="594"/>
      <c r="FI270" s="594"/>
      <c r="FJ270" s="594"/>
      <c r="FK270" s="594"/>
      <c r="FL270" s="594"/>
      <c r="FM270" s="594"/>
      <c r="FN270" s="594"/>
      <c r="FO270" s="594"/>
      <c r="FP270" s="594"/>
      <c r="FQ270" s="594"/>
      <c r="FR270" s="594"/>
      <c r="FS270" s="594"/>
      <c r="FT270" s="594"/>
      <c r="FU270" s="594"/>
      <c r="FV270" s="594"/>
      <c r="FW270" s="594"/>
      <c r="FX270" s="594"/>
      <c r="FY270" s="594"/>
      <c r="FZ270" s="594"/>
      <c r="GA270" s="594"/>
      <c r="GB270" s="594"/>
      <c r="GC270" s="594"/>
      <c r="GD270" s="594"/>
      <c r="GE270" s="594"/>
      <c r="GF270" s="594"/>
      <c r="GG270" s="594"/>
      <c r="GH270" s="594"/>
      <c r="GI270" s="594"/>
      <c r="GJ270" s="594"/>
      <c r="GK270" s="594"/>
      <c r="GL270" s="594"/>
      <c r="GM270" s="594"/>
      <c r="GN270" s="594"/>
      <c r="GO270" s="594"/>
      <c r="GP270" s="594"/>
      <c r="GQ270" s="594"/>
      <c r="GR270" s="594"/>
      <c r="GS270" s="594"/>
      <c r="GT270" s="594"/>
      <c r="GU270" s="594"/>
      <c r="GV270" s="594"/>
      <c r="GW270" s="594"/>
      <c r="GX270" s="594"/>
      <c r="GY270" s="594"/>
      <c r="GZ270" s="594"/>
      <c r="HA270" s="594"/>
      <c r="HB270" s="594"/>
      <c r="HC270" s="594"/>
      <c r="HD270" s="594"/>
      <c r="HE270" s="594"/>
      <c r="HF270" s="594"/>
      <c r="HG270" s="594"/>
      <c r="HH270" s="594"/>
      <c r="HI270" s="594"/>
      <c r="HJ270" s="594"/>
      <c r="HK270" s="594"/>
      <c r="HL270" s="594"/>
      <c r="HM270" s="594"/>
      <c r="HN270" s="594"/>
      <c r="HO270" s="594"/>
      <c r="HP270" s="594"/>
      <c r="HQ270" s="594"/>
      <c r="HR270" s="594"/>
      <c r="HS270" s="594"/>
      <c r="HT270" s="594"/>
      <c r="HU270" s="594"/>
      <c r="HV270" s="594"/>
      <c r="HW270" s="594"/>
      <c r="HX270" s="594"/>
      <c r="HY270" s="594"/>
      <c r="HZ270" s="594"/>
      <c r="IA270" s="594"/>
      <c r="IB270" s="594"/>
      <c r="IC270" s="594"/>
      <c r="ID270" s="594"/>
      <c r="IE270" s="594"/>
      <c r="IF270" s="594"/>
      <c r="IG270" s="594"/>
      <c r="IH270" s="594"/>
      <c r="II270" s="594"/>
      <c r="IJ270" s="594"/>
      <c r="IK270" s="594"/>
      <c r="IL270" s="594"/>
      <c r="IM270" s="594"/>
      <c r="IN270" s="594"/>
      <c r="IO270" s="594"/>
      <c r="IP270" s="594"/>
      <c r="IQ270" s="594"/>
      <c r="IR270" s="594"/>
      <c r="IS270" s="594"/>
      <c r="IT270" s="594"/>
      <c r="IU270" s="594"/>
      <c r="IV270" s="594"/>
      <c r="IW270" s="594"/>
      <c r="IX270" s="594"/>
      <c r="IY270" s="594"/>
      <c r="IZ270" s="594"/>
      <c r="JA270" s="594"/>
      <c r="JB270" s="594"/>
      <c r="JC270" s="594"/>
      <c r="JD270" s="594"/>
      <c r="JE270" s="594"/>
      <c r="JF270" s="594"/>
      <c r="JG270" s="594"/>
      <c r="JH270" s="594"/>
      <c r="JI270" s="594"/>
      <c r="JJ270" s="594"/>
    </row>
    <row r="271" spans="2:270" ht="17" hidden="1" customHeight="1" outlineLevel="1" x14ac:dyDescent="0.15">
      <c r="L271" s="34" t="str">
        <f>X!$C$175</f>
        <v>Inserimento manuale</v>
      </c>
      <c r="M271" s="34"/>
      <c r="N271" s="34"/>
      <c r="O271" s="34"/>
      <c r="P271" s="34"/>
      <c r="Q271" s="34"/>
      <c r="R271" s="34"/>
      <c r="S271" s="34"/>
      <c r="T271" s="34"/>
      <c r="U271" s="34"/>
      <c r="V271" s="34"/>
      <c r="W271" s="34" t="s">
        <v>83</v>
      </c>
      <c r="X271" s="34"/>
      <c r="Y271" s="34"/>
      <c r="Z271" s="34"/>
      <c r="AA271" s="1238">
        <v>0</v>
      </c>
      <c r="AB271" s="1238"/>
      <c r="AC271" s="1238"/>
      <c r="AD271" s="1238"/>
      <c r="AE271" s="1238"/>
      <c r="AF271" s="73"/>
      <c r="AH271" s="1208">
        <v>0</v>
      </c>
      <c r="AI271" s="1208"/>
      <c r="AJ271" s="1208"/>
      <c r="AK271" s="1208"/>
      <c r="AL271" s="1208"/>
      <c r="AM271" s="1208"/>
      <c r="AN271" s="1208"/>
      <c r="AO271" s="73"/>
      <c r="AP271" s="73"/>
      <c r="AQ271" s="73"/>
      <c r="AR271" s="73"/>
      <c r="AS271" s="73"/>
      <c r="AT271" s="73"/>
      <c r="AU271" s="73"/>
      <c r="AV271" s="73"/>
      <c r="AW271" s="73"/>
      <c r="AX271" s="73"/>
      <c r="AY271" s="73"/>
      <c r="AZ271" s="73"/>
      <c r="BA271" s="73"/>
      <c r="BB271" s="73"/>
      <c r="BC271" s="73"/>
      <c r="BD271" s="73"/>
      <c r="BE271" s="34"/>
      <c r="BF271" s="34"/>
      <c r="BG271" s="34"/>
      <c r="BH271" s="34"/>
      <c r="BI271" s="34"/>
      <c r="BJ271" s="34"/>
      <c r="BK271" s="34"/>
      <c r="BL271" s="34"/>
      <c r="BM271" s="34"/>
      <c r="BN271" s="34"/>
      <c r="BR271" s="1228">
        <v>0</v>
      </c>
      <c r="BS271" s="1228"/>
      <c r="BT271" s="1228"/>
      <c r="BU271" s="1228"/>
      <c r="BV271" s="1228"/>
      <c r="BW271" s="894"/>
      <c r="BX271" s="1229">
        <v>0</v>
      </c>
      <c r="BY271" s="1229"/>
      <c r="BZ271" s="1229"/>
      <c r="CA271" s="1229"/>
      <c r="CB271" s="1229"/>
      <c r="CC271" s="1229"/>
      <c r="CD271" s="1229"/>
      <c r="CE271" s="859"/>
      <c r="CF271" s="1229"/>
      <c r="CG271" s="1229"/>
      <c r="CH271" s="1229"/>
      <c r="CI271" s="1229"/>
      <c r="CJ271" s="1229"/>
      <c r="CK271" s="1229"/>
      <c r="CL271" s="1229"/>
    </row>
    <row r="272" spans="2:270" ht="17" hidden="1" customHeight="1" outlineLevel="1" x14ac:dyDescent="0.15">
      <c r="L272" s="66" t="s">
        <v>960</v>
      </c>
      <c r="M272" s="34"/>
      <c r="N272" s="34"/>
      <c r="O272" s="34"/>
      <c r="P272" s="34"/>
      <c r="Q272" s="34"/>
      <c r="R272" s="34"/>
      <c r="S272" s="34"/>
      <c r="T272" s="34"/>
      <c r="U272" s="34"/>
      <c r="V272" s="34"/>
      <c r="W272" s="34" t="s">
        <v>83</v>
      </c>
      <c r="X272" s="34"/>
      <c r="Y272" s="34"/>
      <c r="Z272" s="34"/>
      <c r="AA272" s="1238">
        <f>'2A Electricity regular'!X38</f>
        <v>0</v>
      </c>
      <c r="AB272" s="1238"/>
      <c r="AC272" s="1238"/>
      <c r="AD272" s="1238"/>
      <c r="AE272" s="1238"/>
      <c r="AF272" s="73"/>
      <c r="AH272" s="1209">
        <f>'2A Electricity regular'!AN335</f>
        <v>0</v>
      </c>
      <c r="AI272" s="1209"/>
      <c r="AJ272" s="1209"/>
      <c r="AK272" s="1209"/>
      <c r="AL272" s="1209"/>
      <c r="AM272" s="1209"/>
      <c r="AN272" s="1209"/>
      <c r="AO272" s="568"/>
      <c r="AP272" s="568"/>
      <c r="AQ272" s="568"/>
      <c r="AR272" s="568"/>
      <c r="AS272" s="568"/>
      <c r="AT272" s="568"/>
      <c r="AU272" s="568"/>
      <c r="AV272" s="568"/>
      <c r="AW272" s="568"/>
      <c r="AX272" s="568"/>
      <c r="AY272" s="568"/>
      <c r="AZ272" s="568"/>
      <c r="BA272" s="568"/>
      <c r="BB272" s="568"/>
      <c r="BC272" s="568"/>
      <c r="BD272" s="568"/>
      <c r="BE272" s="34"/>
      <c r="BF272" s="34"/>
      <c r="BG272" s="34"/>
      <c r="BH272" s="34"/>
      <c r="BI272" s="34"/>
      <c r="BJ272" s="34"/>
      <c r="BK272" s="34"/>
      <c r="BL272" s="34"/>
      <c r="BM272" s="34"/>
      <c r="BN272" s="34"/>
      <c r="BO272" s="859"/>
      <c r="BP272" s="859"/>
      <c r="BR272" s="1228">
        <f>AA272</f>
        <v>0</v>
      </c>
      <c r="BS272" s="1228"/>
      <c r="BT272" s="1228"/>
      <c r="BU272" s="1228"/>
      <c r="BV272" s="1228"/>
      <c r="BW272" s="894"/>
      <c r="BX272" s="1243">
        <f>'2A Electricity regular'!BL335</f>
        <v>0</v>
      </c>
      <c r="BY272" s="1243"/>
      <c r="BZ272" s="1243"/>
      <c r="CA272" s="1243"/>
      <c r="CB272" s="1243"/>
      <c r="CC272" s="1243"/>
      <c r="CD272" s="1243"/>
      <c r="CE272" s="859"/>
      <c r="CF272" s="1229"/>
      <c r="CG272" s="1229"/>
      <c r="CH272" s="1229"/>
      <c r="CI272" s="1229"/>
      <c r="CJ272" s="1229"/>
      <c r="CK272" s="1229"/>
      <c r="CL272" s="1229"/>
    </row>
    <row r="273" spans="2:270" ht="17" hidden="1" customHeight="1" outlineLevel="1" x14ac:dyDescent="0.15">
      <c r="L273" t="s">
        <v>1686</v>
      </c>
      <c r="M273" s="66"/>
      <c r="N273" s="66"/>
      <c r="O273" s="66"/>
      <c r="P273" s="66"/>
      <c r="Q273" s="66"/>
      <c r="R273" s="66"/>
      <c r="S273" s="66"/>
      <c r="T273" s="66"/>
      <c r="U273" s="66"/>
      <c r="V273" s="66"/>
      <c r="W273" s="34" t="s">
        <v>83</v>
      </c>
      <c r="X273" s="66"/>
      <c r="Y273" s="66"/>
      <c r="Z273" s="66"/>
      <c r="AA273" s="1238">
        <f>'2B Electricity SEER-SEPR'!X43</f>
        <v>0</v>
      </c>
      <c r="AB273" s="1238"/>
      <c r="AC273" s="1238"/>
      <c r="AD273" s="1238"/>
      <c r="AE273" s="1238"/>
      <c r="AF273" s="73"/>
      <c r="AH273" s="1210">
        <f>'2B Electricity SEER-SEPR'!X73</f>
        <v>0</v>
      </c>
      <c r="AI273" s="1210"/>
      <c r="AJ273" s="1210"/>
      <c r="AK273" s="1210"/>
      <c r="AL273" s="1210"/>
      <c r="AM273" s="1210"/>
      <c r="AN273" s="1210"/>
      <c r="AO273" s="73"/>
      <c r="AP273" s="73"/>
      <c r="AQ273" s="73"/>
      <c r="AR273" s="73"/>
      <c r="AS273" s="73"/>
      <c r="AT273" s="73"/>
      <c r="AU273" s="73"/>
      <c r="AV273" s="73"/>
      <c r="AW273" s="73"/>
      <c r="AX273" s="73"/>
      <c r="AY273" s="73"/>
      <c r="AZ273" s="73"/>
      <c r="BA273" s="73"/>
      <c r="BB273" s="73"/>
      <c r="BC273" s="73"/>
      <c r="BD273" s="73"/>
      <c r="BE273" s="34"/>
      <c r="BF273" s="66"/>
      <c r="BG273" s="66"/>
      <c r="BH273" s="66"/>
      <c r="BI273" s="66"/>
      <c r="BJ273" s="66"/>
      <c r="BK273" s="66"/>
      <c r="BL273" s="66"/>
      <c r="BM273" s="66"/>
      <c r="BN273" s="66"/>
      <c r="BO273" s="833"/>
      <c r="BP273" s="833"/>
      <c r="BR273" s="1228">
        <f>AA273</f>
        <v>0</v>
      </c>
      <c r="BS273" s="1228"/>
      <c r="BT273" s="1228"/>
      <c r="BU273" s="1228"/>
      <c r="BV273" s="1228"/>
      <c r="BW273" s="894"/>
      <c r="BX273" s="1229">
        <f>'2B Electricity SEER-SEPR'!AV73</f>
        <v>0</v>
      </c>
      <c r="BY273" s="1229"/>
      <c r="BZ273" s="1229"/>
      <c r="CA273" s="1229"/>
      <c r="CB273" s="1229"/>
      <c r="CC273" s="1229"/>
      <c r="CD273" s="1229"/>
      <c r="CE273" s="859"/>
      <c r="CF273" s="894"/>
      <c r="CG273" s="894"/>
      <c r="CH273" s="894"/>
      <c r="CI273" s="894"/>
      <c r="CJ273" s="894"/>
      <c r="CK273" s="894"/>
      <c r="CL273" s="894"/>
    </row>
    <row r="274" spans="2:270" ht="17" hidden="1" customHeight="1" outlineLevel="1" x14ac:dyDescent="0.15">
      <c r="L274" s="1227"/>
      <c r="M274" s="1227"/>
      <c r="N274" s="1227"/>
      <c r="O274" s="1227"/>
      <c r="P274" s="1227"/>
      <c r="Q274" s="1227"/>
      <c r="R274" s="1227"/>
      <c r="S274" s="68"/>
      <c r="T274" s="68"/>
      <c r="U274" s="68"/>
      <c r="V274" s="68"/>
      <c r="W274" s="68" t="s">
        <v>20</v>
      </c>
      <c r="X274" s="68"/>
      <c r="Y274" s="68"/>
      <c r="Z274" s="68"/>
      <c r="AA274" s="1226">
        <f>IF($AE$249=1,AA271,IF($AE$250=1,AA272,IF($AE$251=1,AA273,0)))</f>
        <v>0</v>
      </c>
      <c r="AB274" s="1226"/>
      <c r="AC274" s="1226"/>
      <c r="AD274" s="1226"/>
      <c r="AE274" s="1226"/>
      <c r="AF274" s="567"/>
      <c r="AH274" s="1240">
        <f>IF($AE$249=1,AH271,IF($AE$250=1,AH272,IF($AE$251=1,AH273,0)))</f>
        <v>0</v>
      </c>
      <c r="AI274" s="1240"/>
      <c r="AJ274" s="1240"/>
      <c r="AK274" s="1240"/>
      <c r="AL274" s="1240"/>
      <c r="AM274" s="1240"/>
      <c r="AN274" s="1240"/>
      <c r="AO274" s="567"/>
      <c r="AP274" s="567"/>
      <c r="AQ274" s="567"/>
      <c r="AR274" s="567"/>
      <c r="AS274" s="567"/>
      <c r="AT274" s="567"/>
      <c r="AU274" s="567"/>
      <c r="AV274" s="567"/>
      <c r="AW274" s="567"/>
      <c r="AX274" s="567"/>
      <c r="AY274" s="567"/>
      <c r="AZ274" s="567"/>
      <c r="BA274" s="567"/>
      <c r="BB274" s="567"/>
      <c r="BC274" s="567"/>
      <c r="BD274" s="567"/>
      <c r="BE274" s="68"/>
      <c r="BF274" s="68"/>
      <c r="BG274" s="68"/>
      <c r="BH274" s="68"/>
      <c r="BI274" s="68"/>
      <c r="BJ274" s="68"/>
      <c r="BK274" s="68"/>
      <c r="BL274" s="68"/>
      <c r="BM274" s="68"/>
      <c r="BN274" s="68"/>
      <c r="BO274" s="859"/>
      <c r="BP274" s="859"/>
      <c r="BR274" s="1228">
        <f>IF($AE$249=1,BR271,IF($AE$250=1,BR272,IF($AE$251=1,BR273,0)))</f>
        <v>0</v>
      </c>
      <c r="BS274" s="1228"/>
      <c r="BT274" s="1228"/>
      <c r="BU274" s="1228"/>
      <c r="BV274" s="1228"/>
      <c r="BW274" s="894"/>
      <c r="BX274" s="1243">
        <f>IF($AE$249=1,BX271,IF($AE$250=1,BX272,IF($AE$251=1,BX273,0)))</f>
        <v>0</v>
      </c>
      <c r="BY274" s="1243"/>
      <c r="BZ274" s="1243"/>
      <c r="CA274" s="1243"/>
      <c r="CB274" s="1243"/>
      <c r="CC274" s="1243"/>
      <c r="CD274" s="1243"/>
      <c r="CE274" s="859"/>
      <c r="CF274" s="1229"/>
      <c r="CG274" s="1229"/>
      <c r="CH274" s="1229"/>
      <c r="CI274" s="1229"/>
      <c r="CJ274" s="1229"/>
      <c r="CK274" s="1229"/>
      <c r="CL274" s="1229"/>
    </row>
    <row r="275" spans="2:270" hidden="1" outlineLevel="1" x14ac:dyDescent="0.15"/>
    <row r="276" spans="2:270" hidden="1" outlineLevel="1" x14ac:dyDescent="0.15"/>
    <row r="277" spans="2:270" s="544" customFormat="1" ht="17" hidden="1" customHeight="1" outlineLevel="1" x14ac:dyDescent="0.15">
      <c r="B277" s="1083"/>
      <c r="C277" s="1083"/>
      <c r="D277" s="1083"/>
      <c r="E277" s="1083"/>
      <c r="F277" s="1083"/>
      <c r="G277" s="1083"/>
      <c r="H277" s="594"/>
      <c r="L277" s="594" t="s">
        <v>942</v>
      </c>
      <c r="M277" s="594"/>
      <c r="N277" s="594"/>
      <c r="O277" s="594"/>
      <c r="P277" s="594"/>
      <c r="Q277" s="594"/>
      <c r="R277" s="594"/>
      <c r="S277" s="594"/>
      <c r="T277" s="594"/>
      <c r="U277" s="594"/>
      <c r="V277" s="594"/>
      <c r="W277" s="594"/>
      <c r="X277" s="594"/>
      <c r="Y277" s="594"/>
      <c r="Z277" s="594"/>
      <c r="AA277" s="594" t="s">
        <v>989</v>
      </c>
      <c r="AB277" s="594"/>
      <c r="AC277" s="594"/>
      <c r="AD277" s="594"/>
      <c r="AE277" s="594"/>
      <c r="AF277" s="594"/>
      <c r="AG277" s="594"/>
      <c r="AH277" s="594" t="s">
        <v>990</v>
      </c>
      <c r="AI277" s="594"/>
      <c r="AJ277" s="594"/>
      <c r="AK277" s="594"/>
      <c r="AL277" s="594"/>
      <c r="AM277" s="594"/>
      <c r="AN277" s="594"/>
      <c r="AO277" s="594" t="s">
        <v>991</v>
      </c>
      <c r="AP277" s="594"/>
      <c r="AQ277" s="594"/>
      <c r="AR277" s="594"/>
      <c r="AS277" s="594"/>
      <c r="AT277" s="594"/>
      <c r="AU277" s="594"/>
      <c r="AV277" s="594"/>
      <c r="AW277" s="594"/>
      <c r="AX277" s="594"/>
      <c r="AY277" s="594"/>
      <c r="AZ277" s="594"/>
      <c r="BA277" s="594"/>
      <c r="BB277" s="594"/>
      <c r="BC277" s="594"/>
      <c r="BD277" s="594"/>
      <c r="BE277" s="594"/>
      <c r="BF277" s="594"/>
      <c r="BG277" s="594"/>
      <c r="BH277" s="594"/>
      <c r="BI277" s="596"/>
      <c r="BJ277" s="594"/>
      <c r="BO277" s="594"/>
      <c r="BP277" s="594"/>
      <c r="BQ277" s="594"/>
      <c r="BR277" s="594" t="str">
        <f>AA277</f>
        <v>Faktor Kälte</v>
      </c>
      <c r="BS277" s="594"/>
      <c r="BT277" s="594"/>
      <c r="BU277" s="594"/>
      <c r="BV277" s="594"/>
      <c r="BW277" s="594"/>
      <c r="BX277" s="594"/>
      <c r="BY277" s="594" t="s">
        <v>990</v>
      </c>
      <c r="BZ277" s="594"/>
      <c r="CA277" s="594"/>
      <c r="CB277" s="594"/>
      <c r="CC277" s="594"/>
      <c r="CD277" s="594"/>
      <c r="CE277" s="594"/>
      <c r="CF277" s="594" t="s">
        <v>991</v>
      </c>
      <c r="CG277" s="594"/>
      <c r="CH277" s="594"/>
      <c r="CI277" s="594"/>
      <c r="CJ277" s="594"/>
      <c r="CK277" s="594"/>
      <c r="CL277" s="594"/>
      <c r="CM277" s="594"/>
      <c r="CN277" s="594"/>
      <c r="CO277" s="594"/>
      <c r="CP277" s="594"/>
      <c r="CQ277" s="594"/>
      <c r="CR277" s="594"/>
      <c r="CS277" s="594"/>
      <c r="CT277" s="594"/>
      <c r="CU277" s="594"/>
      <c r="CV277" s="594"/>
      <c r="CW277" s="594"/>
      <c r="CX277" s="594"/>
      <c r="CY277" s="594"/>
      <c r="CZ277" s="594"/>
      <c r="DA277" s="594"/>
      <c r="DB277" s="594"/>
      <c r="DC277" s="594"/>
      <c r="DD277" s="594"/>
      <c r="DE277" s="594"/>
      <c r="DF277" s="594"/>
      <c r="DG277" s="594"/>
      <c r="DH277" s="594"/>
      <c r="DI277" s="594"/>
      <c r="DJ277" s="594"/>
      <c r="DK277" s="594"/>
      <c r="DL277" s="594"/>
      <c r="DM277" s="594"/>
      <c r="DN277" s="594"/>
      <c r="DO277" s="594"/>
      <c r="DP277" s="594"/>
      <c r="DQ277" s="594"/>
      <c r="DR277" s="594"/>
      <c r="DS277" s="594"/>
      <c r="DT277" s="594"/>
      <c r="DU277" s="594"/>
      <c r="DV277" s="594"/>
      <c r="DW277" s="594"/>
      <c r="DX277" s="594"/>
      <c r="DY277" s="594"/>
      <c r="DZ277" s="594"/>
      <c r="EA277" s="594"/>
      <c r="EB277" s="594"/>
      <c r="EC277" s="594"/>
      <c r="ED277" s="594"/>
      <c r="EE277" s="594"/>
      <c r="EF277" s="594"/>
      <c r="EG277" s="594"/>
      <c r="EH277" s="594"/>
      <c r="EI277" s="594"/>
      <c r="EJ277" s="594"/>
      <c r="EK277" s="594"/>
      <c r="EL277" s="594"/>
      <c r="EM277" s="594"/>
      <c r="EN277" s="594"/>
      <c r="EO277" s="594"/>
      <c r="EP277" s="594"/>
      <c r="EQ277" s="594"/>
      <c r="ER277" s="594"/>
      <c r="ES277" s="594"/>
      <c r="ET277" s="594"/>
      <c r="EU277" s="594"/>
      <c r="EV277" s="594"/>
      <c r="EW277" s="594"/>
      <c r="EX277" s="594"/>
      <c r="EY277" s="594"/>
      <c r="EZ277" s="594"/>
      <c r="FA277" s="594"/>
      <c r="FB277" s="594"/>
      <c r="FC277" s="594"/>
      <c r="FD277" s="594"/>
      <c r="FE277" s="594"/>
      <c r="FF277" s="594"/>
      <c r="FG277" s="594"/>
      <c r="FH277" s="594"/>
      <c r="FI277" s="594"/>
      <c r="FJ277" s="594"/>
      <c r="FK277" s="594"/>
      <c r="FL277" s="594"/>
      <c r="FM277" s="594"/>
      <c r="FN277" s="594"/>
      <c r="FO277" s="594"/>
      <c r="FP277" s="594"/>
      <c r="FQ277" s="594"/>
      <c r="FR277" s="594"/>
      <c r="FS277" s="594"/>
      <c r="FT277" s="594"/>
      <c r="FU277" s="594"/>
      <c r="FV277" s="594"/>
      <c r="FW277" s="594"/>
      <c r="FX277" s="594"/>
      <c r="FY277" s="594"/>
      <c r="FZ277" s="594"/>
      <c r="GA277" s="594"/>
      <c r="GB277" s="594"/>
      <c r="GC277" s="594"/>
      <c r="GD277" s="594"/>
      <c r="GE277" s="594"/>
      <c r="GF277" s="594"/>
      <c r="GG277" s="594"/>
      <c r="GH277" s="594"/>
      <c r="GI277" s="594"/>
      <c r="GJ277" s="594"/>
      <c r="GK277" s="594"/>
      <c r="GL277" s="594"/>
      <c r="GM277" s="594"/>
      <c r="GN277" s="594"/>
      <c r="GO277" s="594"/>
      <c r="GP277" s="594"/>
      <c r="GQ277" s="594"/>
      <c r="GR277" s="594"/>
      <c r="GS277" s="594"/>
      <c r="GT277" s="594"/>
      <c r="GU277" s="594"/>
      <c r="GV277" s="594"/>
      <c r="GW277" s="594"/>
      <c r="GX277" s="594"/>
      <c r="GY277" s="594"/>
      <c r="GZ277" s="594"/>
      <c r="HA277" s="594"/>
      <c r="HB277" s="594"/>
      <c r="HC277" s="594"/>
      <c r="HD277" s="594"/>
      <c r="HE277" s="594"/>
      <c r="HF277" s="594"/>
      <c r="HG277" s="594"/>
      <c r="HH277" s="594"/>
      <c r="HI277" s="594"/>
      <c r="HJ277" s="594"/>
      <c r="HK277" s="594"/>
      <c r="HL277" s="594"/>
      <c r="HM277" s="594"/>
      <c r="HN277" s="594"/>
      <c r="HO277" s="594"/>
      <c r="HP277" s="594"/>
      <c r="HQ277" s="594"/>
      <c r="HR277" s="594"/>
      <c r="HS277" s="594"/>
      <c r="HT277" s="594"/>
      <c r="HU277" s="594"/>
      <c r="HV277" s="594"/>
      <c r="HW277" s="594"/>
      <c r="HX277" s="594"/>
      <c r="HY277" s="594"/>
      <c r="HZ277" s="594"/>
      <c r="IA277" s="594"/>
      <c r="IB277" s="594"/>
      <c r="IC277" s="594"/>
      <c r="ID277" s="594"/>
      <c r="IE277" s="594"/>
      <c r="IF277" s="594"/>
      <c r="IG277" s="594"/>
      <c r="IH277" s="594"/>
      <c r="II277" s="594"/>
      <c r="IJ277" s="594"/>
      <c r="IK277" s="594"/>
      <c r="IL277" s="594"/>
      <c r="IM277" s="594"/>
      <c r="IN277" s="594"/>
      <c r="IO277" s="594"/>
      <c r="IP277" s="594"/>
      <c r="IQ277" s="594"/>
      <c r="IR277" s="594"/>
      <c r="IS277" s="594"/>
      <c r="IT277" s="594"/>
      <c r="IU277" s="594"/>
      <c r="IV277" s="594"/>
      <c r="IW277" s="594"/>
      <c r="IX277" s="594"/>
      <c r="IY277" s="594"/>
      <c r="IZ277" s="594"/>
      <c r="JA277" s="594"/>
      <c r="JB277" s="594"/>
      <c r="JC277" s="594"/>
      <c r="JD277" s="594"/>
      <c r="JE277" s="594"/>
      <c r="JF277" s="594"/>
      <c r="JG277" s="594"/>
      <c r="JH277" s="594"/>
      <c r="JI277" s="594"/>
      <c r="JJ277" s="594"/>
    </row>
    <row r="278" spans="2:270" ht="17" hidden="1" customHeight="1" outlineLevel="1" x14ac:dyDescent="0.15">
      <c r="L278" s="34" t="str">
        <f>X!$C$175</f>
        <v>Inserimento manuale</v>
      </c>
      <c r="M278" s="34"/>
      <c r="N278" s="34"/>
      <c r="O278" s="34"/>
      <c r="P278" s="34"/>
      <c r="Q278" s="34"/>
      <c r="R278" s="34"/>
      <c r="S278" s="34"/>
      <c r="T278" s="34"/>
      <c r="U278" s="34"/>
      <c r="V278" s="34"/>
      <c r="W278" s="34" t="s">
        <v>20</v>
      </c>
      <c r="X278" s="34"/>
      <c r="Y278" s="34"/>
      <c r="Z278" s="34"/>
      <c r="AA278" s="1208">
        <v>0</v>
      </c>
      <c r="AB278" s="1208"/>
      <c r="AC278" s="1208"/>
      <c r="AD278" s="1208"/>
      <c r="AE278" s="1208"/>
      <c r="AF278" s="1208"/>
      <c r="AG278" s="1208"/>
      <c r="AH278" s="1236">
        <f>'2A Electricity regular'!X293</f>
        <v>0</v>
      </c>
      <c r="AI278" s="1236"/>
      <c r="AJ278" s="1236"/>
      <c r="AK278" s="1236"/>
      <c r="AL278" s="1236"/>
      <c r="AM278" s="1236"/>
      <c r="AN278" s="1236"/>
      <c r="AO278" s="1236">
        <f>'2A Electricity regular'!X299</f>
        <v>0</v>
      </c>
      <c r="AP278" s="1236"/>
      <c r="AQ278" s="1236"/>
      <c r="AR278" s="1236"/>
      <c r="AS278" s="1236"/>
      <c r="AT278" s="1236"/>
      <c r="AU278" s="1236"/>
      <c r="AV278" s="73"/>
      <c r="AW278" s="73"/>
      <c r="AX278" s="73"/>
      <c r="AY278" s="34"/>
      <c r="AZ278" s="73"/>
      <c r="BA278" s="73"/>
      <c r="BB278" s="73"/>
      <c r="BC278" s="73"/>
      <c r="BD278" s="73"/>
      <c r="BE278" s="73"/>
      <c r="BF278" s="73"/>
      <c r="BG278" s="73"/>
      <c r="BH278" s="73"/>
      <c r="BI278" s="73"/>
      <c r="BJ278" s="73"/>
      <c r="BQ278" s="894"/>
      <c r="BR278" s="1229">
        <v>0</v>
      </c>
      <c r="BS278" s="1229"/>
      <c r="BT278" s="1229"/>
      <c r="BU278" s="1229"/>
      <c r="BV278" s="1229"/>
      <c r="BW278" s="1229"/>
      <c r="BX278" s="1229"/>
      <c r="BY278" s="1241">
        <f>'2A Electricity regular'!BO293</f>
        <v>0</v>
      </c>
      <c r="BZ278" s="1241"/>
      <c r="CA278" s="1241"/>
      <c r="CB278" s="1241"/>
      <c r="CC278" s="1241"/>
      <c r="CD278" s="1241"/>
      <c r="CE278" s="1241"/>
      <c r="CF278" s="1241">
        <f>'2A Electricity regular'!BO299</f>
        <v>0</v>
      </c>
      <c r="CG278" s="1241"/>
      <c r="CH278" s="1241"/>
      <c r="CI278" s="1241"/>
      <c r="CJ278" s="1241"/>
      <c r="CK278" s="1241"/>
      <c r="CL278" s="1241"/>
    </row>
    <row r="279" spans="2:270" ht="17" hidden="1" customHeight="1" outlineLevel="1" x14ac:dyDescent="0.15">
      <c r="L279" s="66" t="s">
        <v>960</v>
      </c>
      <c r="M279" s="34"/>
      <c r="N279" s="34"/>
      <c r="O279" s="34"/>
      <c r="P279" s="34"/>
      <c r="Q279" s="34"/>
      <c r="R279" s="34"/>
      <c r="S279" s="34"/>
      <c r="T279" s="34"/>
      <c r="U279" s="34"/>
      <c r="V279" s="34"/>
      <c r="W279" s="34" t="s">
        <v>20</v>
      </c>
      <c r="X279" s="34"/>
      <c r="Y279" s="34"/>
      <c r="Z279" s="34"/>
      <c r="AA279" s="1236">
        <f>'2A Electricity regular'!X286</f>
        <v>0</v>
      </c>
      <c r="AB279" s="1236"/>
      <c r="AC279" s="1236"/>
      <c r="AD279" s="1236"/>
      <c r="AE279" s="1236"/>
      <c r="AF279" s="1236"/>
      <c r="AG279" s="1236"/>
      <c r="AH279" s="1236" t="str">
        <f>'2A Electricity regular'!X294</f>
        <v>--</v>
      </c>
      <c r="AI279" s="1236"/>
      <c r="AJ279" s="1236"/>
      <c r="AK279" s="1236"/>
      <c r="AL279" s="1236"/>
      <c r="AM279" s="1236"/>
      <c r="AN279" s="1236"/>
      <c r="AO279" s="1236">
        <f>'2A Electricity regular'!X300</f>
        <v>0</v>
      </c>
      <c r="AP279" s="1236"/>
      <c r="AQ279" s="1236"/>
      <c r="AR279" s="1236"/>
      <c r="AS279" s="1236"/>
      <c r="AT279" s="1236"/>
      <c r="AU279" s="1236"/>
      <c r="AV279" s="612"/>
      <c r="AW279" s="612"/>
      <c r="AX279" s="612"/>
      <c r="AY279" s="34"/>
      <c r="AZ279" s="34"/>
      <c r="BA279" s="34"/>
      <c r="BB279" s="34"/>
      <c r="BC279" s="34"/>
      <c r="BD279" s="34"/>
      <c r="BE279" s="34"/>
      <c r="BF279" s="34"/>
      <c r="BG279" s="34"/>
      <c r="BH279" s="34"/>
      <c r="BI279" s="34"/>
      <c r="BJ279" s="34"/>
      <c r="BQ279" s="894"/>
      <c r="BR279" s="1256">
        <f>'2A Electricity regular'!AV286</f>
        <v>0</v>
      </c>
      <c r="BS279" s="1256"/>
      <c r="BT279" s="1256"/>
      <c r="BU279" s="1256"/>
      <c r="BV279" s="1256"/>
      <c r="BW279" s="1256"/>
      <c r="BX279" s="1256"/>
      <c r="BY279" s="1256" t="str">
        <f>'2A Electricity regular'!AV294</f>
        <v>--</v>
      </c>
      <c r="BZ279" s="1256"/>
      <c r="CA279" s="1256"/>
      <c r="CB279" s="1256"/>
      <c r="CC279" s="1256"/>
      <c r="CD279" s="1256"/>
      <c r="CE279" s="1256"/>
      <c r="CF279" s="1256">
        <f>'2A Electricity regular'!AV300</f>
        <v>0</v>
      </c>
      <c r="CG279" s="1256"/>
      <c r="CH279" s="1256"/>
      <c r="CI279" s="1256"/>
      <c r="CJ279" s="1256"/>
      <c r="CK279" s="1256"/>
      <c r="CL279" s="1256"/>
    </row>
    <row r="280" spans="2:270" ht="17" hidden="1" customHeight="1" outlineLevel="1" x14ac:dyDescent="0.15">
      <c r="L280" t="s">
        <v>1686</v>
      </c>
      <c r="M280" s="66"/>
      <c r="N280" s="66"/>
      <c r="O280" s="66"/>
      <c r="P280" s="66"/>
      <c r="Q280" s="66"/>
      <c r="R280" s="66"/>
      <c r="S280" s="66"/>
      <c r="T280" s="66"/>
      <c r="U280" s="66"/>
      <c r="V280" s="66"/>
      <c r="W280" s="34" t="s">
        <v>20</v>
      </c>
      <c r="X280" s="66"/>
      <c r="Y280" s="66"/>
      <c r="Z280" s="66"/>
      <c r="AA280" s="1236">
        <f>'2B Electricity SEER-SEPR'!AN200</f>
        <v>0</v>
      </c>
      <c r="AB280" s="1236"/>
      <c r="AC280" s="1236"/>
      <c r="AD280" s="1236"/>
      <c r="AE280" s="1236"/>
      <c r="AF280" s="1236"/>
      <c r="AG280" s="1236"/>
      <c r="AH280" s="1236">
        <f>'2B Electricity SEER-SEPR'!AU200</f>
        <v>0</v>
      </c>
      <c r="AI280" s="1236"/>
      <c r="AJ280" s="1236"/>
      <c r="AK280" s="1236"/>
      <c r="AL280" s="1236"/>
      <c r="AM280" s="1236"/>
      <c r="AN280" s="1236"/>
      <c r="AO280" s="1236">
        <f>AA280</f>
        <v>0</v>
      </c>
      <c r="AP280" s="1236"/>
      <c r="AQ280" s="1236"/>
      <c r="AR280" s="1236"/>
      <c r="AS280" s="1236"/>
      <c r="AT280" s="1236"/>
      <c r="AU280" s="1236"/>
      <c r="AV280" s="612"/>
      <c r="AW280" s="612"/>
      <c r="AX280" s="612"/>
      <c r="AY280" s="34"/>
      <c r="AZ280" s="66"/>
      <c r="BA280" s="66"/>
      <c r="BB280" s="66"/>
      <c r="BC280" s="66"/>
      <c r="BD280" s="66"/>
      <c r="BE280" s="66"/>
      <c r="BF280" s="66"/>
      <c r="BG280" s="66"/>
      <c r="BH280" s="66"/>
      <c r="BI280" s="66"/>
      <c r="BJ280" s="66"/>
      <c r="BQ280" s="894"/>
      <c r="BR280" s="1256">
        <f>'2B Electricity SEER-SEPR'!BL200</f>
        <v>0</v>
      </c>
      <c r="BS280" s="1256"/>
      <c r="BT280" s="1256"/>
      <c r="BU280" s="1256"/>
      <c r="BV280" s="1256"/>
      <c r="BW280" s="1256"/>
      <c r="BX280" s="1256"/>
      <c r="BY280" s="1256">
        <f>'2B Electricity SEER-SEPR'!CL200</f>
        <v>0</v>
      </c>
      <c r="BZ280" s="1256"/>
      <c r="CA280" s="1256"/>
      <c r="CB280" s="1256"/>
      <c r="CC280" s="1256"/>
      <c r="CD280" s="1256"/>
      <c r="CE280" s="1256"/>
      <c r="CF280" s="1256">
        <f>BR280</f>
        <v>0</v>
      </c>
      <c r="CG280" s="1256"/>
      <c r="CH280" s="1256"/>
      <c r="CI280" s="1256"/>
      <c r="CJ280" s="1256"/>
      <c r="CK280" s="1256"/>
      <c r="CL280" s="1256"/>
    </row>
    <row r="281" spans="2:270" ht="17" hidden="1" customHeight="1" outlineLevel="1" x14ac:dyDescent="0.15">
      <c r="L281" s="1227"/>
      <c r="M281" s="1227"/>
      <c r="N281" s="1227"/>
      <c r="O281" s="1227"/>
      <c r="P281" s="1227"/>
      <c r="Q281" s="1227"/>
      <c r="R281" s="1227"/>
      <c r="S281" s="68"/>
      <c r="T281" s="68"/>
      <c r="U281" s="68"/>
      <c r="V281" s="68"/>
      <c r="W281" s="68" t="s">
        <v>20</v>
      </c>
      <c r="X281" s="68"/>
      <c r="Y281" s="68"/>
      <c r="Z281" s="68"/>
      <c r="AA281" s="1235">
        <f>IF($AE$249=1,AA278,IF($AE$250=1,AA279,IF($AE$251=1,AA280,0)))</f>
        <v>0</v>
      </c>
      <c r="AB281" s="1235"/>
      <c r="AC281" s="1235"/>
      <c r="AD281" s="1235"/>
      <c r="AE281" s="1235"/>
      <c r="AF281" s="1235"/>
      <c r="AG281" s="1235"/>
      <c r="AH281" s="1235" t="str">
        <f>IF($AE$249=1,AH278,IF($AE$250=1,AH279,IF($AE$251=1,AH280,0)))</f>
        <v>--</v>
      </c>
      <c r="AI281" s="1235"/>
      <c r="AJ281" s="1235"/>
      <c r="AK281" s="1235"/>
      <c r="AL281" s="1235"/>
      <c r="AM281" s="1235"/>
      <c r="AN281" s="1235"/>
      <c r="AO281" s="1235">
        <f>IF($AE$249=1,AO278,IF($AE$250=1,AO279,IF($AE$251=1,AO280,0)))</f>
        <v>0</v>
      </c>
      <c r="AP281" s="1235"/>
      <c r="AQ281" s="1235"/>
      <c r="AR281" s="1235"/>
      <c r="AS281" s="1235"/>
      <c r="AT281" s="1235"/>
      <c r="AU281" s="1235"/>
      <c r="AV281" s="567"/>
      <c r="AW281" s="567"/>
      <c r="AX281" s="567"/>
      <c r="AY281" s="68"/>
      <c r="AZ281" s="68"/>
      <c r="BA281" s="68"/>
      <c r="BB281" s="68"/>
      <c r="BC281" s="68"/>
      <c r="BD281" s="68"/>
      <c r="BE281" s="68"/>
      <c r="BF281" s="68"/>
      <c r="BG281" s="68"/>
      <c r="BH281" s="68"/>
      <c r="BI281" s="68"/>
      <c r="BJ281" s="68"/>
      <c r="BQ281" s="894"/>
      <c r="BR281" s="1256">
        <f>IF($AE$249=1,BR278,IF($AE$250=1,BR279,IF($AE$251=1,BR280,0)))</f>
        <v>0</v>
      </c>
      <c r="BS281" s="1256"/>
      <c r="BT281" s="1256"/>
      <c r="BU281" s="1256"/>
      <c r="BV281" s="1256"/>
      <c r="BW281" s="1256"/>
      <c r="BX281" s="1256"/>
      <c r="BY281" s="1256" t="str">
        <f>IF($AE$249=1,BY278,IF($AE$250=1,BY279,IF($AE$251=1,BY280,0)))</f>
        <v>--</v>
      </c>
      <c r="BZ281" s="1256"/>
      <c r="CA281" s="1256"/>
      <c r="CB281" s="1256"/>
      <c r="CC281" s="1256"/>
      <c r="CD281" s="1256"/>
      <c r="CE281" s="1256"/>
      <c r="CF281" s="1256">
        <f>IF($AE$249=1,CF278,IF($AE$250=1,CF279,IF($AE$251=1,CF280,0)))</f>
        <v>0</v>
      </c>
      <c r="CG281" s="1256"/>
      <c r="CH281" s="1256"/>
      <c r="CI281" s="1256"/>
      <c r="CJ281" s="1256"/>
      <c r="CK281" s="1256"/>
      <c r="CL281" s="1256"/>
    </row>
    <row r="282" spans="2:270" hidden="1" outlineLevel="1" x14ac:dyDescent="0.15"/>
    <row r="283" spans="2:270" hidden="1" outlineLevel="1" x14ac:dyDescent="0.15"/>
    <row r="284" spans="2:270" s="544" customFormat="1" ht="17" hidden="1" customHeight="1" outlineLevel="1" x14ac:dyDescent="0.15">
      <c r="B284" s="1083"/>
      <c r="C284" s="1083"/>
      <c r="D284" s="1083"/>
      <c r="E284" s="1083"/>
      <c r="F284" s="1083"/>
      <c r="G284" s="1083"/>
      <c r="H284" s="594"/>
      <c r="L284" s="594" t="s">
        <v>942</v>
      </c>
      <c r="M284" s="594"/>
      <c r="N284" s="594"/>
      <c r="O284" s="594"/>
      <c r="P284" s="594"/>
      <c r="Q284" s="594"/>
      <c r="R284" s="594"/>
      <c r="S284" s="594"/>
      <c r="T284" s="594"/>
      <c r="U284" s="594"/>
      <c r="V284" s="594"/>
      <c r="W284" s="594"/>
      <c r="X284" s="594"/>
      <c r="Y284" s="594"/>
      <c r="Z284" s="594"/>
      <c r="AA284" s="692" t="s">
        <v>125</v>
      </c>
      <c r="AB284" s="690"/>
      <c r="AC284" s="690"/>
      <c r="AD284" s="690"/>
      <c r="AE284" s="690"/>
      <c r="AF284" s="594"/>
      <c r="AG284" s="594"/>
      <c r="AH284" s="594" t="s">
        <v>998</v>
      </c>
      <c r="AI284" s="594"/>
      <c r="AJ284" s="594"/>
      <c r="AK284" s="594"/>
      <c r="AL284" s="594"/>
      <c r="AM284" s="594"/>
      <c r="AN284" s="594"/>
      <c r="AO284" s="594" t="s">
        <v>779</v>
      </c>
      <c r="AP284" s="594"/>
      <c r="AQ284" s="594"/>
      <c r="AR284" s="594"/>
      <c r="AS284" s="594"/>
      <c r="AT284" s="594"/>
      <c r="AU284" s="594"/>
      <c r="AV284" s="594"/>
      <c r="AW284" s="594"/>
      <c r="AX284" s="594"/>
      <c r="AY284" s="594"/>
      <c r="AZ284" s="594"/>
      <c r="BA284" s="594"/>
      <c r="BB284" s="594"/>
      <c r="BC284" s="594"/>
      <c r="BD284" s="594"/>
      <c r="BE284" s="594"/>
      <c r="BF284" s="594"/>
      <c r="BG284" s="594"/>
      <c r="BH284" s="594"/>
      <c r="BI284" s="594"/>
      <c r="BJ284" s="594"/>
      <c r="BK284" s="594"/>
      <c r="BL284" s="594"/>
      <c r="BM284" s="594"/>
      <c r="BN284" s="594"/>
      <c r="BO284" s="596"/>
      <c r="BP284" s="594"/>
      <c r="BQ284" s="594"/>
      <c r="BR284" s="594" t="str">
        <f>AA284</f>
        <v>Kälteeergiebedarf</v>
      </c>
      <c r="BS284" s="594"/>
      <c r="BT284" s="594"/>
      <c r="BU284" s="594"/>
      <c r="BV284" s="594"/>
      <c r="BW284" s="594"/>
      <c r="BX284" s="594" t="s">
        <v>998</v>
      </c>
      <c r="BY284" s="594"/>
      <c r="BZ284" s="594"/>
      <c r="CA284" s="594"/>
      <c r="CB284" s="594"/>
      <c r="CC284" s="594"/>
      <c r="CD284" s="594"/>
      <c r="CE284" s="594" t="s">
        <v>779</v>
      </c>
      <c r="CF284" s="594"/>
      <c r="CG284" s="594"/>
      <c r="CH284" s="594"/>
      <c r="CI284" s="594"/>
      <c r="CJ284" s="594"/>
      <c r="CK284" s="594"/>
      <c r="CL284" s="594"/>
      <c r="CM284" s="594"/>
      <c r="CN284" s="594"/>
      <c r="CO284" s="594"/>
      <c r="CP284" s="594"/>
      <c r="CQ284" s="594"/>
      <c r="CR284" s="594"/>
      <c r="CS284" s="594"/>
      <c r="CT284" s="594"/>
      <c r="CU284" s="594"/>
      <c r="CV284" s="594"/>
      <c r="CW284" s="594"/>
      <c r="CX284" s="594"/>
      <c r="CY284" s="594"/>
      <c r="CZ284" s="594"/>
      <c r="DA284" s="594"/>
      <c r="DB284" s="594"/>
      <c r="DC284" s="594"/>
      <c r="DD284" s="594"/>
      <c r="DE284" s="594"/>
      <c r="DF284" s="594"/>
      <c r="DG284" s="594"/>
      <c r="DH284" s="594"/>
      <c r="DI284" s="594"/>
      <c r="DJ284" s="594"/>
      <c r="DK284" s="594"/>
      <c r="DL284" s="594"/>
      <c r="DM284" s="594"/>
      <c r="DN284" s="594"/>
      <c r="DO284" s="594"/>
      <c r="DP284" s="594"/>
      <c r="DQ284" s="594"/>
      <c r="DR284" s="594"/>
      <c r="DS284" s="594"/>
      <c r="DT284" s="594"/>
      <c r="DU284" s="594"/>
      <c r="DV284" s="594"/>
      <c r="DW284" s="594"/>
      <c r="DX284" s="594"/>
      <c r="DY284" s="594"/>
      <c r="DZ284" s="594"/>
      <c r="EA284" s="594"/>
      <c r="EB284" s="594"/>
      <c r="EC284" s="594"/>
      <c r="ED284" s="594"/>
      <c r="EE284" s="594"/>
      <c r="EF284" s="594"/>
      <c r="EG284" s="594"/>
      <c r="EH284" s="594"/>
      <c r="EI284" s="594"/>
      <c r="EJ284" s="594"/>
      <c r="EK284" s="594"/>
      <c r="EL284" s="594"/>
      <c r="EM284" s="594"/>
      <c r="EN284" s="594"/>
      <c r="EO284" s="594"/>
      <c r="EP284" s="594"/>
      <c r="EQ284" s="594"/>
      <c r="ER284" s="594"/>
      <c r="ES284" s="594"/>
      <c r="ET284" s="594"/>
      <c r="EU284" s="594"/>
      <c r="EV284" s="594"/>
      <c r="EW284" s="594"/>
      <c r="EX284" s="594"/>
      <c r="EY284" s="594"/>
      <c r="EZ284" s="594"/>
      <c r="FA284" s="594"/>
      <c r="FB284" s="594"/>
      <c r="FC284" s="594"/>
      <c r="FD284" s="594"/>
      <c r="FE284" s="594"/>
      <c r="FF284" s="594"/>
      <c r="FG284" s="594"/>
      <c r="FH284" s="594"/>
      <c r="FI284" s="594"/>
      <c r="FJ284" s="594"/>
      <c r="FK284" s="594"/>
      <c r="FL284" s="594"/>
      <c r="FM284" s="594"/>
      <c r="FN284" s="594"/>
      <c r="FO284" s="594"/>
      <c r="FP284" s="594"/>
      <c r="FQ284" s="594"/>
      <c r="FR284" s="594"/>
      <c r="FS284" s="594"/>
      <c r="FT284" s="594"/>
      <c r="FU284" s="594"/>
      <c r="FV284" s="594"/>
      <c r="FW284" s="594"/>
      <c r="FX284" s="594"/>
      <c r="FY284" s="594"/>
      <c r="FZ284" s="594"/>
      <c r="GA284" s="594"/>
      <c r="GB284" s="594"/>
      <c r="GC284" s="594"/>
      <c r="GD284" s="594"/>
      <c r="GE284" s="594"/>
      <c r="GF284" s="594"/>
      <c r="GG284" s="594"/>
      <c r="GH284" s="594"/>
      <c r="GI284" s="594"/>
      <c r="GJ284" s="594"/>
      <c r="GK284" s="594"/>
      <c r="GL284" s="594"/>
      <c r="GM284" s="594"/>
      <c r="GN284" s="594"/>
      <c r="GO284" s="594"/>
      <c r="GP284" s="594"/>
      <c r="GQ284" s="594"/>
      <c r="GR284" s="594"/>
      <c r="GS284" s="594"/>
      <c r="GT284" s="594"/>
      <c r="GU284" s="594"/>
      <c r="GV284" s="594"/>
      <c r="GW284" s="594"/>
      <c r="GX284" s="594"/>
      <c r="GY284" s="594"/>
      <c r="GZ284" s="594"/>
      <c r="HA284" s="594"/>
      <c r="HB284" s="594"/>
      <c r="HC284" s="594"/>
      <c r="HD284" s="594"/>
      <c r="HE284" s="594"/>
      <c r="HF284" s="594"/>
      <c r="HG284" s="594"/>
      <c r="HH284" s="594"/>
      <c r="HI284" s="594"/>
      <c r="HJ284" s="594"/>
      <c r="HK284" s="594"/>
      <c r="HL284" s="594"/>
      <c r="HM284" s="594"/>
      <c r="HN284" s="594"/>
      <c r="HO284" s="594"/>
      <c r="HP284" s="594"/>
      <c r="HQ284" s="594"/>
      <c r="HR284" s="594"/>
      <c r="HS284" s="594"/>
      <c r="HT284" s="594"/>
      <c r="HU284" s="594"/>
      <c r="HV284" s="594"/>
      <c r="HW284" s="594"/>
      <c r="HX284" s="594"/>
      <c r="HY284" s="594"/>
      <c r="HZ284" s="594"/>
      <c r="IA284" s="594"/>
      <c r="IB284" s="594"/>
      <c r="IC284" s="594"/>
      <c r="ID284" s="594"/>
      <c r="IE284" s="594"/>
      <c r="IF284" s="594"/>
      <c r="IG284" s="594"/>
      <c r="IH284" s="594"/>
      <c r="II284" s="594"/>
      <c r="IJ284" s="594"/>
      <c r="IK284" s="594"/>
      <c r="IL284" s="594"/>
      <c r="IM284" s="594"/>
      <c r="IN284" s="594"/>
      <c r="IO284" s="594"/>
      <c r="IP284" s="594"/>
      <c r="IQ284" s="594"/>
      <c r="IR284" s="594"/>
      <c r="IS284" s="594"/>
      <c r="IT284" s="594"/>
      <c r="IU284" s="594"/>
      <c r="IV284" s="594"/>
      <c r="IW284" s="594"/>
      <c r="IX284" s="594"/>
      <c r="IY284" s="594"/>
      <c r="IZ284" s="594"/>
      <c r="JA284" s="594"/>
      <c r="JB284" s="594"/>
      <c r="JC284" s="594"/>
      <c r="JD284" s="594"/>
      <c r="JE284" s="594"/>
      <c r="JF284" s="594"/>
      <c r="JG284" s="594"/>
      <c r="JH284" s="594"/>
      <c r="JI284" s="594"/>
      <c r="JJ284" s="594"/>
    </row>
    <row r="285" spans="2:270" ht="17" hidden="1" customHeight="1" outlineLevel="1" x14ac:dyDescent="0.15">
      <c r="L285" s="34" t="str">
        <f>X!$C$175</f>
        <v>Inserimento manuale</v>
      </c>
      <c r="M285" s="34"/>
      <c r="N285" s="34"/>
      <c r="O285" s="34"/>
      <c r="P285" s="34"/>
      <c r="Q285" s="34"/>
      <c r="R285" s="34"/>
      <c r="S285" s="34"/>
      <c r="T285" s="34"/>
      <c r="U285" s="34"/>
      <c r="V285" s="34"/>
      <c r="W285" s="34" t="s">
        <v>20</v>
      </c>
      <c r="X285" s="34"/>
      <c r="Y285" s="34"/>
      <c r="Z285" s="34"/>
      <c r="AA285" s="1238">
        <f>AP133</f>
        <v>0</v>
      </c>
      <c r="AB285" s="1238"/>
      <c r="AC285" s="1238"/>
      <c r="AD285" s="1238"/>
      <c r="AE285" s="1238"/>
      <c r="AF285" s="613"/>
      <c r="AG285" s="613"/>
      <c r="AH285" s="1238">
        <v>0</v>
      </c>
      <c r="AI285" s="1238"/>
      <c r="AJ285" s="1238"/>
      <c r="AK285" s="1238"/>
      <c r="AL285" s="1238"/>
      <c r="AM285" s="1238"/>
      <c r="AN285" s="1238"/>
      <c r="AO285" s="1238">
        <v>0</v>
      </c>
      <c r="AP285" s="1238"/>
      <c r="AQ285" s="1238"/>
      <c r="AR285" s="1238"/>
      <c r="AS285" s="1238"/>
      <c r="AT285" s="1238"/>
      <c r="AU285" s="1238"/>
      <c r="AV285" s="612"/>
      <c r="AW285" s="612"/>
      <c r="AX285" s="612"/>
      <c r="AY285" s="612"/>
      <c r="AZ285" s="612"/>
      <c r="BA285" s="612"/>
      <c r="BB285" s="73"/>
      <c r="BC285" s="73"/>
      <c r="BD285" s="73"/>
      <c r="BE285" s="34"/>
      <c r="BF285" s="1208"/>
      <c r="BG285" s="1208"/>
      <c r="BH285" s="1208"/>
      <c r="BI285" s="1208"/>
      <c r="BJ285" s="1208"/>
      <c r="BK285" s="1208"/>
      <c r="BL285" s="1208"/>
      <c r="BM285" s="1208"/>
      <c r="BN285" s="1208"/>
      <c r="BO285" s="1208"/>
      <c r="BP285" s="1208"/>
      <c r="BR285" s="1228">
        <f>AA285</f>
        <v>0</v>
      </c>
      <c r="BS285" s="1228"/>
      <c r="BT285" s="1228"/>
      <c r="BU285" s="1228"/>
      <c r="BV285" s="1228"/>
      <c r="BW285" s="896"/>
      <c r="BX285" s="1228">
        <v>0</v>
      </c>
      <c r="BY285" s="1228"/>
      <c r="BZ285" s="1228"/>
      <c r="CA285" s="1228"/>
      <c r="CB285" s="1228"/>
      <c r="CC285" s="1228"/>
      <c r="CD285" s="1228"/>
      <c r="CE285" s="1228">
        <v>0</v>
      </c>
      <c r="CF285" s="1228"/>
      <c r="CG285" s="1228"/>
      <c r="CH285" s="1228"/>
      <c r="CI285" s="1228"/>
      <c r="CJ285" s="1228"/>
      <c r="CK285" s="1228"/>
      <c r="CL285" s="1241"/>
      <c r="CM285" s="1241"/>
      <c r="CN285" s="1241"/>
      <c r="CO285" s="1241"/>
      <c r="CP285" s="1241"/>
      <c r="CQ285" s="1241"/>
      <c r="CR285" s="1241"/>
    </row>
    <row r="286" spans="2:270" ht="17" hidden="1" customHeight="1" outlineLevel="1" x14ac:dyDescent="0.15">
      <c r="L286" s="66" t="s">
        <v>960</v>
      </c>
      <c r="M286" s="34"/>
      <c r="N286" s="34"/>
      <c r="O286" s="34"/>
      <c r="P286" s="34"/>
      <c r="Q286" s="34"/>
      <c r="R286" s="34"/>
      <c r="S286" s="34"/>
      <c r="T286" s="34"/>
      <c r="U286" s="34"/>
      <c r="V286" s="34"/>
      <c r="W286" s="34" t="s">
        <v>20</v>
      </c>
      <c r="X286" s="34"/>
      <c r="Y286" s="34"/>
      <c r="Z286" s="34"/>
      <c r="AA286" s="1238">
        <f>'2A Electricity regular'!AM409</f>
        <v>0</v>
      </c>
      <c r="AB286" s="1238"/>
      <c r="AC286" s="1238"/>
      <c r="AD286" s="1238"/>
      <c r="AE286" s="1238"/>
      <c r="AF286" s="613"/>
      <c r="AG286" s="613"/>
      <c r="AH286" s="1239">
        <f>AA286-AO286</f>
        <v>0</v>
      </c>
      <c r="AI286" s="1239"/>
      <c r="AJ286" s="1239"/>
      <c r="AK286" s="1239"/>
      <c r="AL286" s="1239"/>
      <c r="AM286" s="1239"/>
      <c r="AN286" s="1239"/>
      <c r="AO286" s="1239">
        <f>'2A Electricity regular'!W281</f>
        <v>0</v>
      </c>
      <c r="AP286" s="1239"/>
      <c r="AQ286" s="1239"/>
      <c r="AR286" s="1239"/>
      <c r="AS286" s="1239"/>
      <c r="AT286" s="1239"/>
      <c r="AU286" s="1239"/>
      <c r="AV286" s="612"/>
      <c r="AW286" s="612"/>
      <c r="AX286" s="612"/>
      <c r="AY286" s="612"/>
      <c r="AZ286" s="612"/>
      <c r="BA286" s="612"/>
      <c r="BB286" s="612"/>
      <c r="BC286" s="612"/>
      <c r="BD286" s="612"/>
      <c r="BE286" s="34"/>
      <c r="BF286" s="34"/>
      <c r="BG286" s="34"/>
      <c r="BH286" s="34"/>
      <c r="BI286" s="34"/>
      <c r="BJ286" s="34"/>
      <c r="BK286" s="34"/>
      <c r="BL286" s="34"/>
      <c r="BM286" s="34"/>
      <c r="BN286" s="34"/>
      <c r="BO286" s="859"/>
      <c r="BP286" s="859"/>
      <c r="BR286" s="1228">
        <f>'2A Electricity regular'!BK409</f>
        <v>0</v>
      </c>
      <c r="BS286" s="1228"/>
      <c r="BT286" s="1228"/>
      <c r="BU286" s="1228"/>
      <c r="BV286" s="1228"/>
      <c r="BW286" s="896"/>
      <c r="BX286" s="1228">
        <f>BR286-CE286</f>
        <v>0</v>
      </c>
      <c r="BY286" s="1228"/>
      <c r="BZ286" s="1228"/>
      <c r="CA286" s="1228"/>
      <c r="CB286" s="1228"/>
      <c r="CC286" s="1228"/>
      <c r="CD286" s="1228"/>
      <c r="CE286" s="1228">
        <f>'2A Electricity regular'!AU281</f>
        <v>0</v>
      </c>
      <c r="CF286" s="1228"/>
      <c r="CG286" s="1228"/>
      <c r="CH286" s="1228"/>
      <c r="CI286" s="1228"/>
      <c r="CJ286" s="1228"/>
      <c r="CK286" s="1228"/>
      <c r="CL286" s="1241"/>
      <c r="CM286" s="1241"/>
      <c r="CN286" s="1241"/>
      <c r="CO286" s="1241"/>
      <c r="CP286" s="1241"/>
      <c r="CQ286" s="1241"/>
      <c r="CR286" s="1241"/>
    </row>
    <row r="287" spans="2:270" ht="17" hidden="1" customHeight="1" outlineLevel="1" x14ac:dyDescent="0.15">
      <c r="L287" t="s">
        <v>1686</v>
      </c>
      <c r="M287" s="66"/>
      <c r="N287" s="66"/>
      <c r="O287" s="66"/>
      <c r="P287" s="66"/>
      <c r="Q287" s="66"/>
      <c r="R287" s="66"/>
      <c r="S287" s="66"/>
      <c r="T287" s="66"/>
      <c r="U287" s="66"/>
      <c r="V287" s="66"/>
      <c r="W287" s="34" t="s">
        <v>20</v>
      </c>
      <c r="X287" s="66"/>
      <c r="Y287" s="66"/>
      <c r="Z287" s="66"/>
      <c r="AA287" s="1238">
        <f>'2B Electricity SEER-SEPR'!AN194</f>
        <v>0</v>
      </c>
      <c r="AB287" s="1238"/>
      <c r="AC287" s="1238"/>
      <c r="AD287" s="1238"/>
      <c r="AE287" s="1238"/>
      <c r="AF287" s="613"/>
      <c r="AG287" s="613"/>
      <c r="AH287" s="1239">
        <f>'2B Electricity SEER-SEPR'!AN195</f>
        <v>0</v>
      </c>
      <c r="AI287" s="1239"/>
      <c r="AJ287" s="1239"/>
      <c r="AK287" s="1239"/>
      <c r="AL287" s="1239"/>
      <c r="AM287" s="1239"/>
      <c r="AN287" s="1239"/>
      <c r="AO287" s="1239">
        <f>'2B Electricity SEER-SEPR'!AN196</f>
        <v>0</v>
      </c>
      <c r="AP287" s="1239"/>
      <c r="AQ287" s="1239"/>
      <c r="AR287" s="1239"/>
      <c r="AS287" s="1239"/>
      <c r="AT287" s="1239"/>
      <c r="AU287" s="1239"/>
      <c r="AV287" s="612"/>
      <c r="AW287" s="612"/>
      <c r="AX287" s="612"/>
      <c r="AY287" s="612"/>
      <c r="AZ287" s="612"/>
      <c r="BA287" s="612"/>
      <c r="BB287" s="612"/>
      <c r="BC287" s="612"/>
      <c r="BD287" s="612"/>
      <c r="BE287" s="34"/>
      <c r="BF287" s="66"/>
      <c r="BG287" s="66"/>
      <c r="BH287" s="66"/>
      <c r="BI287" s="66"/>
      <c r="BJ287" s="66"/>
      <c r="BK287" s="66"/>
      <c r="BL287" s="66"/>
      <c r="BM287" s="66"/>
      <c r="BN287" s="66"/>
      <c r="BO287" s="833"/>
      <c r="BP287" s="833"/>
      <c r="BR287" s="1228">
        <f>'2B Electricity SEER-SEPR'!BL277</f>
        <v>0</v>
      </c>
      <c r="BS287" s="1228"/>
      <c r="BT287" s="1228"/>
      <c r="BU287" s="1228"/>
      <c r="BV287" s="1228"/>
      <c r="BW287" s="896"/>
      <c r="BX287" s="1228">
        <f>'2B Electricity SEER-SEPR'!BL279</f>
        <v>0</v>
      </c>
      <c r="BY287" s="1228"/>
      <c r="BZ287" s="1228"/>
      <c r="CA287" s="1228"/>
      <c r="CB287" s="1228"/>
      <c r="CC287" s="1228"/>
      <c r="CD287" s="1228"/>
      <c r="CE287" s="1228">
        <f>'2B Electricity SEER-SEPR'!BL280</f>
        <v>0</v>
      </c>
      <c r="CF287" s="1228"/>
      <c r="CG287" s="1228"/>
      <c r="CH287" s="1228"/>
      <c r="CI287" s="1228"/>
      <c r="CJ287" s="1228"/>
      <c r="CK287" s="1228"/>
      <c r="CL287" s="1241"/>
      <c r="CM287" s="1241"/>
      <c r="CN287" s="1241"/>
      <c r="CO287" s="1241"/>
      <c r="CP287" s="1241"/>
      <c r="CQ287" s="1241"/>
      <c r="CR287" s="1241"/>
    </row>
    <row r="288" spans="2:270" ht="17" hidden="1" customHeight="1" outlineLevel="1" x14ac:dyDescent="0.15">
      <c r="L288" s="1227"/>
      <c r="M288" s="1227"/>
      <c r="N288" s="1227"/>
      <c r="O288" s="1227"/>
      <c r="P288" s="1227"/>
      <c r="Q288" s="1227"/>
      <c r="R288" s="1227"/>
      <c r="S288" s="68"/>
      <c r="T288" s="68"/>
      <c r="U288" s="68"/>
      <c r="V288" s="68"/>
      <c r="W288" s="68" t="s">
        <v>20</v>
      </c>
      <c r="X288" s="68"/>
      <c r="Y288" s="68"/>
      <c r="Z288" s="68"/>
      <c r="AA288" s="1226">
        <f>IF($AE$249=1,AA285,IF($AE$250=1,AA286,IF($AE$251=1,AA287,0)))</f>
        <v>0</v>
      </c>
      <c r="AB288" s="1226"/>
      <c r="AC288" s="1226"/>
      <c r="AD288" s="1226"/>
      <c r="AE288" s="1226"/>
      <c r="AF288" s="614"/>
      <c r="AG288" s="614"/>
      <c r="AH288" s="1237">
        <f>IF($AE$249=1,AH285,IF($AE$250=1,AH286,IF($AE$251=1,AH287,0)))</f>
        <v>0</v>
      </c>
      <c r="AI288" s="1237"/>
      <c r="AJ288" s="1237"/>
      <c r="AK288" s="1237"/>
      <c r="AL288" s="1237"/>
      <c r="AM288" s="1237"/>
      <c r="AN288" s="1237"/>
      <c r="AO288" s="1237">
        <f>IF($AE$249=1,AO285,IF($AE$250=1,AO286,IF($AE$251=1,AO287,0)))</f>
        <v>0</v>
      </c>
      <c r="AP288" s="1237"/>
      <c r="AQ288" s="1237"/>
      <c r="AR288" s="1237"/>
      <c r="AS288" s="1237"/>
      <c r="AT288" s="1237"/>
      <c r="AU288" s="1237"/>
      <c r="AV288" s="1047"/>
      <c r="AW288" s="1047"/>
      <c r="AX288" s="1047"/>
      <c r="AY288" s="1047"/>
      <c r="AZ288" s="1047"/>
      <c r="BA288" s="1047"/>
      <c r="BB288" s="567"/>
      <c r="BC288" s="567"/>
      <c r="BD288" s="567"/>
      <c r="BE288" s="68"/>
      <c r="BF288" s="68"/>
      <c r="BG288" s="68"/>
      <c r="BH288" s="68"/>
      <c r="BI288" s="68"/>
      <c r="BJ288" s="68"/>
      <c r="BK288" s="68"/>
      <c r="BL288" s="68"/>
      <c r="BM288" s="68"/>
      <c r="BN288" s="68"/>
      <c r="BO288" s="859"/>
      <c r="BP288" s="859"/>
      <c r="BR288" s="1228">
        <f>IF($AE$249=1,BR285,IF($AE$250=1,BR286,IF($AE$251=1,BR287,0)))</f>
        <v>0</v>
      </c>
      <c r="BS288" s="1228"/>
      <c r="BT288" s="1228"/>
      <c r="BU288" s="1228"/>
      <c r="BV288" s="1228"/>
      <c r="BW288" s="896"/>
      <c r="BX288" s="1228">
        <f>IF($AE$249=1,BX285,IF($AE$250=1,BX286,IF($AE$251=1,BX287,0)))</f>
        <v>0</v>
      </c>
      <c r="BY288" s="1228"/>
      <c r="BZ288" s="1228"/>
      <c r="CA288" s="1228"/>
      <c r="CB288" s="1228"/>
      <c r="CC288" s="1228"/>
      <c r="CD288" s="1228"/>
      <c r="CE288" s="1228">
        <f>IF($AE$249=1,CE285,IF($AE$250=1,CE286,IF($AE$251=1,CE287,0)))</f>
        <v>0</v>
      </c>
      <c r="CF288" s="1228"/>
      <c r="CG288" s="1228"/>
      <c r="CH288" s="1228"/>
      <c r="CI288" s="1228"/>
      <c r="CJ288" s="1228"/>
      <c r="CK288" s="1228"/>
      <c r="CL288" s="1241"/>
      <c r="CM288" s="1241"/>
      <c r="CN288" s="1241"/>
      <c r="CO288" s="1241"/>
      <c r="CP288" s="1241"/>
      <c r="CQ288" s="1241"/>
      <c r="CR288" s="1241"/>
    </row>
    <row r="289" spans="2:270" hidden="1" outlineLevel="1" x14ac:dyDescent="0.15"/>
    <row r="290" spans="2:270" hidden="1" outlineLevel="1" x14ac:dyDescent="0.15"/>
    <row r="291" spans="2:270" s="544" customFormat="1" ht="17" hidden="1" customHeight="1" outlineLevel="1" x14ac:dyDescent="0.15">
      <c r="B291" s="1083"/>
      <c r="C291" s="1083"/>
      <c r="D291" s="1083"/>
      <c r="E291" s="1083"/>
      <c r="F291" s="1083"/>
      <c r="G291" s="1083"/>
      <c r="H291" s="594"/>
      <c r="L291" s="594" t="s">
        <v>966</v>
      </c>
      <c r="M291" s="594"/>
      <c r="N291" s="594"/>
      <c r="O291" s="594"/>
      <c r="P291" s="594"/>
      <c r="Q291" s="594"/>
      <c r="R291" s="594"/>
      <c r="S291" s="594"/>
      <c r="T291" s="594"/>
      <c r="U291" s="594"/>
      <c r="V291" s="594"/>
      <c r="W291" s="594"/>
      <c r="X291" s="594"/>
      <c r="Y291" s="594"/>
      <c r="Z291" s="594"/>
      <c r="AA291" s="511" t="s">
        <v>17</v>
      </c>
      <c r="AB291" s="594"/>
      <c r="AC291" s="594"/>
      <c r="AD291" s="594"/>
      <c r="AE291" s="594"/>
      <c r="AF291" s="594"/>
      <c r="AG291" s="595"/>
      <c r="AH291" s="594"/>
      <c r="AI291" s="594"/>
      <c r="AJ291" s="594"/>
      <c r="AK291" s="594"/>
      <c r="AL291" s="594"/>
      <c r="AM291" s="594"/>
      <c r="AN291" s="594"/>
      <c r="AO291" s="594"/>
      <c r="AP291" s="594"/>
      <c r="AQ291" s="594"/>
      <c r="AR291" s="594"/>
      <c r="AS291" s="594"/>
      <c r="AT291" s="594"/>
      <c r="AU291" s="594"/>
      <c r="AV291" s="594"/>
      <c r="AW291" s="594"/>
      <c r="AX291" s="594"/>
      <c r="AY291" s="594"/>
      <c r="AZ291" s="594"/>
      <c r="BA291" s="594"/>
      <c r="BB291" s="594"/>
      <c r="BC291" s="594"/>
      <c r="BD291" s="594"/>
      <c r="BE291" s="594"/>
      <c r="BF291" s="594"/>
      <c r="BG291" s="594"/>
      <c r="BH291" s="594"/>
      <c r="BI291" s="594"/>
      <c r="BJ291" s="594"/>
      <c r="BK291" s="594"/>
      <c r="BL291" s="594"/>
      <c r="BM291" s="594"/>
      <c r="BN291" s="594"/>
      <c r="BO291" s="596"/>
      <c r="BP291" s="594"/>
      <c r="BQ291" s="594"/>
      <c r="BR291" s="594" t="str">
        <f>AA291</f>
        <v>Kältemittel</v>
      </c>
      <c r="BS291" s="594"/>
      <c r="BT291" s="594"/>
      <c r="BU291" s="594"/>
      <c r="BV291" s="594"/>
      <c r="BW291" s="594"/>
      <c r="BX291" s="594"/>
      <c r="BY291" s="594"/>
      <c r="BZ291" s="594"/>
      <c r="CA291" s="594"/>
      <c r="CB291" s="594"/>
      <c r="CC291" s="594"/>
      <c r="CD291" s="594"/>
      <c r="CE291" s="594"/>
      <c r="CF291" s="594"/>
      <c r="CG291" s="594"/>
      <c r="CH291" s="596"/>
      <c r="CI291" s="596"/>
      <c r="CJ291" s="596"/>
      <c r="CK291" s="596"/>
      <c r="CL291" s="596"/>
      <c r="CM291" s="594"/>
      <c r="CN291" s="594"/>
      <c r="CO291" s="594"/>
      <c r="CP291" s="594"/>
      <c r="CQ291" s="594"/>
      <c r="CR291" s="594"/>
      <c r="CS291" s="594"/>
      <c r="CT291" s="594"/>
      <c r="CU291" s="594"/>
      <c r="CV291" s="594"/>
      <c r="CW291" s="594"/>
      <c r="CX291" s="594"/>
      <c r="CY291" s="594"/>
      <c r="CZ291" s="594"/>
      <c r="DA291" s="594"/>
      <c r="DB291" s="594"/>
      <c r="DC291" s="594"/>
      <c r="DD291" s="594"/>
      <c r="DE291" s="594"/>
      <c r="DF291" s="594"/>
      <c r="DG291" s="594"/>
      <c r="DH291" s="594"/>
      <c r="DI291" s="594"/>
      <c r="DJ291" s="594"/>
      <c r="DK291" s="594"/>
      <c r="DL291" s="594"/>
      <c r="DM291" s="594"/>
      <c r="DN291" s="594"/>
      <c r="DO291" s="594"/>
      <c r="DP291" s="594"/>
      <c r="DQ291" s="594"/>
      <c r="DR291" s="594"/>
      <c r="DS291" s="594"/>
      <c r="DT291" s="594"/>
      <c r="DU291" s="594"/>
      <c r="DV291" s="594"/>
      <c r="DW291" s="594"/>
      <c r="DX291" s="594"/>
      <c r="DY291" s="594"/>
      <c r="DZ291" s="594"/>
      <c r="EA291" s="594"/>
      <c r="EB291" s="594"/>
      <c r="EC291" s="594"/>
      <c r="ED291" s="594"/>
      <c r="EE291" s="594"/>
      <c r="EF291" s="594"/>
      <c r="EG291" s="594"/>
      <c r="EH291" s="594"/>
      <c r="EI291" s="594"/>
      <c r="EJ291" s="594"/>
      <c r="EK291" s="594"/>
      <c r="EL291" s="594"/>
      <c r="EM291" s="594"/>
      <c r="EN291" s="594"/>
      <c r="EO291" s="594"/>
      <c r="EP291" s="594"/>
      <c r="EQ291" s="594"/>
      <c r="ER291" s="594"/>
      <c r="ES291" s="594"/>
      <c r="ET291" s="594"/>
      <c r="EU291" s="594"/>
      <c r="EV291" s="594"/>
      <c r="EW291" s="594"/>
      <c r="EX291" s="594"/>
      <c r="EY291" s="594"/>
      <c r="EZ291" s="594"/>
      <c r="FA291" s="594"/>
      <c r="FB291" s="594"/>
      <c r="FC291" s="594"/>
      <c r="FD291" s="594"/>
      <c r="FE291" s="594"/>
      <c r="FF291" s="594"/>
      <c r="FG291" s="594"/>
      <c r="FH291" s="594"/>
      <c r="FI291" s="594"/>
      <c r="FJ291" s="594"/>
      <c r="FK291" s="594"/>
      <c r="FL291" s="594"/>
      <c r="FM291" s="594"/>
      <c r="FN291" s="594"/>
      <c r="FO291" s="594"/>
      <c r="FP291" s="594"/>
      <c r="FQ291" s="594"/>
      <c r="FR291" s="594"/>
      <c r="FS291" s="594"/>
      <c r="FT291" s="594"/>
      <c r="FU291" s="594"/>
      <c r="FV291" s="594"/>
      <c r="FW291" s="594"/>
      <c r="FX291" s="594"/>
      <c r="FY291" s="594"/>
      <c r="FZ291" s="594"/>
      <c r="GA291" s="594"/>
      <c r="GB291" s="594"/>
      <c r="GC291" s="594"/>
      <c r="GD291" s="594"/>
      <c r="GE291" s="594"/>
      <c r="GF291" s="594"/>
      <c r="GG291" s="594"/>
      <c r="GH291" s="594"/>
      <c r="GI291" s="594"/>
      <c r="GJ291" s="594"/>
      <c r="GK291" s="594"/>
      <c r="GL291" s="594"/>
      <c r="GM291" s="594"/>
      <c r="GN291" s="594"/>
      <c r="GO291" s="594"/>
      <c r="GP291" s="594"/>
      <c r="GQ291" s="594"/>
      <c r="GR291" s="594"/>
      <c r="GS291" s="594"/>
      <c r="GT291" s="594"/>
      <c r="GU291" s="594"/>
      <c r="GV291" s="594"/>
      <c r="GW291" s="594"/>
      <c r="GX291" s="594"/>
      <c r="GY291" s="594"/>
      <c r="GZ291" s="594"/>
      <c r="HA291" s="594"/>
      <c r="HB291" s="594"/>
      <c r="HC291" s="594"/>
      <c r="HD291" s="594"/>
      <c r="HE291" s="594"/>
      <c r="HF291" s="594"/>
      <c r="HG291" s="594"/>
      <c r="HH291" s="594"/>
      <c r="HI291" s="594"/>
      <c r="HJ291" s="594"/>
      <c r="HK291" s="594"/>
      <c r="HL291" s="594"/>
      <c r="HM291" s="594"/>
      <c r="HN291" s="594"/>
      <c r="HO291" s="594"/>
      <c r="HP291" s="594"/>
      <c r="HQ291" s="594"/>
      <c r="HR291" s="594"/>
      <c r="HS291" s="594"/>
      <c r="HT291" s="594"/>
      <c r="HU291" s="594"/>
      <c r="HV291" s="594"/>
      <c r="HW291" s="594"/>
      <c r="HX291" s="594"/>
      <c r="HY291" s="594"/>
      <c r="HZ291" s="594"/>
      <c r="IA291" s="594"/>
      <c r="IB291" s="594"/>
      <c r="IC291" s="594"/>
      <c r="ID291" s="594"/>
      <c r="IE291" s="594"/>
      <c r="IF291" s="594"/>
      <c r="IG291" s="594"/>
      <c r="IH291" s="594"/>
      <c r="II291" s="594"/>
      <c r="IJ291" s="594"/>
      <c r="IK291" s="594"/>
      <c r="IL291" s="594"/>
      <c r="IM291" s="594"/>
      <c r="IN291" s="594"/>
      <c r="IO291" s="594"/>
      <c r="IP291" s="594"/>
      <c r="IQ291" s="594"/>
      <c r="IR291" s="594"/>
      <c r="IS291" s="594"/>
      <c r="IT291" s="594"/>
      <c r="IU291" s="594"/>
      <c r="IV291" s="594"/>
      <c r="IW291" s="594"/>
      <c r="IX291" s="594"/>
      <c r="IY291" s="594"/>
      <c r="IZ291" s="594"/>
      <c r="JA291" s="594"/>
      <c r="JB291" s="594"/>
      <c r="JC291" s="594"/>
      <c r="JD291" s="594"/>
      <c r="JE291" s="594"/>
      <c r="JF291" s="594"/>
      <c r="JG291" s="594"/>
      <c r="JH291" s="594"/>
      <c r="JI291" s="594"/>
      <c r="JJ291" s="594"/>
    </row>
    <row r="292" spans="2:270" ht="17" hidden="1" customHeight="1" outlineLevel="1" x14ac:dyDescent="0.15">
      <c r="L292" s="34" t="s">
        <v>967</v>
      </c>
      <c r="M292" s="34"/>
      <c r="N292" s="34"/>
      <c r="O292" s="34"/>
      <c r="P292" s="34"/>
      <c r="Q292" s="34"/>
      <c r="R292" s="34"/>
      <c r="S292" s="34"/>
      <c r="T292" s="34"/>
      <c r="U292" s="34"/>
      <c r="V292" s="34"/>
      <c r="W292" s="34" t="s">
        <v>941</v>
      </c>
      <c r="X292" s="34"/>
      <c r="Y292" s="34"/>
      <c r="Z292" s="34"/>
      <c r="AA292" s="1238">
        <f>'3 TEWI'!Z31</f>
        <v>0</v>
      </c>
      <c r="AB292" s="1238"/>
      <c r="AC292" s="1238"/>
      <c r="AD292" s="1238"/>
      <c r="AE292" s="1238"/>
      <c r="AF292" s="73"/>
      <c r="AG292" s="1208"/>
      <c r="AH292" s="1208"/>
      <c r="AI292" s="1208"/>
      <c r="AJ292" s="1208"/>
      <c r="AK292" s="1208"/>
      <c r="AL292" s="1208"/>
      <c r="AM292" s="1208"/>
      <c r="AN292" s="73"/>
      <c r="AO292" s="73"/>
      <c r="AP292" s="73"/>
      <c r="AQ292" s="73"/>
      <c r="AR292" s="73"/>
      <c r="AS292" s="73"/>
      <c r="AT292" s="73"/>
      <c r="AU292" s="73"/>
      <c r="AV292" s="73"/>
      <c r="AW292" s="73"/>
      <c r="AX292" s="73"/>
      <c r="AY292" s="73"/>
      <c r="AZ292" s="73"/>
      <c r="BA292" s="73"/>
      <c r="BB292" s="73"/>
      <c r="BC292" s="73"/>
      <c r="BD292" s="73"/>
      <c r="BE292" s="34"/>
      <c r="BF292" s="34"/>
      <c r="BG292" s="34"/>
      <c r="BH292" s="34"/>
      <c r="BI292" s="34"/>
      <c r="BJ292" s="34"/>
      <c r="BK292" s="34"/>
      <c r="BL292" s="34"/>
      <c r="BM292" s="34"/>
      <c r="BN292" s="34"/>
      <c r="BO292" s="859"/>
      <c r="BP292" s="859"/>
      <c r="BR292" s="1228">
        <f>'3 TEWI'!AS31</f>
        <v>0</v>
      </c>
      <c r="BS292" s="1228"/>
      <c r="BT292" s="1228"/>
      <c r="BU292" s="1228"/>
      <c r="BV292" s="1228"/>
      <c r="BW292" s="894"/>
      <c r="BX292" s="1229"/>
      <c r="BY292" s="1229"/>
      <c r="BZ292" s="1229"/>
      <c r="CA292" s="1229"/>
      <c r="CB292" s="1229"/>
      <c r="CC292" s="1229"/>
      <c r="CD292" s="1229"/>
      <c r="CE292" s="859"/>
      <c r="CF292" s="1229"/>
      <c r="CG292" s="1229"/>
      <c r="CH292" s="1229"/>
      <c r="CI292" s="1229"/>
      <c r="CJ292" s="1229"/>
      <c r="CK292" s="1229"/>
      <c r="CL292" s="1229"/>
      <c r="CT292" s="63" t="s">
        <v>965</v>
      </c>
    </row>
    <row r="293" spans="2:270" ht="17" hidden="1" customHeight="1" outlineLevel="1" x14ac:dyDescent="0.15">
      <c r="L293" s="66" t="s">
        <v>960</v>
      </c>
      <c r="M293" s="34"/>
      <c r="N293" s="34"/>
      <c r="O293" s="34"/>
      <c r="P293" s="34"/>
      <c r="Q293" s="34"/>
      <c r="R293" s="34"/>
      <c r="S293" s="34"/>
      <c r="T293" s="34"/>
      <c r="U293" s="34"/>
      <c r="V293" s="34"/>
      <c r="W293" s="34" t="s">
        <v>941</v>
      </c>
      <c r="X293" s="34"/>
      <c r="Y293" s="34"/>
      <c r="Z293" s="34"/>
      <c r="AA293" s="1238">
        <f>'2A Electricity regular'!X65</f>
        <v>0</v>
      </c>
      <c r="AB293" s="1238"/>
      <c r="AC293" s="1238"/>
      <c r="AD293" s="1238"/>
      <c r="AE293" s="1238"/>
      <c r="AF293" s="73"/>
      <c r="AG293" s="1255"/>
      <c r="AH293" s="1255"/>
      <c r="AI293" s="1255"/>
      <c r="AJ293" s="1255"/>
      <c r="AK293" s="1255"/>
      <c r="AL293" s="1255"/>
      <c r="AM293" s="1255"/>
      <c r="AN293" s="568"/>
      <c r="AO293" s="568"/>
      <c r="AP293" s="568"/>
      <c r="AQ293" s="568"/>
      <c r="AR293" s="568"/>
      <c r="AS293" s="568"/>
      <c r="AT293" s="568"/>
      <c r="AU293" s="568"/>
      <c r="AV293" s="568"/>
      <c r="AW293" s="568"/>
      <c r="AX293" s="568"/>
      <c r="AY293" s="568"/>
      <c r="AZ293" s="568"/>
      <c r="BA293" s="568"/>
      <c r="BB293" s="568"/>
      <c r="BC293" s="568"/>
      <c r="BD293" s="568"/>
      <c r="BE293" s="34"/>
      <c r="BF293" s="34"/>
      <c r="BG293" s="34"/>
      <c r="BH293" s="34"/>
      <c r="BI293" s="34"/>
      <c r="BJ293" s="34"/>
      <c r="BK293" s="34"/>
      <c r="BL293" s="34"/>
      <c r="BM293" s="34"/>
      <c r="BN293" s="34"/>
      <c r="BO293" s="859"/>
      <c r="BP293" s="859"/>
      <c r="BR293" s="1228">
        <f>'2A Electricity regular'!AV65</f>
        <v>0</v>
      </c>
      <c r="BS293" s="1228"/>
      <c r="BT293" s="1228"/>
      <c r="BU293" s="1228"/>
      <c r="BV293" s="1228"/>
      <c r="BW293" s="894"/>
      <c r="BX293" s="1243"/>
      <c r="BY293" s="1243"/>
      <c r="BZ293" s="1243"/>
      <c r="CA293" s="1243"/>
      <c r="CB293" s="1243"/>
      <c r="CC293" s="1243"/>
      <c r="CD293" s="1243"/>
      <c r="CE293" s="859"/>
      <c r="CF293" s="1229"/>
      <c r="CG293" s="1229"/>
      <c r="CH293" s="1229"/>
      <c r="CI293" s="1229"/>
      <c r="CJ293" s="1229"/>
      <c r="CK293" s="1229"/>
      <c r="CL293" s="1229"/>
    </row>
    <row r="294" spans="2:270" ht="17" hidden="1" customHeight="1" outlineLevel="1" x14ac:dyDescent="0.15">
      <c r="L294" t="s">
        <v>1686</v>
      </c>
      <c r="M294" s="66"/>
      <c r="N294" s="66"/>
      <c r="O294" s="66"/>
      <c r="P294" s="66"/>
      <c r="Q294" s="66"/>
      <c r="R294" s="66"/>
      <c r="S294" s="66"/>
      <c r="T294" s="66"/>
      <c r="U294" s="66"/>
      <c r="V294" s="66"/>
      <c r="W294" s="34" t="s">
        <v>941</v>
      </c>
      <c r="X294" s="66"/>
      <c r="Y294" s="66"/>
      <c r="Z294" s="66"/>
      <c r="AA294" s="1238">
        <f>'2B Electricity SEER-SEPR'!AB79</f>
        <v>0</v>
      </c>
      <c r="AB294" s="1238"/>
      <c r="AC294" s="1238"/>
      <c r="AD294" s="1238"/>
      <c r="AE294" s="1238"/>
      <c r="AF294" s="73"/>
      <c r="AG294" s="1208"/>
      <c r="AH294" s="1208"/>
      <c r="AI294" s="1208"/>
      <c r="AJ294" s="1208"/>
      <c r="AK294" s="1208"/>
      <c r="AL294" s="1208"/>
      <c r="AM294" s="1208"/>
      <c r="AN294" s="73"/>
      <c r="AO294" s="73"/>
      <c r="AP294" s="73"/>
      <c r="AQ294" s="73"/>
      <c r="AR294" s="73"/>
      <c r="AS294" s="73"/>
      <c r="AT294" s="73"/>
      <c r="AU294" s="73"/>
      <c r="AV294" s="73"/>
      <c r="AW294" s="73"/>
      <c r="AX294" s="73"/>
      <c r="AY294" s="73"/>
      <c r="AZ294" s="73"/>
      <c r="BA294" s="73"/>
      <c r="BB294" s="73"/>
      <c r="BC294" s="73"/>
      <c r="BD294" s="73"/>
      <c r="BE294" s="34"/>
      <c r="BF294" s="66"/>
      <c r="BG294" s="66"/>
      <c r="BH294" s="66"/>
      <c r="BI294" s="66"/>
      <c r="BJ294" s="66"/>
      <c r="BK294" s="66"/>
      <c r="BL294" s="66"/>
      <c r="BM294" s="66"/>
      <c r="BN294" s="66"/>
      <c r="BO294" s="833"/>
      <c r="BP294" s="833"/>
      <c r="BR294" s="1228">
        <f>'2B Electricity SEER-SEPR'!AZ79</f>
        <v>0</v>
      </c>
      <c r="BS294" s="1228"/>
      <c r="BT294" s="1228"/>
      <c r="BU294" s="1228"/>
      <c r="BV294" s="1228"/>
      <c r="BW294" s="894"/>
      <c r="BX294" s="1229"/>
      <c r="BY294" s="1229"/>
      <c r="BZ294" s="1229"/>
      <c r="CA294" s="1229"/>
      <c r="CB294" s="1229"/>
      <c r="CC294" s="1229"/>
      <c r="CD294" s="1229"/>
      <c r="CE294" s="859"/>
      <c r="CF294" s="894"/>
      <c r="CG294" s="894"/>
      <c r="CH294" s="894"/>
      <c r="CI294" s="894"/>
      <c r="CJ294" s="894"/>
      <c r="CK294" s="894"/>
      <c r="CL294" s="894"/>
    </row>
    <row r="295" spans="2:270" ht="17" hidden="1" customHeight="1" outlineLevel="1" x14ac:dyDescent="0.15">
      <c r="L295" s="1227"/>
      <c r="M295" s="1227"/>
      <c r="N295" s="1227"/>
      <c r="O295" s="1227"/>
      <c r="P295" s="1227"/>
      <c r="Q295" s="1227"/>
      <c r="R295" s="1227"/>
      <c r="S295" s="68"/>
      <c r="T295" s="68"/>
      <c r="U295" s="68"/>
      <c r="V295" s="68"/>
      <c r="W295" s="68" t="s">
        <v>941</v>
      </c>
      <c r="X295" s="68"/>
      <c r="Y295" s="68"/>
      <c r="Z295" s="68"/>
      <c r="AA295" s="1226">
        <f>IF($AP108=$L224,IF($AE$250=1,AA293,AA294),AA292)</f>
        <v>0</v>
      </c>
      <c r="AB295" s="1226"/>
      <c r="AC295" s="1226"/>
      <c r="AD295" s="1226"/>
      <c r="AE295" s="1226"/>
      <c r="AF295" s="567"/>
      <c r="AG295" s="1235"/>
      <c r="AH295" s="1235"/>
      <c r="AI295" s="1235"/>
      <c r="AJ295" s="1235"/>
      <c r="AK295" s="1235"/>
      <c r="AL295" s="1235"/>
      <c r="AM295" s="1235"/>
      <c r="AN295" s="567"/>
      <c r="AO295" s="567"/>
      <c r="AP295" s="567"/>
      <c r="AQ295" s="567"/>
      <c r="AR295" s="567"/>
      <c r="AS295" s="567"/>
      <c r="AT295" s="567"/>
      <c r="AU295" s="567"/>
      <c r="AV295" s="567"/>
      <c r="AW295" s="567"/>
      <c r="AX295" s="567"/>
      <c r="AY295" s="567"/>
      <c r="AZ295" s="567"/>
      <c r="BA295" s="567"/>
      <c r="BB295" s="567"/>
      <c r="BC295" s="567"/>
      <c r="BD295" s="567"/>
      <c r="BE295" s="68"/>
      <c r="BF295" s="68"/>
      <c r="BG295" s="68"/>
      <c r="BH295" s="68"/>
      <c r="BI295" s="68"/>
      <c r="BJ295" s="68"/>
      <c r="BK295" s="68"/>
      <c r="BL295" s="68"/>
      <c r="BM295" s="68"/>
      <c r="BN295" s="68"/>
      <c r="BO295" s="859"/>
      <c r="BP295" s="859"/>
      <c r="BR295" s="1228">
        <f>IF($AP108=$L224,IF($AE$250=1,BR293,BR294),BR292)</f>
        <v>0</v>
      </c>
      <c r="BS295" s="1228"/>
      <c r="BT295" s="1228"/>
      <c r="BU295" s="1228"/>
      <c r="BV295" s="1228"/>
      <c r="BW295" s="894"/>
      <c r="BX295" s="1241"/>
      <c r="BY295" s="1241"/>
      <c r="BZ295" s="1241"/>
      <c r="CA295" s="1241"/>
      <c r="CB295" s="1241"/>
      <c r="CC295" s="1241"/>
      <c r="CD295" s="1241"/>
      <c r="CE295" s="859"/>
      <c r="CF295" s="1229"/>
      <c r="CG295" s="1229"/>
      <c r="CH295" s="1229"/>
      <c r="CI295" s="1229"/>
      <c r="CJ295" s="1229"/>
      <c r="CK295" s="1229"/>
      <c r="CL295" s="1229"/>
    </row>
    <row r="296" spans="2:270" hidden="1" outlineLevel="1" x14ac:dyDescent="0.15"/>
    <row r="297" spans="2:270" hidden="1" outlineLevel="1" x14ac:dyDescent="0.15"/>
    <row r="298" spans="2:270" s="544" customFormat="1" ht="17" hidden="1" customHeight="1" outlineLevel="1" x14ac:dyDescent="0.15">
      <c r="B298" s="1083"/>
      <c r="C298" s="1083"/>
      <c r="D298" s="1083"/>
      <c r="E298" s="1083"/>
      <c r="F298" s="1083"/>
      <c r="G298" s="1083"/>
      <c r="H298" s="594"/>
      <c r="L298" s="594" t="s">
        <v>931</v>
      </c>
      <c r="M298" s="594"/>
      <c r="N298" s="594"/>
      <c r="O298" s="594"/>
      <c r="P298" s="594"/>
      <c r="Q298" s="594"/>
      <c r="R298" s="594"/>
      <c r="S298" s="594"/>
      <c r="T298" s="594"/>
      <c r="U298" s="594"/>
      <c r="V298" s="594"/>
      <c r="W298" s="594"/>
      <c r="X298" s="594"/>
      <c r="Y298" s="594"/>
      <c r="Z298" s="594"/>
      <c r="AA298" s="595"/>
      <c r="AB298" s="594"/>
      <c r="AC298" s="594"/>
      <c r="AD298" s="594"/>
      <c r="AE298" s="594"/>
      <c r="AF298" s="594"/>
      <c r="AG298" s="595"/>
      <c r="AH298" s="594"/>
      <c r="AI298" s="594"/>
      <c r="AJ298" s="594"/>
      <c r="AK298" s="594"/>
      <c r="AL298" s="594"/>
      <c r="AM298" s="594"/>
      <c r="AN298" s="594"/>
      <c r="AO298" s="594"/>
      <c r="AP298" s="594"/>
      <c r="AQ298" s="594"/>
      <c r="AR298" s="594"/>
      <c r="AS298" s="594"/>
      <c r="AT298" s="594"/>
      <c r="AU298" s="594"/>
      <c r="AV298" s="594"/>
      <c r="AW298" s="594"/>
      <c r="AX298" s="594"/>
      <c r="AY298" s="594"/>
      <c r="AZ298" s="594"/>
      <c r="BA298" s="594"/>
      <c r="BB298" s="594"/>
      <c r="BC298" s="594"/>
      <c r="BD298" s="594"/>
      <c r="BE298" s="594"/>
      <c r="BF298" s="594"/>
      <c r="BG298" s="594"/>
      <c r="BH298" s="594"/>
      <c r="BI298" s="594"/>
      <c r="BJ298" s="594"/>
      <c r="BK298" s="594"/>
      <c r="BL298" s="594"/>
      <c r="BM298" s="594"/>
      <c r="BN298" s="594"/>
      <c r="BO298" s="596"/>
      <c r="BP298" s="594"/>
      <c r="BQ298" s="594"/>
      <c r="BR298" s="594"/>
      <c r="BS298" s="594"/>
      <c r="BT298" s="594"/>
      <c r="BU298" s="594"/>
      <c r="BV298" s="594"/>
      <c r="BW298" s="594"/>
      <c r="BX298" s="594"/>
      <c r="BY298" s="594"/>
      <c r="BZ298" s="594"/>
      <c r="CA298" s="594"/>
      <c r="CB298" s="594"/>
      <c r="CC298" s="594"/>
      <c r="CD298" s="594"/>
      <c r="CE298" s="594"/>
      <c r="CF298" s="594"/>
      <c r="CG298" s="594"/>
      <c r="CH298" s="596"/>
      <c r="CI298" s="596"/>
      <c r="CJ298" s="596"/>
      <c r="CK298" s="596"/>
      <c r="CL298" s="596"/>
      <c r="CM298" s="594"/>
      <c r="CN298" s="594"/>
      <c r="CO298" s="594"/>
      <c r="CP298" s="594"/>
      <c r="CQ298" s="594"/>
      <c r="CR298" s="594"/>
      <c r="CS298" s="594"/>
      <c r="CT298" s="594"/>
      <c r="CU298" s="594"/>
      <c r="CV298" s="594"/>
      <c r="CW298" s="594"/>
      <c r="CX298" s="594"/>
      <c r="CY298" s="594"/>
      <c r="CZ298" s="594"/>
      <c r="DA298" s="594"/>
      <c r="DB298" s="594"/>
      <c r="DC298" s="594"/>
      <c r="DD298" s="594"/>
      <c r="DE298" s="594"/>
      <c r="DF298" s="594"/>
      <c r="DG298" s="594"/>
      <c r="DH298" s="594"/>
      <c r="DI298" s="594"/>
      <c r="DJ298" s="594"/>
      <c r="DK298" s="594"/>
      <c r="DL298" s="594"/>
      <c r="DM298" s="594"/>
      <c r="DN298" s="594"/>
      <c r="DO298" s="594"/>
      <c r="DP298" s="594"/>
      <c r="DQ298" s="594"/>
      <c r="DR298" s="594"/>
      <c r="DS298" s="594"/>
      <c r="DT298" s="594"/>
      <c r="DU298" s="594"/>
      <c r="DV298" s="594"/>
      <c r="DW298" s="594"/>
      <c r="DX298" s="594"/>
      <c r="DY298" s="594"/>
      <c r="DZ298" s="594"/>
      <c r="EA298" s="594"/>
      <c r="EB298" s="594"/>
      <c r="EC298" s="594"/>
      <c r="ED298" s="594"/>
      <c r="EE298" s="594"/>
      <c r="EF298" s="594"/>
      <c r="EG298" s="594"/>
      <c r="EH298" s="594"/>
      <c r="EI298" s="594"/>
      <c r="EJ298" s="594"/>
      <c r="EK298" s="594"/>
      <c r="EL298" s="594"/>
      <c r="EM298" s="594"/>
      <c r="EN298" s="594"/>
      <c r="EO298" s="594"/>
      <c r="EP298" s="594"/>
      <c r="EQ298" s="594"/>
      <c r="ER298" s="594"/>
      <c r="ES298" s="594"/>
      <c r="ET298" s="594"/>
      <c r="EU298" s="594"/>
      <c r="EV298" s="594"/>
      <c r="EW298" s="594"/>
      <c r="EX298" s="594"/>
      <c r="EY298" s="594"/>
      <c r="EZ298" s="594"/>
      <c r="FA298" s="594"/>
      <c r="FB298" s="594"/>
      <c r="FC298" s="594"/>
      <c r="FD298" s="594"/>
      <c r="FE298" s="594"/>
      <c r="FF298" s="594"/>
      <c r="FG298" s="594"/>
      <c r="FH298" s="594"/>
      <c r="FI298" s="594"/>
      <c r="FJ298" s="594"/>
      <c r="FK298" s="594"/>
      <c r="FL298" s="594"/>
      <c r="FM298" s="594"/>
      <c r="FN298" s="594"/>
      <c r="FO298" s="594"/>
      <c r="FP298" s="594"/>
      <c r="FQ298" s="594"/>
      <c r="FR298" s="594"/>
      <c r="FS298" s="594"/>
      <c r="FT298" s="594"/>
      <c r="FU298" s="594"/>
      <c r="FV298" s="594"/>
      <c r="FW298" s="594"/>
      <c r="FX298" s="594"/>
      <c r="FY298" s="594"/>
      <c r="FZ298" s="594"/>
      <c r="GA298" s="594"/>
      <c r="GB298" s="594"/>
      <c r="GC298" s="594"/>
      <c r="GD298" s="594"/>
      <c r="GE298" s="594"/>
      <c r="GF298" s="594"/>
      <c r="GG298" s="594"/>
      <c r="GH298" s="594"/>
      <c r="GI298" s="594"/>
      <c r="GJ298" s="594"/>
      <c r="GK298" s="594"/>
      <c r="GL298" s="594"/>
      <c r="GM298" s="594"/>
      <c r="GN298" s="594"/>
      <c r="GO298" s="594"/>
      <c r="GP298" s="594"/>
      <c r="GQ298" s="594"/>
      <c r="GR298" s="594"/>
      <c r="GS298" s="594"/>
      <c r="GT298" s="594"/>
      <c r="GU298" s="594"/>
      <c r="GV298" s="594"/>
      <c r="GW298" s="594"/>
      <c r="GX298" s="594"/>
      <c r="GY298" s="594"/>
      <c r="GZ298" s="594"/>
      <c r="HA298" s="594"/>
      <c r="HB298" s="594"/>
      <c r="HC298" s="594"/>
      <c r="HD298" s="594"/>
      <c r="HE298" s="594"/>
      <c r="HF298" s="594"/>
      <c r="HG298" s="594"/>
      <c r="HH298" s="594"/>
      <c r="HI298" s="594"/>
      <c r="HJ298" s="594"/>
      <c r="HK298" s="594"/>
      <c r="HL298" s="594"/>
      <c r="HM298" s="594"/>
      <c r="HN298" s="594"/>
      <c r="HO298" s="594"/>
      <c r="HP298" s="594"/>
      <c r="HQ298" s="594"/>
      <c r="HR298" s="594"/>
      <c r="HS298" s="594"/>
      <c r="HT298" s="594"/>
      <c r="HU298" s="594"/>
      <c r="HV298" s="594"/>
      <c r="HW298" s="594"/>
      <c r="HX298" s="594"/>
      <c r="HY298" s="594"/>
      <c r="HZ298" s="594"/>
      <c r="IA298" s="594"/>
      <c r="IB298" s="594"/>
      <c r="IC298" s="594"/>
      <c r="ID298" s="594"/>
      <c r="IE298" s="594"/>
      <c r="IF298" s="594"/>
      <c r="IG298" s="594"/>
      <c r="IH298" s="594"/>
      <c r="II298" s="594"/>
      <c r="IJ298" s="594"/>
      <c r="IK298" s="594"/>
      <c r="IL298" s="594"/>
      <c r="IM298" s="594"/>
      <c r="IN298" s="594"/>
      <c r="IO298" s="594"/>
      <c r="IP298" s="594"/>
      <c r="IQ298" s="594"/>
      <c r="IR298" s="594"/>
      <c r="IS298" s="594"/>
      <c r="IT298" s="594"/>
      <c r="IU298" s="594"/>
      <c r="IV298" s="594"/>
      <c r="IW298" s="594"/>
      <c r="IX298" s="594"/>
      <c r="IY298" s="594"/>
      <c r="IZ298" s="594"/>
      <c r="JA298" s="594"/>
      <c r="JB298" s="594"/>
      <c r="JC298" s="594"/>
      <c r="JD298" s="594"/>
      <c r="JE298" s="594"/>
      <c r="JF298" s="594"/>
      <c r="JG298" s="594"/>
      <c r="JH298" s="594"/>
      <c r="JI298" s="594"/>
      <c r="JJ298" s="594"/>
    </row>
    <row r="299" spans="2:270" ht="17" hidden="1" customHeight="1" outlineLevel="1" x14ac:dyDescent="0.15">
      <c r="L299" s="34" t="s">
        <v>976</v>
      </c>
      <c r="M299" s="34"/>
      <c r="N299" s="34"/>
      <c r="O299" s="34"/>
      <c r="P299" s="34"/>
      <c r="Q299" s="34"/>
      <c r="R299" s="34"/>
      <c r="S299" s="34"/>
      <c r="T299" s="34"/>
      <c r="U299" s="34"/>
      <c r="V299" s="34"/>
      <c r="W299" s="34"/>
      <c r="X299" s="34"/>
      <c r="Y299" s="34"/>
      <c r="Z299" s="34"/>
      <c r="AA299" s="1242">
        <f>'2A Electricity regular'!W251</f>
        <v>0</v>
      </c>
      <c r="AB299" s="1242"/>
      <c r="AC299" s="1242"/>
      <c r="AD299" s="1242"/>
      <c r="AE299" s="1242"/>
      <c r="AF299" s="590"/>
      <c r="AG299" s="590"/>
      <c r="AH299" s="590"/>
      <c r="AI299" s="590"/>
      <c r="AJ299" s="590"/>
      <c r="AK299" s="590"/>
      <c r="AL299" s="590"/>
      <c r="AM299" s="590"/>
      <c r="AN299" s="73"/>
      <c r="AO299" s="73" t="s">
        <v>977</v>
      </c>
      <c r="AP299" s="73"/>
      <c r="AQ299" s="73"/>
      <c r="AR299" s="73"/>
      <c r="AS299" s="73"/>
      <c r="AT299" s="73"/>
      <c r="AU299" s="73"/>
      <c r="AV299" s="73"/>
      <c r="AW299" s="73"/>
      <c r="AX299" s="73"/>
      <c r="AY299" s="73"/>
      <c r="AZ299" s="73"/>
      <c r="BA299" s="73"/>
      <c r="BB299" s="73"/>
      <c r="BC299" s="73"/>
      <c r="BD299" s="73"/>
      <c r="BE299" s="34"/>
      <c r="BF299" s="34"/>
      <c r="BG299" s="34"/>
      <c r="BH299" s="34"/>
      <c r="BI299" s="34"/>
      <c r="BJ299" s="34"/>
      <c r="BK299" s="34"/>
      <c r="BL299" s="34"/>
      <c r="BM299" s="34"/>
      <c r="BN299" s="34"/>
      <c r="BO299" s="859"/>
      <c r="BP299" s="859"/>
      <c r="BR299" s="1257"/>
      <c r="BS299" s="1257"/>
      <c r="BT299" s="1257"/>
      <c r="BU299" s="1257"/>
      <c r="BV299" s="1257"/>
      <c r="BW299" s="893"/>
      <c r="BX299" s="893"/>
      <c r="BY299" s="893"/>
      <c r="BZ299" s="893"/>
      <c r="CA299" s="893"/>
      <c r="CB299" s="893"/>
      <c r="CC299" s="893"/>
      <c r="CD299" s="893"/>
      <c r="CE299" s="859"/>
      <c r="CF299" s="894" t="s">
        <v>977</v>
      </c>
      <c r="CG299" s="859"/>
      <c r="CH299" s="859"/>
      <c r="CI299" s="859"/>
      <c r="CJ299" s="859"/>
      <c r="CK299" s="859"/>
      <c r="CL299" s="859"/>
      <c r="CT299" s="63" t="s">
        <v>965</v>
      </c>
    </row>
    <row r="300" spans="2:270" ht="17" hidden="1" customHeight="1" outlineLevel="1" x14ac:dyDescent="0.15">
      <c r="L300" s="66" t="s">
        <v>960</v>
      </c>
      <c r="M300" s="34"/>
      <c r="N300" s="34"/>
      <c r="O300" s="34"/>
      <c r="P300" s="34"/>
      <c r="Q300" s="34"/>
      <c r="R300" s="34"/>
      <c r="S300" s="34"/>
      <c r="T300" s="34"/>
      <c r="U300" s="34"/>
      <c r="V300" s="34"/>
      <c r="W300" s="34" t="s">
        <v>20</v>
      </c>
      <c r="X300" s="34"/>
      <c r="Y300" s="34"/>
      <c r="Z300" s="34"/>
      <c r="AA300" s="1242">
        <f>'2A Electricity regular'!W254</f>
        <v>0</v>
      </c>
      <c r="AB300" s="1242"/>
      <c r="AC300" s="1242"/>
      <c r="AD300" s="1242"/>
      <c r="AE300" s="1242"/>
      <c r="AF300" s="73"/>
      <c r="AG300" s="1255"/>
      <c r="AH300" s="1255"/>
      <c r="AI300" s="1255"/>
      <c r="AJ300" s="1255"/>
      <c r="AK300" s="1255"/>
      <c r="AL300" s="1255"/>
      <c r="AM300" s="1255"/>
      <c r="AN300" s="568"/>
      <c r="AO300" s="568"/>
      <c r="AP300" s="568"/>
      <c r="AQ300" s="568"/>
      <c r="AR300" s="568"/>
      <c r="AS300" s="568"/>
      <c r="AT300" s="568"/>
      <c r="AU300" s="568"/>
      <c r="AV300" s="568"/>
      <c r="AW300" s="568"/>
      <c r="AX300" s="568"/>
      <c r="AY300" s="568"/>
      <c r="AZ300" s="568"/>
      <c r="BA300" s="568"/>
      <c r="BB300" s="568"/>
      <c r="BC300" s="568"/>
      <c r="BD300" s="568"/>
      <c r="BE300" s="34"/>
      <c r="BF300" s="34"/>
      <c r="BG300" s="34"/>
      <c r="BH300" s="34"/>
      <c r="BI300" s="34"/>
      <c r="BJ300" s="34"/>
      <c r="BK300" s="34"/>
      <c r="BL300" s="34"/>
      <c r="BM300" s="34"/>
      <c r="BN300" s="34"/>
      <c r="BO300" s="859"/>
      <c r="BP300" s="859"/>
      <c r="BR300" s="1257">
        <f>'2A Electricity regular'!AU254</f>
        <v>0</v>
      </c>
      <c r="BS300" s="1257"/>
      <c r="BT300" s="1257"/>
      <c r="BU300" s="1257"/>
      <c r="BV300" s="1257"/>
      <c r="BW300" s="894"/>
      <c r="BX300" s="1243"/>
      <c r="BY300" s="1243"/>
      <c r="BZ300" s="1243"/>
      <c r="CA300" s="1243"/>
      <c r="CB300" s="1243"/>
      <c r="CC300" s="1243"/>
      <c r="CD300" s="1243"/>
      <c r="CE300" s="859"/>
      <c r="CF300" s="1229"/>
      <c r="CG300" s="1229"/>
      <c r="CH300" s="1229"/>
      <c r="CI300" s="1229"/>
      <c r="CJ300" s="1229"/>
      <c r="CK300" s="1229"/>
      <c r="CL300" s="1229"/>
    </row>
    <row r="301" spans="2:270" ht="17" hidden="1" customHeight="1" outlineLevel="1" x14ac:dyDescent="0.15">
      <c r="L301" t="s">
        <v>1686</v>
      </c>
      <c r="M301" s="66"/>
      <c r="N301" s="66"/>
      <c r="O301" s="66"/>
      <c r="P301" s="66"/>
      <c r="Q301" s="66"/>
      <c r="R301" s="66"/>
      <c r="S301" s="66"/>
      <c r="T301" s="66"/>
      <c r="U301" s="66"/>
      <c r="V301" s="66"/>
      <c r="W301" s="34" t="s">
        <v>20</v>
      </c>
      <c r="X301" s="66"/>
      <c r="Y301" s="66"/>
      <c r="Z301" s="66"/>
      <c r="AA301" s="1242">
        <v>0</v>
      </c>
      <c r="AB301" s="1242"/>
      <c r="AC301" s="1242"/>
      <c r="AD301" s="1242"/>
      <c r="AE301" s="1242"/>
      <c r="AF301" s="73"/>
      <c r="AG301" s="1210"/>
      <c r="AH301" s="1210"/>
      <c r="AI301" s="1210"/>
      <c r="AJ301" s="1210"/>
      <c r="AK301" s="1210"/>
      <c r="AL301" s="1210"/>
      <c r="AM301" s="1210"/>
      <c r="AN301" s="73"/>
      <c r="AO301" s="73"/>
      <c r="AP301" s="73"/>
      <c r="AQ301" s="73"/>
      <c r="AR301" s="73"/>
      <c r="AS301" s="73"/>
      <c r="AT301" s="73"/>
      <c r="AU301" s="73"/>
      <c r="AV301" s="73"/>
      <c r="AW301" s="73"/>
      <c r="AX301" s="73"/>
      <c r="AY301" s="73"/>
      <c r="AZ301" s="73"/>
      <c r="BA301" s="73"/>
      <c r="BB301" s="73"/>
      <c r="BC301" s="73"/>
      <c r="BD301" s="73"/>
      <c r="BE301" s="34"/>
      <c r="BF301" s="66"/>
      <c r="BG301" s="66"/>
      <c r="BH301" s="66"/>
      <c r="BI301" s="66"/>
      <c r="BJ301" s="66"/>
      <c r="BK301" s="66"/>
      <c r="BL301" s="66"/>
      <c r="BM301" s="66"/>
      <c r="BN301" s="66"/>
      <c r="BO301" s="833"/>
      <c r="BP301" s="833"/>
      <c r="BR301" s="1260"/>
      <c r="BS301" s="1260"/>
      <c r="BT301" s="1260"/>
      <c r="BU301" s="1260"/>
      <c r="BV301" s="1260"/>
      <c r="BW301" s="894"/>
      <c r="BX301" s="1261"/>
      <c r="BY301" s="1261"/>
      <c r="BZ301" s="1261"/>
      <c r="CA301" s="1261"/>
      <c r="CB301" s="1261"/>
      <c r="CC301" s="1261"/>
      <c r="CD301" s="1261"/>
      <c r="CE301" s="859"/>
      <c r="CF301" s="894"/>
      <c r="CG301" s="894"/>
      <c r="CH301" s="894"/>
      <c r="CI301" s="894"/>
      <c r="CJ301" s="894"/>
      <c r="CK301" s="894"/>
      <c r="CL301" s="894"/>
    </row>
    <row r="302" spans="2:270" ht="17" hidden="1" customHeight="1" outlineLevel="1" x14ac:dyDescent="0.15">
      <c r="L302" s="1227"/>
      <c r="M302" s="1227"/>
      <c r="N302" s="1227"/>
      <c r="O302" s="1227"/>
      <c r="P302" s="1227"/>
      <c r="Q302" s="1227"/>
      <c r="R302" s="1227"/>
      <c r="S302" s="68"/>
      <c r="T302" s="68"/>
      <c r="U302" s="68"/>
      <c r="V302" s="68"/>
      <c r="W302" s="68" t="s">
        <v>20</v>
      </c>
      <c r="X302" s="68"/>
      <c r="Y302" s="68"/>
      <c r="Z302" s="68"/>
      <c r="AA302" s="1259">
        <f>IF($AP108=$L224,IF($AE$250=1,AA300,AA301),AA299)</f>
        <v>0</v>
      </c>
      <c r="AB302" s="1259"/>
      <c r="AC302" s="1259"/>
      <c r="AD302" s="1259"/>
      <c r="AE302" s="1259"/>
      <c r="AF302" s="567"/>
      <c r="AG302" s="1235"/>
      <c r="AH302" s="1235"/>
      <c r="AI302" s="1235"/>
      <c r="AJ302" s="1235"/>
      <c r="AK302" s="1235"/>
      <c r="AL302" s="1235"/>
      <c r="AM302" s="1235"/>
      <c r="AN302" s="567"/>
      <c r="AO302" s="567"/>
      <c r="AP302" s="567"/>
      <c r="AQ302" s="567"/>
      <c r="AR302" s="567"/>
      <c r="AS302" s="567"/>
      <c r="AT302" s="567"/>
      <c r="AU302" s="567"/>
      <c r="AV302" s="567"/>
      <c r="AW302" s="567"/>
      <c r="AX302" s="567"/>
      <c r="AY302" s="567"/>
      <c r="AZ302" s="567"/>
      <c r="BA302" s="567"/>
      <c r="BB302" s="567"/>
      <c r="BC302" s="567"/>
      <c r="BD302" s="567"/>
      <c r="BE302" s="68"/>
      <c r="BF302" s="68"/>
      <c r="BG302" s="68"/>
      <c r="BH302" s="68"/>
      <c r="BI302" s="68"/>
      <c r="BJ302" s="68"/>
      <c r="BK302" s="68"/>
      <c r="BL302" s="68"/>
      <c r="BM302" s="68"/>
      <c r="BN302" s="68"/>
      <c r="BO302" s="859"/>
      <c r="BP302" s="859"/>
      <c r="BR302" s="1257">
        <f>IF($AP108=$L224,IF($AE$250=1,BR300,BR301),BR299)</f>
        <v>0</v>
      </c>
      <c r="BS302" s="1257"/>
      <c r="BT302" s="1257"/>
      <c r="BU302" s="1257"/>
      <c r="BV302" s="1257"/>
      <c r="BW302" s="894"/>
      <c r="BX302" s="1241"/>
      <c r="BY302" s="1241"/>
      <c r="BZ302" s="1241"/>
      <c r="CA302" s="1241"/>
      <c r="CB302" s="1241"/>
      <c r="CC302" s="1241"/>
      <c r="CD302" s="1241"/>
      <c r="CE302" s="859"/>
      <c r="CF302" s="1229"/>
      <c r="CG302" s="1229"/>
      <c r="CH302" s="1229"/>
      <c r="CI302" s="1229"/>
      <c r="CJ302" s="1229"/>
      <c r="CK302" s="1229"/>
      <c r="CL302" s="1229"/>
    </row>
    <row r="303" spans="2:270" hidden="1" outlineLevel="1" x14ac:dyDescent="0.15"/>
    <row r="304" spans="2:270" hidden="1" outlineLevel="1" x14ac:dyDescent="0.15"/>
    <row r="305" spans="2:270" s="544" customFormat="1" ht="17" hidden="1" customHeight="1" outlineLevel="1" x14ac:dyDescent="0.15">
      <c r="B305" s="1083"/>
      <c r="C305" s="1083"/>
      <c r="D305" s="1083"/>
      <c r="E305" s="1083"/>
      <c r="F305" s="1083"/>
      <c r="G305" s="1083"/>
      <c r="H305" s="594"/>
      <c r="L305" s="594" t="s">
        <v>959</v>
      </c>
      <c r="M305" s="594"/>
      <c r="N305" s="594"/>
      <c r="O305" s="594"/>
      <c r="P305" s="594"/>
      <c r="Q305" s="594"/>
      <c r="R305" s="594"/>
      <c r="S305" s="594"/>
      <c r="T305" s="594"/>
      <c r="U305" s="594"/>
      <c r="V305" s="594"/>
      <c r="W305" s="594"/>
      <c r="X305" s="594"/>
      <c r="Y305" s="594"/>
      <c r="Z305" s="594"/>
      <c r="AA305" s="595"/>
      <c r="AB305" s="594"/>
      <c r="AC305" s="594"/>
      <c r="AD305" s="594"/>
      <c r="AE305" s="594"/>
      <c r="AF305" s="594"/>
      <c r="AG305" s="595"/>
      <c r="AH305" s="594"/>
      <c r="AI305" s="594"/>
      <c r="AJ305" s="594"/>
      <c r="AK305" s="594"/>
      <c r="AL305" s="594"/>
      <c r="AM305" s="594"/>
      <c r="AN305" s="594"/>
      <c r="AO305" s="594"/>
      <c r="AP305" s="594"/>
      <c r="AQ305" s="594"/>
      <c r="AR305" s="594"/>
      <c r="AS305" s="594"/>
      <c r="AT305" s="594"/>
      <c r="AU305" s="594"/>
      <c r="AV305" s="594"/>
      <c r="AW305" s="594"/>
      <c r="AX305" s="594"/>
      <c r="AY305" s="594"/>
      <c r="AZ305" s="594"/>
      <c r="BA305" s="594"/>
      <c r="BB305" s="594"/>
      <c r="BC305" s="594"/>
      <c r="BD305" s="594"/>
      <c r="BE305" s="594"/>
      <c r="BF305" s="594"/>
      <c r="BG305" s="594"/>
      <c r="BH305" s="594"/>
      <c r="BI305" s="594"/>
      <c r="BJ305" s="594"/>
      <c r="BK305" s="594"/>
      <c r="BL305" s="594"/>
      <c r="BM305" s="594"/>
      <c r="BN305" s="594"/>
      <c r="BO305" s="596"/>
      <c r="BP305" s="594"/>
      <c r="BQ305" s="594"/>
      <c r="BR305" s="594"/>
      <c r="BS305" s="594"/>
      <c r="BT305" s="594"/>
      <c r="BU305" s="594"/>
      <c r="BV305" s="594"/>
      <c r="BW305" s="594"/>
      <c r="BX305" s="594"/>
      <c r="BY305" s="594"/>
      <c r="BZ305" s="594"/>
      <c r="CA305" s="594"/>
      <c r="CB305" s="594"/>
      <c r="CC305" s="594"/>
      <c r="CD305" s="594"/>
      <c r="CE305" s="594"/>
      <c r="CF305" s="594"/>
      <c r="CG305" s="594"/>
      <c r="CH305" s="596"/>
      <c r="CI305" s="596"/>
      <c r="CJ305" s="596"/>
      <c r="CK305" s="596"/>
      <c r="CL305" s="596"/>
      <c r="CM305" s="594"/>
      <c r="CN305" s="594"/>
      <c r="CO305" s="594"/>
      <c r="CP305" s="594"/>
      <c r="CQ305" s="594"/>
      <c r="CR305" s="594"/>
      <c r="CS305" s="594"/>
      <c r="CT305" s="594"/>
      <c r="CU305" s="594"/>
      <c r="CV305" s="594"/>
      <c r="CW305" s="594"/>
      <c r="CX305" s="594"/>
      <c r="CY305" s="594"/>
      <c r="CZ305" s="594"/>
      <c r="DA305" s="594"/>
      <c r="DB305" s="594"/>
      <c r="DC305" s="594"/>
      <c r="DD305" s="594"/>
      <c r="DE305" s="594"/>
      <c r="DF305" s="594"/>
      <c r="DG305" s="594"/>
      <c r="DH305" s="594"/>
      <c r="DI305" s="594"/>
      <c r="DJ305" s="594"/>
      <c r="DK305" s="594"/>
      <c r="DL305" s="594"/>
      <c r="DM305" s="594"/>
      <c r="DN305" s="594"/>
      <c r="DO305" s="594"/>
      <c r="DP305" s="594"/>
      <c r="DQ305" s="594"/>
      <c r="DR305" s="594"/>
      <c r="DS305" s="594"/>
      <c r="DT305" s="594"/>
      <c r="DU305" s="594"/>
      <c r="DV305" s="594"/>
      <c r="DW305" s="594"/>
      <c r="DX305" s="594"/>
      <c r="DY305" s="594"/>
      <c r="DZ305" s="594"/>
      <c r="EA305" s="594"/>
      <c r="EB305" s="594"/>
      <c r="EC305" s="594"/>
      <c r="ED305" s="594"/>
      <c r="EE305" s="594"/>
      <c r="EF305" s="594"/>
      <c r="EG305" s="594"/>
      <c r="EH305" s="594"/>
      <c r="EI305" s="594"/>
      <c r="EJ305" s="594"/>
      <c r="EK305" s="594"/>
      <c r="EL305" s="594"/>
      <c r="EM305" s="594"/>
      <c r="EN305" s="594"/>
      <c r="EO305" s="594"/>
      <c r="EP305" s="594"/>
      <c r="EQ305" s="594"/>
      <c r="ER305" s="594"/>
      <c r="ES305" s="594"/>
      <c r="ET305" s="594"/>
      <c r="EU305" s="594"/>
      <c r="EV305" s="594"/>
      <c r="EW305" s="594"/>
      <c r="EX305" s="594"/>
      <c r="EY305" s="594"/>
      <c r="EZ305" s="594"/>
      <c r="FA305" s="594"/>
      <c r="FB305" s="594"/>
      <c r="FC305" s="594"/>
      <c r="FD305" s="594"/>
      <c r="FE305" s="594"/>
      <c r="FF305" s="594"/>
      <c r="FG305" s="594"/>
      <c r="FH305" s="594"/>
      <c r="FI305" s="594"/>
      <c r="FJ305" s="594"/>
      <c r="FK305" s="594"/>
      <c r="FL305" s="594"/>
      <c r="FM305" s="594"/>
      <c r="FN305" s="594"/>
      <c r="FO305" s="594"/>
      <c r="FP305" s="594"/>
      <c r="FQ305" s="594"/>
      <c r="FR305" s="594"/>
      <c r="FS305" s="594"/>
      <c r="FT305" s="594"/>
      <c r="FU305" s="594"/>
      <c r="FV305" s="594"/>
      <c r="FW305" s="594"/>
      <c r="FX305" s="594"/>
      <c r="FY305" s="594"/>
      <c r="FZ305" s="594"/>
      <c r="GA305" s="594"/>
      <c r="GB305" s="594"/>
      <c r="GC305" s="594"/>
      <c r="GD305" s="594"/>
      <c r="GE305" s="594"/>
      <c r="GF305" s="594"/>
      <c r="GG305" s="594"/>
      <c r="GH305" s="594"/>
      <c r="GI305" s="594"/>
      <c r="GJ305" s="594"/>
      <c r="GK305" s="594"/>
      <c r="GL305" s="594"/>
      <c r="GM305" s="594"/>
      <c r="GN305" s="594"/>
      <c r="GO305" s="594"/>
      <c r="GP305" s="594"/>
      <c r="GQ305" s="594"/>
      <c r="GR305" s="594"/>
      <c r="GS305" s="594"/>
      <c r="GT305" s="594"/>
      <c r="GU305" s="594"/>
      <c r="GV305" s="594"/>
      <c r="GW305" s="594"/>
      <c r="GX305" s="594"/>
      <c r="GY305" s="594"/>
      <c r="GZ305" s="594"/>
      <c r="HA305" s="594"/>
      <c r="HB305" s="594"/>
      <c r="HC305" s="594"/>
      <c r="HD305" s="594"/>
      <c r="HE305" s="594"/>
      <c r="HF305" s="594"/>
      <c r="HG305" s="594"/>
      <c r="HH305" s="594"/>
      <c r="HI305" s="594"/>
      <c r="HJ305" s="594"/>
      <c r="HK305" s="594"/>
      <c r="HL305" s="594"/>
      <c r="HM305" s="594"/>
      <c r="HN305" s="594"/>
      <c r="HO305" s="594"/>
      <c r="HP305" s="594"/>
      <c r="HQ305" s="594"/>
      <c r="HR305" s="594"/>
      <c r="HS305" s="594"/>
      <c r="HT305" s="594"/>
      <c r="HU305" s="594"/>
      <c r="HV305" s="594"/>
      <c r="HW305" s="594"/>
      <c r="HX305" s="594"/>
      <c r="HY305" s="594"/>
      <c r="HZ305" s="594"/>
      <c r="IA305" s="594"/>
      <c r="IB305" s="594"/>
      <c r="IC305" s="594"/>
      <c r="ID305" s="594"/>
      <c r="IE305" s="594"/>
      <c r="IF305" s="594"/>
      <c r="IG305" s="594"/>
      <c r="IH305" s="594"/>
      <c r="II305" s="594"/>
      <c r="IJ305" s="594"/>
      <c r="IK305" s="594"/>
      <c r="IL305" s="594"/>
      <c r="IM305" s="594"/>
      <c r="IN305" s="594"/>
      <c r="IO305" s="594"/>
      <c r="IP305" s="594"/>
      <c r="IQ305" s="594"/>
      <c r="IR305" s="594"/>
      <c r="IS305" s="594"/>
      <c r="IT305" s="594"/>
      <c r="IU305" s="594"/>
      <c r="IV305" s="594"/>
      <c r="IW305" s="594"/>
      <c r="IX305" s="594"/>
      <c r="IY305" s="594"/>
      <c r="IZ305" s="594"/>
      <c r="JA305" s="594"/>
      <c r="JB305" s="594"/>
      <c r="JC305" s="594"/>
      <c r="JD305" s="594"/>
      <c r="JE305" s="594"/>
      <c r="JF305" s="594"/>
      <c r="JG305" s="594"/>
      <c r="JH305" s="594"/>
      <c r="JI305" s="594"/>
      <c r="JJ305" s="594"/>
    </row>
    <row r="306" spans="2:270" ht="17" hidden="1" customHeight="1" outlineLevel="1" x14ac:dyDescent="0.15">
      <c r="L306" s="34" t="s">
        <v>976</v>
      </c>
      <c r="M306" s="34"/>
      <c r="N306" s="34"/>
      <c r="O306" s="34"/>
      <c r="P306" s="34"/>
      <c r="Q306" s="34"/>
      <c r="R306" s="34"/>
      <c r="S306" s="34"/>
      <c r="T306" s="34"/>
      <c r="U306" s="34"/>
      <c r="V306" s="34"/>
      <c r="W306" s="34"/>
      <c r="X306" s="34"/>
      <c r="Y306" s="34"/>
      <c r="Z306" s="34"/>
      <c r="AA306" s="1238"/>
      <c r="AB306" s="1238"/>
      <c r="AC306" s="1238"/>
      <c r="AD306" s="1238"/>
      <c r="AE306" s="1238"/>
      <c r="AF306" s="1238"/>
      <c r="AG306" s="1238"/>
      <c r="AH306" s="1238"/>
      <c r="AI306" s="1238"/>
      <c r="AJ306" s="1238"/>
      <c r="AK306" s="1238"/>
      <c r="AL306" s="1238"/>
      <c r="AM306" s="1238"/>
      <c r="AN306" s="73"/>
      <c r="AO306" s="73" t="s">
        <v>977</v>
      </c>
      <c r="AP306" s="73"/>
      <c r="AQ306" s="73"/>
      <c r="AR306" s="73"/>
      <c r="AS306" s="73"/>
      <c r="AT306" s="73"/>
      <c r="AU306" s="73"/>
      <c r="AV306" s="73"/>
      <c r="AW306" s="73"/>
      <c r="AX306" s="73"/>
      <c r="AY306" s="73"/>
      <c r="AZ306" s="73"/>
      <c r="BA306" s="73"/>
      <c r="BB306" s="73"/>
      <c r="BC306" s="73"/>
      <c r="BD306" s="73"/>
      <c r="BE306" s="34"/>
      <c r="BF306" s="34"/>
      <c r="BG306" s="34"/>
      <c r="BH306" s="34"/>
      <c r="BI306" s="34"/>
      <c r="BJ306" s="34"/>
      <c r="BK306" s="34"/>
      <c r="BL306" s="34"/>
      <c r="BM306" s="34"/>
      <c r="BN306" s="34"/>
      <c r="BO306" s="859"/>
      <c r="BP306" s="859"/>
      <c r="BR306" s="1228"/>
      <c r="BS306" s="1228"/>
      <c r="BT306" s="1228"/>
      <c r="BU306" s="1228"/>
      <c r="BV306" s="1228"/>
      <c r="BW306" s="1228"/>
      <c r="BX306" s="1228"/>
      <c r="BY306" s="1228"/>
      <c r="BZ306" s="1228"/>
      <c r="CA306" s="1228"/>
      <c r="CB306" s="1228"/>
      <c r="CC306" s="1228"/>
      <c r="CD306" s="1228"/>
      <c r="CE306" s="859"/>
      <c r="CF306" s="894" t="s">
        <v>977</v>
      </c>
      <c r="CG306" s="859"/>
      <c r="CH306" s="859"/>
      <c r="CI306" s="859"/>
      <c r="CJ306" s="859"/>
      <c r="CK306" s="859"/>
      <c r="CL306" s="859"/>
      <c r="CT306" s="63" t="s">
        <v>965</v>
      </c>
    </row>
    <row r="307" spans="2:270" ht="17" hidden="1" customHeight="1" outlineLevel="1" x14ac:dyDescent="0.15">
      <c r="L307" s="66" t="s">
        <v>960</v>
      </c>
      <c r="M307" s="34"/>
      <c r="N307" s="34"/>
      <c r="O307" s="34"/>
      <c r="P307" s="34"/>
      <c r="Q307" s="34"/>
      <c r="R307" s="34"/>
      <c r="S307" s="34"/>
      <c r="T307" s="34"/>
      <c r="U307" s="34"/>
      <c r="V307" s="34"/>
      <c r="W307" s="34"/>
      <c r="X307" s="34"/>
      <c r="Y307" s="34"/>
      <c r="Z307" s="34"/>
      <c r="AA307" s="1238">
        <f>IF('2A Electricity regular'!AB110='2A Electricity regular'!BA494,"",'2A Electricity regular'!AB110)</f>
        <v>0</v>
      </c>
      <c r="AB307" s="1238"/>
      <c r="AC307" s="1238"/>
      <c r="AD307" s="1238"/>
      <c r="AE307" s="1238"/>
      <c r="AF307" s="1238"/>
      <c r="AG307" s="1238"/>
      <c r="AH307" s="1238"/>
      <c r="AI307" s="1238"/>
      <c r="AJ307" s="1238"/>
      <c r="AK307" s="1238"/>
      <c r="AL307" s="1238"/>
      <c r="AM307" s="1238"/>
      <c r="AN307" s="568"/>
      <c r="AO307" s="568"/>
      <c r="AP307" s="568"/>
      <c r="AQ307" s="568"/>
      <c r="AR307" s="568"/>
      <c r="AS307" s="568"/>
      <c r="AT307" s="568"/>
      <c r="AU307" s="568"/>
      <c r="AV307" s="568"/>
      <c r="AW307" s="568"/>
      <c r="AX307" s="568"/>
      <c r="AY307" s="568"/>
      <c r="AZ307" s="568"/>
      <c r="BA307" s="568"/>
      <c r="BB307" s="568"/>
      <c r="BC307" s="568"/>
      <c r="BD307" s="568"/>
      <c r="BE307" s="34"/>
      <c r="BF307" s="34"/>
      <c r="BG307" s="34"/>
      <c r="BH307" s="34"/>
      <c r="BI307" s="34"/>
      <c r="BJ307" s="34"/>
      <c r="BK307" s="34"/>
      <c r="BL307" s="34"/>
      <c r="BM307" s="34"/>
      <c r="BN307" s="34"/>
      <c r="BO307" s="859"/>
      <c r="BP307" s="859"/>
      <c r="BR307" s="1228">
        <f>IF('2A Electricity regular'!AZ110='2A Electricity regular'!BA494,"",'2A Electricity regular'!AZ110)</f>
        <v>0</v>
      </c>
      <c r="BS307" s="1228"/>
      <c r="BT307" s="1228"/>
      <c r="BU307" s="1228"/>
      <c r="BV307" s="1228"/>
      <c r="BW307" s="1228"/>
      <c r="BX307" s="1228"/>
      <c r="BY307" s="1228"/>
      <c r="BZ307" s="1228"/>
      <c r="CA307" s="1228"/>
      <c r="CB307" s="1228"/>
      <c r="CC307" s="1228"/>
      <c r="CD307" s="1228"/>
      <c r="CE307" s="859"/>
      <c r="CF307" s="897"/>
      <c r="CG307" s="859"/>
      <c r="CH307" s="859"/>
      <c r="CI307" s="859"/>
      <c r="CJ307" s="859"/>
      <c r="CK307" s="859"/>
      <c r="CL307" s="859"/>
    </row>
    <row r="308" spans="2:270" ht="17" hidden="1" customHeight="1" outlineLevel="1" x14ac:dyDescent="0.15">
      <c r="L308" t="s">
        <v>1686</v>
      </c>
      <c r="M308" s="66"/>
      <c r="N308" s="66"/>
      <c r="O308" s="66"/>
      <c r="P308" s="66"/>
      <c r="Q308" s="66"/>
      <c r="R308" s="66"/>
      <c r="S308" s="66"/>
      <c r="T308" s="66"/>
      <c r="U308" s="66"/>
      <c r="V308" s="66"/>
      <c r="W308" s="34"/>
      <c r="X308" s="66"/>
      <c r="Y308" s="66"/>
      <c r="Z308" s="66"/>
      <c r="AA308" s="1239" t="str">
        <f>'2B Electricity SEER-SEPR'!AE448</f>
        <v/>
      </c>
      <c r="AB308" s="1239"/>
      <c r="AC308" s="1239"/>
      <c r="AD308" s="1239"/>
      <c r="AE308" s="1239"/>
      <c r="AF308" s="1239"/>
      <c r="AG308" s="1239"/>
      <c r="AH308" s="1239"/>
      <c r="AI308" s="1239"/>
      <c r="AJ308" s="1239"/>
      <c r="AK308" s="1239"/>
      <c r="AL308" s="1239"/>
      <c r="AM308" s="1239"/>
      <c r="AN308" s="73"/>
      <c r="AO308" s="73" t="s">
        <v>977</v>
      </c>
      <c r="AP308" s="73"/>
      <c r="AQ308" s="73"/>
      <c r="AR308" s="73"/>
      <c r="AS308" s="73"/>
      <c r="AT308" s="73"/>
      <c r="AU308" s="73"/>
      <c r="AV308" s="73"/>
      <c r="AW308" s="73"/>
      <c r="AX308" s="73"/>
      <c r="AY308" s="73"/>
      <c r="AZ308" s="73"/>
      <c r="BA308" s="73"/>
      <c r="BB308" s="73"/>
      <c r="BC308" s="73"/>
      <c r="BD308" s="73"/>
      <c r="BE308" s="34"/>
      <c r="BF308" s="66"/>
      <c r="BG308" s="66"/>
      <c r="BH308" s="66"/>
      <c r="BI308" s="66"/>
      <c r="BJ308" s="66"/>
      <c r="BK308" s="66"/>
      <c r="BL308" s="66"/>
      <c r="BM308" s="66"/>
      <c r="BN308" s="66"/>
      <c r="BO308" s="833"/>
      <c r="BP308" s="833"/>
      <c r="BR308" s="1258" t="str">
        <f>'2B Electricity SEER-SEPR'!AV448</f>
        <v/>
      </c>
      <c r="BS308" s="1258"/>
      <c r="BT308" s="1258"/>
      <c r="BU308" s="1258"/>
      <c r="BV308" s="1258"/>
      <c r="BW308" s="1258"/>
      <c r="BX308" s="1258"/>
      <c r="BY308" s="1258"/>
      <c r="BZ308" s="1258"/>
      <c r="CA308" s="1258"/>
      <c r="CB308" s="1258"/>
      <c r="CC308" s="1258"/>
      <c r="CD308" s="1258"/>
      <c r="CE308" s="859"/>
      <c r="CF308" s="894" t="s">
        <v>977</v>
      </c>
      <c r="CG308" s="894"/>
      <c r="CH308" s="894"/>
      <c r="CI308" s="894"/>
      <c r="CJ308" s="894"/>
      <c r="CK308" s="894"/>
      <c r="CL308" s="894"/>
    </row>
    <row r="309" spans="2:270" ht="17" hidden="1" customHeight="1" outlineLevel="1" x14ac:dyDescent="0.15">
      <c r="L309" s="1227"/>
      <c r="M309" s="1227"/>
      <c r="N309" s="1227"/>
      <c r="O309" s="1227"/>
      <c r="P309" s="1227"/>
      <c r="Q309" s="1227"/>
      <c r="R309" s="1227"/>
      <c r="S309" s="68"/>
      <c r="T309" s="68"/>
      <c r="U309" s="68"/>
      <c r="V309" s="68"/>
      <c r="W309" s="68"/>
      <c r="X309" s="68"/>
      <c r="Y309" s="68"/>
      <c r="Z309" s="68"/>
      <c r="AA309" s="1263">
        <f>IF(AC183=1,AA307,IF(AC184=1,AA308,""))</f>
        <v>0</v>
      </c>
      <c r="AB309" s="1263"/>
      <c r="AC309" s="1263"/>
      <c r="AD309" s="1263"/>
      <c r="AE309" s="1263"/>
      <c r="AF309" s="1263"/>
      <c r="AG309" s="1263"/>
      <c r="AH309" s="1263"/>
      <c r="AI309" s="1263"/>
      <c r="AJ309" s="1263"/>
      <c r="AK309" s="1263"/>
      <c r="AL309" s="1263"/>
      <c r="AM309" s="1263"/>
      <c r="AN309" s="567"/>
      <c r="AO309" s="567"/>
      <c r="AP309" s="567"/>
      <c r="AQ309" s="567"/>
      <c r="AR309" s="567"/>
      <c r="AS309" s="567"/>
      <c r="AT309" s="567"/>
      <c r="AU309" s="567"/>
      <c r="AV309" s="567"/>
      <c r="AW309" s="567"/>
      <c r="AX309" s="567"/>
      <c r="AY309" s="567"/>
      <c r="AZ309" s="567"/>
      <c r="BA309" s="567"/>
      <c r="BB309" s="567"/>
      <c r="BC309" s="567"/>
      <c r="BD309" s="567"/>
      <c r="BE309" s="68"/>
      <c r="BF309" s="1227"/>
      <c r="BG309" s="1227"/>
      <c r="BH309" s="1227"/>
      <c r="BI309" s="1227"/>
      <c r="BJ309" s="1227"/>
      <c r="BK309" s="1227"/>
      <c r="BL309" s="1227"/>
      <c r="BM309" s="1227"/>
      <c r="BN309" s="1227"/>
      <c r="BO309" s="1227"/>
      <c r="BP309" s="1227"/>
      <c r="BR309" s="1258">
        <f>IF(AE250=1,BR307,IF(AC184=1,BR308,""))</f>
        <v>0</v>
      </c>
      <c r="BS309" s="1258"/>
      <c r="BT309" s="1258"/>
      <c r="BU309" s="1258"/>
      <c r="BV309" s="1258"/>
      <c r="BW309" s="1258"/>
      <c r="BX309" s="1258"/>
      <c r="BY309" s="1258"/>
      <c r="BZ309" s="1258"/>
      <c r="CA309" s="1258"/>
      <c r="CB309" s="1258"/>
      <c r="CC309" s="1258"/>
      <c r="CD309" s="1258"/>
      <c r="CE309" s="859"/>
      <c r="CF309" s="1229"/>
      <c r="CG309" s="1229"/>
      <c r="CH309" s="1229"/>
      <c r="CI309" s="1229"/>
      <c r="CJ309" s="1229"/>
      <c r="CK309" s="1229"/>
      <c r="CL309" s="1229"/>
    </row>
    <row r="310" spans="2:270" hidden="1" outlineLevel="1" x14ac:dyDescent="0.15"/>
    <row r="311" spans="2:270" hidden="1" outlineLevel="1" x14ac:dyDescent="0.15"/>
    <row r="312" spans="2:270" s="544" customFormat="1" ht="17" hidden="1" customHeight="1" outlineLevel="1" x14ac:dyDescent="0.15">
      <c r="B312" s="1083"/>
      <c r="C312" s="1083"/>
      <c r="D312" s="1083"/>
      <c r="E312" s="1083"/>
      <c r="F312" s="1083"/>
      <c r="G312" s="1083"/>
      <c r="H312" s="594"/>
      <c r="L312" s="594" t="s">
        <v>1038</v>
      </c>
      <c r="M312" s="594"/>
      <c r="N312" s="594"/>
      <c r="O312" s="594"/>
      <c r="P312" s="594"/>
      <c r="Q312" s="594"/>
      <c r="R312" s="594"/>
      <c r="S312" s="594"/>
      <c r="T312" s="594"/>
      <c r="U312" s="594"/>
      <c r="V312" s="594"/>
      <c r="W312" s="594"/>
      <c r="X312" s="594"/>
      <c r="Y312" s="594"/>
      <c r="Z312" s="594"/>
      <c r="AA312" s="692" t="s">
        <v>287</v>
      </c>
      <c r="AB312" s="690"/>
      <c r="AC312" s="690"/>
      <c r="AD312" s="690"/>
      <c r="AE312" s="690"/>
      <c r="AF312" s="594"/>
      <c r="AG312" s="692" t="s">
        <v>287</v>
      </c>
      <c r="AH312" s="594"/>
      <c r="AI312" s="594"/>
      <c r="AJ312" s="594"/>
      <c r="AK312" s="594"/>
      <c r="AL312" s="594"/>
      <c r="AM312" s="594"/>
      <c r="AN312" s="594"/>
      <c r="AO312" s="594"/>
      <c r="AP312" s="594"/>
      <c r="AQ312" s="594"/>
      <c r="AR312" s="594"/>
      <c r="AS312" s="594"/>
      <c r="AT312" s="594"/>
      <c r="AU312" s="594"/>
      <c r="AV312" s="594"/>
      <c r="AW312" s="594"/>
      <c r="AX312" s="594"/>
      <c r="AY312" s="594"/>
      <c r="AZ312" s="594"/>
      <c r="BA312" s="594"/>
      <c r="BB312" s="594"/>
      <c r="BC312" s="594"/>
      <c r="BD312" s="594"/>
      <c r="BE312" s="594"/>
      <c r="BF312" s="594"/>
      <c r="BG312" s="594"/>
      <c r="BH312" s="594"/>
      <c r="BI312" s="594"/>
      <c r="BJ312" s="594"/>
      <c r="BK312" s="594"/>
      <c r="BL312" s="594"/>
      <c r="BM312" s="594"/>
      <c r="BN312" s="594"/>
      <c r="BO312" s="596"/>
      <c r="BP312" s="594"/>
      <c r="BQ312" s="594"/>
      <c r="BR312" s="594" t="str">
        <f>AA312</f>
        <v>Art</v>
      </c>
      <c r="BS312" s="594"/>
      <c r="BT312" s="594"/>
      <c r="BU312" s="594"/>
      <c r="BV312" s="594"/>
      <c r="BW312" s="594"/>
      <c r="BX312" s="594"/>
      <c r="BY312" s="594"/>
      <c r="BZ312" s="594"/>
      <c r="CA312" s="594"/>
      <c r="CB312" s="594"/>
      <c r="CC312" s="594"/>
      <c r="CD312" s="594"/>
      <c r="CE312" s="594"/>
      <c r="CF312" s="594"/>
      <c r="CG312" s="594"/>
      <c r="CH312" s="594"/>
      <c r="CI312" s="594"/>
      <c r="CJ312" s="594"/>
      <c r="CK312" s="594"/>
      <c r="CL312" s="594"/>
      <c r="CM312" s="594"/>
      <c r="CN312" s="594"/>
      <c r="CO312" s="594"/>
      <c r="CP312" s="594"/>
      <c r="CQ312" s="594"/>
      <c r="CR312" s="594"/>
      <c r="CS312" s="594"/>
      <c r="CT312" s="594"/>
      <c r="CU312" s="594"/>
      <c r="CV312" s="594"/>
      <c r="CW312" s="594"/>
      <c r="CX312" s="594"/>
      <c r="CY312" s="594"/>
      <c r="CZ312" s="594"/>
      <c r="DA312" s="594"/>
      <c r="DB312" s="594"/>
      <c r="DC312" s="594"/>
      <c r="DD312" s="594"/>
      <c r="DE312" s="594"/>
      <c r="DF312" s="594"/>
      <c r="DG312" s="594"/>
      <c r="DH312" s="594"/>
      <c r="DI312" s="594"/>
      <c r="DJ312" s="594"/>
      <c r="DK312" s="594"/>
      <c r="DL312" s="594"/>
      <c r="DM312" s="594"/>
      <c r="DN312" s="594"/>
      <c r="DO312" s="594"/>
      <c r="DP312" s="594"/>
      <c r="DQ312" s="594"/>
      <c r="DR312" s="594"/>
      <c r="DS312" s="594"/>
      <c r="DT312" s="594"/>
      <c r="DU312" s="594"/>
      <c r="DV312" s="594"/>
      <c r="DW312" s="594"/>
      <c r="DX312" s="594"/>
      <c r="DY312" s="594"/>
      <c r="DZ312" s="594"/>
      <c r="EA312" s="594"/>
      <c r="EB312" s="594"/>
      <c r="EC312" s="594"/>
      <c r="ED312" s="594"/>
      <c r="EE312" s="594"/>
      <c r="EF312" s="594"/>
      <c r="EG312" s="594"/>
      <c r="EH312" s="594"/>
      <c r="EI312" s="594"/>
      <c r="EJ312" s="594"/>
      <c r="EK312" s="594"/>
      <c r="EL312" s="594"/>
      <c r="EM312" s="594"/>
      <c r="EN312" s="594"/>
      <c r="EO312" s="594"/>
      <c r="EP312" s="594"/>
      <c r="EQ312" s="594"/>
      <c r="ER312" s="594"/>
      <c r="ES312" s="594"/>
      <c r="ET312" s="594"/>
      <c r="EU312" s="594"/>
      <c r="EV312" s="594"/>
      <c r="EW312" s="594"/>
      <c r="EX312" s="594"/>
      <c r="EY312" s="594"/>
      <c r="EZ312" s="594"/>
      <c r="FA312" s="594"/>
      <c r="FB312" s="594"/>
      <c r="FC312" s="594"/>
      <c r="FD312" s="594"/>
      <c r="FE312" s="594"/>
      <c r="FF312" s="594"/>
      <c r="FG312" s="594"/>
      <c r="FH312" s="594"/>
      <c r="FI312" s="594"/>
      <c r="FJ312" s="594"/>
      <c r="FK312" s="594"/>
      <c r="FL312" s="594"/>
      <c r="FM312" s="594"/>
      <c r="FN312" s="594"/>
      <c r="FO312" s="594"/>
      <c r="FP312" s="594"/>
      <c r="FQ312" s="594"/>
      <c r="FR312" s="594"/>
      <c r="FS312" s="594"/>
      <c r="FT312" s="594"/>
      <c r="FU312" s="594"/>
      <c r="FV312" s="594"/>
      <c r="FW312" s="594"/>
      <c r="FX312" s="594"/>
      <c r="FY312" s="594"/>
      <c r="FZ312" s="594"/>
      <c r="GA312" s="594"/>
      <c r="GB312" s="594"/>
      <c r="GC312" s="594"/>
      <c r="GD312" s="594"/>
      <c r="GE312" s="594"/>
      <c r="GF312" s="594"/>
      <c r="GG312" s="594"/>
      <c r="GH312" s="594"/>
      <c r="GI312" s="594"/>
      <c r="GJ312" s="594"/>
      <c r="GK312" s="594"/>
      <c r="GL312" s="594"/>
      <c r="GM312" s="594"/>
      <c r="GN312" s="594"/>
      <c r="GO312" s="594"/>
      <c r="GP312" s="594"/>
      <c r="GQ312" s="594"/>
      <c r="GR312" s="594"/>
      <c r="GS312" s="594"/>
      <c r="GT312" s="594"/>
      <c r="GU312" s="594"/>
      <c r="GV312" s="594"/>
      <c r="GW312" s="594"/>
      <c r="GX312" s="594"/>
      <c r="GY312" s="594"/>
      <c r="GZ312" s="594"/>
      <c r="HA312" s="594"/>
      <c r="HB312" s="594"/>
      <c r="HC312" s="594"/>
      <c r="HD312" s="594"/>
      <c r="HE312" s="594"/>
      <c r="HF312" s="594"/>
      <c r="HG312" s="594"/>
      <c r="HH312" s="594"/>
      <c r="HI312" s="594"/>
      <c r="HJ312" s="594"/>
      <c r="HK312" s="594"/>
      <c r="HL312" s="594"/>
      <c r="HM312" s="594"/>
      <c r="HN312" s="594"/>
      <c r="HO312" s="594"/>
      <c r="HP312" s="594"/>
      <c r="HQ312" s="594"/>
      <c r="HR312" s="594"/>
      <c r="HS312" s="594"/>
      <c r="HT312" s="594"/>
      <c r="HU312" s="594"/>
      <c r="HV312" s="594"/>
      <c r="HW312" s="594"/>
      <c r="HX312" s="594"/>
      <c r="HY312" s="594"/>
      <c r="HZ312" s="594"/>
      <c r="IA312" s="594"/>
      <c r="IB312" s="594"/>
      <c r="IC312" s="594"/>
      <c r="ID312" s="594"/>
      <c r="IE312" s="594"/>
      <c r="IF312" s="594"/>
      <c r="IG312" s="594"/>
      <c r="IH312" s="594"/>
      <c r="II312" s="594"/>
      <c r="IJ312" s="594"/>
      <c r="IK312" s="594"/>
      <c r="IL312" s="594"/>
      <c r="IM312" s="594"/>
      <c r="IN312" s="594"/>
      <c r="IO312" s="594"/>
      <c r="IP312" s="594"/>
      <c r="IQ312" s="594"/>
      <c r="IR312" s="594"/>
      <c r="IS312" s="594"/>
      <c r="IT312" s="594"/>
      <c r="IU312" s="594"/>
      <c r="IV312" s="594"/>
      <c r="IW312" s="594"/>
      <c r="IX312" s="594"/>
      <c r="IY312" s="594"/>
      <c r="IZ312" s="594"/>
      <c r="JA312" s="594"/>
      <c r="JB312" s="594"/>
      <c r="JC312" s="594"/>
      <c r="JD312" s="594"/>
      <c r="JE312" s="594"/>
      <c r="JF312" s="594"/>
      <c r="JG312" s="594"/>
      <c r="JH312" s="594"/>
      <c r="JI312" s="594"/>
      <c r="JJ312" s="594"/>
    </row>
    <row r="313" spans="2:270" ht="17" hidden="1" customHeight="1" outlineLevel="1" x14ac:dyDescent="0.15">
      <c r="L313" s="34" t="str">
        <f>X!$C$175</f>
        <v>Inserimento manuale</v>
      </c>
      <c r="M313" s="34"/>
      <c r="N313" s="34"/>
      <c r="O313" s="34"/>
      <c r="P313" s="34"/>
      <c r="Q313" s="34"/>
      <c r="R313" s="34"/>
      <c r="S313" s="34"/>
      <c r="T313" s="34"/>
      <c r="U313" s="34"/>
      <c r="V313" s="34"/>
      <c r="W313" s="34"/>
      <c r="X313" s="34"/>
      <c r="Y313" s="34"/>
      <c r="Z313" s="34"/>
      <c r="AA313" s="1238">
        <f>AP117</f>
        <v>0</v>
      </c>
      <c r="AB313" s="1238"/>
      <c r="AC313" s="1238"/>
      <c r="AD313" s="1238"/>
      <c r="AE313" s="1238"/>
      <c r="AF313" s="613"/>
      <c r="AG313" s="1238"/>
      <c r="AH313" s="1238"/>
      <c r="AI313" s="1238"/>
      <c r="AJ313" s="1238"/>
      <c r="AK313" s="1238"/>
      <c r="AL313" s="1238"/>
      <c r="AM313" s="1238"/>
      <c r="AN313" s="1238"/>
      <c r="AO313" s="1238"/>
      <c r="AP313" s="1238"/>
      <c r="AQ313" s="1238"/>
      <c r="AR313" s="1238"/>
      <c r="AS313" s="1238"/>
      <c r="AT313" s="1238"/>
      <c r="AU313" s="1236"/>
      <c r="AV313" s="1236"/>
      <c r="AW313" s="1236"/>
      <c r="AX313" s="1236"/>
      <c r="AY313" s="1236"/>
      <c r="AZ313" s="1236"/>
      <c r="BA313" s="1236"/>
      <c r="BB313" s="73"/>
      <c r="BC313" s="73"/>
      <c r="BD313" s="73"/>
      <c r="BE313" s="34"/>
      <c r="BF313" s="1208"/>
      <c r="BG313" s="1208"/>
      <c r="BH313" s="1208"/>
      <c r="BI313" s="1208"/>
      <c r="BJ313" s="1208"/>
      <c r="BK313" s="1208"/>
      <c r="BL313" s="1208"/>
      <c r="BM313" s="1208"/>
      <c r="BN313" s="1208"/>
      <c r="BO313" s="1208"/>
      <c r="BP313" s="1208"/>
      <c r="BR313" s="1228">
        <f>AA313</f>
        <v>0</v>
      </c>
      <c r="BS313" s="1228"/>
      <c r="BT313" s="1228"/>
      <c r="BU313" s="1228"/>
      <c r="BV313" s="1228"/>
      <c r="BW313" s="896"/>
      <c r="BX313" s="1228"/>
      <c r="BY313" s="1228"/>
      <c r="BZ313" s="1228"/>
      <c r="CA313" s="1228"/>
      <c r="CB313" s="1228"/>
      <c r="CC313" s="1228"/>
      <c r="CD313" s="1228"/>
      <c r="CE313" s="1228"/>
      <c r="CF313" s="1228"/>
      <c r="CG313" s="1228"/>
      <c r="CH313" s="1228"/>
      <c r="CI313" s="1228"/>
      <c r="CJ313" s="1228"/>
      <c r="CK313" s="1228"/>
      <c r="CL313" s="1241"/>
      <c r="CM313" s="1241"/>
      <c r="CN313" s="1241"/>
      <c r="CO313" s="1241"/>
      <c r="CP313" s="1241"/>
      <c r="CQ313" s="1241"/>
      <c r="CR313" s="1241"/>
    </row>
    <row r="314" spans="2:270" ht="17" hidden="1" customHeight="1" outlineLevel="1" x14ac:dyDescent="0.15">
      <c r="L314" s="66" t="s">
        <v>960</v>
      </c>
      <c r="M314" s="34"/>
      <c r="N314" s="34"/>
      <c r="O314" s="34"/>
      <c r="P314" s="34"/>
      <c r="Q314" s="34"/>
      <c r="R314" s="34"/>
      <c r="S314" s="34"/>
      <c r="T314" s="34"/>
      <c r="U314" s="34"/>
      <c r="V314" s="34"/>
      <c r="W314" s="34"/>
      <c r="X314" s="34"/>
      <c r="Y314" s="34"/>
      <c r="Z314" s="34"/>
      <c r="AA314" s="1238">
        <f>'2A Electricity regular'!AB101</f>
        <v>0</v>
      </c>
      <c r="AB314" s="1238"/>
      <c r="AC314" s="1238"/>
      <c r="AD314" s="1238"/>
      <c r="AE314" s="1238"/>
      <c r="AF314" s="613"/>
      <c r="AG314" s="1238"/>
      <c r="AH314" s="1238"/>
      <c r="AI314" s="1238"/>
      <c r="AJ314" s="1238"/>
      <c r="AK314" s="1238"/>
      <c r="AL314" s="1238"/>
      <c r="AM314" s="1238"/>
      <c r="AN314" s="1238"/>
      <c r="AO314" s="1238"/>
      <c r="AP314" s="1238"/>
      <c r="AQ314" s="1238"/>
      <c r="AR314" s="1238"/>
      <c r="AS314" s="1238"/>
      <c r="AT314" s="1238"/>
      <c r="AU314" s="1236"/>
      <c r="AV314" s="1236"/>
      <c r="AW314" s="1236"/>
      <c r="AX314" s="1236"/>
      <c r="AY314" s="1236"/>
      <c r="AZ314" s="1236"/>
      <c r="BA314" s="1236"/>
      <c r="BB314" s="612"/>
      <c r="BC314" s="612"/>
      <c r="BD314" s="612"/>
      <c r="BE314" s="34"/>
      <c r="BF314" s="34"/>
      <c r="BG314" s="34"/>
      <c r="BH314" s="34"/>
      <c r="BI314" s="34"/>
      <c r="BJ314" s="34"/>
      <c r="BK314" s="34"/>
      <c r="BL314" s="34"/>
      <c r="BM314" s="34"/>
      <c r="BN314" s="34"/>
      <c r="BO314" s="859"/>
      <c r="BP314" s="859"/>
      <c r="BR314" s="1228">
        <f>'2A Electricity regular'!AZ101</f>
        <v>0</v>
      </c>
      <c r="BS314" s="1228"/>
      <c r="BT314" s="1228"/>
      <c r="BU314" s="1228"/>
      <c r="BV314" s="1228"/>
      <c r="BW314" s="896"/>
      <c r="BX314" s="1228"/>
      <c r="BY314" s="1228"/>
      <c r="BZ314" s="1228"/>
      <c r="CA314" s="1228"/>
      <c r="CB314" s="1228"/>
      <c r="CC314" s="1228"/>
      <c r="CD314" s="1228"/>
      <c r="CE314" s="1228"/>
      <c r="CF314" s="1228"/>
      <c r="CG314" s="1228"/>
      <c r="CH314" s="1228"/>
      <c r="CI314" s="1228"/>
      <c r="CJ314" s="1228"/>
      <c r="CK314" s="1228"/>
      <c r="CL314" s="1241"/>
      <c r="CM314" s="1241"/>
      <c r="CN314" s="1241"/>
      <c r="CO314" s="1241"/>
      <c r="CP314" s="1241"/>
      <c r="CQ314" s="1241"/>
      <c r="CR314" s="1241"/>
    </row>
    <row r="315" spans="2:270" ht="17" hidden="1" customHeight="1" outlineLevel="1" x14ac:dyDescent="0.15">
      <c r="L315" t="s">
        <v>1686</v>
      </c>
      <c r="M315" s="66"/>
      <c r="N315" s="66"/>
      <c r="O315" s="66"/>
      <c r="P315" s="66"/>
      <c r="Q315" s="66"/>
      <c r="R315" s="66"/>
      <c r="S315" s="66"/>
      <c r="T315" s="66"/>
      <c r="U315" s="66"/>
      <c r="V315" s="66"/>
      <c r="W315" s="34"/>
      <c r="X315" s="66"/>
      <c r="Y315" s="66"/>
      <c r="Z315" s="66"/>
      <c r="AA315" s="1238">
        <f>'2B Electricity SEER-SEPR'!AB109</f>
        <v>0</v>
      </c>
      <c r="AB315" s="1238"/>
      <c r="AC315" s="1238"/>
      <c r="AD315" s="1238"/>
      <c r="AE315" s="1238"/>
      <c r="AF315" s="613"/>
      <c r="AG315" s="1238"/>
      <c r="AH315" s="1238"/>
      <c r="AI315" s="1238"/>
      <c r="AJ315" s="1238"/>
      <c r="AK315" s="1238"/>
      <c r="AL315" s="1238"/>
      <c r="AM315" s="1238"/>
      <c r="AN315" s="1238"/>
      <c r="AO315" s="1238"/>
      <c r="AP315" s="1238"/>
      <c r="AQ315" s="1238"/>
      <c r="AR315" s="1238"/>
      <c r="AS315" s="1238"/>
      <c r="AT315" s="1238"/>
      <c r="AU315" s="1236"/>
      <c r="AV315" s="1236"/>
      <c r="AW315" s="1236"/>
      <c r="AX315" s="1236"/>
      <c r="AY315" s="1236"/>
      <c r="AZ315" s="1236"/>
      <c r="BA315" s="1236"/>
      <c r="BB315" s="612"/>
      <c r="BC315" s="612"/>
      <c r="BD315" s="612"/>
      <c r="BE315" s="34"/>
      <c r="BF315" s="66"/>
      <c r="BG315" s="66"/>
      <c r="BH315" s="66"/>
      <c r="BI315" s="66"/>
      <c r="BJ315" s="66"/>
      <c r="BK315" s="66"/>
      <c r="BL315" s="66"/>
      <c r="BM315" s="66"/>
      <c r="BN315" s="66"/>
      <c r="BO315" s="833"/>
      <c r="BP315" s="833"/>
      <c r="BR315" s="1228">
        <f>'2B Electricity SEER-SEPR'!AZ109</f>
        <v>0</v>
      </c>
      <c r="BS315" s="1228"/>
      <c r="BT315" s="1228"/>
      <c r="BU315" s="1228"/>
      <c r="BV315" s="1228"/>
      <c r="BW315" s="896"/>
      <c r="BX315" s="1228"/>
      <c r="BY315" s="1228"/>
      <c r="BZ315" s="1228"/>
      <c r="CA315" s="1228"/>
      <c r="CB315" s="1228"/>
      <c r="CC315" s="1228"/>
      <c r="CD315" s="1228"/>
      <c r="CE315" s="1228"/>
      <c r="CF315" s="1228"/>
      <c r="CG315" s="1228"/>
      <c r="CH315" s="1228"/>
      <c r="CI315" s="1228"/>
      <c r="CJ315" s="1228"/>
      <c r="CK315" s="1228"/>
      <c r="CL315" s="1241"/>
      <c r="CM315" s="1241"/>
      <c r="CN315" s="1241"/>
      <c r="CO315" s="1241"/>
      <c r="CP315" s="1241"/>
      <c r="CQ315" s="1241"/>
      <c r="CR315" s="1241"/>
    </row>
    <row r="316" spans="2:270" ht="17" hidden="1" customHeight="1" outlineLevel="1" x14ac:dyDescent="0.15">
      <c r="L316" s="1227"/>
      <c r="M316" s="1227"/>
      <c r="N316" s="1227"/>
      <c r="O316" s="1227"/>
      <c r="P316" s="1227"/>
      <c r="Q316" s="1227"/>
      <c r="R316" s="1227"/>
      <c r="S316" s="68"/>
      <c r="T316" s="68"/>
      <c r="U316" s="68"/>
      <c r="V316" s="68"/>
      <c r="W316" s="68"/>
      <c r="X316" s="68"/>
      <c r="Y316" s="68"/>
      <c r="Z316" s="68"/>
      <c r="AA316" s="1226">
        <f>IF(AE249=1,AA313,IF(AE250=1,AA314,AA315))</f>
        <v>0</v>
      </c>
      <c r="AB316" s="1226"/>
      <c r="AC316" s="1226"/>
      <c r="AD316" s="1226"/>
      <c r="AE316" s="1226"/>
      <c r="AF316" s="614"/>
      <c r="AG316" s="1226"/>
      <c r="AH316" s="1226"/>
      <c r="AI316" s="1226"/>
      <c r="AJ316" s="1226"/>
      <c r="AK316" s="1226"/>
      <c r="AL316" s="1226"/>
      <c r="AM316" s="1226"/>
      <c r="AN316" s="1226"/>
      <c r="AO316" s="1226"/>
      <c r="AP316" s="1226"/>
      <c r="AQ316" s="1226"/>
      <c r="AR316" s="1226"/>
      <c r="AS316" s="1226"/>
      <c r="AT316" s="1226"/>
      <c r="AU316" s="1235"/>
      <c r="AV316" s="1235"/>
      <c r="AW316" s="1235"/>
      <c r="AX316" s="1235"/>
      <c r="AY316" s="1235"/>
      <c r="AZ316" s="1235"/>
      <c r="BA316" s="1235"/>
      <c r="BB316" s="567"/>
      <c r="BC316" s="567"/>
      <c r="BD316" s="567"/>
      <c r="BE316" s="68"/>
      <c r="BF316" s="68"/>
      <c r="BG316" s="68"/>
      <c r="BH316" s="68"/>
      <c r="BI316" s="68"/>
      <c r="BJ316" s="68"/>
      <c r="BK316" s="68"/>
      <c r="BL316" s="68"/>
      <c r="BM316" s="68"/>
      <c r="BN316" s="68"/>
      <c r="BO316" s="859"/>
      <c r="BP316" s="859"/>
      <c r="BR316" s="1228">
        <f>IF(AE249=1,BR313,IF(AE250=1,BR314,BR315))</f>
        <v>0</v>
      </c>
      <c r="BS316" s="1228"/>
      <c r="BT316" s="1228"/>
      <c r="BU316" s="1228"/>
      <c r="BV316" s="1228"/>
      <c r="BW316" s="896"/>
      <c r="BX316" s="1228"/>
      <c r="BY316" s="1228"/>
      <c r="BZ316" s="1228"/>
      <c r="CA316" s="1228"/>
      <c r="CB316" s="1228"/>
      <c r="CC316" s="1228"/>
      <c r="CD316" s="1228"/>
      <c r="CE316" s="1228"/>
      <c r="CF316" s="1228"/>
      <c r="CG316" s="1228"/>
      <c r="CH316" s="1228"/>
      <c r="CI316" s="1228"/>
      <c r="CJ316" s="1228"/>
      <c r="CK316" s="1228"/>
      <c r="CL316" s="1241"/>
      <c r="CM316" s="1241"/>
      <c r="CN316" s="1241"/>
      <c r="CO316" s="1241"/>
      <c r="CP316" s="1241"/>
      <c r="CQ316" s="1241"/>
      <c r="CR316" s="1241"/>
    </row>
    <row r="317" spans="2:270" hidden="1" outlineLevel="1" x14ac:dyDescent="0.15"/>
    <row r="318" spans="2:270" hidden="1" outlineLevel="1" x14ac:dyDescent="0.15"/>
    <row r="319" spans="2:270" s="63" customFormat="1" collapsed="1" x14ac:dyDescent="0.15">
      <c r="B319" s="1082"/>
      <c r="C319" s="1082"/>
      <c r="D319" s="1082"/>
      <c r="E319" s="1082"/>
      <c r="F319" s="1082"/>
      <c r="G319" s="1082"/>
    </row>
    <row r="320" spans="2:270" s="63" customFormat="1" x14ac:dyDescent="0.15">
      <c r="B320" s="1082"/>
      <c r="C320" s="1082"/>
      <c r="D320" s="1082"/>
      <c r="E320" s="1082"/>
      <c r="F320" s="1082"/>
      <c r="G320" s="1082"/>
    </row>
    <row r="321" spans="2:7" s="63" customFormat="1" x14ac:dyDescent="0.15">
      <c r="B321" s="1082"/>
      <c r="C321" s="1082"/>
      <c r="D321" s="1082"/>
      <c r="E321" s="1082"/>
      <c r="F321" s="1082"/>
      <c r="G321" s="1082"/>
    </row>
    <row r="322" spans="2:7" s="63" customFormat="1" x14ac:dyDescent="0.15">
      <c r="B322" s="1082"/>
      <c r="C322" s="1082"/>
      <c r="D322" s="1082"/>
      <c r="E322" s="1082"/>
      <c r="F322" s="1082"/>
      <c r="G322" s="1082"/>
    </row>
    <row r="323" spans="2:7" s="63" customFormat="1" x14ac:dyDescent="0.15">
      <c r="B323" s="1082"/>
      <c r="C323" s="1082"/>
      <c r="D323" s="1082"/>
      <c r="E323" s="1082"/>
      <c r="F323" s="1082"/>
      <c r="G323" s="1082"/>
    </row>
    <row r="324" spans="2:7" s="63" customFormat="1" x14ac:dyDescent="0.15">
      <c r="B324" s="1082"/>
      <c r="C324" s="1082"/>
      <c r="D324" s="1082"/>
      <c r="E324" s="1082"/>
      <c r="F324" s="1082"/>
      <c r="G324" s="1082"/>
    </row>
    <row r="325" spans="2:7" s="63" customFormat="1" x14ac:dyDescent="0.15">
      <c r="B325" s="1082"/>
      <c r="C325" s="1082"/>
      <c r="D325" s="1082"/>
      <c r="E325" s="1082"/>
      <c r="F325" s="1082"/>
      <c r="G325" s="1082"/>
    </row>
    <row r="326" spans="2:7" s="63" customFormat="1" x14ac:dyDescent="0.15">
      <c r="B326" s="1082"/>
      <c r="C326" s="1082"/>
      <c r="D326" s="1082"/>
      <c r="E326" s="1082"/>
      <c r="F326" s="1082"/>
      <c r="G326" s="1082"/>
    </row>
    <row r="327" spans="2:7" s="63" customFormat="1" x14ac:dyDescent="0.15">
      <c r="B327" s="1082"/>
      <c r="C327" s="1082"/>
      <c r="D327" s="1082"/>
      <c r="E327" s="1082"/>
      <c r="F327" s="1082"/>
      <c r="G327" s="1082"/>
    </row>
    <row r="328" spans="2:7" s="63" customFormat="1" x14ac:dyDescent="0.15">
      <c r="B328" s="1082"/>
      <c r="C328" s="1082"/>
      <c r="D328" s="1082"/>
      <c r="E328" s="1082"/>
      <c r="F328" s="1082"/>
      <c r="G328" s="1082"/>
    </row>
    <row r="329" spans="2:7" s="63" customFormat="1" x14ac:dyDescent="0.15">
      <c r="B329" s="1082"/>
      <c r="C329" s="1082"/>
      <c r="D329" s="1082"/>
      <c r="E329" s="1082"/>
      <c r="F329" s="1082"/>
      <c r="G329" s="1082"/>
    </row>
    <row r="330" spans="2:7" s="63" customFormat="1" x14ac:dyDescent="0.15">
      <c r="B330" s="1082"/>
      <c r="C330" s="1082"/>
      <c r="D330" s="1082"/>
      <c r="E330" s="1082"/>
      <c r="F330" s="1082"/>
      <c r="G330" s="1082"/>
    </row>
    <row r="331" spans="2:7" s="63" customFormat="1" x14ac:dyDescent="0.15">
      <c r="B331" s="1082"/>
      <c r="C331" s="1082"/>
      <c r="D331" s="1082"/>
      <c r="E331" s="1082"/>
      <c r="F331" s="1082"/>
      <c r="G331" s="1082"/>
    </row>
    <row r="332" spans="2:7" s="63" customFormat="1" x14ac:dyDescent="0.15">
      <c r="B332" s="1082"/>
      <c r="C332" s="1082"/>
      <c r="D332" s="1082"/>
      <c r="E332" s="1082"/>
      <c r="F332" s="1082"/>
      <c r="G332" s="1082"/>
    </row>
    <row r="333" spans="2:7" s="63" customFormat="1" x14ac:dyDescent="0.15">
      <c r="B333" s="1082"/>
      <c r="C333" s="1082"/>
      <c r="D333" s="1082"/>
      <c r="E333" s="1082"/>
      <c r="F333" s="1082"/>
      <c r="G333" s="1082"/>
    </row>
    <row r="334" spans="2:7" s="63" customFormat="1" x14ac:dyDescent="0.15">
      <c r="B334" s="1082"/>
      <c r="C334" s="1082"/>
      <c r="D334" s="1082"/>
      <c r="E334" s="1082"/>
      <c r="F334" s="1082"/>
      <c r="G334" s="1082"/>
    </row>
    <row r="335" spans="2:7" s="63" customFormat="1" x14ac:dyDescent="0.15">
      <c r="B335" s="1082"/>
      <c r="C335" s="1082"/>
      <c r="D335" s="1082"/>
      <c r="E335" s="1082"/>
      <c r="F335" s="1082"/>
      <c r="G335" s="1082"/>
    </row>
    <row r="336" spans="2:7" s="63" customFormat="1" x14ac:dyDescent="0.15">
      <c r="B336" s="1082"/>
      <c r="C336" s="1082"/>
      <c r="D336" s="1082"/>
      <c r="E336" s="1082"/>
      <c r="F336" s="1082"/>
      <c r="G336" s="1082"/>
    </row>
    <row r="337" spans="2:69" s="63" customFormat="1" x14ac:dyDescent="0.15">
      <c r="B337" s="1082"/>
      <c r="C337" s="1082"/>
      <c r="D337" s="1082"/>
      <c r="E337" s="1082"/>
      <c r="F337" s="1082"/>
      <c r="G337" s="1082"/>
    </row>
    <row r="338" spans="2:69" s="63" customFormat="1" x14ac:dyDescent="0.15">
      <c r="B338" s="1082"/>
      <c r="C338" s="1082"/>
      <c r="D338" s="1082"/>
      <c r="E338" s="1082"/>
      <c r="F338" s="1082"/>
      <c r="G338" s="1082"/>
      <c r="BQ338" s="885">
        <v>1</v>
      </c>
    </row>
    <row r="339" spans="2:69" s="63" customFormat="1" x14ac:dyDescent="0.15">
      <c r="B339" s="1082"/>
      <c r="C339" s="1082"/>
      <c r="D339" s="1082"/>
      <c r="E339" s="1082"/>
      <c r="F339" s="1082"/>
      <c r="G339" s="1082"/>
    </row>
    <row r="340" spans="2:69" s="63" customFormat="1" x14ac:dyDescent="0.15">
      <c r="B340" s="1082"/>
      <c r="C340" s="1082"/>
      <c r="D340" s="1082"/>
      <c r="E340" s="1082"/>
      <c r="F340" s="1082"/>
      <c r="G340" s="1082"/>
    </row>
    <row r="341" spans="2:69" s="63" customFormat="1" x14ac:dyDescent="0.15">
      <c r="B341" s="1082"/>
      <c r="C341" s="1082"/>
      <c r="D341" s="1082"/>
      <c r="E341" s="1082"/>
      <c r="F341" s="1082"/>
      <c r="G341" s="1082"/>
    </row>
    <row r="342" spans="2:69" s="63" customFormat="1" x14ac:dyDescent="0.15">
      <c r="B342" s="1082"/>
      <c r="C342" s="1082"/>
      <c r="D342" s="1082"/>
      <c r="E342" s="1082"/>
      <c r="F342" s="1082"/>
      <c r="G342" s="1082"/>
    </row>
    <row r="343" spans="2:69" s="63" customFormat="1" x14ac:dyDescent="0.15">
      <c r="B343" s="1082"/>
      <c r="C343" s="1082"/>
      <c r="D343" s="1082"/>
      <c r="E343" s="1082"/>
      <c r="F343" s="1082"/>
      <c r="G343" s="1082"/>
    </row>
    <row r="344" spans="2:69" s="63" customFormat="1" x14ac:dyDescent="0.15">
      <c r="B344" s="1082"/>
      <c r="C344" s="1082"/>
      <c r="D344" s="1082"/>
      <c r="E344" s="1082"/>
      <c r="F344" s="1082"/>
      <c r="G344" s="1082"/>
    </row>
    <row r="345" spans="2:69" s="63" customFormat="1" x14ac:dyDescent="0.15">
      <c r="B345" s="1082"/>
      <c r="C345" s="1082"/>
      <c r="D345" s="1082"/>
      <c r="E345" s="1082"/>
      <c r="F345" s="1082"/>
      <c r="G345" s="1082"/>
    </row>
    <row r="346" spans="2:69" s="63" customFormat="1" x14ac:dyDescent="0.15">
      <c r="B346" s="1082"/>
      <c r="C346" s="1082"/>
      <c r="D346" s="1082"/>
      <c r="E346" s="1082"/>
      <c r="F346" s="1082"/>
      <c r="G346" s="1082"/>
    </row>
    <row r="347" spans="2:69" s="63" customFormat="1" x14ac:dyDescent="0.15">
      <c r="B347" s="1082"/>
      <c r="C347" s="1082"/>
      <c r="D347" s="1082"/>
      <c r="E347" s="1082"/>
      <c r="F347" s="1082"/>
      <c r="G347" s="1082"/>
    </row>
    <row r="348" spans="2:69" s="63" customFormat="1" x14ac:dyDescent="0.15">
      <c r="B348" s="1082"/>
      <c r="C348" s="1082"/>
      <c r="D348" s="1082"/>
      <c r="E348" s="1082"/>
      <c r="F348" s="1082"/>
      <c r="G348" s="1082"/>
    </row>
    <row r="349" spans="2:69" s="63" customFormat="1" x14ac:dyDescent="0.15">
      <c r="B349" s="1082"/>
      <c r="C349" s="1082"/>
      <c r="D349" s="1082"/>
      <c r="E349" s="1082"/>
      <c r="F349" s="1082"/>
      <c r="G349" s="1082"/>
    </row>
    <row r="350" spans="2:69" s="63" customFormat="1" x14ac:dyDescent="0.15">
      <c r="B350" s="1082"/>
      <c r="C350" s="1082"/>
      <c r="D350" s="1082"/>
      <c r="E350" s="1082"/>
      <c r="F350" s="1082"/>
      <c r="G350" s="1082"/>
    </row>
    <row r="351" spans="2:69" s="63" customFormat="1" x14ac:dyDescent="0.15">
      <c r="B351" s="1082"/>
      <c r="C351" s="1082"/>
      <c r="D351" s="1082"/>
      <c r="E351" s="1082"/>
      <c r="F351" s="1082"/>
      <c r="G351" s="1082"/>
    </row>
    <row r="352" spans="2:69" s="63" customFormat="1" x14ac:dyDescent="0.15">
      <c r="B352" s="1082"/>
      <c r="C352" s="1082"/>
      <c r="D352" s="1082"/>
      <c r="E352" s="1082"/>
      <c r="F352" s="1082"/>
      <c r="G352" s="1082"/>
    </row>
    <row r="353" spans="2:7" s="63" customFormat="1" x14ac:dyDescent="0.15">
      <c r="B353" s="1082"/>
      <c r="C353" s="1082"/>
      <c r="D353" s="1082"/>
      <c r="E353" s="1082"/>
      <c r="F353" s="1082"/>
      <c r="G353" s="1082"/>
    </row>
    <row r="354" spans="2:7" s="63" customFormat="1" x14ac:dyDescent="0.15">
      <c r="B354" s="1082"/>
      <c r="C354" s="1082"/>
      <c r="D354" s="1082"/>
      <c r="E354" s="1082"/>
      <c r="F354" s="1082"/>
      <c r="G354" s="1082"/>
    </row>
    <row r="355" spans="2:7" s="63" customFormat="1" x14ac:dyDescent="0.15">
      <c r="B355" s="1082"/>
      <c r="C355" s="1082"/>
      <c r="D355" s="1082"/>
      <c r="E355" s="1082"/>
      <c r="F355" s="1082"/>
      <c r="G355" s="1082"/>
    </row>
    <row r="356" spans="2:7" s="63" customFormat="1" x14ac:dyDescent="0.15">
      <c r="B356" s="1082"/>
      <c r="C356" s="1082"/>
      <c r="D356" s="1082"/>
      <c r="E356" s="1082"/>
      <c r="F356" s="1082"/>
      <c r="G356" s="1082"/>
    </row>
    <row r="357" spans="2:7" s="63" customFormat="1" x14ac:dyDescent="0.15">
      <c r="B357" s="1082"/>
      <c r="C357" s="1082"/>
      <c r="D357" s="1082"/>
      <c r="E357" s="1082"/>
      <c r="F357" s="1082"/>
      <c r="G357" s="1082"/>
    </row>
    <row r="358" spans="2:7" s="63" customFormat="1" x14ac:dyDescent="0.15">
      <c r="B358" s="1082"/>
      <c r="C358" s="1082"/>
      <c r="D358" s="1082"/>
      <c r="E358" s="1082"/>
      <c r="F358" s="1082"/>
      <c r="G358" s="1082"/>
    </row>
    <row r="359" spans="2:7" s="63" customFormat="1" x14ac:dyDescent="0.15">
      <c r="B359" s="1082"/>
      <c r="C359" s="1082"/>
      <c r="D359" s="1082"/>
      <c r="E359" s="1082"/>
      <c r="F359" s="1082"/>
      <c r="G359" s="1082"/>
    </row>
    <row r="360" spans="2:7" s="63" customFormat="1" x14ac:dyDescent="0.15">
      <c r="B360" s="1082"/>
      <c r="C360" s="1082"/>
      <c r="D360" s="1082"/>
      <c r="E360" s="1082"/>
      <c r="F360" s="1082"/>
      <c r="G360" s="1082"/>
    </row>
    <row r="361" spans="2:7" s="63" customFormat="1" x14ac:dyDescent="0.15">
      <c r="B361" s="1082"/>
      <c r="C361" s="1082"/>
      <c r="D361" s="1082"/>
      <c r="E361" s="1082"/>
      <c r="F361" s="1082"/>
      <c r="G361" s="1082"/>
    </row>
    <row r="362" spans="2:7" s="63" customFormat="1" x14ac:dyDescent="0.15">
      <c r="B362" s="1082"/>
      <c r="C362" s="1082"/>
      <c r="D362" s="1082"/>
      <c r="E362" s="1082"/>
      <c r="F362" s="1082"/>
      <c r="G362" s="1082"/>
    </row>
    <row r="363" spans="2:7" s="63" customFormat="1" x14ac:dyDescent="0.15">
      <c r="B363" s="1082"/>
      <c r="C363" s="1082"/>
      <c r="D363" s="1082"/>
      <c r="E363" s="1082"/>
      <c r="F363" s="1082"/>
      <c r="G363" s="1082"/>
    </row>
    <row r="364" spans="2:7" s="63" customFormat="1" x14ac:dyDescent="0.15">
      <c r="B364" s="1082"/>
      <c r="C364" s="1082"/>
      <c r="D364" s="1082"/>
      <c r="E364" s="1082"/>
      <c r="F364" s="1082"/>
      <c r="G364" s="1082"/>
    </row>
    <row r="365" spans="2:7" s="63" customFormat="1" x14ac:dyDescent="0.15">
      <c r="B365" s="1082"/>
      <c r="C365" s="1082"/>
      <c r="D365" s="1082"/>
      <c r="E365" s="1082"/>
      <c r="F365" s="1082"/>
      <c r="G365" s="1082"/>
    </row>
    <row r="366" spans="2:7" s="63" customFormat="1" x14ac:dyDescent="0.15">
      <c r="B366" s="1082"/>
      <c r="C366" s="1082"/>
      <c r="D366" s="1082"/>
      <c r="E366" s="1082"/>
      <c r="F366" s="1082"/>
      <c r="G366" s="1082"/>
    </row>
    <row r="367" spans="2:7" s="63" customFormat="1" x14ac:dyDescent="0.15">
      <c r="B367" s="1082"/>
      <c r="C367" s="1082"/>
      <c r="D367" s="1082"/>
      <c r="E367" s="1082"/>
      <c r="F367" s="1082"/>
      <c r="G367" s="1082"/>
    </row>
    <row r="368" spans="2:7" s="63" customFormat="1" x14ac:dyDescent="0.15">
      <c r="B368" s="1082"/>
      <c r="C368" s="1082"/>
      <c r="D368" s="1082"/>
      <c r="E368" s="1082"/>
      <c r="F368" s="1082"/>
      <c r="G368" s="1082"/>
    </row>
    <row r="369" spans="2:7" s="63" customFormat="1" x14ac:dyDescent="0.15">
      <c r="B369" s="1082"/>
      <c r="C369" s="1082"/>
      <c r="D369" s="1082"/>
      <c r="E369" s="1082"/>
      <c r="F369" s="1082"/>
      <c r="G369" s="1082"/>
    </row>
    <row r="370" spans="2:7" s="63" customFormat="1" x14ac:dyDescent="0.15">
      <c r="B370" s="1082"/>
      <c r="C370" s="1082"/>
      <c r="D370" s="1082"/>
      <c r="E370" s="1082"/>
      <c r="F370" s="1082"/>
      <c r="G370" s="1082"/>
    </row>
    <row r="371" spans="2:7" s="63" customFormat="1" x14ac:dyDescent="0.15">
      <c r="B371" s="1082"/>
      <c r="C371" s="1082"/>
      <c r="D371" s="1082"/>
      <c r="E371" s="1082"/>
      <c r="F371" s="1082"/>
      <c r="G371" s="1082"/>
    </row>
    <row r="372" spans="2:7" s="63" customFormat="1" x14ac:dyDescent="0.15">
      <c r="B372" s="1082"/>
      <c r="C372" s="1082"/>
      <c r="D372" s="1082"/>
      <c r="E372" s="1082"/>
      <c r="F372" s="1082"/>
      <c r="G372" s="1082"/>
    </row>
    <row r="373" spans="2:7" s="63" customFormat="1" x14ac:dyDescent="0.15">
      <c r="B373" s="1082"/>
      <c r="C373" s="1082"/>
      <c r="D373" s="1082"/>
      <c r="E373" s="1082"/>
      <c r="F373" s="1082"/>
      <c r="G373" s="1082"/>
    </row>
    <row r="374" spans="2:7" s="63" customFormat="1" x14ac:dyDescent="0.15">
      <c r="B374" s="1082"/>
      <c r="C374" s="1082"/>
      <c r="D374" s="1082"/>
      <c r="E374" s="1082"/>
      <c r="F374" s="1082"/>
      <c r="G374" s="1082"/>
    </row>
    <row r="375" spans="2:7" s="63" customFormat="1" x14ac:dyDescent="0.15">
      <c r="B375" s="1082"/>
      <c r="C375" s="1082"/>
      <c r="D375" s="1082"/>
      <c r="E375" s="1082"/>
      <c r="F375" s="1082"/>
      <c r="G375" s="1082"/>
    </row>
    <row r="376" spans="2:7" s="63" customFormat="1" x14ac:dyDescent="0.15">
      <c r="B376" s="1082"/>
      <c r="C376" s="1082"/>
      <c r="D376" s="1082"/>
      <c r="E376" s="1082"/>
      <c r="F376" s="1082"/>
      <c r="G376" s="1082"/>
    </row>
    <row r="377" spans="2:7" s="63" customFormat="1" x14ac:dyDescent="0.15">
      <c r="B377" s="1082"/>
      <c r="C377" s="1082"/>
      <c r="D377" s="1082"/>
      <c r="E377" s="1082"/>
      <c r="F377" s="1082"/>
      <c r="G377" s="1082"/>
    </row>
    <row r="378" spans="2:7" s="63" customFormat="1" x14ac:dyDescent="0.15">
      <c r="B378" s="1082"/>
      <c r="C378" s="1082"/>
      <c r="D378" s="1082"/>
      <c r="E378" s="1082"/>
      <c r="F378" s="1082"/>
      <c r="G378" s="1082"/>
    </row>
    <row r="379" spans="2:7" s="63" customFormat="1" x14ac:dyDescent="0.15">
      <c r="B379" s="1082"/>
      <c r="C379" s="1082"/>
      <c r="D379" s="1082"/>
      <c r="E379" s="1082"/>
      <c r="F379" s="1082"/>
      <c r="G379" s="1082"/>
    </row>
    <row r="380" spans="2:7" s="63" customFormat="1" x14ac:dyDescent="0.15">
      <c r="B380" s="1082"/>
      <c r="C380" s="1082"/>
      <c r="D380" s="1082"/>
      <c r="E380" s="1082"/>
      <c r="F380" s="1082"/>
      <c r="G380" s="1082"/>
    </row>
    <row r="381" spans="2:7" s="63" customFormat="1" x14ac:dyDescent="0.15">
      <c r="B381" s="1082"/>
      <c r="C381" s="1082"/>
      <c r="D381" s="1082"/>
      <c r="E381" s="1082"/>
      <c r="F381" s="1082"/>
      <c r="G381" s="1082"/>
    </row>
    <row r="382" spans="2:7" s="63" customFormat="1" x14ac:dyDescent="0.15">
      <c r="B382" s="1082"/>
      <c r="C382" s="1082"/>
      <c r="D382" s="1082"/>
      <c r="E382" s="1082"/>
      <c r="F382" s="1082"/>
      <c r="G382" s="1082"/>
    </row>
    <row r="383" spans="2:7" s="63" customFormat="1" x14ac:dyDescent="0.15">
      <c r="B383" s="1082"/>
      <c r="C383" s="1082"/>
      <c r="D383" s="1082"/>
      <c r="E383" s="1082"/>
      <c r="F383" s="1082"/>
      <c r="G383" s="1082"/>
    </row>
    <row r="384" spans="2:7" s="63" customFormat="1" x14ac:dyDescent="0.15">
      <c r="B384" s="1082"/>
      <c r="C384" s="1082"/>
      <c r="D384" s="1082"/>
      <c r="E384" s="1082"/>
      <c r="F384" s="1082"/>
      <c r="G384" s="1082"/>
    </row>
    <row r="385" spans="2:7" s="63" customFormat="1" x14ac:dyDescent="0.15">
      <c r="B385" s="1082"/>
      <c r="C385" s="1082"/>
      <c r="D385" s="1082"/>
      <c r="E385" s="1082"/>
      <c r="F385" s="1082"/>
      <c r="G385" s="1082"/>
    </row>
    <row r="386" spans="2:7" s="63" customFormat="1" x14ac:dyDescent="0.15">
      <c r="B386" s="1082"/>
      <c r="C386" s="1082"/>
      <c r="D386" s="1082"/>
      <c r="E386" s="1082"/>
      <c r="F386" s="1082"/>
      <c r="G386" s="1082"/>
    </row>
    <row r="387" spans="2:7" s="63" customFormat="1" x14ac:dyDescent="0.15">
      <c r="B387" s="1082"/>
      <c r="C387" s="1082"/>
      <c r="D387" s="1082"/>
      <c r="E387" s="1082"/>
      <c r="F387" s="1082"/>
      <c r="G387" s="1082"/>
    </row>
    <row r="388" spans="2:7" s="63" customFormat="1" x14ac:dyDescent="0.15">
      <c r="B388" s="1082"/>
      <c r="C388" s="1082"/>
      <c r="D388" s="1082"/>
      <c r="E388" s="1082"/>
      <c r="F388" s="1082"/>
      <c r="G388" s="1082"/>
    </row>
    <row r="389" spans="2:7" s="63" customFormat="1" x14ac:dyDescent="0.15">
      <c r="B389" s="1082"/>
      <c r="C389" s="1082"/>
      <c r="D389" s="1082"/>
      <c r="E389" s="1082"/>
      <c r="F389" s="1082"/>
      <c r="G389" s="1082"/>
    </row>
    <row r="390" spans="2:7" s="63" customFormat="1" x14ac:dyDescent="0.15">
      <c r="B390" s="1082"/>
      <c r="C390" s="1082"/>
      <c r="D390" s="1082"/>
      <c r="E390" s="1082"/>
      <c r="F390" s="1082"/>
      <c r="G390" s="1082"/>
    </row>
    <row r="391" spans="2:7" s="63" customFormat="1" x14ac:dyDescent="0.15">
      <c r="B391" s="1082"/>
      <c r="C391" s="1082"/>
      <c r="D391" s="1082"/>
      <c r="E391" s="1082"/>
      <c r="F391" s="1082"/>
      <c r="G391" s="1082"/>
    </row>
    <row r="392" spans="2:7" s="63" customFormat="1" x14ac:dyDescent="0.15">
      <c r="B392" s="1082"/>
      <c r="C392" s="1082"/>
      <c r="D392" s="1082"/>
      <c r="E392" s="1082"/>
      <c r="F392" s="1082"/>
      <c r="G392" s="1082"/>
    </row>
    <row r="393" spans="2:7" s="63" customFormat="1" x14ac:dyDescent="0.15">
      <c r="B393" s="1082"/>
      <c r="C393" s="1082"/>
      <c r="D393" s="1082"/>
      <c r="E393" s="1082"/>
      <c r="F393" s="1082"/>
      <c r="G393" s="1082"/>
    </row>
    <row r="394" spans="2:7" s="63" customFormat="1" x14ac:dyDescent="0.15">
      <c r="B394" s="1082"/>
      <c r="C394" s="1082"/>
      <c r="D394" s="1082"/>
      <c r="E394" s="1082"/>
      <c r="F394" s="1082"/>
      <c r="G394" s="1082"/>
    </row>
    <row r="395" spans="2:7" s="63" customFormat="1" x14ac:dyDescent="0.15">
      <c r="B395" s="1082"/>
      <c r="C395" s="1082"/>
      <c r="D395" s="1082"/>
      <c r="E395" s="1082"/>
      <c r="F395" s="1082"/>
      <c r="G395" s="1082"/>
    </row>
    <row r="396" spans="2:7" s="63" customFormat="1" x14ac:dyDescent="0.15">
      <c r="B396" s="1082"/>
      <c r="C396" s="1082"/>
      <c r="D396" s="1082"/>
      <c r="E396" s="1082"/>
      <c r="F396" s="1082"/>
      <c r="G396" s="1082"/>
    </row>
    <row r="397" spans="2:7" s="63" customFormat="1" x14ac:dyDescent="0.15">
      <c r="B397" s="1082"/>
      <c r="C397" s="1082"/>
      <c r="D397" s="1082"/>
      <c r="E397" s="1082"/>
      <c r="F397" s="1082"/>
      <c r="G397" s="1082"/>
    </row>
    <row r="398" spans="2:7" s="63" customFormat="1" x14ac:dyDescent="0.15">
      <c r="B398" s="1082"/>
      <c r="C398" s="1082"/>
      <c r="D398" s="1082"/>
      <c r="E398" s="1082"/>
      <c r="F398" s="1082"/>
      <c r="G398" s="1082"/>
    </row>
    <row r="399" spans="2:7" s="63" customFormat="1" x14ac:dyDescent="0.15">
      <c r="B399" s="1082"/>
      <c r="C399" s="1082"/>
      <c r="D399" s="1082"/>
      <c r="E399" s="1082"/>
      <c r="F399" s="1082"/>
      <c r="G399" s="1082"/>
    </row>
    <row r="400" spans="2:7" s="63" customFormat="1" x14ac:dyDescent="0.15">
      <c r="B400" s="1082"/>
      <c r="C400" s="1082"/>
      <c r="D400" s="1082"/>
      <c r="E400" s="1082"/>
      <c r="F400" s="1082"/>
      <c r="G400" s="1082"/>
    </row>
    <row r="401" spans="2:7" s="63" customFormat="1" x14ac:dyDescent="0.15">
      <c r="B401" s="1082"/>
      <c r="C401" s="1082"/>
      <c r="D401" s="1082"/>
      <c r="E401" s="1082"/>
      <c r="F401" s="1082"/>
      <c r="G401" s="1082"/>
    </row>
    <row r="402" spans="2:7" s="63" customFormat="1" x14ac:dyDescent="0.15">
      <c r="B402" s="1082"/>
      <c r="C402" s="1082"/>
      <c r="D402" s="1082"/>
      <c r="E402" s="1082"/>
      <c r="F402" s="1082"/>
      <c r="G402" s="1082"/>
    </row>
    <row r="403" spans="2:7" s="63" customFormat="1" x14ac:dyDescent="0.15">
      <c r="B403" s="1082"/>
      <c r="C403" s="1082"/>
      <c r="D403" s="1082"/>
      <c r="E403" s="1082"/>
      <c r="F403" s="1082"/>
      <c r="G403" s="1082"/>
    </row>
    <row r="404" spans="2:7" s="63" customFormat="1" x14ac:dyDescent="0.15">
      <c r="B404" s="1082"/>
      <c r="C404" s="1082"/>
      <c r="D404" s="1082"/>
      <c r="E404" s="1082"/>
      <c r="F404" s="1082"/>
      <c r="G404" s="1082"/>
    </row>
    <row r="405" spans="2:7" s="63" customFormat="1" x14ac:dyDescent="0.15">
      <c r="B405" s="1082"/>
      <c r="C405" s="1082"/>
      <c r="D405" s="1082"/>
      <c r="E405" s="1082"/>
      <c r="F405" s="1082"/>
      <c r="G405" s="1082"/>
    </row>
    <row r="406" spans="2:7" s="63" customFormat="1" x14ac:dyDescent="0.15">
      <c r="B406" s="1082"/>
      <c r="C406" s="1082"/>
      <c r="D406" s="1082"/>
      <c r="E406" s="1082"/>
      <c r="F406" s="1082"/>
      <c r="G406" s="1082"/>
    </row>
    <row r="407" spans="2:7" s="63" customFormat="1" x14ac:dyDescent="0.15">
      <c r="B407" s="1082"/>
      <c r="C407" s="1082"/>
      <c r="D407" s="1082"/>
      <c r="E407" s="1082"/>
      <c r="F407" s="1082"/>
      <c r="G407" s="1082"/>
    </row>
    <row r="408" spans="2:7" s="63" customFormat="1" x14ac:dyDescent="0.15">
      <c r="B408" s="1082"/>
      <c r="C408" s="1082"/>
      <c r="D408" s="1082"/>
      <c r="E408" s="1082"/>
      <c r="F408" s="1082"/>
      <c r="G408" s="1082"/>
    </row>
    <row r="409" spans="2:7" s="63" customFormat="1" x14ac:dyDescent="0.15">
      <c r="B409" s="1082"/>
      <c r="C409" s="1082"/>
      <c r="D409" s="1082"/>
      <c r="E409" s="1082"/>
      <c r="F409" s="1082"/>
      <c r="G409" s="1082"/>
    </row>
    <row r="410" spans="2:7" s="63" customFormat="1" x14ac:dyDescent="0.15">
      <c r="B410" s="1082"/>
      <c r="C410" s="1082"/>
      <c r="D410" s="1082"/>
      <c r="E410" s="1082"/>
      <c r="F410" s="1082"/>
      <c r="G410" s="1082"/>
    </row>
    <row r="411" spans="2:7" s="63" customFormat="1" x14ac:dyDescent="0.15">
      <c r="B411" s="1082"/>
      <c r="C411" s="1082"/>
      <c r="D411" s="1082"/>
      <c r="E411" s="1082"/>
      <c r="F411" s="1082"/>
      <c r="G411" s="1082"/>
    </row>
    <row r="412" spans="2:7" s="63" customFormat="1" x14ac:dyDescent="0.15">
      <c r="B412" s="1082"/>
      <c r="C412" s="1082"/>
      <c r="D412" s="1082"/>
      <c r="E412" s="1082"/>
      <c r="F412" s="1082"/>
      <c r="G412" s="1082"/>
    </row>
    <row r="413" spans="2:7" s="63" customFormat="1" x14ac:dyDescent="0.15">
      <c r="B413" s="1082"/>
      <c r="C413" s="1082"/>
      <c r="D413" s="1082"/>
      <c r="E413" s="1082"/>
      <c r="F413" s="1082"/>
      <c r="G413" s="1082"/>
    </row>
    <row r="414" spans="2:7" s="63" customFormat="1" x14ac:dyDescent="0.15">
      <c r="B414" s="1082"/>
      <c r="C414" s="1082"/>
      <c r="D414" s="1082"/>
      <c r="E414" s="1082"/>
      <c r="F414" s="1082"/>
      <c r="G414" s="1082"/>
    </row>
    <row r="415" spans="2:7" s="63" customFormat="1" x14ac:dyDescent="0.15">
      <c r="B415" s="1082"/>
      <c r="C415" s="1082"/>
      <c r="D415" s="1082"/>
      <c r="E415" s="1082"/>
      <c r="F415" s="1082"/>
      <c r="G415" s="1082"/>
    </row>
    <row r="416" spans="2:7" s="63" customFormat="1" x14ac:dyDescent="0.15">
      <c r="B416" s="1082"/>
      <c r="C416" s="1082"/>
      <c r="D416" s="1082"/>
      <c r="E416" s="1082"/>
      <c r="F416" s="1082"/>
      <c r="G416" s="1082"/>
    </row>
    <row r="417" spans="2:7" s="63" customFormat="1" x14ac:dyDescent="0.15">
      <c r="B417" s="1082"/>
      <c r="C417" s="1082"/>
      <c r="D417" s="1082"/>
      <c r="E417" s="1082"/>
      <c r="F417" s="1082"/>
      <c r="G417" s="1082"/>
    </row>
    <row r="418" spans="2:7" s="63" customFormat="1" x14ac:dyDescent="0.15">
      <c r="B418" s="1082"/>
      <c r="C418" s="1082"/>
      <c r="D418" s="1082"/>
      <c r="E418" s="1082"/>
      <c r="F418" s="1082"/>
      <c r="G418" s="1082"/>
    </row>
    <row r="419" spans="2:7" s="63" customFormat="1" x14ac:dyDescent="0.15">
      <c r="B419" s="1082"/>
      <c r="C419" s="1082"/>
      <c r="D419" s="1082"/>
      <c r="E419" s="1082"/>
      <c r="F419" s="1082"/>
      <c r="G419" s="1082"/>
    </row>
    <row r="420" spans="2:7" s="63" customFormat="1" x14ac:dyDescent="0.15">
      <c r="B420" s="1082"/>
      <c r="C420" s="1082"/>
      <c r="D420" s="1082"/>
      <c r="E420" s="1082"/>
      <c r="F420" s="1082"/>
      <c r="G420" s="1082"/>
    </row>
    <row r="421" spans="2:7" s="63" customFormat="1" x14ac:dyDescent="0.15">
      <c r="B421" s="1082"/>
      <c r="C421" s="1082"/>
      <c r="D421" s="1082"/>
      <c r="E421" s="1082"/>
      <c r="F421" s="1082"/>
      <c r="G421" s="1082"/>
    </row>
    <row r="422" spans="2:7" s="63" customFormat="1" x14ac:dyDescent="0.15">
      <c r="B422" s="1082"/>
      <c r="C422" s="1082"/>
      <c r="D422" s="1082"/>
      <c r="E422" s="1082"/>
      <c r="F422" s="1082"/>
      <c r="G422" s="1082"/>
    </row>
    <row r="423" spans="2:7" s="63" customFormat="1" x14ac:dyDescent="0.15">
      <c r="B423" s="1082"/>
      <c r="C423" s="1082"/>
      <c r="D423" s="1082"/>
      <c r="E423" s="1082"/>
      <c r="F423" s="1082"/>
      <c r="G423" s="1082"/>
    </row>
    <row r="424" spans="2:7" s="63" customFormat="1" x14ac:dyDescent="0.15">
      <c r="B424" s="1082"/>
      <c r="C424" s="1082"/>
      <c r="D424" s="1082"/>
      <c r="E424" s="1082"/>
      <c r="F424" s="1082"/>
      <c r="G424" s="1082"/>
    </row>
    <row r="425" spans="2:7" s="63" customFormat="1" x14ac:dyDescent="0.15">
      <c r="B425" s="1082"/>
      <c r="C425" s="1082"/>
      <c r="D425" s="1082"/>
      <c r="E425" s="1082"/>
      <c r="F425" s="1082"/>
      <c r="G425" s="1082"/>
    </row>
    <row r="426" spans="2:7" s="63" customFormat="1" x14ac:dyDescent="0.15">
      <c r="B426" s="1082"/>
      <c r="C426" s="1082"/>
      <c r="D426" s="1082"/>
      <c r="E426" s="1082"/>
      <c r="F426" s="1082"/>
      <c r="G426" s="1082"/>
    </row>
    <row r="427" spans="2:7" s="63" customFormat="1" x14ac:dyDescent="0.15">
      <c r="B427" s="1082"/>
      <c r="C427" s="1082"/>
      <c r="D427" s="1082"/>
      <c r="E427" s="1082"/>
      <c r="F427" s="1082"/>
      <c r="G427" s="1082"/>
    </row>
    <row r="428" spans="2:7" s="63" customFormat="1" x14ac:dyDescent="0.15">
      <c r="B428" s="1082"/>
      <c r="C428" s="1082"/>
      <c r="D428" s="1082"/>
      <c r="E428" s="1082"/>
      <c r="F428" s="1082"/>
      <c r="G428" s="1082"/>
    </row>
    <row r="429" spans="2:7" s="63" customFormat="1" x14ac:dyDescent="0.15">
      <c r="B429" s="1082"/>
      <c r="C429" s="1082"/>
      <c r="D429" s="1082"/>
      <c r="E429" s="1082"/>
      <c r="F429" s="1082"/>
      <c r="G429" s="1082"/>
    </row>
    <row r="430" spans="2:7" s="63" customFormat="1" x14ac:dyDescent="0.15">
      <c r="B430" s="1082"/>
      <c r="C430" s="1082"/>
      <c r="D430" s="1082"/>
      <c r="E430" s="1082"/>
      <c r="F430" s="1082"/>
      <c r="G430" s="1082"/>
    </row>
    <row r="431" spans="2:7" s="63" customFormat="1" x14ac:dyDescent="0.15">
      <c r="B431" s="1082"/>
      <c r="C431" s="1082"/>
      <c r="D431" s="1082"/>
      <c r="E431" s="1082"/>
      <c r="F431" s="1082"/>
      <c r="G431" s="1082"/>
    </row>
    <row r="432" spans="2:7" s="63" customFormat="1" x14ac:dyDescent="0.15">
      <c r="B432" s="1082"/>
      <c r="C432" s="1082"/>
      <c r="D432" s="1082"/>
      <c r="E432" s="1082"/>
      <c r="F432" s="1082"/>
      <c r="G432" s="1082"/>
    </row>
    <row r="433" spans="2:7" s="63" customFormat="1" x14ac:dyDescent="0.15">
      <c r="B433" s="1082"/>
      <c r="C433" s="1082"/>
      <c r="D433" s="1082"/>
      <c r="E433" s="1082"/>
      <c r="F433" s="1082"/>
      <c r="G433" s="1082"/>
    </row>
    <row r="434" spans="2:7" s="63" customFormat="1" x14ac:dyDescent="0.15">
      <c r="B434" s="1082"/>
      <c r="C434" s="1082"/>
      <c r="D434" s="1082"/>
      <c r="E434" s="1082"/>
      <c r="F434" s="1082"/>
      <c r="G434" s="1082"/>
    </row>
    <row r="435" spans="2:7" s="63" customFormat="1" x14ac:dyDescent="0.15">
      <c r="B435" s="1082"/>
      <c r="C435" s="1082"/>
      <c r="D435" s="1082"/>
      <c r="E435" s="1082"/>
      <c r="F435" s="1082"/>
      <c r="G435" s="1082"/>
    </row>
    <row r="436" spans="2:7" s="63" customFormat="1" x14ac:dyDescent="0.15">
      <c r="B436" s="1082"/>
      <c r="C436" s="1082"/>
      <c r="D436" s="1082"/>
      <c r="E436" s="1082"/>
      <c r="F436" s="1082"/>
      <c r="G436" s="1082"/>
    </row>
    <row r="437" spans="2:7" s="63" customFormat="1" x14ac:dyDescent="0.15">
      <c r="B437" s="1082"/>
      <c r="C437" s="1082"/>
      <c r="D437" s="1082"/>
      <c r="E437" s="1082"/>
      <c r="F437" s="1082"/>
      <c r="G437" s="1082"/>
    </row>
    <row r="438" spans="2:7" s="63" customFormat="1" x14ac:dyDescent="0.15">
      <c r="B438" s="1082"/>
      <c r="C438" s="1082"/>
      <c r="D438" s="1082"/>
      <c r="E438" s="1082"/>
      <c r="F438" s="1082"/>
      <c r="G438" s="1082"/>
    </row>
    <row r="439" spans="2:7" s="63" customFormat="1" x14ac:dyDescent="0.15">
      <c r="B439" s="1082"/>
      <c r="C439" s="1082"/>
      <c r="D439" s="1082"/>
      <c r="E439" s="1082"/>
      <c r="F439" s="1082"/>
      <c r="G439" s="1082"/>
    </row>
    <row r="440" spans="2:7" s="63" customFormat="1" x14ac:dyDescent="0.15">
      <c r="B440" s="1082"/>
      <c r="C440" s="1082"/>
      <c r="D440" s="1082"/>
      <c r="E440" s="1082"/>
      <c r="F440" s="1082"/>
      <c r="G440" s="1082"/>
    </row>
    <row r="441" spans="2:7" s="63" customFormat="1" x14ac:dyDescent="0.15">
      <c r="B441" s="1082"/>
      <c r="C441" s="1082"/>
      <c r="D441" s="1082"/>
      <c r="E441" s="1082"/>
      <c r="F441" s="1082"/>
      <c r="G441" s="1082"/>
    </row>
    <row r="442" spans="2:7" s="63" customFormat="1" x14ac:dyDescent="0.15">
      <c r="B442" s="1082"/>
      <c r="C442" s="1082"/>
      <c r="D442" s="1082"/>
      <c r="E442" s="1082"/>
      <c r="F442" s="1082"/>
      <c r="G442" s="1082"/>
    </row>
    <row r="443" spans="2:7" s="63" customFormat="1" x14ac:dyDescent="0.15">
      <c r="B443" s="1082"/>
      <c r="C443" s="1082"/>
      <c r="D443" s="1082"/>
      <c r="E443" s="1082"/>
      <c r="F443" s="1082"/>
      <c r="G443" s="1082"/>
    </row>
    <row r="444" spans="2:7" s="63" customFormat="1" x14ac:dyDescent="0.15">
      <c r="B444" s="1082"/>
      <c r="C444" s="1082"/>
      <c r="D444" s="1082"/>
      <c r="E444" s="1082"/>
      <c r="F444" s="1082"/>
      <c r="G444" s="1082"/>
    </row>
    <row r="445" spans="2:7" s="63" customFormat="1" x14ac:dyDescent="0.15">
      <c r="B445" s="1082"/>
      <c r="C445" s="1082"/>
      <c r="D445" s="1082"/>
      <c r="E445" s="1082"/>
      <c r="F445" s="1082"/>
      <c r="G445" s="1082"/>
    </row>
    <row r="446" spans="2:7" s="63" customFormat="1" x14ac:dyDescent="0.15">
      <c r="B446" s="1082"/>
      <c r="C446" s="1082"/>
      <c r="D446" s="1082"/>
      <c r="E446" s="1082"/>
      <c r="F446" s="1082"/>
      <c r="G446" s="1082"/>
    </row>
    <row r="447" spans="2:7" s="63" customFormat="1" x14ac:dyDescent="0.15">
      <c r="B447" s="1082"/>
      <c r="C447" s="1082"/>
      <c r="D447" s="1082"/>
      <c r="E447" s="1082"/>
      <c r="F447" s="1082"/>
      <c r="G447" s="1082"/>
    </row>
    <row r="448" spans="2:7" s="63" customFormat="1" x14ac:dyDescent="0.15">
      <c r="B448" s="1082"/>
      <c r="C448" s="1082"/>
      <c r="D448" s="1082"/>
      <c r="E448" s="1082"/>
      <c r="F448" s="1082"/>
      <c r="G448" s="1082"/>
    </row>
    <row r="449" spans="2:7" s="63" customFormat="1" x14ac:dyDescent="0.15">
      <c r="B449" s="1082"/>
      <c r="C449" s="1082"/>
      <c r="D449" s="1082"/>
      <c r="E449" s="1082"/>
      <c r="F449" s="1082"/>
      <c r="G449" s="1082"/>
    </row>
    <row r="450" spans="2:7" s="63" customFormat="1" x14ac:dyDescent="0.15">
      <c r="B450" s="1082"/>
      <c r="C450" s="1082"/>
      <c r="D450" s="1082"/>
      <c r="E450" s="1082"/>
      <c r="F450" s="1082"/>
      <c r="G450" s="1082"/>
    </row>
    <row r="451" spans="2:7" s="63" customFormat="1" x14ac:dyDescent="0.15">
      <c r="B451" s="1082"/>
      <c r="C451" s="1082"/>
      <c r="D451" s="1082"/>
      <c r="E451" s="1082"/>
      <c r="F451" s="1082"/>
      <c r="G451" s="1082"/>
    </row>
    <row r="452" spans="2:7" s="63" customFormat="1" x14ac:dyDescent="0.15">
      <c r="B452" s="1082"/>
      <c r="C452" s="1082"/>
      <c r="D452" s="1082"/>
      <c r="E452" s="1082"/>
      <c r="F452" s="1082"/>
      <c r="G452" s="1082"/>
    </row>
    <row r="453" spans="2:7" s="63" customFormat="1" x14ac:dyDescent="0.15">
      <c r="B453" s="1082"/>
      <c r="C453" s="1082"/>
      <c r="D453" s="1082"/>
      <c r="E453" s="1082"/>
      <c r="F453" s="1082"/>
      <c r="G453" s="1082"/>
    </row>
    <row r="454" spans="2:7" s="63" customFormat="1" x14ac:dyDescent="0.15">
      <c r="B454" s="1082"/>
      <c r="C454" s="1082"/>
      <c r="D454" s="1082"/>
      <c r="E454" s="1082"/>
      <c r="F454" s="1082"/>
      <c r="G454" s="1082"/>
    </row>
    <row r="455" spans="2:7" s="63" customFormat="1" x14ac:dyDescent="0.15">
      <c r="B455" s="1082"/>
      <c r="C455" s="1082"/>
      <c r="D455" s="1082"/>
      <c r="E455" s="1082"/>
      <c r="F455" s="1082"/>
      <c r="G455" s="1082"/>
    </row>
    <row r="456" spans="2:7" s="63" customFormat="1" x14ac:dyDescent="0.15">
      <c r="B456" s="1082"/>
      <c r="C456" s="1082"/>
      <c r="D456" s="1082"/>
      <c r="E456" s="1082"/>
      <c r="F456" s="1082"/>
      <c r="G456" s="1082"/>
    </row>
    <row r="457" spans="2:7" s="63" customFormat="1" x14ac:dyDescent="0.15">
      <c r="B457" s="1082"/>
      <c r="C457" s="1082"/>
      <c r="D457" s="1082"/>
      <c r="E457" s="1082"/>
      <c r="F457" s="1082"/>
      <c r="G457" s="1082"/>
    </row>
    <row r="458" spans="2:7" s="63" customFormat="1" x14ac:dyDescent="0.15">
      <c r="B458" s="1082"/>
      <c r="C458" s="1082"/>
      <c r="D458" s="1082"/>
      <c r="E458" s="1082"/>
      <c r="F458" s="1082"/>
      <c r="G458" s="1082"/>
    </row>
    <row r="459" spans="2:7" s="63" customFormat="1" x14ac:dyDescent="0.15">
      <c r="B459" s="1082"/>
      <c r="C459" s="1082"/>
      <c r="D459" s="1082"/>
      <c r="E459" s="1082"/>
      <c r="F459" s="1082"/>
      <c r="G459" s="1082"/>
    </row>
    <row r="460" spans="2:7" s="63" customFormat="1" x14ac:dyDescent="0.15">
      <c r="B460" s="1082"/>
      <c r="C460" s="1082"/>
      <c r="D460" s="1082"/>
      <c r="E460" s="1082"/>
      <c r="F460" s="1082"/>
      <c r="G460" s="1082"/>
    </row>
    <row r="461" spans="2:7" s="63" customFormat="1" x14ac:dyDescent="0.15">
      <c r="B461" s="1082"/>
      <c r="C461" s="1082"/>
      <c r="D461" s="1082"/>
      <c r="E461" s="1082"/>
      <c r="F461" s="1082"/>
      <c r="G461" s="1082"/>
    </row>
    <row r="462" spans="2:7" s="63" customFormat="1" x14ac:dyDescent="0.15">
      <c r="B462" s="1082"/>
      <c r="C462" s="1082"/>
      <c r="D462" s="1082"/>
      <c r="E462" s="1082"/>
      <c r="F462" s="1082"/>
      <c r="G462" s="1082"/>
    </row>
    <row r="463" spans="2:7" s="63" customFormat="1" x14ac:dyDescent="0.15">
      <c r="B463" s="1082"/>
      <c r="C463" s="1082"/>
      <c r="D463" s="1082"/>
      <c r="E463" s="1082"/>
      <c r="F463" s="1082"/>
      <c r="G463" s="1082"/>
    </row>
    <row r="464" spans="2:7" s="63" customFormat="1" x14ac:dyDescent="0.15">
      <c r="B464" s="1082"/>
      <c r="C464" s="1082"/>
      <c r="D464" s="1082"/>
      <c r="E464" s="1082"/>
      <c r="F464" s="1082"/>
      <c r="G464" s="1082"/>
    </row>
    <row r="465" spans="2:7" s="63" customFormat="1" x14ac:dyDescent="0.15">
      <c r="B465" s="1082"/>
      <c r="C465" s="1082"/>
      <c r="D465" s="1082"/>
      <c r="E465" s="1082"/>
      <c r="F465" s="1082"/>
      <c r="G465" s="1082"/>
    </row>
    <row r="466" spans="2:7" s="63" customFormat="1" x14ac:dyDescent="0.15">
      <c r="B466" s="1082"/>
      <c r="C466" s="1082"/>
      <c r="D466" s="1082"/>
      <c r="E466" s="1082"/>
      <c r="F466" s="1082"/>
      <c r="G466" s="1082"/>
    </row>
    <row r="467" spans="2:7" s="63" customFormat="1" x14ac:dyDescent="0.15">
      <c r="B467" s="1082"/>
      <c r="C467" s="1082"/>
      <c r="D467" s="1082"/>
      <c r="E467" s="1082"/>
      <c r="F467" s="1082"/>
      <c r="G467" s="1082"/>
    </row>
    <row r="468" spans="2:7" s="63" customFormat="1" x14ac:dyDescent="0.15">
      <c r="B468" s="1082"/>
      <c r="C468" s="1082"/>
      <c r="D468" s="1082"/>
      <c r="E468" s="1082"/>
      <c r="F468" s="1082"/>
      <c r="G468" s="1082"/>
    </row>
    <row r="469" spans="2:7" s="63" customFormat="1" x14ac:dyDescent="0.15">
      <c r="B469" s="1082"/>
      <c r="C469" s="1082"/>
      <c r="D469" s="1082"/>
      <c r="E469" s="1082"/>
      <c r="F469" s="1082"/>
      <c r="G469" s="1082"/>
    </row>
    <row r="470" spans="2:7" s="63" customFormat="1" x14ac:dyDescent="0.15">
      <c r="B470" s="1082"/>
      <c r="C470" s="1082"/>
      <c r="D470" s="1082"/>
      <c r="E470" s="1082"/>
      <c r="F470" s="1082"/>
      <c r="G470" s="1082"/>
    </row>
    <row r="471" spans="2:7" s="63" customFormat="1" x14ac:dyDescent="0.15">
      <c r="B471" s="1082"/>
      <c r="C471" s="1082"/>
      <c r="D471" s="1082"/>
      <c r="E471" s="1082"/>
      <c r="F471" s="1082"/>
      <c r="G471" s="1082"/>
    </row>
    <row r="472" spans="2:7" s="63" customFormat="1" x14ac:dyDescent="0.15">
      <c r="B472" s="1082"/>
      <c r="C472" s="1082"/>
      <c r="D472" s="1082"/>
      <c r="E472" s="1082"/>
      <c r="F472" s="1082"/>
      <c r="G472" s="1082"/>
    </row>
    <row r="473" spans="2:7" s="63" customFormat="1" x14ac:dyDescent="0.15">
      <c r="B473" s="1082"/>
      <c r="C473" s="1082"/>
      <c r="D473" s="1082"/>
      <c r="E473" s="1082"/>
      <c r="F473" s="1082"/>
      <c r="G473" s="1082"/>
    </row>
    <row r="474" spans="2:7" s="63" customFormat="1" x14ac:dyDescent="0.15">
      <c r="B474" s="1082"/>
      <c r="C474" s="1082"/>
      <c r="D474" s="1082"/>
      <c r="E474" s="1082"/>
      <c r="F474" s="1082"/>
      <c r="G474" s="1082"/>
    </row>
    <row r="475" spans="2:7" s="63" customFormat="1" x14ac:dyDescent="0.15">
      <c r="B475" s="1082"/>
      <c r="C475" s="1082"/>
      <c r="D475" s="1082"/>
      <c r="E475" s="1082"/>
      <c r="F475" s="1082"/>
      <c r="G475" s="1082"/>
    </row>
    <row r="476" spans="2:7" s="63" customFormat="1" x14ac:dyDescent="0.15">
      <c r="B476" s="1082"/>
      <c r="C476" s="1082"/>
      <c r="D476" s="1082"/>
      <c r="E476" s="1082"/>
      <c r="F476" s="1082"/>
      <c r="G476" s="1082"/>
    </row>
    <row r="477" spans="2:7" s="63" customFormat="1" x14ac:dyDescent="0.15">
      <c r="B477" s="1082"/>
      <c r="C477" s="1082"/>
      <c r="D477" s="1082"/>
      <c r="E477" s="1082"/>
      <c r="F477" s="1082"/>
      <c r="G477" s="1082"/>
    </row>
    <row r="478" spans="2:7" s="63" customFormat="1" x14ac:dyDescent="0.15">
      <c r="B478" s="1082"/>
      <c r="C478" s="1082"/>
      <c r="D478" s="1082"/>
      <c r="E478" s="1082"/>
      <c r="F478" s="1082"/>
      <c r="G478" s="1082"/>
    </row>
    <row r="479" spans="2:7" s="63" customFormat="1" x14ac:dyDescent="0.15">
      <c r="B479" s="1082"/>
      <c r="C479" s="1082"/>
      <c r="D479" s="1082"/>
      <c r="E479" s="1082"/>
      <c r="F479" s="1082"/>
      <c r="G479" s="1082"/>
    </row>
    <row r="480" spans="2:7" s="63" customFormat="1" x14ac:dyDescent="0.15">
      <c r="B480" s="1082"/>
      <c r="C480" s="1082"/>
      <c r="D480" s="1082"/>
      <c r="E480" s="1082"/>
      <c r="F480" s="1082"/>
      <c r="G480" s="1082"/>
    </row>
    <row r="481" spans="2:7" s="63" customFormat="1" x14ac:dyDescent="0.15">
      <c r="B481" s="1082"/>
      <c r="C481" s="1082"/>
      <c r="D481" s="1082"/>
      <c r="E481" s="1082"/>
      <c r="F481" s="1082"/>
      <c r="G481" s="1082"/>
    </row>
    <row r="482" spans="2:7" s="63" customFormat="1" x14ac:dyDescent="0.15">
      <c r="B482" s="1082"/>
      <c r="C482" s="1082"/>
      <c r="D482" s="1082"/>
      <c r="E482" s="1082"/>
      <c r="F482" s="1082"/>
      <c r="G482" s="1082"/>
    </row>
    <row r="483" spans="2:7" s="63" customFormat="1" x14ac:dyDescent="0.15">
      <c r="B483" s="1082"/>
      <c r="C483" s="1082"/>
      <c r="D483" s="1082"/>
      <c r="E483" s="1082"/>
      <c r="F483" s="1082"/>
      <c r="G483" s="1082"/>
    </row>
    <row r="484" spans="2:7" s="63" customFormat="1" x14ac:dyDescent="0.15">
      <c r="B484" s="1082"/>
      <c r="C484" s="1082"/>
      <c r="D484" s="1082"/>
      <c r="E484" s="1082"/>
      <c r="F484" s="1082"/>
      <c r="G484" s="1082"/>
    </row>
    <row r="485" spans="2:7" s="63" customFormat="1" x14ac:dyDescent="0.15">
      <c r="B485" s="1082"/>
      <c r="C485" s="1082"/>
      <c r="D485" s="1082"/>
      <c r="E485" s="1082"/>
      <c r="F485" s="1082"/>
      <c r="G485" s="1082"/>
    </row>
    <row r="486" spans="2:7" s="63" customFormat="1" x14ac:dyDescent="0.15">
      <c r="B486" s="1082"/>
      <c r="C486" s="1082"/>
      <c r="D486" s="1082"/>
      <c r="E486" s="1082"/>
      <c r="F486" s="1082"/>
      <c r="G486" s="1082"/>
    </row>
    <row r="487" spans="2:7" s="63" customFormat="1" x14ac:dyDescent="0.15">
      <c r="B487" s="1082"/>
      <c r="C487" s="1082"/>
      <c r="D487" s="1082"/>
      <c r="E487" s="1082"/>
      <c r="F487" s="1082"/>
      <c r="G487" s="1082"/>
    </row>
    <row r="488" spans="2:7" s="63" customFormat="1" x14ac:dyDescent="0.15">
      <c r="B488" s="1082"/>
      <c r="C488" s="1082"/>
      <c r="D488" s="1082"/>
      <c r="E488" s="1082"/>
      <c r="F488" s="1082"/>
      <c r="G488" s="1082"/>
    </row>
    <row r="489" spans="2:7" s="63" customFormat="1" x14ac:dyDescent="0.15">
      <c r="B489" s="1082"/>
      <c r="C489" s="1082"/>
      <c r="D489" s="1082"/>
      <c r="E489" s="1082"/>
      <c r="F489" s="1082"/>
      <c r="G489" s="1082"/>
    </row>
    <row r="490" spans="2:7" s="63" customFormat="1" x14ac:dyDescent="0.15">
      <c r="B490" s="1082"/>
      <c r="C490" s="1082"/>
      <c r="D490" s="1082"/>
      <c r="E490" s="1082"/>
      <c r="F490" s="1082"/>
      <c r="G490" s="1082"/>
    </row>
    <row r="491" spans="2:7" s="63" customFormat="1" x14ac:dyDescent="0.15">
      <c r="B491" s="1082"/>
      <c r="C491" s="1082"/>
      <c r="D491" s="1082"/>
      <c r="E491" s="1082"/>
      <c r="F491" s="1082"/>
      <c r="G491" s="1082"/>
    </row>
    <row r="492" spans="2:7" s="63" customFormat="1" x14ac:dyDescent="0.15">
      <c r="B492" s="1082"/>
      <c r="C492" s="1082"/>
      <c r="D492" s="1082"/>
      <c r="E492" s="1082"/>
      <c r="F492" s="1082"/>
      <c r="G492" s="1082"/>
    </row>
    <row r="493" spans="2:7" s="63" customFormat="1" x14ac:dyDescent="0.15">
      <c r="B493" s="1082"/>
      <c r="C493" s="1082"/>
      <c r="D493" s="1082"/>
      <c r="E493" s="1082"/>
      <c r="F493" s="1082"/>
      <c r="G493" s="1082"/>
    </row>
    <row r="494" spans="2:7" s="63" customFormat="1" x14ac:dyDescent="0.15">
      <c r="B494" s="1082"/>
      <c r="C494" s="1082"/>
      <c r="D494" s="1082"/>
      <c r="E494" s="1082"/>
      <c r="F494" s="1082"/>
      <c r="G494" s="1082"/>
    </row>
    <row r="495" spans="2:7" s="63" customFormat="1" x14ac:dyDescent="0.15">
      <c r="B495" s="1082"/>
      <c r="C495" s="1082"/>
      <c r="D495" s="1082"/>
      <c r="E495" s="1082"/>
      <c r="F495" s="1082"/>
      <c r="G495" s="1082"/>
    </row>
    <row r="496" spans="2:7" s="63" customFormat="1" x14ac:dyDescent="0.15">
      <c r="B496" s="1082"/>
      <c r="C496" s="1082"/>
      <c r="D496" s="1082"/>
      <c r="E496" s="1082"/>
      <c r="F496" s="1082"/>
      <c r="G496" s="1082"/>
    </row>
    <row r="497" spans="2:7" s="63" customFormat="1" x14ac:dyDescent="0.15">
      <c r="B497" s="1082"/>
      <c r="C497" s="1082"/>
      <c r="D497" s="1082"/>
      <c r="E497" s="1082"/>
      <c r="F497" s="1082"/>
      <c r="G497" s="1082"/>
    </row>
    <row r="498" spans="2:7" s="63" customFormat="1" x14ac:dyDescent="0.15">
      <c r="B498" s="1082"/>
      <c r="C498" s="1082"/>
      <c r="D498" s="1082"/>
      <c r="E498" s="1082"/>
      <c r="F498" s="1082"/>
      <c r="G498" s="1082"/>
    </row>
    <row r="499" spans="2:7" s="63" customFormat="1" x14ac:dyDescent="0.15">
      <c r="B499" s="1082"/>
      <c r="C499" s="1082"/>
      <c r="D499" s="1082"/>
      <c r="E499" s="1082"/>
      <c r="F499" s="1082"/>
      <c r="G499" s="1082"/>
    </row>
    <row r="500" spans="2:7" s="63" customFormat="1" x14ac:dyDescent="0.15">
      <c r="B500" s="1082"/>
      <c r="C500" s="1082"/>
      <c r="D500" s="1082"/>
      <c r="E500" s="1082"/>
      <c r="F500" s="1082"/>
      <c r="G500" s="1082"/>
    </row>
    <row r="501" spans="2:7" s="63" customFormat="1" x14ac:dyDescent="0.15">
      <c r="B501" s="1082"/>
      <c r="C501" s="1082"/>
      <c r="D501" s="1082"/>
      <c r="E501" s="1082"/>
      <c r="F501" s="1082"/>
      <c r="G501" s="1082"/>
    </row>
    <row r="502" spans="2:7" s="63" customFormat="1" x14ac:dyDescent="0.15">
      <c r="B502" s="1082"/>
      <c r="C502" s="1082"/>
      <c r="D502" s="1082"/>
      <c r="E502" s="1082"/>
      <c r="F502" s="1082"/>
      <c r="G502" s="1082"/>
    </row>
    <row r="503" spans="2:7" s="63" customFormat="1" x14ac:dyDescent="0.15">
      <c r="B503" s="1082"/>
      <c r="C503" s="1082"/>
      <c r="D503" s="1082"/>
      <c r="E503" s="1082"/>
      <c r="F503" s="1082"/>
      <c r="G503" s="1082"/>
    </row>
    <row r="504" spans="2:7" s="63" customFormat="1" x14ac:dyDescent="0.15">
      <c r="B504" s="1082"/>
      <c r="C504" s="1082"/>
      <c r="D504" s="1082"/>
      <c r="E504" s="1082"/>
      <c r="F504" s="1082"/>
      <c r="G504" s="1082"/>
    </row>
    <row r="505" spans="2:7" s="63" customFormat="1" x14ac:dyDescent="0.15">
      <c r="B505" s="1082"/>
      <c r="C505" s="1082"/>
      <c r="D505" s="1082"/>
      <c r="E505" s="1082"/>
      <c r="F505" s="1082"/>
      <c r="G505" s="1082"/>
    </row>
    <row r="506" spans="2:7" s="63" customFormat="1" x14ac:dyDescent="0.15">
      <c r="B506" s="1082"/>
      <c r="C506" s="1082"/>
      <c r="D506" s="1082"/>
      <c r="E506" s="1082"/>
      <c r="F506" s="1082"/>
      <c r="G506" s="1082"/>
    </row>
    <row r="507" spans="2:7" s="63" customFormat="1" x14ac:dyDescent="0.15">
      <c r="B507" s="1082"/>
      <c r="C507" s="1082"/>
      <c r="D507" s="1082"/>
      <c r="E507" s="1082"/>
      <c r="F507" s="1082"/>
      <c r="G507" s="1082"/>
    </row>
    <row r="508" spans="2:7" s="63" customFormat="1" x14ac:dyDescent="0.15">
      <c r="B508" s="1082"/>
      <c r="C508" s="1082"/>
      <c r="D508" s="1082"/>
      <c r="E508" s="1082"/>
      <c r="F508" s="1082"/>
      <c r="G508" s="1082"/>
    </row>
    <row r="509" spans="2:7" s="63" customFormat="1" x14ac:dyDescent="0.15">
      <c r="B509" s="1082"/>
      <c r="C509" s="1082"/>
      <c r="D509" s="1082"/>
      <c r="E509" s="1082"/>
      <c r="F509" s="1082"/>
      <c r="G509" s="1082"/>
    </row>
    <row r="510" spans="2:7" s="63" customFormat="1" x14ac:dyDescent="0.15">
      <c r="B510" s="1082"/>
      <c r="C510" s="1082"/>
      <c r="D510" s="1082"/>
      <c r="E510" s="1082"/>
      <c r="F510" s="1082"/>
      <c r="G510" s="1082"/>
    </row>
    <row r="511" spans="2:7" s="63" customFormat="1" x14ac:dyDescent="0.15">
      <c r="B511" s="1082"/>
      <c r="C511" s="1082"/>
      <c r="D511" s="1082"/>
      <c r="E511" s="1082"/>
      <c r="F511" s="1082"/>
      <c r="G511" s="1082"/>
    </row>
    <row r="512" spans="2:7" s="63" customFormat="1" x14ac:dyDescent="0.15">
      <c r="B512" s="1082"/>
      <c r="C512" s="1082"/>
      <c r="D512" s="1082"/>
      <c r="E512" s="1082"/>
      <c r="F512" s="1082"/>
      <c r="G512" s="1082"/>
    </row>
    <row r="513" spans="2:7" s="63" customFormat="1" x14ac:dyDescent="0.15">
      <c r="B513" s="1082"/>
      <c r="C513" s="1082"/>
      <c r="D513" s="1082"/>
      <c r="E513" s="1082"/>
      <c r="F513" s="1082"/>
      <c r="G513" s="1082"/>
    </row>
    <row r="514" spans="2:7" s="63" customFormat="1" x14ac:dyDescent="0.15">
      <c r="B514" s="1082"/>
      <c r="C514" s="1082"/>
      <c r="D514" s="1082"/>
      <c r="E514" s="1082"/>
      <c r="F514" s="1082"/>
      <c r="G514" s="1082"/>
    </row>
    <row r="515" spans="2:7" s="63" customFormat="1" x14ac:dyDescent="0.15">
      <c r="B515" s="1082"/>
      <c r="C515" s="1082"/>
      <c r="D515" s="1082"/>
      <c r="E515" s="1082"/>
      <c r="F515" s="1082"/>
      <c r="G515" s="1082"/>
    </row>
    <row r="516" spans="2:7" s="63" customFormat="1" x14ac:dyDescent="0.15">
      <c r="B516" s="1082"/>
      <c r="C516" s="1082"/>
      <c r="D516" s="1082"/>
      <c r="E516" s="1082"/>
      <c r="F516" s="1082"/>
      <c r="G516" s="1082"/>
    </row>
    <row r="517" spans="2:7" s="63" customFormat="1" x14ac:dyDescent="0.15">
      <c r="B517" s="1082"/>
      <c r="C517" s="1082"/>
      <c r="D517" s="1082"/>
      <c r="E517" s="1082"/>
      <c r="F517" s="1082"/>
      <c r="G517" s="1082"/>
    </row>
    <row r="518" spans="2:7" s="63" customFormat="1" x14ac:dyDescent="0.15">
      <c r="B518" s="1082"/>
      <c r="C518" s="1082"/>
      <c r="D518" s="1082"/>
      <c r="E518" s="1082"/>
      <c r="F518" s="1082"/>
      <c r="G518" s="1082"/>
    </row>
    <row r="519" spans="2:7" s="63" customFormat="1" x14ac:dyDescent="0.15">
      <c r="B519" s="1082"/>
      <c r="C519" s="1082"/>
      <c r="D519" s="1082"/>
      <c r="E519" s="1082"/>
      <c r="F519" s="1082"/>
      <c r="G519" s="1082"/>
    </row>
    <row r="520" spans="2:7" s="63" customFormat="1" x14ac:dyDescent="0.15">
      <c r="B520" s="1082"/>
      <c r="C520" s="1082"/>
      <c r="D520" s="1082"/>
      <c r="E520" s="1082"/>
      <c r="F520" s="1082"/>
      <c r="G520" s="1082"/>
    </row>
    <row r="521" spans="2:7" s="63" customFormat="1" x14ac:dyDescent="0.15">
      <c r="B521" s="1082"/>
      <c r="C521" s="1082"/>
      <c r="D521" s="1082"/>
      <c r="E521" s="1082"/>
      <c r="F521" s="1082"/>
      <c r="G521" s="1082"/>
    </row>
    <row r="522" spans="2:7" s="63" customFormat="1" x14ac:dyDescent="0.15">
      <c r="B522" s="1082"/>
      <c r="C522" s="1082"/>
      <c r="D522" s="1082"/>
      <c r="E522" s="1082"/>
      <c r="F522" s="1082"/>
      <c r="G522" s="1082"/>
    </row>
    <row r="523" spans="2:7" s="63" customFormat="1" x14ac:dyDescent="0.15">
      <c r="B523" s="1082"/>
      <c r="C523" s="1082"/>
      <c r="D523" s="1082"/>
      <c r="E523" s="1082"/>
      <c r="F523" s="1082"/>
      <c r="G523" s="1082"/>
    </row>
    <row r="524" spans="2:7" s="63" customFormat="1" x14ac:dyDescent="0.15">
      <c r="B524" s="1082"/>
      <c r="C524" s="1082"/>
      <c r="D524" s="1082"/>
      <c r="E524" s="1082"/>
      <c r="F524" s="1082"/>
      <c r="G524" s="1082"/>
    </row>
    <row r="525" spans="2:7" s="63" customFormat="1" x14ac:dyDescent="0.15">
      <c r="B525" s="1082"/>
      <c r="C525" s="1082"/>
      <c r="D525" s="1082"/>
      <c r="E525" s="1082"/>
      <c r="F525" s="1082"/>
      <c r="G525" s="1082"/>
    </row>
    <row r="526" spans="2:7" s="63" customFormat="1" x14ac:dyDescent="0.15">
      <c r="B526" s="1082"/>
      <c r="C526" s="1082"/>
      <c r="D526" s="1082"/>
      <c r="E526" s="1082"/>
      <c r="F526" s="1082"/>
      <c r="G526" s="1082"/>
    </row>
    <row r="527" spans="2:7" s="63" customFormat="1" x14ac:dyDescent="0.15">
      <c r="B527" s="1082"/>
      <c r="C527" s="1082"/>
      <c r="D527" s="1082"/>
      <c r="E527" s="1082"/>
      <c r="F527" s="1082"/>
      <c r="G527" s="1082"/>
    </row>
    <row r="528" spans="2:7" s="63" customFormat="1" x14ac:dyDescent="0.15">
      <c r="B528" s="1082"/>
      <c r="C528" s="1082"/>
      <c r="D528" s="1082"/>
      <c r="E528" s="1082"/>
      <c r="F528" s="1082"/>
      <c r="G528" s="1082"/>
    </row>
    <row r="529" spans="2:7" s="63" customFormat="1" x14ac:dyDescent="0.15">
      <c r="B529" s="1082"/>
      <c r="C529" s="1082"/>
      <c r="D529" s="1082"/>
      <c r="E529" s="1082"/>
      <c r="F529" s="1082"/>
      <c r="G529" s="1082"/>
    </row>
    <row r="530" spans="2:7" s="63" customFormat="1" x14ac:dyDescent="0.15">
      <c r="B530" s="1082"/>
      <c r="C530" s="1082"/>
      <c r="D530" s="1082"/>
      <c r="E530" s="1082"/>
      <c r="F530" s="1082"/>
      <c r="G530" s="1082"/>
    </row>
    <row r="531" spans="2:7" s="63" customFormat="1" x14ac:dyDescent="0.15">
      <c r="B531" s="1082"/>
      <c r="C531" s="1082"/>
      <c r="D531" s="1082"/>
      <c r="E531" s="1082"/>
      <c r="F531" s="1082"/>
      <c r="G531" s="1082"/>
    </row>
    <row r="532" spans="2:7" s="63" customFormat="1" x14ac:dyDescent="0.15">
      <c r="B532" s="1082"/>
      <c r="C532" s="1082"/>
      <c r="D532" s="1082"/>
      <c r="E532" s="1082"/>
      <c r="F532" s="1082"/>
      <c r="G532" s="1082"/>
    </row>
    <row r="533" spans="2:7" s="63" customFormat="1" x14ac:dyDescent="0.15">
      <c r="B533" s="1082"/>
      <c r="C533" s="1082"/>
      <c r="D533" s="1082"/>
      <c r="E533" s="1082"/>
      <c r="F533" s="1082"/>
      <c r="G533" s="1082"/>
    </row>
    <row r="534" spans="2:7" s="63" customFormat="1" x14ac:dyDescent="0.15">
      <c r="B534" s="1082"/>
      <c r="C534" s="1082"/>
      <c r="D534" s="1082"/>
      <c r="E534" s="1082"/>
      <c r="F534" s="1082"/>
      <c r="G534" s="1082"/>
    </row>
    <row r="535" spans="2:7" s="63" customFormat="1" x14ac:dyDescent="0.15">
      <c r="B535" s="1082"/>
      <c r="C535" s="1082"/>
      <c r="D535" s="1082"/>
      <c r="E535" s="1082"/>
      <c r="F535" s="1082"/>
      <c r="G535" s="1082"/>
    </row>
  </sheetData>
  <sheetProtection algorithmName="SHA-512" hashValue="Ix4ltK04SudSK4xhsffHEQPVNwvikkYMSO9vNOiPLyO5OAKTrLenD6nATvOOeiZ8YEuA2Ykhv7HL3JXGPcYKxA==" saltValue="gqmZxVYmA9UiFbSN/qWflg==" spinCount="100000" sheet="1" objects="1" scenarios="1" selectLockedCells="1"/>
  <mergeCells count="231">
    <mergeCell ref="G92:G103"/>
    <mergeCell ref="AA313:AE313"/>
    <mergeCell ref="AG313:AM313"/>
    <mergeCell ref="AN313:AT313"/>
    <mergeCell ref="AU313:BA313"/>
    <mergeCell ref="BF313:BP313"/>
    <mergeCell ref="BR313:BV313"/>
    <mergeCell ref="AO281:AU281"/>
    <mergeCell ref="BR279:BX279"/>
    <mergeCell ref="BX300:CD300"/>
    <mergeCell ref="L309:R309"/>
    <mergeCell ref="L302:R302"/>
    <mergeCell ref="AA188:AM188"/>
    <mergeCell ref="BR188:CD188"/>
    <mergeCell ref="BR189:CD189"/>
    <mergeCell ref="BR190:CD190"/>
    <mergeCell ref="BX273:CD273"/>
    <mergeCell ref="AA272:AE272"/>
    <mergeCell ref="AA271:AE271"/>
    <mergeCell ref="BR271:BV271"/>
    <mergeCell ref="BX271:CD271"/>
    <mergeCell ref="BX265:CD265"/>
    <mergeCell ref="BR308:CD308"/>
    <mergeCell ref="AA309:AM309"/>
    <mergeCell ref="BR309:CD309"/>
    <mergeCell ref="AA302:AE302"/>
    <mergeCell ref="AG302:AM302"/>
    <mergeCell ref="BR302:BV302"/>
    <mergeCell ref="AA301:AE301"/>
    <mergeCell ref="AG301:AM301"/>
    <mergeCell ref="BR301:BV301"/>
    <mergeCell ref="BX301:CD301"/>
    <mergeCell ref="AA306:AM306"/>
    <mergeCell ref="AA292:AE292"/>
    <mergeCell ref="AG292:AM292"/>
    <mergeCell ref="AA294:AE294"/>
    <mergeCell ref="AG294:AM294"/>
    <mergeCell ref="AA293:AE293"/>
    <mergeCell ref="AG293:AM293"/>
    <mergeCell ref="BF309:BP309"/>
    <mergeCell ref="AA307:AM307"/>
    <mergeCell ref="AA308:AM308"/>
    <mergeCell ref="AA315:AE315"/>
    <mergeCell ref="AG315:AM315"/>
    <mergeCell ref="AN315:AT315"/>
    <mergeCell ref="AU315:BA315"/>
    <mergeCell ref="BR315:BV315"/>
    <mergeCell ref="BX315:CD315"/>
    <mergeCell ref="CE315:CK315"/>
    <mergeCell ref="CL315:CR315"/>
    <mergeCell ref="AA314:AE314"/>
    <mergeCell ref="AG314:AM314"/>
    <mergeCell ref="AN314:AT314"/>
    <mergeCell ref="BR314:BV314"/>
    <mergeCell ref="BX314:CD314"/>
    <mergeCell ref="CE314:CK314"/>
    <mergeCell ref="CL314:CR314"/>
    <mergeCell ref="AU314:BA314"/>
    <mergeCell ref="L316:R316"/>
    <mergeCell ref="AA316:AE316"/>
    <mergeCell ref="AG316:AM316"/>
    <mergeCell ref="AN316:AT316"/>
    <mergeCell ref="AU316:BA316"/>
    <mergeCell ref="BR316:BV316"/>
    <mergeCell ref="BX316:CD316"/>
    <mergeCell ref="CE316:CK316"/>
    <mergeCell ref="CL316:CR316"/>
    <mergeCell ref="BX313:CD313"/>
    <mergeCell ref="CE313:CK313"/>
    <mergeCell ref="CE285:CK285"/>
    <mergeCell ref="CL285:CR285"/>
    <mergeCell ref="CF293:CL293"/>
    <mergeCell ref="CF302:CL302"/>
    <mergeCell ref="CF292:CL292"/>
    <mergeCell ref="CF295:CL295"/>
    <mergeCell ref="BX302:CD302"/>
    <mergeCell ref="CL313:CR313"/>
    <mergeCell ref="BR306:CD306"/>
    <mergeCell ref="BR299:BV299"/>
    <mergeCell ref="BR295:BV295"/>
    <mergeCell ref="BR292:BV292"/>
    <mergeCell ref="BX292:CD292"/>
    <mergeCell ref="BR300:BV300"/>
    <mergeCell ref="BR294:BV294"/>
    <mergeCell ref="BX294:CD294"/>
    <mergeCell ref="BR293:BV293"/>
    <mergeCell ref="BX293:CD293"/>
    <mergeCell ref="BX295:CD295"/>
    <mergeCell ref="CF309:CL309"/>
    <mergeCell ref="BR307:CD307"/>
    <mergeCell ref="BR286:BV286"/>
    <mergeCell ref="CF272:CL272"/>
    <mergeCell ref="BR273:BV273"/>
    <mergeCell ref="BR274:BV274"/>
    <mergeCell ref="BX272:CD272"/>
    <mergeCell ref="AA273:AE273"/>
    <mergeCell ref="BF285:BP285"/>
    <mergeCell ref="BX285:CD285"/>
    <mergeCell ref="BX288:CD288"/>
    <mergeCell ref="BY280:CE280"/>
    <mergeCell ref="CF279:CL279"/>
    <mergeCell ref="BY281:CE281"/>
    <mergeCell ref="BR281:BX281"/>
    <mergeCell ref="BX287:CD287"/>
    <mergeCell ref="BY279:CE279"/>
    <mergeCell ref="BR280:BX280"/>
    <mergeCell ref="AO285:AU285"/>
    <mergeCell ref="AO286:AU286"/>
    <mergeCell ref="AO287:AU287"/>
    <mergeCell ref="AO288:AU288"/>
    <mergeCell ref="AO279:AU279"/>
    <mergeCell ref="AO280:AU280"/>
    <mergeCell ref="CF280:CL280"/>
    <mergeCell ref="CE288:CK288"/>
    <mergeCell ref="CL288:CR288"/>
    <mergeCell ref="CF265:CL265"/>
    <mergeCell ref="AA266:AE266"/>
    <mergeCell ref="BR266:BV266"/>
    <mergeCell ref="BX266:CD266"/>
    <mergeCell ref="BR265:BV265"/>
    <mergeCell ref="AA265:AE265"/>
    <mergeCell ref="AA300:AE300"/>
    <mergeCell ref="AG300:AM300"/>
    <mergeCell ref="BR288:BV288"/>
    <mergeCell ref="CF271:CL271"/>
    <mergeCell ref="AA285:AE285"/>
    <mergeCell ref="AA278:AG278"/>
    <mergeCell ref="BR285:BV285"/>
    <mergeCell ref="BR278:BX278"/>
    <mergeCell ref="CE286:CK286"/>
    <mergeCell ref="CL286:CR286"/>
    <mergeCell ref="CF281:CL281"/>
    <mergeCell ref="CE287:CK287"/>
    <mergeCell ref="CL287:CR287"/>
    <mergeCell ref="AA287:AE287"/>
    <mergeCell ref="BR287:BV287"/>
    <mergeCell ref="AA286:AE286"/>
    <mergeCell ref="BX286:CD286"/>
    <mergeCell ref="BY278:CE278"/>
    <mergeCell ref="CF264:CL264"/>
    <mergeCell ref="BX274:CD274"/>
    <mergeCell ref="BR272:BV272"/>
    <mergeCell ref="CF274:CL274"/>
    <mergeCell ref="AE80:AM80"/>
    <mergeCell ref="Q87:AI87"/>
    <mergeCell ref="Q94:AI94"/>
    <mergeCell ref="K80:V80"/>
    <mergeCell ref="BX264:CD264"/>
    <mergeCell ref="AO80:BL80"/>
    <mergeCell ref="AP87:BH87"/>
    <mergeCell ref="Y80:AC80"/>
    <mergeCell ref="AP94:BH94"/>
    <mergeCell ref="Q97:BH98"/>
    <mergeCell ref="AA264:AE264"/>
    <mergeCell ref="AU264:BE264"/>
    <mergeCell ref="BR264:BV264"/>
    <mergeCell ref="AP115:AU115"/>
    <mergeCell ref="AP122:AU122"/>
    <mergeCell ref="AP108:AU108"/>
    <mergeCell ref="CF267:CL267"/>
    <mergeCell ref="L267:R267"/>
    <mergeCell ref="AU266:BE266"/>
    <mergeCell ref="AU265:BE265"/>
    <mergeCell ref="CF300:CL300"/>
    <mergeCell ref="L295:R295"/>
    <mergeCell ref="AA295:AE295"/>
    <mergeCell ref="AG295:AM295"/>
    <mergeCell ref="L281:R281"/>
    <mergeCell ref="AA281:AG281"/>
    <mergeCell ref="L274:R274"/>
    <mergeCell ref="AA274:AE274"/>
    <mergeCell ref="AA280:AG280"/>
    <mergeCell ref="AH281:AN281"/>
    <mergeCell ref="L288:R288"/>
    <mergeCell ref="AH278:AN278"/>
    <mergeCell ref="AA279:AG279"/>
    <mergeCell ref="AA288:AE288"/>
    <mergeCell ref="AH288:AN288"/>
    <mergeCell ref="AH279:AN279"/>
    <mergeCell ref="AH280:AN280"/>
    <mergeCell ref="AH285:AN285"/>
    <mergeCell ref="AH286:AN286"/>
    <mergeCell ref="AH287:AN287"/>
    <mergeCell ref="AH274:AN274"/>
    <mergeCell ref="AO278:AU278"/>
    <mergeCell ref="CF278:CL278"/>
    <mergeCell ref="AA299:AE299"/>
    <mergeCell ref="AA267:AE267"/>
    <mergeCell ref="AU267:BE267"/>
    <mergeCell ref="BR267:BV267"/>
    <mergeCell ref="BX267:CD267"/>
    <mergeCell ref="M55:AQ57"/>
    <mergeCell ref="M61:AQ64"/>
    <mergeCell ref="M22:AQ22"/>
    <mergeCell ref="AT141:BG141"/>
    <mergeCell ref="AT143:BG143"/>
    <mergeCell ref="AT145:BG145"/>
    <mergeCell ref="M27:AQ27"/>
    <mergeCell ref="M49:AQ51"/>
    <mergeCell ref="AU35:BH36"/>
    <mergeCell ref="AU37:BH38"/>
    <mergeCell ref="BJ35:BJ36"/>
    <mergeCell ref="BJ37:BJ38"/>
    <mergeCell ref="BK35:BK36"/>
    <mergeCell ref="BK37:BK38"/>
    <mergeCell ref="BL35:BL36"/>
    <mergeCell ref="BL37:BL38"/>
    <mergeCell ref="AH271:AN271"/>
    <mergeCell ref="AH272:AN272"/>
    <mergeCell ref="AH273:AN273"/>
    <mergeCell ref="AW119:BH121"/>
    <mergeCell ref="AM148:BK148"/>
    <mergeCell ref="AP119:AU119"/>
    <mergeCell ref="AP117:AU117"/>
    <mergeCell ref="M4:AE7"/>
    <mergeCell ref="M2:S2"/>
    <mergeCell ref="M136:AA136"/>
    <mergeCell ref="M141:AA141"/>
    <mergeCell ref="M143:AA143"/>
    <mergeCell ref="M145:AA145"/>
    <mergeCell ref="AD136:AQ136"/>
    <mergeCell ref="AD141:AQ141"/>
    <mergeCell ref="AD143:AQ143"/>
    <mergeCell ref="AD145:AQ145"/>
    <mergeCell ref="AP124:BH124"/>
    <mergeCell ref="AP126:BH126"/>
    <mergeCell ref="L16:AQ19"/>
    <mergeCell ref="N30:AQ33"/>
    <mergeCell ref="N35:AQ38"/>
    <mergeCell ref="N40:AQ44"/>
    <mergeCell ref="AP105:BH105"/>
  </mergeCells>
  <phoneticPr fontId="9" type="noConversion"/>
  <conditionalFormatting sqref="K108:BH109 L110:BH110 L111:N111 P111:BH112 K112:N112 K113:BH113">
    <cfRule type="expression" dxfId="383" priority="17">
      <formula>IF($G$108=0,1,0)</formula>
    </cfRule>
  </conditionalFormatting>
  <conditionalFormatting sqref="K122:BH122">
    <cfRule type="expression" dxfId="382" priority="15">
      <formula>IF($G$122=1,0,1)</formula>
    </cfRule>
  </conditionalFormatting>
  <conditionalFormatting sqref="K134:BH136 K137:BL137">
    <cfRule type="expression" dxfId="381" priority="12">
      <formula>IF($G$134=0,1,0)</formula>
    </cfRule>
  </conditionalFormatting>
  <conditionalFormatting sqref="K138:BH146">
    <cfRule type="expression" dxfId="380" priority="1">
      <formula>IF($G$134=0,1,0)</formula>
    </cfRule>
  </conditionalFormatting>
  <conditionalFormatting sqref="L134:AA136 L137:BL137">
    <cfRule type="expression" dxfId="379" priority="22">
      <formula>IF($B$127=1,0,1)</formula>
    </cfRule>
  </conditionalFormatting>
  <conditionalFormatting sqref="L138:AA145">
    <cfRule type="expression" dxfId="378" priority="2">
      <formula>IF($B$127=1,0,1)</formula>
    </cfRule>
  </conditionalFormatting>
  <conditionalFormatting sqref="L117:BH117">
    <cfRule type="expression" dxfId="377" priority="16">
      <formula>IF($G$117=0,1,0)</formula>
    </cfRule>
  </conditionalFormatting>
  <conditionalFormatting sqref="L119:BH121">
    <cfRule type="expression" dxfId="376" priority="23">
      <formula>IF($C$119=0,1,0)</formula>
    </cfRule>
  </conditionalFormatting>
  <conditionalFormatting sqref="L124:BH124">
    <cfRule type="expression" dxfId="375" priority="14">
      <formula>IF($G$124=1,0,1)</formula>
    </cfRule>
  </conditionalFormatting>
  <conditionalFormatting sqref="L126:BH126">
    <cfRule type="expression" dxfId="374" priority="13">
      <formula>IF($G$126=1,0,1)</formula>
    </cfRule>
  </conditionalFormatting>
  <conditionalFormatting sqref="L115:BI115">
    <cfRule type="expression" dxfId="373" priority="1520">
      <formula>IF($G$115=1,0,1)</formula>
    </cfRule>
  </conditionalFormatting>
  <conditionalFormatting sqref="L126:BI126">
    <cfRule type="expression" dxfId="372" priority="1578">
      <formula>IF($AP$122=$L$224,0,1)</formula>
    </cfRule>
  </conditionalFormatting>
  <conditionalFormatting sqref="AC134:AQ136">
    <cfRule type="expression" dxfId="371" priority="21">
      <formula>IF($C$127=1,0,1)</formula>
    </cfRule>
  </conditionalFormatting>
  <conditionalFormatting sqref="AC138:AQ145">
    <cfRule type="expression" dxfId="370" priority="5">
      <formula>IF($C$127=1,0,1)</formula>
    </cfRule>
  </conditionalFormatting>
  <conditionalFormatting sqref="AS134:BG136">
    <cfRule type="expression" dxfId="368" priority="20">
      <formula>IF($D$127=1,0,1)</formula>
    </cfRule>
  </conditionalFormatting>
  <conditionalFormatting sqref="AS138:BG145">
    <cfRule type="expression" dxfId="367" priority="4">
      <formula>IF($D$127=1,0,1)</formula>
    </cfRule>
  </conditionalFormatting>
  <conditionalFormatting sqref="BI136:BL136 BI138:BL139">
    <cfRule type="expression" dxfId="366" priority="1577">
      <formula>IF($AP$108=$L$225,1,0)</formula>
    </cfRule>
  </conditionalFormatting>
  <conditionalFormatting sqref="BI136:BL136">
    <cfRule type="expression" dxfId="365" priority="1400">
      <formula>IF($AK$203=1,0,1)</formula>
    </cfRule>
  </conditionalFormatting>
  <conditionalFormatting sqref="BI138:BL139">
    <cfRule type="expression" dxfId="364" priority="7">
      <formula>IF($AK$203=1,0,1)</formula>
    </cfRule>
  </conditionalFormatting>
  <conditionalFormatting sqref="BJ35:BJ38">
    <cfRule type="expression" dxfId="363" priority="11">
      <formula>$BJ$9</formula>
    </cfRule>
  </conditionalFormatting>
  <conditionalFormatting sqref="BK35:BK38">
    <cfRule type="expression" dxfId="362" priority="10">
      <formula>$BK$9</formula>
    </cfRule>
  </conditionalFormatting>
  <conditionalFormatting sqref="BL35:BL38">
    <cfRule type="expression" dxfId="361" priority="9">
      <formula>$BL$9</formula>
    </cfRule>
  </conditionalFormatting>
  <dataValidations count="10">
    <dataValidation type="list" allowBlank="1" showInputMessage="1" showErrorMessage="1" sqref="AP122 K118 K126 AP108:AP113 AP119 K106 K128:BL128" xr:uid="{00000000-0002-0000-0100-000000000000}">
      <formula1>$L$224:$L$225</formula1>
    </dataValidation>
    <dataValidation type="list" allowBlank="1" showInputMessage="1" showErrorMessage="1" sqref="M2" xr:uid="{00000000-0002-0000-0100-000001000000}">
      <formula1>$L$176:$L$178</formula1>
    </dataValidation>
    <dataValidation type="list" allowBlank="1" showInputMessage="1" showErrorMessage="1" sqref="AP117:AU117" xr:uid="{41AA0978-1847-6C4A-9B2B-F4687EACCD2D}">
      <formula1>$L$228:$L$229</formula1>
    </dataValidation>
    <dataValidation type="list" allowBlank="1" showInputMessage="1" showErrorMessage="1" sqref="AP105:BH105" xr:uid="{F49E4CAE-0458-3248-96A9-3DBA0140AD56}">
      <formula1>$L$215:$L$221</formula1>
    </dataValidation>
    <dataValidation allowBlank="1" showInputMessage="1" showErrorMessage="1" prompt="Die SEER ist ein Jahres-Energieeffizienz-Kennwert für Flüssigkeitskühler zur Komfortkühlung (Klima-Kälte). Je nach Kaltwassertemperaturen (Ein-/Austritt) muss mit dem SEER 12/7 °C (z.B. Klimazentralen) oder SEER 23/18 °C (z.B. Kühldecken) gerechnet werden" sqref="BJ35:BJ36" xr:uid="{8CAE6F0C-A2B5-214F-8896-69CBCB48A92B}"/>
    <dataValidation allowBlank="1" showInputMessage="1" showErrorMessage="1" prompt="Die SEPR ist ein Jahres-Energieeffizienz-Kennwert für Flüssigkeitskühler für Prozesskälte (Industriekälte). Je nach Kaltwassertemperaturen muss mit dem SEPR 12/7 °C (Eintritt/Austritt) oder SEPR -2/-8 °C gerechnet werden. " sqref="BJ37:BJ38" xr:uid="{8573E5AC-AF51-1544-816B-73437D1A71E8}"/>
    <dataValidation allowBlank="1" showInputMessage="1" showErrorMessage="1" prompt="Le SEER est un indice d'efficacité énergétique annuel pour les refroidisseurs de liquide destinés au refroidissement de confort (climatisation). En fonction des températures de l'eau froide, il faut calculer le SEER 12/7 °C  ou le SEER 23/18 °C. " sqref="BK35:BK36" xr:uid="{40F125EC-65BC-0144-A078-AFCC43161DD2}"/>
    <dataValidation allowBlank="1" showInputMessage="1" showErrorMessage="1" prompt="Le SEPR est un paramètre annuel d'efficacité énergétique pour les refroidisseurs de liquide destinés au refroidissement des processus. En fonction des températures de l'eau glacée, il faut tenir compte du SEPR 12/7 °C ou du SEPR -2/-8 °C. " sqref="BK37:BK38" xr:uid="{AC626B47-4D25-994C-9B73-DA38908295C1}"/>
    <dataValidation allowBlank="1" showInputMessage="1" showErrorMessage="1" prompt="Il SEER è un indice di efficienza energetica annuale per i refrigeratori di liquidi per il raffreddamento del comfort. A seconda delle temperature dell'acqua refrigerata (ingresso/uscita), è necessario calcolare il SEER 12/7 °C  o SEER 23/18 °C . " sqref="BL35:BL36" xr:uid="{0EAEC0E5-C6B9-A14D-BC22-0189359D6DCF}"/>
    <dataValidation allowBlank="1" showInputMessage="1" showErrorMessage="1" prompt="Il SEPR è un parametro di efficienza energetica annuale per i refrigeratori di liquidi per il raffreddamento dei processi . A seconda delle temperature dell'acqua fredda, si deve tenere conto del SEPR 12/7 °C  o del SEPR -2/-8 °C. " sqref="BL37:BL38" xr:uid="{4193CB3C-21A7-0949-A44A-078D29A62CDE}"/>
  </dataValidations>
  <hyperlinks>
    <hyperlink ref="M136" location="'2A Electricity Industry &amp; Com.'!A1" display="Elektrizitätsbedarf Industrie- oder Gewerbekälte" xr:uid="{00000000-0004-0000-0100-00001F000000}"/>
    <hyperlink ref="AB136" location="'2A Electricity Industry &amp; Com.'!A1" display="'2A Electricity Industry &amp; Com.'!A1" xr:uid="{00000000-0004-0000-0100-00002E000000}"/>
    <hyperlink ref="BH136" location="'2A Electricity Industry &amp; Com.'!A1" display="'2A Electricity Industry &amp; Com.'!A1" xr:uid="{00000000-0004-0000-0100-00003D000000}"/>
    <hyperlink ref="M141" location="'3 TEWI'!A1" display="TEWI-Tool" xr:uid="{00000000-0004-0000-0100-00003E000000}"/>
    <hyperlink ref="AB141" location="'3 TEWI'!A1" display="'3 TEWI'!A1" xr:uid="{00000000-0004-0000-0100-00004D000000}"/>
    <hyperlink ref="BH141" location="'3 TEWI'!A1" display="'3 TEWI'!A1" xr:uid="{00000000-0004-0000-0100-00005C000000}"/>
    <hyperlink ref="M145" location="'5 Result'!A1" display="'5 Result'!A1" xr:uid="{00000000-0004-0000-0100-00005D000000}"/>
    <hyperlink ref="AB145" location="'5 Result'!A1" display="'5 Result'!A1" xr:uid="{00000000-0004-0000-0100-00006C000000}"/>
    <hyperlink ref="BH145" location="'5 Result'!A1" display="'5 Result'!A1" xr:uid="{00000000-0004-0000-0100-00007B000000}"/>
    <hyperlink ref="AM148" location="I21" display="I21" xr:uid="{00000000-0004-0000-0100-00007C000000}"/>
    <hyperlink ref="BE148" location="I21" display="I21" xr:uid="{00000000-0004-0000-0100-00007D000000}"/>
    <hyperlink ref="BF148" location="I21" display="I21" xr:uid="{00000000-0004-0000-0100-00007E000000}"/>
    <hyperlink ref="BG148" location="I21" display="I21" xr:uid="{00000000-0004-0000-0100-00007F000000}"/>
    <hyperlink ref="BH148" location="I21" display="I21" xr:uid="{00000000-0004-0000-0100-000080000000}"/>
    <hyperlink ref="BI148" location="I21" display="I21" xr:uid="{00000000-0004-0000-0100-000081000000}"/>
    <hyperlink ref="BJ148" location="I21" display="I21" xr:uid="{00000000-0004-0000-0100-000082000000}"/>
    <hyperlink ref="BK148" location="I21" display="I21" xr:uid="{00000000-0004-0000-0100-000083000000}"/>
    <hyperlink ref="BH143" location="'4 Economics'!A1" display="'4 Economics'!A1" xr:uid="{00000000-0004-0000-0100-000084000000}"/>
    <hyperlink ref="AB143" location="'4 Economics'!A1" display="'4 Economics'!A1" xr:uid="{00000000-0004-0000-0100-000093000000}"/>
    <hyperlink ref="M143" location="'4 Economics'!A1" display="'4 Economics'!A1" xr:uid="{00000000-0004-0000-0100-0000A2000000}"/>
    <hyperlink ref="AR145" location="'5 Result'!A1" display="'5 Result'!A1" xr:uid="{00000000-0004-0000-0100-0000B8000000}"/>
    <hyperlink ref="AR136" location="'2A Electricity Industry &amp; Com.'!A1" display="'2A Electricity Industry &amp; Com.'!A1" xr:uid="{00000000-0004-0000-0100-0000C9000000}"/>
    <hyperlink ref="AD136" location="'2B Electricity climate'!A1" display="'2B Electricity climate'!A1" xr:uid="{00000000-0004-0000-0100-000000000000}"/>
    <hyperlink ref="AR143" location="'4 Economics'!A1" display="'4 Economics'!A1" xr:uid="{00000000-0004-0000-0100-0000A7000000}"/>
    <hyperlink ref="AD141" location="'3 TEWI'!A1" display="TEWI-Tool" xr:uid="{A89877A5-8E03-F643-8DCB-CDB36E973F71}"/>
    <hyperlink ref="AD145" location="'5 Result'!A1" display="'5 Result'!A1" xr:uid="{038E4024-70D7-4541-BF18-15679488850F}"/>
    <hyperlink ref="AD143" location="'4 Economics'!A1" display="'4 Economics'!A1" xr:uid="{D66F143A-82FF-3F4B-8B95-BEF216A13756}"/>
    <hyperlink ref="AT141" location="'3 TEWI'!A1" display="TEWI-Tool" xr:uid="{DDCED8CA-F080-F440-98CA-E5EBA010FF68}"/>
    <hyperlink ref="AT145" location="'5 Result'!A1" display="'5 Result'!A1" xr:uid="{E6A3F7E2-90A8-B741-83BC-A1FCCF4FF3B9}"/>
    <hyperlink ref="AT143" location="'4 Economics'!A1" display="'4 Economics'!A1" xr:uid="{701D8A3D-1F04-364C-908A-77C03E4996F8}"/>
    <hyperlink ref="M136:AA136" location="'2A Electricity regular'!S38" display="'2A Electricity regular'!S38" xr:uid="{0AF22B45-26C8-A749-8B71-F466BDEDDAA7}"/>
    <hyperlink ref="M141:AA141" location="'3 TEWI'!C4" display="'3 TEWI'!C4" xr:uid="{86E08DE0-25BE-BF44-ABDF-6B2686C06060}"/>
    <hyperlink ref="M143:AA143" location="'4 Economics'!Z37" display="'4 Economics'!Z37" xr:uid="{8E53C7D4-D302-1C41-B2E7-F39855313F35}"/>
    <hyperlink ref="M145:AA145" location="'5 Result'!A1" display="'5 Result'!A1" xr:uid="{E94500A6-C5BD-FD41-AA85-12A990A61484}"/>
    <hyperlink ref="AD136:AQ136" location="'2B Electricity SEER-SEPR'!V43" display="'2B Electricity SEER-SEPR'!V43" xr:uid="{2D1DE639-5C20-B445-84A2-3CEB6102EFFC}"/>
    <hyperlink ref="AD141:AQ141" location="'3 TEWI'!C4" display="'3 TEWI'!C4" xr:uid="{3B337779-46CE-F14C-B782-14F09C66FFB7}"/>
    <hyperlink ref="AD143:AQ143" location="'4 Economics'!Z37" display="'4 Economics'!Z37" xr:uid="{F23212A7-6761-BC4C-80F3-67DFCF42221C}"/>
    <hyperlink ref="AD145:AQ145" location="'5 Result'!A1" display="'5 Result'!A1" xr:uid="{576CCA38-4A1C-A348-B9A6-A9CF8759BE3B}"/>
    <hyperlink ref="AT141:BG141" location="'3 TEWI'!C4" display="'3 TEWI'!C4" xr:uid="{7D8D6E98-B02F-F944-811C-B999075DB740}"/>
    <hyperlink ref="AT143:BG143" location="'4 Economics'!Z37" display="'4 Economics'!Z37" xr:uid="{C01B00FC-5003-D545-B150-FC65705E9E76}"/>
    <hyperlink ref="AT145:BG145" location="'5 Result'!A1" display="'5 Result'!A1" xr:uid="{8D118E83-78EB-BB46-89E0-3BB99B395827}"/>
    <hyperlink ref="AM148:BK148" location="'1 System specification'!Q87" display="'1 System specification'!Q87" xr:uid="{412626C7-79DE-D849-B147-206752DC9B6B}"/>
  </hyperlinks>
  <printOptions horizontalCentered="1"/>
  <pageMargins left="0.39370078740157483" right="0.39370078740157483" top="0.59055118110236227" bottom="0.78740157480314965" header="0.51181102362204722" footer="0"/>
  <pageSetup paperSize="9" scale="54" orientation="portrait" horizontalDpi="4294967292" verticalDpi="4294967292"/>
  <headerFooter>
    <oddFooter>&amp;R&amp;K000000Sheet 1 - &amp;P</oddFooter>
  </headerFooter>
  <ignoredErrors>
    <ignoredError sqref="M136 M141 M143 M145 AM148 AD136 AD141 AD143 AD145 AT141 AT143 AT145 N139 AE139"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41" id="{A8929923-1CD8-744C-8BB8-FE8892F35C04}">
            <xm:f>IF(X!$C$529=X!$G$530,1,0)</xm:f>
            <x14:dxf>
              <font>
                <b/>
                <i val="0"/>
                <color rgb="FFFF0000"/>
              </font>
              <fill>
                <patternFill patternType="none">
                  <fgColor indexed="64"/>
                  <bgColor auto="1"/>
                </patternFill>
              </fill>
              <border>
                <left/>
                <right/>
                <top/>
                <bottom/>
              </border>
            </x14:dxf>
          </x14:cfRule>
          <xm:sqref>AO80:BL80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W1172"/>
  <sheetViews>
    <sheetView showGridLines="0" showRowColHeaders="0" topLeftCell="E1" zoomScaleNormal="100" workbookViewId="0">
      <selection activeCell="I2" sqref="I2:O2"/>
    </sheetView>
  </sheetViews>
  <sheetFormatPr baseColWidth="10" defaultColWidth="2.83203125" defaultRowHeight="13" outlineLevelRow="2" outlineLevelCol="1" x14ac:dyDescent="0.15"/>
  <cols>
    <col min="1" max="4" width="0" hidden="1" customWidth="1" outlineLevel="1"/>
    <col min="5" max="5" width="2.83203125" style="63" collapsed="1"/>
    <col min="6" max="6" width="2.83203125" customWidth="1"/>
    <col min="7" max="7" width="3.83203125" customWidth="1"/>
    <col min="8" max="8" width="4.33203125" style="161" customWidth="1"/>
    <col min="9" max="9" width="2.6640625" customWidth="1"/>
    <col min="15" max="15" width="3.6640625" bestFit="1" customWidth="1"/>
    <col min="17" max="18" width="2.83203125" customWidth="1"/>
    <col min="20" max="20" width="2.83203125" customWidth="1"/>
    <col min="21" max="21" width="2.83203125" style="27" customWidth="1"/>
    <col min="22" max="22" width="2.83203125" customWidth="1"/>
    <col min="24" max="24" width="2.83203125" customWidth="1"/>
    <col min="26" max="26" width="2.83203125" customWidth="1"/>
    <col min="31" max="32" width="3" customWidth="1"/>
    <col min="39" max="39" width="3.1640625" bestFit="1" customWidth="1"/>
    <col min="43" max="43" width="1.1640625" customWidth="1"/>
    <col min="44" max="46" width="2.83203125" customWidth="1"/>
    <col min="47" max="47" width="2.5" customWidth="1"/>
    <col min="48" max="48" width="2.6640625" customWidth="1"/>
    <col min="49" max="49" width="3.6640625" bestFit="1" customWidth="1"/>
    <col min="69" max="69" width="2.83203125" style="63"/>
    <col min="70" max="73" width="2.83203125" style="63" hidden="1" customWidth="1" outlineLevel="1"/>
    <col min="74" max="76" width="3.83203125" style="63" hidden="1" customWidth="1" outlineLevel="1"/>
    <col min="77" max="77" width="2.1640625" style="63" hidden="1" customWidth="1" outlineLevel="1"/>
    <col min="78" max="78" width="10.83203125" style="63" hidden="1" customWidth="1" outlineLevel="1"/>
    <col min="79" max="81" width="18" style="63" hidden="1" customWidth="1" outlineLevel="1"/>
    <col min="82" max="82" width="2.83203125" style="63" collapsed="1"/>
    <col min="83" max="86" width="2.83203125" style="63"/>
    <col min="87" max="87" width="8" style="63" bestFit="1" customWidth="1"/>
    <col min="88" max="124" width="2.83203125" style="63"/>
  </cols>
  <sheetData>
    <row r="2" spans="6:153" x14ac:dyDescent="0.15">
      <c r="G2" s="688"/>
      <c r="H2" s="700" t="s">
        <v>0</v>
      </c>
      <c r="I2" s="1492" t="str">
        <f>X!$C$285</f>
        <v>indietro alla panoramica (1)</v>
      </c>
      <c r="J2" s="1492"/>
      <c r="K2" s="1492"/>
      <c r="L2" s="1492"/>
      <c r="M2" s="1492"/>
      <c r="N2" s="1492"/>
      <c r="O2" s="1492"/>
      <c r="P2" s="688"/>
      <c r="Q2" s="688"/>
      <c r="R2" s="688"/>
      <c r="S2" s="688"/>
      <c r="T2" s="688"/>
      <c r="U2" s="688"/>
      <c r="V2" s="688"/>
      <c r="W2" s="688"/>
      <c r="X2" s="701"/>
      <c r="Y2" s="700" t="s">
        <v>12</v>
      </c>
      <c r="Z2" s="1492" t="str">
        <f>X!$C$284</f>
        <v>al calcolo TEWI (3)</v>
      </c>
      <c r="AA2" s="1492"/>
      <c r="AB2" s="1492"/>
      <c r="AC2" s="1492"/>
      <c r="AD2" s="1492"/>
      <c r="AE2" s="1492"/>
      <c r="AF2" s="1492"/>
      <c r="AR2" s="440">
        <f>X!E8</f>
        <v>0</v>
      </c>
      <c r="AS2" s="440">
        <f>X!F8</f>
        <v>0</v>
      </c>
      <c r="AT2" s="440">
        <f>X!G8</f>
        <v>1</v>
      </c>
      <c r="BV2" s="63" t="s">
        <v>609</v>
      </c>
    </row>
    <row r="6" spans="6:153" x14ac:dyDescent="0.15">
      <c r="H6" s="739"/>
      <c r="I6" s="738"/>
    </row>
    <row r="7" spans="6:153" x14ac:dyDescent="0.15">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row>
    <row r="8" spans="6:153" ht="12" customHeight="1" x14ac:dyDescent="0.15"/>
    <row r="9" spans="6:153" ht="12" hidden="1" customHeight="1" outlineLevel="1" x14ac:dyDescent="0.15">
      <c r="F9" s="902"/>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row>
    <row r="10" spans="6:153" ht="12" hidden="1" customHeight="1" outlineLevel="1" x14ac:dyDescent="0.15">
      <c r="F10" s="902"/>
      <c r="I10" t="str">
        <f>X!$C$18</f>
        <v>2A: Calcolo del fabbisogno di elettricità</v>
      </c>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row>
    <row r="11" spans="6:153" ht="12" hidden="1" customHeight="1" outlineLevel="1" x14ac:dyDescent="0.15">
      <c r="F11" s="902"/>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row>
    <row r="12" spans="6:153" ht="12" hidden="1" customHeight="1" outlineLevel="1" x14ac:dyDescent="0.15">
      <c r="F12" s="902"/>
      <c r="I12" t="str">
        <f>'1 System specification'!L183</f>
        <v>A: Berechnung anhand von Betriebsdaten</v>
      </c>
      <c r="U12"/>
      <c r="Z12" s="1098">
        <f>'1 System specification'!AC183</f>
        <v>1</v>
      </c>
      <c r="AB12" t="str">
        <f>'1 System specification'!AE183</f>
        <v>(1 = ja)</v>
      </c>
      <c r="AH12" t="str">
        <f>'1 System specification'!AK183</f>
        <v/>
      </c>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row>
    <row r="13" spans="6:153" ht="12" hidden="1" customHeight="1" outlineLevel="1" x14ac:dyDescent="0.15">
      <c r="F13" s="902"/>
      <c r="I13" t="str">
        <f>'1 System specification'!L184</f>
        <v>B: Berechung über Kennwerte</v>
      </c>
      <c r="U13"/>
      <c r="Z13" s="1087">
        <f>'1 System specification'!AC184</f>
        <v>0</v>
      </c>
      <c r="AB13" t="str">
        <f>'1 System specification'!AE184</f>
        <v>(1 = ja)</v>
      </c>
      <c r="AH13" t="str">
        <f>'1 System specification'!AK184</f>
        <v>Calcolare il fabbisogno di elettricità nel foglio 2A (ritorno a 1 specifiche dell'impianto)</v>
      </c>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row>
    <row r="14" spans="6:153" ht="12" hidden="1" customHeight="1" outlineLevel="1" x14ac:dyDescent="0.15">
      <c r="F14" s="902"/>
      <c r="I14" t="str">
        <f>'1 System specification'!L185</f>
        <v>C: Manuelle Eingabe (zur TEWI-Berechnung)</v>
      </c>
      <c r="U14"/>
      <c r="Z14" s="1087">
        <f>'1 System specification'!AC185</f>
        <v>0</v>
      </c>
      <c r="AB14" t="str">
        <f>'1 System specification'!AE185</f>
        <v>(1 = ja)</v>
      </c>
      <c r="AH14" t="str">
        <f>'1 System specification'!AK185</f>
        <v>Calcolare il fabbisogno di elettricità nel foglio 2A (ritorno a 1 specifiche dell'impianto)</v>
      </c>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row>
    <row r="15" spans="6:153" ht="12" hidden="1" customHeight="1" outlineLevel="1" x14ac:dyDescent="0.15">
      <c r="F15" s="902"/>
      <c r="R15" s="500"/>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row>
    <row r="16" spans="6:153" ht="12" hidden="1" customHeight="1" outlineLevel="1" x14ac:dyDescent="0.15">
      <c r="F16" s="902"/>
      <c r="I16" s="1089">
        <f>'1 System specification'!G134</f>
        <v>0</v>
      </c>
      <c r="K16" t="s">
        <v>1787</v>
      </c>
      <c r="R16" s="500"/>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row>
    <row r="17" spans="5:153" ht="12" hidden="1" customHeight="1" outlineLevel="1" x14ac:dyDescent="0.15">
      <c r="F17" s="902"/>
      <c r="I17" s="1098">
        <f>IF(I16=1,Z12,0)</f>
        <v>0</v>
      </c>
      <c r="K17" t="s">
        <v>1703</v>
      </c>
      <c r="R17" s="500"/>
      <c r="AH17" t="str">
        <f>X!C442</f>
        <v>2A: Secondo le specifiche, lei ha scelto un metodo di calcolo diverso.</v>
      </c>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row>
    <row r="18" spans="5:153" ht="12" hidden="1" customHeight="1" outlineLevel="1" x14ac:dyDescent="0.15">
      <c r="F18" s="902"/>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row>
    <row r="19" spans="5:153" ht="12" hidden="1" customHeight="1" outlineLevel="1" x14ac:dyDescent="0.15">
      <c r="F19" s="902"/>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row>
    <row r="20" spans="5:153" ht="12" customHeight="1" collapsed="1" x14ac:dyDescent="0.15"/>
    <row r="21" spans="5:153" x14ac:dyDescent="0.15">
      <c r="G21" t="str">
        <f>X!$C$148</f>
        <v>Efficienza per il freddo</v>
      </c>
      <c r="I21" s="29"/>
      <c r="J21" s="29"/>
      <c r="K21" s="29"/>
      <c r="L21" s="29"/>
      <c r="M21" s="29"/>
      <c r="N21" s="29"/>
      <c r="O21" s="29"/>
      <c r="P21" s="29"/>
      <c r="Q21" s="29"/>
      <c r="R21" s="29"/>
      <c r="S21" s="29"/>
      <c r="T21" s="29"/>
      <c r="U21" s="29"/>
      <c r="V21" s="29"/>
      <c r="W21" s="29"/>
      <c r="X21" s="29"/>
    </row>
    <row r="22" spans="5:153" s="30" customFormat="1" ht="18" customHeight="1" x14ac:dyDescent="0.25">
      <c r="E22" s="785"/>
      <c r="G22" s="32" t="str">
        <f>X!$C$21</f>
        <v>Strumento per prognosi di consumo elettrico, impatto ambientale e costo del ciclo di vita per impianti di refrigerazione e climatizzazione</v>
      </c>
      <c r="H22" s="353"/>
      <c r="V22" s="31"/>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row>
    <row r="23" spans="5:153" s="30" customFormat="1" ht="12" customHeight="1" x14ac:dyDescent="0.25">
      <c r="E23" s="785"/>
      <c r="G23" s="32"/>
      <c r="H23" s="353"/>
      <c r="V23" s="31"/>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row>
    <row r="24" spans="5:153" s="30" customFormat="1" ht="12" customHeight="1" x14ac:dyDescent="0.25">
      <c r="E24" s="785"/>
      <c r="G24" s="32"/>
      <c r="H24" s="353"/>
      <c r="V24" s="31"/>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row>
    <row r="25" spans="5:153" s="702" customFormat="1" ht="30" x14ac:dyDescent="0.3">
      <c r="E25" s="786"/>
      <c r="G25" s="702" t="str">
        <f>IF(Z12=1,I10,AH17)</f>
        <v>2A: Calcolo del fabbisogno di elettricità</v>
      </c>
      <c r="H25" s="704"/>
      <c r="V25" s="705"/>
      <c r="BQ25" s="786"/>
      <c r="BR25" s="786"/>
      <c r="BS25" s="786"/>
      <c r="BT25" s="786"/>
      <c r="BU25" s="786"/>
      <c r="BV25" s="786" t="s">
        <v>608</v>
      </c>
      <c r="BW25" s="786"/>
      <c r="BX25" s="786"/>
      <c r="BY25" s="786"/>
      <c r="BZ25" s="786"/>
      <c r="CA25" s="786"/>
      <c r="CB25" s="786"/>
      <c r="CC25" s="786"/>
      <c r="CD25" s="786"/>
      <c r="CE25" s="786"/>
      <c r="CF25" s="786"/>
      <c r="CG25" s="786"/>
      <c r="CH25" s="786"/>
      <c r="CI25" s="786"/>
      <c r="CJ25" s="786"/>
      <c r="CK25" s="786"/>
      <c r="CL25" s="786"/>
      <c r="CM25" s="786"/>
      <c r="CN25" s="786"/>
      <c r="CO25" s="786"/>
      <c r="CP25" s="786"/>
      <c r="CQ25" s="786"/>
      <c r="CR25" s="786"/>
      <c r="CS25" s="786"/>
      <c r="CT25" s="786"/>
      <c r="CU25" s="786"/>
      <c r="CV25" s="786"/>
      <c r="CW25" s="786"/>
      <c r="CX25" s="786"/>
      <c r="CY25" s="786"/>
      <c r="CZ25" s="786"/>
      <c r="DA25" s="786"/>
      <c r="DB25" s="786"/>
      <c r="DC25" s="786"/>
      <c r="DD25" s="786"/>
      <c r="DE25" s="786"/>
      <c r="DF25" s="786"/>
      <c r="DG25" s="786"/>
      <c r="DH25" s="786"/>
      <c r="DI25" s="786"/>
      <c r="DJ25" s="786"/>
      <c r="DK25" s="786"/>
      <c r="DL25" s="786"/>
      <c r="DM25" s="786"/>
      <c r="DN25" s="786"/>
      <c r="DO25" s="786"/>
      <c r="DP25" s="786"/>
      <c r="DQ25" s="786"/>
      <c r="DR25" s="786"/>
      <c r="DS25" s="786"/>
      <c r="DT25" s="786"/>
    </row>
    <row r="26" spans="5:153" s="30" customFormat="1" ht="7" customHeight="1" x14ac:dyDescent="0.25">
      <c r="E26" s="785"/>
      <c r="G26" s="611"/>
      <c r="H26" s="353"/>
      <c r="I26" s="611"/>
      <c r="V26" s="31"/>
      <c r="BQ26" s="785"/>
      <c r="BR26" s="785"/>
      <c r="BS26" s="785"/>
      <c r="BT26" s="803"/>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1" customFormat="1" ht="20" customHeight="1" x14ac:dyDescent="0.15">
      <c r="E27" s="1005"/>
      <c r="G27" s="611"/>
      <c r="H27" s="1029"/>
      <c r="I27" s="1270" t="str">
        <f>IF(Z12,"",AH12)</f>
        <v/>
      </c>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270"/>
      <c r="AS27" s="1270"/>
      <c r="AT27" s="1270"/>
      <c r="AU27" s="1270"/>
      <c r="AV27" s="1270"/>
      <c r="AW27" s="1270"/>
      <c r="AX27" s="1270"/>
      <c r="AY27" s="1270"/>
      <c r="AZ27" s="1270"/>
      <c r="BA27" s="1270"/>
      <c r="BB27" s="1270"/>
      <c r="BC27" s="1270"/>
      <c r="BD27" s="1270"/>
      <c r="BE27" s="1270"/>
      <c r="BF27" s="1270"/>
      <c r="BG27" s="1270"/>
      <c r="BH27" s="1270"/>
      <c r="BI27" s="1270"/>
      <c r="BJ27" s="1270"/>
      <c r="BK27" s="1270"/>
      <c r="BL27" s="1270"/>
      <c r="BM27" s="1270"/>
      <c r="BQ27" s="1005"/>
      <c r="BR27" s="1005"/>
      <c r="BS27" s="1005"/>
      <c r="BT27" s="802"/>
      <c r="BU27" s="1005"/>
      <c r="BV27" s="1005"/>
      <c r="BW27" s="1005"/>
      <c r="BX27" s="1005"/>
      <c r="BY27" s="1005"/>
      <c r="BZ27" s="1005"/>
      <c r="CA27" s="1005"/>
      <c r="CB27" s="1005"/>
      <c r="CC27" s="1005"/>
      <c r="CD27" s="1005"/>
      <c r="CE27" s="1005"/>
      <c r="CF27" s="1005"/>
      <c r="CG27" s="1005"/>
      <c r="CH27" s="1005"/>
      <c r="CI27" s="1005"/>
      <c r="CJ27" s="1005"/>
      <c r="CK27" s="1005"/>
      <c r="CL27" s="1005"/>
      <c r="CM27" s="1005"/>
      <c r="CN27" s="1005"/>
      <c r="CO27" s="1005"/>
      <c r="CP27" s="1005"/>
      <c r="CQ27" s="1005"/>
      <c r="CR27" s="1005"/>
      <c r="CS27" s="1005"/>
      <c r="CT27" s="1005"/>
      <c r="CU27" s="1005"/>
      <c r="CV27" s="1005"/>
      <c r="CW27" s="1005"/>
      <c r="CX27" s="1005"/>
      <c r="CY27" s="1005"/>
      <c r="CZ27" s="1005"/>
      <c r="DA27" s="1005"/>
      <c r="DB27" s="1005"/>
      <c r="DC27" s="1005"/>
      <c r="DD27" s="1005"/>
      <c r="DE27" s="1005"/>
      <c r="DF27" s="1005"/>
      <c r="DG27" s="1005"/>
      <c r="DH27" s="1005"/>
      <c r="DI27" s="1005"/>
      <c r="DJ27" s="1005"/>
      <c r="DK27" s="1005"/>
      <c r="DL27" s="1005"/>
      <c r="DM27" s="1005"/>
      <c r="DN27" s="1005"/>
      <c r="DO27" s="1005"/>
      <c r="DP27" s="1005"/>
      <c r="DQ27" s="1005"/>
      <c r="DR27" s="1005"/>
      <c r="DS27" s="1005"/>
      <c r="DT27" s="1005"/>
      <c r="DU27" s="1005"/>
      <c r="DV27" s="1005"/>
      <c r="DW27" s="1005"/>
      <c r="DX27" s="1005"/>
      <c r="DY27" s="1005"/>
      <c r="DZ27" s="1005"/>
      <c r="EA27" s="1005"/>
      <c r="EB27" s="1005"/>
      <c r="EC27" s="1005"/>
      <c r="ED27" s="1005"/>
      <c r="EE27" s="1005"/>
      <c r="EF27" s="1005"/>
      <c r="EG27" s="1005"/>
      <c r="EH27" s="1005"/>
      <c r="EI27" s="1005"/>
      <c r="EJ27" s="1005"/>
      <c r="EK27" s="1005"/>
      <c r="EL27" s="1005"/>
      <c r="EM27" s="1005"/>
      <c r="EN27" s="1005"/>
      <c r="EO27" s="1005"/>
      <c r="EP27" s="1005"/>
      <c r="EQ27" s="1005"/>
      <c r="ER27" s="1005"/>
      <c r="ES27" s="1005"/>
      <c r="ET27" s="1005"/>
      <c r="EU27" s="1005"/>
      <c r="EV27" s="1005"/>
      <c r="EW27" s="1005"/>
    </row>
    <row r="28" spans="5:153" s="702" customFormat="1" ht="12" customHeight="1" x14ac:dyDescent="0.3">
      <c r="E28" s="786"/>
      <c r="H28" s="704"/>
      <c r="V28" s="705"/>
      <c r="BQ28" s="786"/>
      <c r="BR28" s="786"/>
      <c r="BS28" s="786"/>
      <c r="BT28" s="786"/>
      <c r="BU28" s="786"/>
      <c r="BV28" s="786"/>
      <c r="BW28" s="786"/>
      <c r="BX28" s="786"/>
      <c r="BY28" s="786"/>
      <c r="BZ28" s="786"/>
      <c r="CA28" s="786"/>
      <c r="CB28" s="786"/>
      <c r="CC28" s="786"/>
      <c r="CD28" s="786"/>
      <c r="CE28" s="786"/>
      <c r="CF28" s="786"/>
      <c r="CG28" s="786"/>
      <c r="CH28" s="786"/>
      <c r="CI28" s="786"/>
      <c r="CJ28" s="786"/>
      <c r="CK28" s="786"/>
      <c r="CL28" s="786"/>
      <c r="CM28" s="786"/>
      <c r="CN28" s="786"/>
      <c r="CO28" s="786"/>
      <c r="CP28" s="786"/>
      <c r="CQ28" s="786"/>
      <c r="CR28" s="786"/>
      <c r="CS28" s="786"/>
      <c r="CT28" s="786"/>
      <c r="CU28" s="786"/>
      <c r="CV28" s="786"/>
      <c r="CW28" s="786"/>
      <c r="CX28" s="786"/>
      <c r="CY28" s="786"/>
      <c r="CZ28" s="786"/>
      <c r="DA28" s="786"/>
      <c r="DB28" s="786"/>
      <c r="DC28" s="786"/>
      <c r="DD28" s="786"/>
      <c r="DE28" s="786"/>
      <c r="DF28" s="786"/>
      <c r="DG28" s="786"/>
      <c r="DH28" s="786"/>
      <c r="DI28" s="786"/>
      <c r="DJ28" s="786"/>
      <c r="DK28" s="786"/>
      <c r="DL28" s="786"/>
      <c r="DM28" s="786"/>
      <c r="DN28" s="786"/>
      <c r="DO28" s="786"/>
      <c r="DP28" s="786"/>
      <c r="DQ28" s="786"/>
      <c r="DR28" s="786"/>
      <c r="DS28" s="786"/>
      <c r="DT28" s="786"/>
    </row>
    <row r="29" spans="5:153" ht="12" customHeight="1" x14ac:dyDescent="0.15">
      <c r="G29" s="33"/>
      <c r="H29" s="354"/>
      <c r="I29" s="33"/>
      <c r="J29" s="33"/>
      <c r="K29" s="33"/>
      <c r="L29" s="33"/>
      <c r="M29" s="33"/>
      <c r="N29" s="33"/>
      <c r="O29" s="33"/>
      <c r="P29" s="33"/>
      <c r="Q29" s="33"/>
      <c r="R29" s="33"/>
      <c r="S29" s="33"/>
      <c r="T29" s="33"/>
      <c r="U29" s="33"/>
      <c r="V29" s="33"/>
      <c r="W29" s="33"/>
      <c r="X29" s="33"/>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row>
    <row r="30" spans="5:153" ht="5" customHeight="1" x14ac:dyDescent="0.15">
      <c r="H30" s="355"/>
      <c r="I30" s="29"/>
      <c r="J30" s="29"/>
      <c r="K30" s="29"/>
      <c r="L30" s="29"/>
      <c r="M30" s="29"/>
      <c r="N30" s="29"/>
      <c r="O30" s="29"/>
      <c r="P30" s="29"/>
      <c r="Q30" s="29"/>
      <c r="R30" s="29"/>
      <c r="S30" s="29"/>
      <c r="T30" s="29"/>
      <c r="U30" s="29"/>
      <c r="V30" s="29"/>
      <c r="W30" s="29"/>
      <c r="X30" s="29"/>
    </row>
    <row r="31" spans="5:153" s="35" customFormat="1" ht="12" customHeight="1" x14ac:dyDescent="0.15">
      <c r="E31" s="778"/>
      <c r="H31" s="1244">
        <f>'1 System specification'!Q87</f>
        <v>0</v>
      </c>
      <c r="I31" s="1244"/>
      <c r="J31" s="1244"/>
      <c r="K31" s="1244"/>
      <c r="L31" s="1244"/>
      <c r="M31" s="1244"/>
      <c r="N31" s="1244"/>
      <c r="O31" s="1244"/>
      <c r="P31" s="1244"/>
      <c r="Q31" s="1244"/>
      <c r="R31" s="1244"/>
      <c r="S31" s="1244"/>
      <c r="T31" s="36"/>
      <c r="U31" s="36"/>
      <c r="V31" s="1248">
        <f ca="1">IF('1 System specification'!AP87="",TODAY(),'1 System specification'!AP87)</f>
        <v>46253</v>
      </c>
      <c r="W31" s="1248"/>
      <c r="X31" s="1248"/>
      <c r="Y31" s="1248"/>
      <c r="Z31" s="1248"/>
      <c r="AA31" s="36"/>
      <c r="AB31" s="1244">
        <f>'1 System specification'!AP94</f>
        <v>0</v>
      </c>
      <c r="AC31" s="1244"/>
      <c r="AD31" s="1244"/>
      <c r="AE31" s="1244"/>
      <c r="AF31" s="1244"/>
      <c r="AG31" s="1244"/>
      <c r="AH31" s="1244"/>
      <c r="AI31" s="1244"/>
      <c r="AJ31" s="1244"/>
      <c r="AK31" s="36"/>
      <c r="AL31" s="1244">
        <f>'1 System specification'!Q94</f>
        <v>0</v>
      </c>
      <c r="AM31" s="1244"/>
      <c r="AN31" s="1244"/>
      <c r="AO31" s="1244"/>
      <c r="AP31" s="1244"/>
      <c r="AQ31" s="1244"/>
      <c r="AR31" s="1244"/>
      <c r="AS31" s="1244"/>
      <c r="AT31" s="1244"/>
      <c r="AU31" s="1244"/>
      <c r="AV31" s="1244"/>
      <c r="AW31" s="1408" t="str">
        <f>'1 System specification'!AO80</f>
        <v>Versione 6.4 (2026): valida fino al 30 gennaio 2027</v>
      </c>
      <c r="AX31" s="1408"/>
      <c r="AY31" s="1408"/>
      <c r="AZ31" s="1408"/>
      <c r="BA31" s="1408"/>
      <c r="BB31" s="1408"/>
      <c r="BC31" s="1408"/>
      <c r="BD31" s="1408"/>
      <c r="BE31" s="1408"/>
      <c r="BF31" s="1408"/>
      <c r="BG31" s="1408"/>
      <c r="BH31" s="1408"/>
      <c r="BI31" s="1408"/>
      <c r="BJ31" s="1408"/>
      <c r="BK31" s="1408"/>
      <c r="BL31" s="1408"/>
      <c r="BM31" s="1408"/>
      <c r="BN31" s="1408"/>
      <c r="BO31" s="1408"/>
      <c r="BQ31" s="778"/>
      <c r="BR31" s="778"/>
      <c r="BS31" s="778"/>
      <c r="BT31" s="778"/>
      <c r="BU31" s="778"/>
      <c r="BV31" s="778"/>
      <c r="BW31" s="778"/>
      <c r="BX31" s="778"/>
      <c r="BY31" s="778"/>
      <c r="BZ31" s="778"/>
      <c r="CA31" s="778"/>
      <c r="CB31" s="778"/>
      <c r="CC31" s="778"/>
      <c r="CD31" s="778"/>
      <c r="CE31" s="778"/>
      <c r="CF31" s="778"/>
      <c r="CG31" s="778"/>
      <c r="CH31" s="778"/>
      <c r="CI31" s="778"/>
      <c r="CJ31" s="778"/>
      <c r="CK31" s="778"/>
      <c r="CL31" s="778"/>
      <c r="CM31" s="778"/>
      <c r="CN31" s="778"/>
      <c r="CO31" s="778"/>
      <c r="CP31" s="778"/>
      <c r="CQ31" s="778"/>
      <c r="CR31" s="778"/>
      <c r="CS31" s="778"/>
      <c r="CT31" s="778"/>
      <c r="CU31" s="778"/>
      <c r="CV31" s="778"/>
      <c r="CW31" s="778"/>
      <c r="CX31" s="778"/>
      <c r="CY31" s="778"/>
      <c r="CZ31" s="778"/>
      <c r="DA31" s="778"/>
      <c r="DB31" s="778"/>
      <c r="DC31" s="778"/>
      <c r="DD31" s="778"/>
      <c r="DE31" s="778"/>
      <c r="DF31" s="778"/>
      <c r="DG31" s="778"/>
      <c r="DH31" s="778"/>
      <c r="DI31" s="778"/>
      <c r="DJ31" s="778"/>
      <c r="DK31" s="778"/>
      <c r="DL31" s="778"/>
      <c r="DM31" s="778"/>
      <c r="DN31" s="778"/>
      <c r="DO31" s="778"/>
      <c r="DP31" s="778"/>
      <c r="DQ31" s="778"/>
      <c r="DR31" s="778"/>
      <c r="DS31" s="778"/>
      <c r="DT31" s="778"/>
    </row>
    <row r="32" spans="5:153" s="35" customFormat="1" ht="4" customHeight="1" x14ac:dyDescent="0.15">
      <c r="E32" s="778"/>
      <c r="G32" s="38"/>
      <c r="H32" s="38"/>
      <c r="I32" s="38"/>
      <c r="J32" s="38"/>
      <c r="K32" s="38"/>
      <c r="L32" s="38"/>
      <c r="M32" s="38"/>
      <c r="N32" s="38"/>
      <c r="O32" s="38"/>
      <c r="P32" s="38"/>
      <c r="Q32" s="38"/>
      <c r="R32" s="38"/>
      <c r="S32" s="38"/>
      <c r="T32" s="37"/>
      <c r="U32" s="37"/>
      <c r="V32" s="39"/>
      <c r="W32" s="38"/>
      <c r="X32" s="38"/>
      <c r="Y32" s="38"/>
      <c r="Z32" s="38"/>
      <c r="AA32" s="38"/>
      <c r="AB32" s="38"/>
      <c r="AC32" s="37"/>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Q32" s="778"/>
      <c r="BR32" s="778"/>
      <c r="BS32" s="778"/>
      <c r="BT32" s="778"/>
      <c r="BU32" s="778"/>
      <c r="BV32" s="778"/>
      <c r="BW32" s="778"/>
      <c r="BX32" s="778"/>
      <c r="BY32" s="778"/>
      <c r="BZ32" s="778"/>
      <c r="CA32" s="778"/>
      <c r="CB32" s="778"/>
      <c r="CC32" s="778"/>
      <c r="CD32" s="778"/>
      <c r="CE32" s="778"/>
      <c r="CF32" s="778"/>
      <c r="CG32" s="778"/>
      <c r="CH32" s="778"/>
      <c r="CI32" s="778"/>
      <c r="CJ32" s="778"/>
      <c r="CK32" s="778"/>
      <c r="CL32" s="778"/>
      <c r="CM32" s="778"/>
      <c r="CN32" s="778"/>
      <c r="CO32" s="778"/>
      <c r="CP32" s="778"/>
      <c r="CQ32" s="778"/>
      <c r="CR32" s="778"/>
      <c r="CS32" s="778"/>
      <c r="CT32" s="778"/>
      <c r="CU32" s="778"/>
      <c r="CV32" s="778"/>
      <c r="CW32" s="778"/>
      <c r="CX32" s="778"/>
      <c r="CY32" s="778"/>
      <c r="CZ32" s="778"/>
      <c r="DA32" s="778"/>
      <c r="DB32" s="778"/>
      <c r="DC32" s="778"/>
      <c r="DD32" s="778"/>
      <c r="DE32" s="778"/>
      <c r="DF32" s="778"/>
      <c r="DG32" s="778"/>
      <c r="DH32" s="778"/>
      <c r="DI32" s="778"/>
      <c r="DJ32" s="778"/>
      <c r="DK32" s="778"/>
      <c r="DL32" s="778"/>
      <c r="DM32" s="778"/>
      <c r="DN32" s="778"/>
      <c r="DO32" s="778"/>
      <c r="DP32" s="778"/>
      <c r="DQ32" s="778"/>
      <c r="DR32" s="778"/>
      <c r="DS32" s="778"/>
      <c r="DT32" s="778"/>
    </row>
    <row r="33" spans="5:124" x14ac:dyDescent="0.15">
      <c r="H33" s="355"/>
      <c r="I33" s="29"/>
      <c r="J33" s="29"/>
      <c r="K33" s="29"/>
      <c r="L33" s="29"/>
      <c r="M33" s="29"/>
      <c r="N33" s="29"/>
      <c r="O33" s="29"/>
      <c r="P33" s="29"/>
      <c r="Q33" s="29"/>
      <c r="R33" s="29"/>
      <c r="S33" s="29"/>
      <c r="T33" s="29"/>
      <c r="U33" s="49"/>
      <c r="V33" s="29"/>
      <c r="W33" s="29"/>
      <c r="X33" s="29"/>
    </row>
    <row r="35" spans="5:124" x14ac:dyDescent="0.15">
      <c r="G35" s="77"/>
      <c r="H35" s="369"/>
      <c r="I35" s="78"/>
      <c r="J35" s="78"/>
      <c r="K35" s="78"/>
      <c r="L35" s="78"/>
      <c r="M35" s="78"/>
      <c r="N35" s="78"/>
      <c r="O35" s="78"/>
      <c r="P35" s="78"/>
      <c r="Q35" s="78"/>
      <c r="R35" s="78"/>
      <c r="S35" s="78"/>
      <c r="T35" s="78"/>
      <c r="U35" s="79"/>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80"/>
    </row>
    <row r="36" spans="5:124" s="86" customFormat="1" ht="21" customHeight="1" x14ac:dyDescent="0.15">
      <c r="E36" s="779"/>
      <c r="G36" s="81"/>
      <c r="H36" s="357">
        <v>1</v>
      </c>
      <c r="I36" s="357" t="str">
        <f>X!$C$118</f>
        <v>Dati di base</v>
      </c>
      <c r="J36" s="83"/>
      <c r="K36" s="83"/>
      <c r="L36" s="84"/>
      <c r="M36" s="84"/>
      <c r="N36" s="85"/>
      <c r="O36" s="85"/>
      <c r="P36" s="85"/>
      <c r="Q36" s="85"/>
      <c r="R36" s="85"/>
      <c r="S36" s="85"/>
      <c r="T36" s="85"/>
      <c r="U36" s="85"/>
      <c r="V36" s="85"/>
      <c r="W36" s="85"/>
      <c r="X36" s="83"/>
      <c r="Y36" s="83"/>
      <c r="Z36" s="84"/>
      <c r="AA36" s="84"/>
      <c r="AB36" s="84"/>
      <c r="AC36" s="84"/>
      <c r="AD36" s="84"/>
      <c r="AE36" s="84"/>
      <c r="AF36" s="84"/>
      <c r="AG36" s="84"/>
      <c r="AH36" s="84"/>
      <c r="AI36" s="84"/>
      <c r="AJ36" s="84"/>
      <c r="AK36" s="84"/>
      <c r="AL36" s="84"/>
      <c r="AM36" s="84"/>
      <c r="AN36" s="84"/>
      <c r="AO36" s="84"/>
      <c r="AP36" s="84"/>
      <c r="AQ36" s="88"/>
      <c r="AR36" s="88"/>
      <c r="AV36" s="87"/>
      <c r="AW36" s="87"/>
      <c r="AX36" s="88"/>
      <c r="AY36" s="88"/>
      <c r="AZ36" s="88"/>
      <c r="BA36" s="88"/>
      <c r="BB36" s="88"/>
      <c r="BC36" s="88"/>
      <c r="BD36" s="88"/>
      <c r="BE36" s="88"/>
      <c r="BF36" s="88"/>
      <c r="BG36" s="88"/>
      <c r="BH36" s="88"/>
      <c r="BI36" s="88"/>
      <c r="BJ36" s="88"/>
      <c r="BK36" s="88"/>
      <c r="BL36" s="88"/>
      <c r="BM36" s="88"/>
      <c r="BN36" s="88"/>
      <c r="BO36" s="89"/>
      <c r="BQ36" s="779"/>
      <c r="BR36" s="779"/>
      <c r="BS36" s="779"/>
      <c r="BT36" s="779"/>
      <c r="BU36" s="63"/>
      <c r="BV36" s="201">
        <v>250</v>
      </c>
      <c r="BW36" s="201"/>
      <c r="BX36" s="63"/>
      <c r="BY36" s="201"/>
      <c r="BZ36" s="63"/>
      <c r="CA36" s="216" t="str">
        <f>X!E12</f>
        <v>Deutsch</v>
      </c>
      <c r="CB36" s="216" t="str">
        <f>X!F12</f>
        <v>Français</v>
      </c>
      <c r="CC36" s="216" t="str">
        <f>X!G12</f>
        <v>Italiano</v>
      </c>
      <c r="CD36" s="779"/>
      <c r="CE36" s="779"/>
      <c r="CF36" s="779"/>
      <c r="CG36" s="779"/>
      <c r="CH36" s="779"/>
      <c r="CI36" s="779"/>
      <c r="CJ36" s="779"/>
      <c r="CK36" s="779"/>
      <c r="CL36" s="779"/>
      <c r="CM36" s="779"/>
      <c r="CN36" s="779"/>
      <c r="CO36" s="779"/>
      <c r="CP36" s="779"/>
      <c r="CQ36" s="779"/>
      <c r="CR36" s="779"/>
      <c r="CS36" s="779"/>
      <c r="CT36" s="779"/>
      <c r="CU36" s="779"/>
      <c r="CV36" s="779"/>
      <c r="CW36" s="779"/>
      <c r="CX36" s="779"/>
      <c r="CY36" s="779"/>
      <c r="CZ36" s="779"/>
      <c r="DA36" s="779"/>
      <c r="DB36" s="779"/>
      <c r="DC36" s="779"/>
      <c r="DD36" s="779"/>
      <c r="DE36" s="779"/>
      <c r="DF36" s="779"/>
      <c r="DG36" s="779"/>
      <c r="DH36" s="779"/>
      <c r="DI36" s="779"/>
      <c r="DJ36" s="779"/>
      <c r="DK36" s="779"/>
      <c r="DL36" s="779"/>
      <c r="DM36" s="779"/>
      <c r="DN36" s="779"/>
      <c r="DO36" s="779"/>
      <c r="DP36" s="779"/>
      <c r="DQ36" s="779"/>
      <c r="DR36" s="779"/>
      <c r="DS36" s="779"/>
      <c r="DT36" s="779"/>
    </row>
    <row r="37" spans="5:124" s="27" customFormat="1" ht="17" customHeight="1" x14ac:dyDescent="0.2">
      <c r="E37" s="201"/>
      <c r="G37" s="90"/>
      <c r="H37" s="370"/>
      <c r="I37" s="91"/>
      <c r="J37" s="91"/>
      <c r="K37" s="91"/>
      <c r="L37" s="91"/>
      <c r="M37" s="91"/>
      <c r="N37" s="91"/>
      <c r="O37" s="91"/>
      <c r="P37" s="91"/>
      <c r="Q37" s="91"/>
      <c r="R37" s="91"/>
      <c r="S37" s="91"/>
      <c r="T37" s="91"/>
      <c r="U37" s="92"/>
      <c r="V37" s="91"/>
      <c r="W37" s="91"/>
      <c r="X37" s="91"/>
      <c r="Y37" s="91"/>
      <c r="Z37" s="91"/>
      <c r="AA37" s="91"/>
      <c r="AB37" s="91"/>
      <c r="AC37" s="91"/>
      <c r="AD37" s="91"/>
      <c r="AE37" s="91"/>
      <c r="AY37" s="93"/>
      <c r="BO37" s="94"/>
      <c r="BQ37" s="201"/>
      <c r="BR37" s="201"/>
      <c r="BS37" s="201"/>
      <c r="BT37" s="201"/>
      <c r="BU37" s="779"/>
      <c r="BV37" s="201"/>
      <c r="BW37" s="201"/>
      <c r="BX37" s="779"/>
      <c r="BY37" s="201"/>
      <c r="BZ37" s="779"/>
      <c r="CA37" s="779"/>
      <c r="CB37" s="779"/>
      <c r="CC37" s="779"/>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row>
    <row r="38" spans="5:124" s="27" customFormat="1" ht="13" customHeight="1" x14ac:dyDescent="0.15">
      <c r="E38" s="201"/>
      <c r="G38" s="90"/>
      <c r="H38" s="347" t="str">
        <f>X!$C$160</f>
        <v>Fabbisogno potenza di refrigerazione</v>
      </c>
      <c r="I38" s="74"/>
      <c r="J38" s="74"/>
      <c r="K38" s="74"/>
      <c r="M38" s="74"/>
      <c r="P38" s="74"/>
      <c r="Q38" s="74"/>
      <c r="U38" s="95" t="s">
        <v>83</v>
      </c>
      <c r="W38" s="74"/>
      <c r="X38" s="1409"/>
      <c r="Y38" s="1409"/>
      <c r="Z38" s="1410"/>
      <c r="AA38" s="74"/>
      <c r="AB38" s="74"/>
      <c r="AC38" s="74"/>
      <c r="AD38" s="74"/>
      <c r="AE38" s="74"/>
      <c r="AF38" s="74"/>
      <c r="AG38" s="74"/>
      <c r="AH38" s="74"/>
      <c r="AI38" s="74"/>
      <c r="AJ38" s="74"/>
      <c r="AK38" s="74"/>
      <c r="AL38" s="74"/>
      <c r="AM38" s="74"/>
      <c r="AN38" s="74"/>
      <c r="AO38" s="74"/>
      <c r="AP38" s="74"/>
      <c r="AQ38" s="74"/>
      <c r="AR38" s="441" t="s">
        <v>266</v>
      </c>
      <c r="AS38" s="441" t="s">
        <v>266</v>
      </c>
      <c r="AT38" s="441" t="s">
        <v>266</v>
      </c>
      <c r="AU38" s="74"/>
      <c r="AV38" s="74"/>
      <c r="AW38" s="74"/>
      <c r="AX38" s="74"/>
      <c r="AY38" s="74"/>
      <c r="AZ38" s="74"/>
      <c r="BO38" s="94"/>
      <c r="BQ38" s="201"/>
      <c r="BR38" s="867" t="s">
        <v>867</v>
      </c>
      <c r="BS38" s="201"/>
      <c r="BT38" s="201"/>
      <c r="BU38" s="788"/>
      <c r="BV38" s="788">
        <f>LEN(CA38)</f>
        <v>101</v>
      </c>
      <c r="BW38" s="788">
        <f>LEN(CB38)</f>
        <v>82</v>
      </c>
      <c r="BX38" s="788">
        <f>LEN(CC38)</f>
        <v>90</v>
      </c>
      <c r="BY38" s="788"/>
      <c r="BZ38" s="789" t="s">
        <v>397</v>
      </c>
      <c r="CA38" s="201" t="str">
        <f>X!E481</f>
        <v>Kühlleistung (Auslegung) ohne Kältemaschinen, welche nur zur Sicherheit (Ausfall) installiert werden.</v>
      </c>
      <c r="CB38" s="201" t="str">
        <f>X!F481</f>
        <v>Saisie de la puissance de réfrigération de l'installation frigorifique. (nominale)</v>
      </c>
      <c r="CC38" s="201" t="str">
        <f>X!G481</f>
        <v>Inserimento potenza per la refrigerazione dell'impianto di refrigerazione. (installazione)</v>
      </c>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row>
    <row r="39" spans="5:124" s="27" customFormat="1" ht="6" hidden="1" customHeight="1" outlineLevel="1" x14ac:dyDescent="0.15">
      <c r="E39" s="201"/>
      <c r="F39" s="771"/>
      <c r="G39" s="90"/>
      <c r="H39" s="347"/>
      <c r="I39" s="74"/>
      <c r="J39" s="74"/>
      <c r="K39" s="74"/>
      <c r="M39" s="74"/>
      <c r="N39" s="74"/>
      <c r="O39" s="74"/>
      <c r="P39" s="74"/>
      <c r="Q39" s="74"/>
      <c r="U39" s="95"/>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O39" s="94"/>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row>
    <row r="40" spans="5:124" s="27" customFormat="1" ht="13" hidden="1" customHeight="1" outlineLevel="1" x14ac:dyDescent="0.15">
      <c r="E40" s="201"/>
      <c r="F40" s="771"/>
      <c r="G40" s="90"/>
      <c r="H40" s="347" t="str">
        <f>X!$C$189</f>
        <v>Temperatura di utilizzo</v>
      </c>
      <c r="I40" s="74"/>
      <c r="J40" s="74"/>
      <c r="K40" s="74"/>
      <c r="M40" s="74"/>
      <c r="P40" s="74"/>
      <c r="Q40" s="74"/>
      <c r="U40" s="95" t="s">
        <v>85</v>
      </c>
      <c r="W40" s="74"/>
      <c r="X40" s="1409"/>
      <c r="Y40" s="1409"/>
      <c r="Z40" s="1410"/>
      <c r="AA40" s="74"/>
      <c r="AB40" s="74"/>
      <c r="AC40" s="74"/>
      <c r="AD40" s="74"/>
      <c r="AE40" s="74"/>
      <c r="AF40" s="74"/>
      <c r="AG40" s="74"/>
      <c r="AH40" s="74"/>
      <c r="AI40" s="74"/>
      <c r="AJ40" s="74"/>
      <c r="AK40" s="74"/>
      <c r="AL40" s="74"/>
      <c r="AM40" s="74"/>
      <c r="AN40" s="74"/>
      <c r="AO40" s="74"/>
      <c r="AP40" s="74"/>
      <c r="AQ40" s="74"/>
      <c r="AR40" s="343"/>
      <c r="AS40" s="343"/>
      <c r="AT40" s="343"/>
      <c r="AU40" s="74"/>
      <c r="AV40" s="74"/>
      <c r="AW40" s="74"/>
      <c r="AX40" s="74"/>
      <c r="AY40" s="74"/>
      <c r="AZ40" s="74"/>
      <c r="BO40" s="94"/>
      <c r="BQ40" s="201"/>
      <c r="BR40" s="201"/>
      <c r="BS40" s="201"/>
      <c r="BT40" s="201"/>
      <c r="BU40" s="788"/>
      <c r="BV40" s="788">
        <f>LEN(CA40)</f>
        <v>0</v>
      </c>
      <c r="BW40" s="788">
        <f>LEN(CB40)</f>
        <v>0</v>
      </c>
      <c r="BX40" s="788">
        <f>LEN(CC40)</f>
        <v>0</v>
      </c>
      <c r="BY40" s="788"/>
      <c r="BZ40" s="789" t="s">
        <v>398</v>
      </c>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row>
    <row r="41" spans="5:124" s="27" customFormat="1" ht="6" customHeight="1" collapsed="1" x14ac:dyDescent="0.15">
      <c r="E41" s="201"/>
      <c r="G41" s="90"/>
      <c r="H41" s="347"/>
      <c r="I41" s="74"/>
      <c r="J41" s="74"/>
      <c r="K41" s="74"/>
      <c r="L41" s="74"/>
      <c r="M41" s="74"/>
      <c r="N41" s="74"/>
      <c r="O41" s="74"/>
      <c r="P41" s="74"/>
      <c r="Q41" s="74"/>
      <c r="R41" s="74"/>
      <c r="S41" s="74"/>
      <c r="T41" s="74"/>
      <c r="U41" s="95"/>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O41" s="94"/>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row>
    <row r="42" spans="5:124" s="27" customFormat="1" ht="13" customHeight="1" x14ac:dyDescent="0.15">
      <c r="E42" s="201"/>
      <c r="G42" s="90"/>
      <c r="H42" s="347" t="str">
        <f>X!$C$217</f>
        <v>Sede (il clima corrisponde circa a...)</v>
      </c>
      <c r="I42" s="74"/>
      <c r="J42" s="74"/>
      <c r="K42" s="74"/>
      <c r="M42" s="74"/>
      <c r="P42" s="74"/>
      <c r="Q42" s="74"/>
      <c r="U42" s="95"/>
      <c r="W42" s="74"/>
      <c r="X42" s="1413"/>
      <c r="Y42" s="1413"/>
      <c r="Z42" s="1413"/>
      <c r="AA42" s="1413"/>
      <c r="AB42" s="1413"/>
      <c r="AC42" s="1413"/>
      <c r="AD42" s="1413"/>
      <c r="AE42" s="1413"/>
      <c r="AF42" s="1413"/>
      <c r="AG42" s="1413"/>
      <c r="AH42" s="1413"/>
      <c r="AI42" s="1413"/>
      <c r="AJ42" s="1413"/>
      <c r="AK42" s="1413"/>
      <c r="AL42" s="1413"/>
      <c r="AM42" s="1413"/>
      <c r="AN42" s="1413"/>
      <c r="AO42" s="1413"/>
      <c r="AP42" s="1414"/>
      <c r="AQ42" s="333"/>
      <c r="AR42" s="441" t="s">
        <v>266</v>
      </c>
      <c r="AS42" s="441" t="s">
        <v>266</v>
      </c>
      <c r="AT42" s="441" t="s">
        <v>266</v>
      </c>
      <c r="AU42" s="74"/>
      <c r="AV42" s="74"/>
      <c r="AW42" s="74"/>
      <c r="AX42" s="74"/>
      <c r="AY42" s="74"/>
      <c r="AZ42" s="74"/>
      <c r="BO42" s="94"/>
      <c r="BQ42" s="201"/>
      <c r="BR42" s="201"/>
      <c r="BS42" s="201"/>
      <c r="BT42" s="201"/>
      <c r="BU42" s="201"/>
      <c r="BV42" s="788">
        <f>LEN(CA42)</f>
        <v>144</v>
      </c>
      <c r="BW42" s="788">
        <f>LEN(CB42)</f>
        <v>126</v>
      </c>
      <c r="BX42" s="788">
        <f>LEN(CC42)</f>
        <v>131</v>
      </c>
      <c r="BY42" s="788"/>
      <c r="BZ42" s="201" t="s">
        <v>399</v>
      </c>
      <c r="CA42" s="201" t="str">
        <f>X!E483</f>
        <v>Wählen Sie aus der Liste einen Standort, an welchem ein ähnliches Klima herrscht. (Objekt steht in Biel: wählen Sie als Standort am besten Bern)</v>
      </c>
      <c r="CB42" s="201" t="str">
        <f>X!F483</f>
        <v>Sélectionnez une localité dans la liste avec un climat similaire. (le projet se situe à Bienne: le mieux est de choisir Berne)</v>
      </c>
      <c r="CC42" s="201" t="str">
        <f>X!G483</f>
        <v>Selezionare dalla lista un luogo dove c'è un clima simile. (L'oggetto si trova a Bienne: la migliore località da scegliere è Berna)</v>
      </c>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row>
    <row r="43" spans="5:124" s="27" customFormat="1" ht="6" customHeight="1" x14ac:dyDescent="0.15">
      <c r="E43" s="201"/>
      <c r="G43" s="90"/>
      <c r="H43" s="347"/>
      <c r="I43" s="74"/>
      <c r="J43" s="74"/>
      <c r="K43" s="74"/>
      <c r="L43" s="74"/>
      <c r="M43" s="74"/>
      <c r="N43" s="74"/>
      <c r="O43" s="74"/>
      <c r="P43" s="74"/>
      <c r="Q43" s="74"/>
      <c r="R43" s="74"/>
      <c r="S43" s="74"/>
      <c r="T43" s="74"/>
      <c r="U43" s="95"/>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O43" s="94"/>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row>
    <row r="44" spans="5:124" s="27" customFormat="1" ht="13" customHeight="1" x14ac:dyDescent="0.15">
      <c r="E44" s="201"/>
      <c r="G44" s="90"/>
      <c r="H44" s="347" t="str">
        <f>X!$C$56</f>
        <v>Profilo d'esercizio</v>
      </c>
      <c r="I44" s="74"/>
      <c r="J44" s="74"/>
      <c r="K44" s="74"/>
      <c r="M44" s="74"/>
      <c r="P44" s="74"/>
      <c r="Q44" s="74"/>
      <c r="U44" s="95"/>
      <c r="W44" s="74"/>
      <c r="X44" s="1415"/>
      <c r="Y44" s="1415"/>
      <c r="Z44" s="1415"/>
      <c r="AA44" s="1415"/>
      <c r="AB44" s="1415"/>
      <c r="AC44" s="1415"/>
      <c r="AD44" s="1415"/>
      <c r="AE44" s="1415"/>
      <c r="AF44" s="1415"/>
      <c r="AG44" s="1415"/>
      <c r="AH44" s="1415"/>
      <c r="AI44" s="1415"/>
      <c r="AJ44" s="1415"/>
      <c r="AK44" s="1415"/>
      <c r="AL44" s="1415"/>
      <c r="AM44" s="1415"/>
      <c r="AN44" s="1415"/>
      <c r="AO44" s="1415"/>
      <c r="AP44" s="1417"/>
      <c r="AQ44" s="333"/>
      <c r="AR44" s="441" t="s">
        <v>266</v>
      </c>
      <c r="AS44" s="441" t="s">
        <v>266</v>
      </c>
      <c r="AT44" s="441" t="s">
        <v>266</v>
      </c>
      <c r="AU44" s="74"/>
      <c r="AV44" s="74"/>
      <c r="AW44" s="74"/>
      <c r="AX44" s="74"/>
      <c r="AY44" s="74"/>
      <c r="AZ44" s="387" t="str">
        <f>X!$C$56</f>
        <v>Profilo d'esercizio</v>
      </c>
      <c r="BO44" s="94"/>
      <c r="BQ44" s="201"/>
      <c r="BR44" s="201"/>
      <c r="BS44" s="201"/>
      <c r="BT44" s="201"/>
      <c r="BU44" s="201"/>
      <c r="BV44" s="788">
        <f>LEN(CA44)</f>
        <v>171</v>
      </c>
      <c r="BW44" s="788">
        <f>LEN(CB44)</f>
        <v>203</v>
      </c>
      <c r="BX44" s="788">
        <f>LEN(CC44)</f>
        <v>216</v>
      </c>
      <c r="BY44" s="788"/>
      <c r="BZ44" s="201" t="s">
        <v>400</v>
      </c>
      <c r="CA44" s="201" t="str">
        <f>X!E484</f>
        <v>Mit dem Betriebs-Profil wird die Betriebsweise der Kälteanlage definiert. Wählen Sie das Profil, welches der geplanten Betriebsweise der Kälteanlage am ehesten entspricht.</v>
      </c>
      <c r="CB44" s="201" t="str">
        <f>X!F484</f>
        <v>Le profil de fonctionnement définit le principe de fonctionnement de l'installation frigorifique. Sélectionnez le profil le plus proche du principe de fonctionnement prévu de l'installation frigorifique.</v>
      </c>
      <c r="CC44" s="201" t="str">
        <f>X!G484</f>
        <v>Il profilo di funzionamento determina la modalità di funzionamento dell'impianto di refrigerazione. Scegliere il profilo che corrisponde meglio alla modalità di funzionamento prevista dell'impianto di refrigerazione.</v>
      </c>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row>
    <row r="45" spans="5:124" s="27" customFormat="1" ht="9" customHeight="1" x14ac:dyDescent="0.15">
      <c r="E45" s="201"/>
      <c r="G45" s="96"/>
      <c r="H45" s="371"/>
      <c r="I45" s="97"/>
      <c r="J45" s="97"/>
      <c r="K45" s="97"/>
      <c r="L45" s="97"/>
      <c r="M45" s="97"/>
      <c r="N45" s="97"/>
      <c r="O45" s="97"/>
      <c r="P45" s="97"/>
      <c r="Q45" s="97"/>
      <c r="R45" s="97"/>
      <c r="S45" s="97"/>
      <c r="T45" s="97"/>
      <c r="U45" s="98"/>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9"/>
      <c r="BB45" s="99"/>
      <c r="BC45" s="99"/>
      <c r="BD45" s="99"/>
      <c r="BE45" s="99"/>
      <c r="BF45" s="99"/>
      <c r="BG45" s="99"/>
      <c r="BH45" s="99"/>
      <c r="BI45" s="99"/>
      <c r="BJ45" s="99"/>
      <c r="BK45" s="99"/>
      <c r="BL45" s="99"/>
      <c r="BM45" s="100"/>
      <c r="BN45" s="99"/>
      <c r="BO45" s="1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row>
    <row r="46" spans="5:124" s="27" customFormat="1" ht="17" customHeight="1" x14ac:dyDescent="0.15">
      <c r="E46" s="201"/>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row>
    <row r="47" spans="5:124" s="27" customFormat="1" ht="17" customHeight="1" x14ac:dyDescent="0.15">
      <c r="E47" s="201"/>
      <c r="H47" s="347"/>
      <c r="I47" s="74"/>
      <c r="J47" s="74"/>
      <c r="K47" s="74"/>
      <c r="L47" s="74"/>
      <c r="M47" s="74"/>
      <c r="N47" s="74"/>
      <c r="O47" s="74"/>
      <c r="P47" s="74"/>
      <c r="Q47" s="74"/>
      <c r="R47" s="74"/>
      <c r="S47" s="74"/>
      <c r="T47" s="74"/>
      <c r="U47" s="95"/>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row>
    <row r="48" spans="5:124" s="27" customFormat="1" ht="17" customHeight="1" x14ac:dyDescent="0.15">
      <c r="E48" s="201"/>
      <c r="G48" s="102"/>
      <c r="H48" s="372"/>
      <c r="I48" s="103"/>
      <c r="J48" s="103"/>
      <c r="K48" s="103"/>
      <c r="L48" s="103"/>
      <c r="M48" s="103"/>
      <c r="N48" s="103"/>
      <c r="O48" s="103"/>
      <c r="P48" s="103"/>
      <c r="Q48" s="103"/>
      <c r="R48" s="103"/>
      <c r="S48" s="103"/>
      <c r="T48" s="103"/>
      <c r="U48" s="104"/>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79"/>
      <c r="BE48" s="79"/>
      <c r="BF48" s="79"/>
      <c r="BG48" s="79"/>
      <c r="BH48" s="79"/>
      <c r="BI48" s="79"/>
      <c r="BJ48" s="79"/>
      <c r="BK48" s="79"/>
      <c r="BL48" s="79"/>
      <c r="BM48" s="79"/>
      <c r="BN48" s="79"/>
      <c r="BO48" s="105"/>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row>
    <row r="49" spans="5:124" s="86" customFormat="1" ht="21" customHeight="1" x14ac:dyDescent="0.15">
      <c r="E49" s="779"/>
      <c r="G49" s="81"/>
      <c r="H49" s="357">
        <v>2</v>
      </c>
      <c r="I49" s="82" t="str">
        <f>X!$C$34</f>
        <v>Scelta dell'impianto di refrigerazione</v>
      </c>
      <c r="J49" s="83"/>
      <c r="K49" s="83"/>
      <c r="L49" s="84"/>
      <c r="M49" s="84"/>
      <c r="N49" s="85"/>
      <c r="O49" s="85"/>
      <c r="P49" s="85"/>
      <c r="Q49" s="85"/>
      <c r="R49" s="85"/>
      <c r="S49" s="85"/>
      <c r="T49" s="85"/>
      <c r="U49" s="85"/>
      <c r="V49" s="85"/>
      <c r="W49" s="85"/>
      <c r="X49" s="83"/>
      <c r="Y49" s="83"/>
      <c r="Z49" s="84"/>
      <c r="AA49" s="84"/>
      <c r="AB49" s="84"/>
      <c r="AC49" s="84"/>
      <c r="AD49" s="84"/>
      <c r="AE49" s="84"/>
      <c r="AF49" s="84"/>
      <c r="AG49" s="84"/>
      <c r="AH49" s="84"/>
      <c r="AI49" s="84"/>
      <c r="AJ49" s="84"/>
      <c r="AK49" s="84"/>
      <c r="AL49" s="84"/>
      <c r="AM49" s="84"/>
      <c r="AN49" s="84"/>
      <c r="AO49" s="84"/>
      <c r="AP49" s="84"/>
      <c r="AQ49" s="84"/>
      <c r="AR49" s="84"/>
      <c r="AS49" s="84"/>
      <c r="AT49" s="84"/>
      <c r="AU49" s="84"/>
      <c r="AV49" s="1418">
        <f>'1 System specification'!W243</f>
        <v>1</v>
      </c>
      <c r="AW49" s="1418"/>
      <c r="AX49" s="1418"/>
      <c r="AY49" s="1418"/>
      <c r="AZ49" s="1418"/>
      <c r="BA49" s="1418"/>
      <c r="BB49" s="1418"/>
      <c r="BC49" s="1418"/>
      <c r="BD49" s="1418"/>
      <c r="BE49" s="1418"/>
      <c r="BF49" s="1418"/>
      <c r="BG49" s="1418"/>
      <c r="BH49" s="1418"/>
      <c r="BI49" s="1418"/>
      <c r="BJ49" s="1418"/>
      <c r="BK49" s="1418"/>
      <c r="BL49" s="1418"/>
      <c r="BM49" s="1418"/>
      <c r="BN49" s="1418"/>
      <c r="BO49" s="8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row>
    <row r="50" spans="5:124" s="27" customFormat="1" ht="17" customHeight="1" x14ac:dyDescent="0.15">
      <c r="E50" s="201"/>
      <c r="G50" s="90"/>
      <c r="H50" s="55"/>
      <c r="I50" s="74"/>
      <c r="J50" s="74"/>
      <c r="K50" s="74"/>
      <c r="L50" s="74"/>
      <c r="M50" s="74"/>
      <c r="N50" s="74"/>
      <c r="O50" s="74"/>
      <c r="P50" s="74"/>
      <c r="Q50" s="74"/>
      <c r="R50" s="74"/>
      <c r="S50" s="74"/>
      <c r="T50" s="74"/>
      <c r="U50" s="95"/>
      <c r="V50" s="74"/>
      <c r="W50" s="74"/>
      <c r="X50" s="106"/>
      <c r="Y50" s="106"/>
      <c r="Z50" s="106"/>
      <c r="AA50" s="74"/>
      <c r="AB50" s="107"/>
      <c r="AC50" s="107"/>
      <c r="AD50" s="107"/>
      <c r="AE50" s="107"/>
      <c r="AF50" s="107"/>
      <c r="AG50" s="107"/>
      <c r="AH50" s="107"/>
      <c r="AI50" s="107"/>
      <c r="AJ50" s="107"/>
      <c r="AK50" s="74"/>
      <c r="AL50" s="74"/>
      <c r="AM50" s="74"/>
      <c r="AN50" s="74"/>
      <c r="AO50" s="74"/>
      <c r="AP50" s="74"/>
      <c r="AQ50" s="74"/>
      <c r="AR50" s="74"/>
      <c r="AS50" s="74"/>
      <c r="AT50" s="74"/>
      <c r="AU50" s="74"/>
      <c r="AV50" s="106"/>
      <c r="AW50" s="106"/>
      <c r="AX50" s="106"/>
      <c r="AY50" s="74"/>
      <c r="AZ50" s="107"/>
      <c r="BA50" s="107"/>
      <c r="BB50" s="107"/>
      <c r="BC50" s="107"/>
      <c r="BD50" s="107"/>
      <c r="BE50" s="107"/>
      <c r="BF50" s="107"/>
      <c r="BG50" s="107"/>
      <c r="BH50" s="107"/>
      <c r="BM50"/>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row>
    <row r="51" spans="5:124" s="27" customFormat="1" ht="32" customHeight="1" x14ac:dyDescent="0.15">
      <c r="E51" s="201"/>
      <c r="G51" s="90"/>
      <c r="H51" s="1429" t="str">
        <f>X!C399</f>
        <v>In caso di sostituzione dell’impianto, i dati immessi per compressori e azionamenti ausiliari (ventilatori, pompe) devono corrispondere ai «valori reali» in loco. Per i nuovi progetti devono essere presi in considerazione i valori di progettazione e/o di esecuzione (niente valori stimati)</v>
      </c>
      <c r="I51" s="1429"/>
      <c r="J51" s="1429"/>
      <c r="K51" s="1429"/>
      <c r="L51" s="1429"/>
      <c r="M51" s="1429"/>
      <c r="N51" s="1429"/>
      <c r="O51" s="1429"/>
      <c r="P51" s="1429"/>
      <c r="Q51" s="1429"/>
      <c r="R51" s="1429"/>
      <c r="S51" s="1429"/>
      <c r="T51" s="1429"/>
      <c r="U51" s="1429"/>
      <c r="V51" s="1429"/>
      <c r="W51" s="1429"/>
      <c r="X51" s="1429"/>
      <c r="Y51" s="1429"/>
      <c r="Z51" s="1429"/>
      <c r="AA51" s="1429"/>
      <c r="AB51" s="1429"/>
      <c r="AC51" s="1429"/>
      <c r="AD51" s="1429"/>
      <c r="AE51" s="1429"/>
      <c r="AF51" s="1429"/>
      <c r="AG51" s="1429"/>
      <c r="AH51" s="1429"/>
      <c r="AI51" s="1429"/>
      <c r="AJ51" s="1429"/>
      <c r="AK51" s="1429"/>
      <c r="AL51" s="1429"/>
      <c r="AM51" s="1429"/>
      <c r="AN51" s="1429"/>
      <c r="AO51" s="1429"/>
      <c r="AP51" s="1429"/>
      <c r="AQ51" s="1429"/>
      <c r="AR51" s="1429"/>
      <c r="AS51" s="1429"/>
      <c r="AT51" s="1429"/>
      <c r="AU51" s="1429"/>
      <c r="AV51" s="1429"/>
      <c r="AW51" s="1429"/>
      <c r="AX51" s="1429"/>
      <c r="AY51" s="1429"/>
      <c r="AZ51" s="1429"/>
      <c r="BA51" s="1429"/>
      <c r="BB51" s="1429"/>
      <c r="BC51" s="1429"/>
      <c r="BD51" s="1429"/>
      <c r="BE51" s="1429"/>
      <c r="BF51" s="1429"/>
      <c r="BG51" s="1429"/>
      <c r="BH51" s="1429"/>
      <c r="BI51" s="1429"/>
      <c r="BJ51" s="1429"/>
      <c r="BK51" s="1429"/>
      <c r="BL51" s="1429"/>
      <c r="BM51" s="1429"/>
      <c r="BN51" s="1429"/>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row>
    <row r="52" spans="5:124" s="27" customFormat="1" ht="17" customHeight="1" x14ac:dyDescent="0.15">
      <c r="E52" s="201"/>
      <c r="G52" s="90"/>
      <c r="H52" s="55"/>
      <c r="I52" s="74"/>
      <c r="J52" s="74"/>
      <c r="K52" s="74"/>
      <c r="L52" s="74"/>
      <c r="M52" s="74"/>
      <c r="N52" s="74"/>
      <c r="O52" s="74"/>
      <c r="P52" s="74"/>
      <c r="Q52" s="74"/>
      <c r="R52" s="74"/>
      <c r="S52" s="74"/>
      <c r="T52" s="74"/>
      <c r="U52" s="95"/>
      <c r="V52" s="74"/>
      <c r="W52" s="74"/>
      <c r="X52" s="106"/>
      <c r="Y52" s="106"/>
      <c r="Z52" s="106"/>
      <c r="AA52" s="74"/>
      <c r="AB52" s="107"/>
      <c r="AC52" s="107"/>
      <c r="AD52" s="107"/>
      <c r="AE52" s="107"/>
      <c r="AF52" s="107"/>
      <c r="AG52" s="107"/>
      <c r="AH52" s="107"/>
      <c r="AI52" s="107"/>
      <c r="AJ52" s="107"/>
      <c r="AK52" s="74"/>
      <c r="AL52" s="74"/>
      <c r="AM52" s="74"/>
      <c r="AN52" s="74"/>
      <c r="AO52" s="74"/>
      <c r="AP52" s="74"/>
      <c r="AQ52" s="74"/>
      <c r="AR52" s="74"/>
      <c r="AS52" s="74"/>
      <c r="AT52" s="74"/>
      <c r="AU52" s="74"/>
      <c r="AV52" s="106"/>
      <c r="AW52" s="106"/>
      <c r="AX52" s="106"/>
      <c r="AY52" s="74"/>
      <c r="AZ52" s="107"/>
      <c r="BA52" s="107"/>
      <c r="BB52" s="107"/>
      <c r="BC52" s="107"/>
      <c r="BD52" s="107"/>
      <c r="BE52" s="107"/>
      <c r="BF52" s="107"/>
      <c r="BG52" s="107"/>
      <c r="BH52" s="107"/>
      <c r="BM52"/>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row>
    <row r="53" spans="5:124" s="110" customFormat="1" ht="17" customHeight="1" x14ac:dyDescent="0.15">
      <c r="E53" s="796"/>
      <c r="G53" s="108"/>
      <c r="H53" s="359"/>
      <c r="I53" s="109"/>
      <c r="J53" s="109"/>
      <c r="K53" s="109"/>
      <c r="X53" s="111" t="str">
        <f>'1 System specification'!W240</f>
        <v>Variante A</v>
      </c>
      <c r="Y53" s="111"/>
      <c r="Z53" s="112"/>
      <c r="AA53" s="112"/>
      <c r="AB53" s="112"/>
      <c r="AC53" s="112"/>
      <c r="AD53" s="112"/>
      <c r="AE53" s="112"/>
      <c r="AF53" s="112"/>
      <c r="AG53" s="112"/>
      <c r="AH53" s="112"/>
      <c r="AI53" s="112"/>
      <c r="AJ53" s="112"/>
      <c r="AK53" s="112"/>
      <c r="AL53" s="112"/>
      <c r="AM53" s="112"/>
      <c r="AN53" s="112"/>
      <c r="AO53" s="112"/>
      <c r="AP53" s="112"/>
      <c r="AR53" s="343"/>
      <c r="AS53" s="343"/>
      <c r="AT53" s="343"/>
      <c r="AV53" s="111" t="str">
        <f>'1 System specification'!W241</f>
        <v/>
      </c>
      <c r="AW53" s="111"/>
      <c r="AX53" s="112"/>
      <c r="AY53" s="112"/>
      <c r="AZ53" s="112"/>
      <c r="BA53" s="112"/>
      <c r="BB53" s="112"/>
      <c r="BC53" s="112"/>
      <c r="BD53" s="112"/>
      <c r="BE53" s="112"/>
      <c r="BF53" s="112"/>
      <c r="BG53" s="112"/>
      <c r="BH53" s="112"/>
      <c r="BI53" s="112"/>
      <c r="BJ53" s="112"/>
      <c r="BK53" s="112"/>
      <c r="BL53" s="112"/>
      <c r="BM53" s="112"/>
      <c r="BN53" s="112"/>
      <c r="BO53" s="113"/>
      <c r="BQ53" s="796"/>
      <c r="BR53" s="796"/>
      <c r="BS53" s="796"/>
      <c r="BT53" s="796"/>
      <c r="BU53" s="796"/>
      <c r="BV53" s="796"/>
      <c r="BW53" s="796"/>
      <c r="BX53" s="796"/>
      <c r="BY53" s="796"/>
      <c r="BZ53" s="796"/>
      <c r="CA53" s="796"/>
      <c r="CB53" s="796"/>
      <c r="CC53" s="796"/>
      <c r="CD53" s="796"/>
      <c r="CE53" s="796"/>
      <c r="CF53" s="796"/>
      <c r="CG53" s="796"/>
      <c r="CH53" s="796"/>
      <c r="CI53" s="796"/>
      <c r="CJ53" s="796"/>
      <c r="CK53" s="796"/>
      <c r="CL53" s="796"/>
      <c r="CM53" s="796"/>
      <c r="CN53" s="796"/>
      <c r="CO53" s="796"/>
      <c r="CP53" s="796"/>
      <c r="CQ53" s="796"/>
      <c r="CR53" s="796"/>
      <c r="CS53" s="796"/>
      <c r="CT53" s="796"/>
      <c r="CU53" s="796"/>
      <c r="CV53" s="796"/>
      <c r="CW53" s="796"/>
      <c r="CX53" s="796"/>
      <c r="CY53" s="796"/>
      <c r="CZ53" s="796"/>
      <c r="DA53" s="796"/>
      <c r="DB53" s="796"/>
      <c r="DC53" s="796"/>
      <c r="DD53" s="796"/>
      <c r="DE53" s="796"/>
      <c r="DF53" s="796"/>
      <c r="DG53" s="796"/>
      <c r="DH53" s="796"/>
      <c r="DI53" s="796"/>
      <c r="DJ53" s="796"/>
      <c r="DK53" s="796"/>
      <c r="DL53" s="796"/>
      <c r="DM53" s="796"/>
      <c r="DN53" s="796"/>
      <c r="DO53" s="796"/>
      <c r="DP53" s="796"/>
      <c r="DQ53" s="796"/>
      <c r="DR53" s="796"/>
      <c r="DS53" s="796"/>
      <c r="DT53" s="796"/>
    </row>
    <row r="54" spans="5:124" s="27" customFormat="1" ht="8" customHeight="1" x14ac:dyDescent="0.15">
      <c r="E54" s="201"/>
      <c r="G54" s="90"/>
      <c r="H54" s="347"/>
      <c r="I54" s="74"/>
      <c r="J54" s="74"/>
      <c r="K54" s="74"/>
      <c r="L54" s="74"/>
      <c r="M54" s="74"/>
      <c r="N54" s="74"/>
      <c r="O54" s="74"/>
      <c r="P54" s="74"/>
      <c r="Q54" s="74"/>
      <c r="R54" s="74"/>
      <c r="S54" s="74"/>
      <c r="T54" s="74"/>
      <c r="U54" s="95"/>
      <c r="V54" s="74"/>
      <c r="W54" s="74"/>
      <c r="X54" s="74"/>
      <c r="Y54" s="74"/>
      <c r="Z54" s="74"/>
      <c r="AA54" s="74"/>
      <c r="AB54" s="74"/>
      <c r="AC54" s="74"/>
      <c r="AD54" s="74"/>
      <c r="AE54" s="74"/>
      <c r="AY54" s="93"/>
      <c r="BO54" s="9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row>
    <row r="55" spans="5:124" s="27" customFormat="1" ht="17" customHeight="1" x14ac:dyDescent="0.15">
      <c r="E55" s="201"/>
      <c r="G55" s="90"/>
      <c r="H55" s="364">
        <v>2.1</v>
      </c>
      <c r="I55" s="114" t="str">
        <f>X!$C$229</f>
        <v>Temperature</v>
      </c>
      <c r="J55" s="115"/>
      <c r="K55" s="74"/>
      <c r="L55" s="74"/>
      <c r="M55" s="74"/>
      <c r="N55" s="74"/>
      <c r="O55" s="74"/>
      <c r="P55" s="74"/>
      <c r="Q55" s="74"/>
      <c r="R55" s="74"/>
      <c r="S55" s="74"/>
      <c r="T55" s="74"/>
      <c r="U55" s="95"/>
      <c r="V55" s="74"/>
      <c r="W55" s="74"/>
      <c r="AY55" s="93"/>
      <c r="BO55" s="9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row>
    <row r="56" spans="5:124" s="27" customFormat="1" ht="6" customHeight="1" x14ac:dyDescent="0.15">
      <c r="E56" s="201"/>
      <c r="G56" s="90"/>
      <c r="H56" s="347"/>
      <c r="I56" s="74"/>
      <c r="J56" s="74"/>
      <c r="K56" s="74"/>
      <c r="L56" s="74"/>
      <c r="M56" s="74"/>
      <c r="N56" s="74"/>
      <c r="O56" s="74"/>
      <c r="P56" s="74"/>
      <c r="Q56" s="74"/>
      <c r="R56" s="74"/>
      <c r="S56" s="74"/>
      <c r="T56" s="74"/>
      <c r="U56" s="95"/>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O56" s="94"/>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row>
    <row r="57" spans="5:124" s="27" customFormat="1" ht="11" customHeight="1" x14ac:dyDescent="0.15">
      <c r="E57" s="201"/>
      <c r="G57" s="90"/>
      <c r="H57" s="55"/>
      <c r="I57" s="74" t="str">
        <f>X!$C$246</f>
        <v>Temperatura d'evaporazione</v>
      </c>
      <c r="J57" s="74"/>
      <c r="K57" s="74"/>
      <c r="L57" s="74"/>
      <c r="M57" s="74"/>
      <c r="N57" s="74"/>
      <c r="O57" s="74"/>
      <c r="P57" s="74"/>
      <c r="Q57" s="74"/>
      <c r="R57" s="74"/>
      <c r="S57" s="74"/>
      <c r="T57" s="74"/>
      <c r="U57" s="95" t="s">
        <v>85</v>
      </c>
      <c r="V57" s="74"/>
      <c r="W57" s="74"/>
      <c r="X57" s="1409"/>
      <c r="Y57" s="1409"/>
      <c r="Z57" s="1410"/>
      <c r="AA57" s="74"/>
      <c r="AB57" s="107"/>
      <c r="AC57" s="107"/>
      <c r="AD57" s="107"/>
      <c r="AE57" s="107"/>
      <c r="AF57" s="107"/>
      <c r="AG57" s="107"/>
      <c r="AH57" s="107"/>
      <c r="AI57" s="107"/>
      <c r="AJ57" s="107"/>
      <c r="AK57" s="74"/>
      <c r="AL57" s="74"/>
      <c r="AM57" s="74"/>
      <c r="AN57" s="74"/>
      <c r="AO57" s="74"/>
      <c r="AP57" s="74"/>
      <c r="AQ57" s="74"/>
      <c r="AR57" s="74"/>
      <c r="AS57" s="74"/>
      <c r="AT57" s="74"/>
      <c r="AU57" s="74"/>
      <c r="AV57" s="1409"/>
      <c r="AW57" s="1409"/>
      <c r="AX57" s="1410"/>
      <c r="AY57" s="74"/>
      <c r="AZ57" s="107"/>
      <c r="BA57" s="107"/>
      <c r="BB57" s="107"/>
      <c r="BC57" s="107"/>
      <c r="BD57" s="107"/>
      <c r="BE57" s="107"/>
      <c r="BF57" s="107"/>
      <c r="BG57" s="107"/>
      <c r="BH57" s="107"/>
      <c r="BO57" s="94"/>
      <c r="BQ57" s="201"/>
      <c r="BR57" s="201"/>
      <c r="BS57" s="201"/>
      <c r="BT57" s="201"/>
      <c r="BU57" s="201"/>
      <c r="BV57" s="788">
        <f>LEN(CA57)</f>
        <v>0</v>
      </c>
      <c r="BW57" s="788">
        <f>LEN(CB57)</f>
        <v>0</v>
      </c>
      <c r="BX57" s="788">
        <f>LEN(CC57)</f>
        <v>0</v>
      </c>
      <c r="BY57" s="788"/>
      <c r="BZ57" s="201" t="s">
        <v>401</v>
      </c>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1"/>
      <c r="DL57" s="201"/>
      <c r="DM57" s="201"/>
      <c r="DN57" s="201"/>
      <c r="DO57" s="201"/>
      <c r="DP57" s="201"/>
      <c r="DQ57" s="201"/>
      <c r="DR57" s="201"/>
      <c r="DS57" s="201"/>
      <c r="DT57" s="201"/>
    </row>
    <row r="58" spans="5:124" s="27" customFormat="1" ht="6"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74"/>
      <c r="AC58" s="74"/>
      <c r="AD58" s="74"/>
      <c r="AE58" s="74"/>
      <c r="AF58" s="74"/>
      <c r="AG58" s="74"/>
      <c r="AH58" s="74"/>
      <c r="AI58" s="74"/>
      <c r="AJ58" s="74"/>
      <c r="AK58" s="74"/>
      <c r="AL58" s="74"/>
      <c r="AM58" s="74"/>
      <c r="AN58" s="74"/>
      <c r="AO58" s="74"/>
      <c r="AP58" s="74"/>
      <c r="AQ58" s="74"/>
      <c r="AR58" s="74"/>
      <c r="AS58" s="74"/>
      <c r="AT58" s="74"/>
      <c r="AU58" s="74"/>
      <c r="AV58" s="106"/>
      <c r="AW58" s="106"/>
      <c r="AX58" s="106"/>
      <c r="AY58" s="74"/>
      <c r="AZ58" s="74"/>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row>
    <row r="59" spans="5:124" s="27" customFormat="1" ht="11" customHeight="1" x14ac:dyDescent="0.15">
      <c r="E59" s="201"/>
      <c r="G59" s="90"/>
      <c r="H59" s="55"/>
      <c r="I59" s="74" t="str">
        <f>X!$C$254</f>
        <v>Temperatura condensazione</v>
      </c>
      <c r="J59" s="74"/>
      <c r="K59" s="74"/>
      <c r="L59" s="74"/>
      <c r="M59" s="74"/>
      <c r="N59" s="74"/>
      <c r="O59" s="74"/>
      <c r="P59" s="74"/>
      <c r="Q59" s="74"/>
      <c r="R59" s="74"/>
      <c r="S59" s="74"/>
      <c r="T59" s="74"/>
      <c r="U59" s="95" t="s">
        <v>85</v>
      </c>
      <c r="V59" s="74"/>
      <c r="W59" s="74"/>
      <c r="X59" s="1409"/>
      <c r="Y59" s="1409"/>
      <c r="Z59" s="1410"/>
      <c r="AA59" s="74"/>
      <c r="AB59" s="116"/>
      <c r="AC59" s="107"/>
      <c r="AD59" s="107"/>
      <c r="AE59" s="107"/>
      <c r="AF59" s="107"/>
      <c r="AG59" s="107"/>
      <c r="AH59" s="107"/>
      <c r="AI59" s="107"/>
      <c r="AJ59" s="107"/>
      <c r="AK59" s="74"/>
      <c r="AL59" s="74"/>
      <c r="AM59" s="74"/>
      <c r="AN59" s="74"/>
      <c r="AO59" s="74"/>
      <c r="AP59" s="74"/>
      <c r="AQ59" s="74"/>
      <c r="AR59" s="74"/>
      <c r="AS59" s="74"/>
      <c r="AT59" s="74"/>
      <c r="AU59" s="74"/>
      <c r="AV59" s="1409"/>
      <c r="AW59" s="1409"/>
      <c r="AX59" s="1410"/>
      <c r="AY59" s="74"/>
      <c r="AZ59" s="107"/>
      <c r="BA59" s="107"/>
      <c r="BB59" s="107"/>
      <c r="BC59" s="107"/>
      <c r="BD59" s="107"/>
      <c r="BE59" s="107"/>
      <c r="BF59" s="107"/>
      <c r="BG59" s="107"/>
      <c r="BH59" s="107"/>
      <c r="BM59"/>
      <c r="BO59" s="94"/>
      <c r="BQ59" s="201"/>
      <c r="BR59" s="201"/>
      <c r="BS59" s="201"/>
      <c r="BT59" s="201"/>
      <c r="BU59" s="201"/>
      <c r="BV59" s="788">
        <f>LEN(CA59)</f>
        <v>0</v>
      </c>
      <c r="BW59" s="788">
        <f>LEN(CB59)</f>
        <v>0</v>
      </c>
      <c r="BX59" s="788">
        <f>LEN(CC59)</f>
        <v>0</v>
      </c>
      <c r="BY59" s="788"/>
      <c r="BZ59" s="201" t="s">
        <v>402</v>
      </c>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row>
    <row r="60" spans="5:124"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row>
    <row r="61" spans="5:124" s="27" customFormat="1" ht="17" customHeight="1" x14ac:dyDescent="0.15">
      <c r="E61" s="201"/>
      <c r="G61" s="90"/>
      <c r="H61" s="364">
        <v>2.2000000000000002</v>
      </c>
      <c r="I61" s="364" t="str">
        <f>X!$C$155</f>
        <v>Concetto produzione freddo</v>
      </c>
      <c r="J61" s="115"/>
      <c r="K61" s="74"/>
      <c r="L61" s="74"/>
      <c r="M61" s="74"/>
      <c r="N61" s="74"/>
      <c r="O61" s="74"/>
      <c r="P61" s="74"/>
      <c r="Q61" s="74"/>
      <c r="R61" s="74"/>
      <c r="S61" s="74"/>
      <c r="T61" s="74"/>
      <c r="U61" s="95"/>
      <c r="V61" s="74"/>
      <c r="W61" s="74"/>
      <c r="AY61" s="93"/>
      <c r="BO61" s="94"/>
      <c r="BQ61" s="201"/>
      <c r="BR61" s="201"/>
      <c r="BS61" s="201"/>
      <c r="BT61" s="201"/>
      <c r="BU61" s="63"/>
      <c r="BV61" s="63"/>
      <c r="BW61" s="63"/>
      <c r="BX61" s="63"/>
      <c r="BY61" s="63"/>
      <c r="BZ61" s="63"/>
      <c r="CA61" s="63"/>
      <c r="CB61" s="63"/>
      <c r="CC61" s="63"/>
      <c r="CD61" s="63"/>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row>
    <row r="62" spans="5:124" s="27" customFormat="1" ht="6"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O62" s="94"/>
      <c r="BQ62" s="201"/>
      <c r="BR62" s="201"/>
      <c r="BS62" s="201"/>
      <c r="BT62" s="201"/>
      <c r="BU62" s="63"/>
      <c r="BV62" s="63"/>
      <c r="BW62" s="63"/>
      <c r="BX62" s="63"/>
      <c r="BY62" s="63"/>
      <c r="BZ62" s="63"/>
      <c r="CA62" s="63"/>
      <c r="CB62" s="63"/>
      <c r="CC62" s="63"/>
      <c r="CD62" s="63"/>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row>
    <row r="63" spans="5:124" s="27" customFormat="1" ht="11" customHeight="1" x14ac:dyDescent="0.15">
      <c r="E63" s="201"/>
      <c r="G63" s="90"/>
      <c r="H63" s="55"/>
      <c r="I63" s="74" t="str">
        <f>X!$C$32</f>
        <v>Numero compressori</v>
      </c>
      <c r="J63" s="74"/>
      <c r="K63" s="74"/>
      <c r="L63" s="74"/>
      <c r="M63" s="74"/>
      <c r="N63" s="74"/>
      <c r="O63" s="74"/>
      <c r="P63" s="74"/>
      <c r="Q63" s="74"/>
      <c r="R63" s="74"/>
      <c r="S63" s="74"/>
      <c r="T63" s="74"/>
      <c r="U63" s="95" t="str">
        <f>X!C295</f>
        <v xml:space="preserve">Numero </v>
      </c>
      <c r="V63" s="74"/>
      <c r="W63" s="74"/>
      <c r="X63" s="1409"/>
      <c r="Y63" s="1409"/>
      <c r="Z63" s="1410"/>
      <c r="AA63" s="74"/>
      <c r="AB63" s="1416">
        <f>MAX(X63,AV63)</f>
        <v>0</v>
      </c>
      <c r="AC63" s="1416"/>
      <c r="AD63" s="1416"/>
      <c r="AE63" s="1416"/>
      <c r="AF63" s="1416"/>
      <c r="AG63" s="1416"/>
      <c r="AH63" s="1416"/>
      <c r="AI63" s="1416"/>
      <c r="AJ63" s="1416"/>
      <c r="AK63" s="1416"/>
      <c r="AL63" s="1416"/>
      <c r="AM63" s="1416"/>
      <c r="AN63" s="1416"/>
      <c r="AO63" s="1416"/>
      <c r="AP63" s="1416"/>
      <c r="AQ63" s="326"/>
      <c r="AR63" s="441" t="s">
        <v>266</v>
      </c>
      <c r="AS63" s="441" t="s">
        <v>266</v>
      </c>
      <c r="AT63" s="441" t="s">
        <v>266</v>
      </c>
      <c r="AU63" s="74"/>
      <c r="AV63" s="1409"/>
      <c r="AW63" s="1409"/>
      <c r="AX63" s="1410"/>
      <c r="AY63" s="74"/>
      <c r="AZ63" s="107"/>
      <c r="BA63" s="107"/>
      <c r="BB63" s="107"/>
      <c r="BC63" s="107"/>
      <c r="BD63" s="107"/>
      <c r="BE63" s="107"/>
      <c r="BF63" s="107"/>
      <c r="BG63" s="107"/>
      <c r="BH63" s="107"/>
      <c r="BO63" s="94"/>
      <c r="BQ63" s="201"/>
      <c r="BR63" s="201"/>
      <c r="BS63" s="201"/>
      <c r="BT63" s="201"/>
      <c r="BU63" s="201"/>
      <c r="BV63" s="788">
        <f>LEN(CA63)</f>
        <v>159</v>
      </c>
      <c r="BW63" s="788">
        <f>LEN(CB63)</f>
        <v>166</v>
      </c>
      <c r="BX63" s="788">
        <f>LEN(CC63)</f>
        <v>159</v>
      </c>
      <c r="BY63" s="788"/>
      <c r="BZ63" s="201" t="s">
        <v>403</v>
      </c>
      <c r="CA63" s="201" t="str">
        <f>X!E487</f>
        <v>Es werden nur die effektiv benötigten Verdichter eingegeben. Allfällige (Reserve-) Verdichter für eine erhöhte Betriebssicherheit sind hier nicht einzurechnen.</v>
      </c>
      <c r="CB63" s="201" t="str">
        <f>X!F487</f>
        <v>Seuls les compresseurs vraiment nécessaires sont saisis. Les éventuels compresseurs (de réserve) pour une meilleure sécurité de fonctionnement ne sont pas à intégrer.</v>
      </c>
      <c r="CC63" s="201" t="str">
        <f>X!G487</f>
        <v>Vengono inseriti soli i compressori effettivamente necessari. Qui non sono calcolati eventuali compressori (di riserva) per una maggiore sicurezza d'esercizio.</v>
      </c>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row>
    <row r="64" spans="5:124"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63"/>
      <c r="BV64" s="63"/>
      <c r="BW64" s="63"/>
      <c r="BX64" s="63"/>
      <c r="BY64" s="63"/>
      <c r="BZ64" s="63"/>
      <c r="CA64" s="63"/>
      <c r="CB64" s="63"/>
      <c r="CC64" s="63"/>
      <c r="CD64" s="63"/>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row>
    <row r="65" spans="5:124" s="27" customFormat="1" ht="16" customHeight="1" x14ac:dyDescent="0.15">
      <c r="E65" s="201"/>
      <c r="G65" s="90"/>
      <c r="H65" s="55"/>
      <c r="I65" s="74" t="str">
        <f>X!C145</f>
        <v>Refrigerante</v>
      </c>
      <c r="J65" s="74"/>
      <c r="K65" s="74"/>
      <c r="L65" s="74"/>
      <c r="M65" s="74"/>
      <c r="N65" s="74"/>
      <c r="O65" s="74"/>
      <c r="P65" s="74"/>
      <c r="Q65" s="74"/>
      <c r="R65" s="74"/>
      <c r="S65" s="74"/>
      <c r="T65" s="74"/>
      <c r="U65" s="95"/>
      <c r="V65" s="74"/>
      <c r="W65" s="74"/>
      <c r="X65" s="1353"/>
      <c r="Y65" s="1353"/>
      <c r="Z65" s="1353"/>
      <c r="AA65" s="1353"/>
      <c r="AB65" s="1353"/>
      <c r="AC65" s="1353"/>
      <c r="AD65" s="1353"/>
      <c r="AE65" s="1354"/>
      <c r="AF65" s="542"/>
      <c r="AG65" s="542"/>
      <c r="AH65" s="542"/>
      <c r="AI65" s="542"/>
      <c r="AJ65" s="542"/>
      <c r="AK65" s="542"/>
      <c r="AL65" s="542"/>
      <c r="AM65" s="542"/>
      <c r="AN65" s="542"/>
      <c r="AO65" s="542"/>
      <c r="AP65" s="542"/>
      <c r="AQ65" s="326"/>
      <c r="AR65" s="74"/>
      <c r="AS65" s="74"/>
      <c r="AT65" s="74"/>
      <c r="AU65" s="74"/>
      <c r="AV65" s="1353"/>
      <c r="AW65" s="1353"/>
      <c r="AX65" s="1353"/>
      <c r="AY65" s="1353"/>
      <c r="AZ65" s="1353"/>
      <c r="BA65" s="1353"/>
      <c r="BB65" s="1353"/>
      <c r="BC65" s="1354"/>
      <c r="BD65" s="107"/>
      <c r="BE65" s="107"/>
      <c r="BF65" s="107"/>
      <c r="BG65" s="107"/>
      <c r="BH65" s="107"/>
      <c r="BO65" s="94"/>
      <c r="BQ65" s="201"/>
      <c r="BR65" s="201"/>
      <c r="BS65" s="201"/>
      <c r="BT65" s="201"/>
      <c r="BU65" s="201"/>
      <c r="BV65" s="788">
        <f>LEN(CA65)</f>
        <v>101</v>
      </c>
      <c r="BW65" s="788">
        <f>LEN(CB65)</f>
        <v>96</v>
      </c>
      <c r="BX65" s="788">
        <f>LEN(CC65)</f>
        <v>96</v>
      </c>
      <c r="BY65" s="788"/>
      <c r="BZ65" s="201" t="s">
        <v>403</v>
      </c>
      <c r="CA65" s="201" t="str">
        <f>X!E489</f>
        <v>Falls es zusätzliche Hilfsbetriebe auf der «kalten Seite» gibt, können diese hier eingetragen werden.</v>
      </c>
      <c r="CB65" s="201" t="str">
        <f>X!F489</f>
        <v>S'il y a des unités auxiliaires supplémentaires du «côté froid», elles peuvent être saisies ici.</v>
      </c>
      <c r="CC65" s="201" t="str">
        <f>X!G489</f>
        <v>In presenza di aggregati ausiliari supplementari nella «parte fredda» è possibile inserirli qui.</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row>
    <row r="66" spans="5:124" s="27" customFormat="1" ht="17"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117"/>
      <c r="AC66" s="117"/>
      <c r="AD66" s="117"/>
      <c r="AE66" s="117"/>
      <c r="AF66" s="117"/>
      <c r="AG66" s="117"/>
      <c r="AH66" s="117"/>
      <c r="AI66" s="117"/>
      <c r="AJ66" s="117"/>
      <c r="AK66" s="117"/>
      <c r="AL66" s="117"/>
      <c r="AM66" s="117"/>
      <c r="AN66" s="117"/>
      <c r="AO66" s="117"/>
      <c r="AP66" s="117"/>
      <c r="AQ66" s="117"/>
      <c r="AR66" s="117"/>
      <c r="AS66" s="74"/>
      <c r="AT66" s="74"/>
      <c r="AU66" s="74"/>
      <c r="AV66" s="106"/>
      <c r="AW66" s="106"/>
      <c r="AX66" s="106"/>
      <c r="AY66" s="74"/>
      <c r="AZ66" s="107"/>
      <c r="BA66" s="107"/>
      <c r="BB66" s="107"/>
      <c r="BC66" s="107"/>
      <c r="BD66" s="107"/>
      <c r="BE66" s="107"/>
      <c r="BF66" s="107"/>
      <c r="BG66" s="107"/>
      <c r="BH66" s="107"/>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row>
    <row r="67" spans="5:124" ht="17" customHeight="1" x14ac:dyDescent="0.15">
      <c r="G67" s="118"/>
      <c r="H67" s="364">
        <v>2.2999999999999998</v>
      </c>
      <c r="I67" s="364" t="str">
        <f>X!$C$247</f>
        <v>Compressore</v>
      </c>
      <c r="J67" s="115"/>
      <c r="K67" s="115"/>
      <c r="L67" s="74"/>
      <c r="M67" s="74"/>
      <c r="N67" s="74"/>
      <c r="O67" s="74"/>
      <c r="P67" s="74"/>
      <c r="Q67" s="74"/>
      <c r="R67" s="74"/>
      <c r="S67" s="74"/>
      <c r="T67" s="74"/>
      <c r="U67" s="95"/>
      <c r="V67" s="74"/>
      <c r="W67" s="74"/>
      <c r="X67" s="32"/>
      <c r="Y67" s="32"/>
      <c r="Z67" s="388" t="str">
        <f>X!$C$191</f>
        <v>P elettrica</v>
      </c>
      <c r="AA67" s="120"/>
      <c r="AB67" s="389" t="str">
        <f>X!$C$206</f>
        <v>Tipo di regolazione</v>
      </c>
      <c r="AC67" s="32"/>
      <c r="AD67" s="32"/>
      <c r="AE67" s="32"/>
      <c r="AF67" s="32"/>
      <c r="AG67" s="32"/>
      <c r="AH67" s="32"/>
      <c r="AI67" s="32"/>
      <c r="AJ67" s="32"/>
      <c r="AK67" s="32"/>
      <c r="AL67" s="32"/>
      <c r="AM67" s="32"/>
      <c r="AN67" s="32"/>
      <c r="AO67" s="32"/>
      <c r="AP67" s="32"/>
      <c r="AQ67" s="32"/>
      <c r="AR67" s="32"/>
      <c r="AS67" s="32"/>
      <c r="AT67" s="32"/>
      <c r="AU67" s="116"/>
      <c r="AV67" s="32"/>
      <c r="AW67" s="32"/>
      <c r="AX67" s="390" t="str">
        <f>X!$C$191</f>
        <v>P elettrica</v>
      </c>
      <c r="AY67" s="120"/>
      <c r="AZ67" s="389" t="str">
        <f>X!$C$206</f>
        <v>Tipo di regolazione</v>
      </c>
      <c r="BA67" s="120"/>
      <c r="BB67" s="120"/>
      <c r="BC67" s="120"/>
      <c r="BD67" s="74"/>
      <c r="BE67" s="74"/>
      <c r="BF67" s="74"/>
      <c r="BG67" s="74"/>
      <c r="BH67" s="74"/>
      <c r="BI67" s="74"/>
      <c r="BJ67" s="74"/>
      <c r="BK67" s="74"/>
      <c r="BL67" s="74"/>
      <c r="BM67" s="74"/>
      <c r="BN67" s="74"/>
      <c r="BO67" s="121"/>
      <c r="BU67" s="201"/>
      <c r="BV67" s="201"/>
      <c r="BW67" s="201"/>
      <c r="BX67" s="201"/>
      <c r="BY67" s="201"/>
      <c r="BZ67" s="201"/>
      <c r="CA67" s="201"/>
      <c r="CB67" s="201"/>
      <c r="CC67" s="201"/>
      <c r="CD67" s="201"/>
    </row>
    <row r="68" spans="5:124" s="27" customFormat="1" ht="6" customHeight="1" x14ac:dyDescent="0.15">
      <c r="E68" s="201"/>
      <c r="G68" s="90"/>
      <c r="H68" s="347"/>
      <c r="I68" s="74"/>
      <c r="J68" s="74"/>
      <c r="K68" s="74"/>
      <c r="L68" s="74"/>
      <c r="M68" s="74"/>
      <c r="N68" s="74"/>
      <c r="O68" s="74"/>
      <c r="P68" s="74"/>
      <c r="Q68" s="74"/>
      <c r="R68" s="74"/>
      <c r="S68" s="74"/>
      <c r="T68" s="74"/>
      <c r="U68" s="95"/>
      <c r="V68" s="74"/>
      <c r="W68" s="74"/>
      <c r="X68" s="74"/>
      <c r="Y68" s="74"/>
      <c r="Z68" s="74"/>
      <c r="AA68" s="74"/>
      <c r="AB68" s="74"/>
      <c r="AC68" s="74"/>
      <c r="AD68" s="74"/>
      <c r="AE68" s="74"/>
      <c r="AF68" s="74"/>
      <c r="AG68" s="74"/>
      <c r="AH68" s="74"/>
      <c r="AI68" s="74"/>
      <c r="AJ68" s="74"/>
      <c r="AK68" s="74"/>
      <c r="AL68" s="74"/>
      <c r="AM68" s="74"/>
      <c r="AN68" s="74"/>
      <c r="AO68" s="74"/>
      <c r="AP68" s="74"/>
      <c r="AQ68" s="32"/>
      <c r="AR68" s="32"/>
      <c r="AS68" s="32"/>
      <c r="AT68" s="32"/>
      <c r="AU68" s="74"/>
      <c r="AV68" s="74"/>
      <c r="AW68" s="74"/>
      <c r="AX68" s="74"/>
      <c r="AY68" s="74"/>
      <c r="AZ68" s="74"/>
      <c r="BA68" s="74"/>
      <c r="BB68" s="74"/>
      <c r="BC68" s="74"/>
      <c r="BD68" s="74"/>
      <c r="BE68" s="74"/>
      <c r="BF68" s="74"/>
      <c r="BG68" s="74"/>
      <c r="BH68" s="74"/>
      <c r="BI68" s="74"/>
      <c r="BJ68" s="74"/>
      <c r="BK68" s="74"/>
      <c r="BL68" s="74"/>
      <c r="BM68" s="74"/>
      <c r="BN68" s="74"/>
      <c r="BO68" s="94"/>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row>
    <row r="69" spans="5:124" s="27" customFormat="1" ht="11" customHeight="1" x14ac:dyDescent="0.15">
      <c r="E69" s="201"/>
      <c r="G69" s="90"/>
      <c r="H69" s="347"/>
      <c r="I69" s="391" t="str">
        <f>X!$C$248</f>
        <v>Compressore 1</v>
      </c>
      <c r="J69" s="74"/>
      <c r="K69" s="74"/>
      <c r="M69" s="74"/>
      <c r="P69" s="74"/>
      <c r="Q69" s="74"/>
      <c r="U69" s="95" t="s">
        <v>163</v>
      </c>
      <c r="W69" s="74"/>
      <c r="X69" s="1409"/>
      <c r="Y69" s="1409"/>
      <c r="Z69" s="1410"/>
      <c r="AA69" s="74"/>
      <c r="AB69" s="1415"/>
      <c r="AC69" s="1413"/>
      <c r="AD69" s="1413"/>
      <c r="AE69" s="1413"/>
      <c r="AF69" s="1413"/>
      <c r="AG69" s="1413"/>
      <c r="AH69" s="1413"/>
      <c r="AI69" s="1413"/>
      <c r="AJ69" s="1413"/>
      <c r="AK69" s="1413"/>
      <c r="AL69" s="1413"/>
      <c r="AM69" s="1413"/>
      <c r="AN69" s="1413"/>
      <c r="AO69" s="1413"/>
      <c r="AP69" s="1414"/>
      <c r="AQ69" s="32"/>
      <c r="AR69" s="32"/>
      <c r="AS69" s="32"/>
      <c r="AT69" s="32"/>
      <c r="AU69" s="74"/>
      <c r="AV69" s="1409"/>
      <c r="AW69" s="1409"/>
      <c r="AX69" s="1410"/>
      <c r="AY69" s="74"/>
      <c r="AZ69" s="1413"/>
      <c r="BA69" s="1413"/>
      <c r="BB69" s="1413"/>
      <c r="BC69" s="1413"/>
      <c r="BD69" s="1413"/>
      <c r="BE69" s="1413"/>
      <c r="BF69" s="1413"/>
      <c r="BG69" s="1413"/>
      <c r="BH69" s="1413"/>
      <c r="BI69" s="1413"/>
      <c r="BJ69" s="1413"/>
      <c r="BK69" s="1413"/>
      <c r="BL69" s="1413"/>
      <c r="BM69" s="1413"/>
      <c r="BN69" s="1414"/>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row>
    <row r="70" spans="5:124" s="27" customFormat="1" ht="6" customHeight="1" x14ac:dyDescent="0.2">
      <c r="E70" s="201"/>
      <c r="G70" s="90"/>
      <c r="H70" s="370"/>
      <c r="I70" s="91"/>
      <c r="J70" s="91"/>
      <c r="K70" s="91"/>
      <c r="L70" s="91"/>
      <c r="M70" s="91"/>
      <c r="N70" s="91"/>
      <c r="O70" s="91"/>
      <c r="P70" s="91"/>
      <c r="Q70" s="91"/>
      <c r="R70" s="91"/>
      <c r="S70" s="91"/>
      <c r="T70" s="91"/>
      <c r="U70" s="92"/>
      <c r="V70" s="91"/>
      <c r="W70" s="91"/>
      <c r="X70" s="91"/>
      <c r="Y70" s="91"/>
      <c r="Z70" s="91"/>
      <c r="AA70" s="91"/>
      <c r="AB70" s="91"/>
      <c r="AC70" s="91"/>
      <c r="AD70" s="91"/>
      <c r="AE70" s="91"/>
      <c r="AQ70" s="32"/>
      <c r="AR70" s="32"/>
      <c r="AS70" s="32"/>
      <c r="AT70" s="32"/>
      <c r="AV70" s="91"/>
      <c r="AW70" s="91"/>
      <c r="AX70" s="91"/>
      <c r="AY70" s="91"/>
      <c r="AZ70" s="91"/>
      <c r="BA70" s="91"/>
      <c r="BB70" s="91"/>
      <c r="BC70" s="91"/>
      <c r="BO70" s="94"/>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row>
    <row r="71" spans="5:124" s="27" customFormat="1" ht="11" customHeight="1" x14ac:dyDescent="0.15">
      <c r="E71" s="201"/>
      <c r="G71" s="90"/>
      <c r="H71" s="347"/>
      <c r="I71" s="391" t="str">
        <f>X!$C$249</f>
        <v>Compressore 2</v>
      </c>
      <c r="J71" s="74"/>
      <c r="K71" s="74"/>
      <c r="M71" s="74"/>
      <c r="P71" s="74"/>
      <c r="Q71" s="74"/>
      <c r="U71" s="95" t="s">
        <v>163</v>
      </c>
      <c r="W71" s="74"/>
      <c r="X71" s="1409"/>
      <c r="Y71" s="1409"/>
      <c r="Z71" s="1410"/>
      <c r="AA71" s="74"/>
      <c r="AB71" s="1413"/>
      <c r="AC71" s="1413"/>
      <c r="AD71" s="1413"/>
      <c r="AE71" s="1413"/>
      <c r="AF71" s="1413"/>
      <c r="AG71" s="1413"/>
      <c r="AH71" s="1413"/>
      <c r="AI71" s="1413"/>
      <c r="AJ71" s="1413"/>
      <c r="AK71" s="1413"/>
      <c r="AL71" s="1413"/>
      <c r="AM71" s="1413"/>
      <c r="AN71" s="1413"/>
      <c r="AO71" s="1413"/>
      <c r="AP71" s="1414"/>
      <c r="AQ71" s="32"/>
      <c r="AR71" s="32"/>
      <c r="AS71" s="32"/>
      <c r="AT71" s="32"/>
      <c r="AU71" s="74"/>
      <c r="AV71" s="1409"/>
      <c r="AW71" s="1409"/>
      <c r="AX71" s="1410"/>
      <c r="AY71" s="74"/>
      <c r="AZ71" s="1413"/>
      <c r="BA71" s="1413"/>
      <c r="BB71" s="1413"/>
      <c r="BC71" s="1413"/>
      <c r="BD71" s="1413"/>
      <c r="BE71" s="1413"/>
      <c r="BF71" s="1413"/>
      <c r="BG71" s="1413"/>
      <c r="BH71" s="1413"/>
      <c r="BI71" s="1413"/>
      <c r="BJ71" s="1413"/>
      <c r="BK71" s="1413"/>
      <c r="BL71" s="1413"/>
      <c r="BM71" s="1413"/>
      <c r="BN71" s="1414"/>
      <c r="BO71" s="94"/>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row>
    <row r="72" spans="5:124" s="27" customFormat="1" ht="6" customHeight="1" x14ac:dyDescent="0.2">
      <c r="E72" s="201"/>
      <c r="G72" s="90"/>
      <c r="H72" s="370"/>
      <c r="I72" s="91"/>
      <c r="J72" s="91"/>
      <c r="K72" s="91"/>
      <c r="L72" s="91"/>
      <c r="M72" s="91"/>
      <c r="N72" s="91"/>
      <c r="O72" s="91"/>
      <c r="P72" s="91"/>
      <c r="Q72" s="91"/>
      <c r="R72" s="91"/>
      <c r="S72" s="91"/>
      <c r="T72" s="91"/>
      <c r="U72" s="92"/>
      <c r="V72" s="91"/>
      <c r="W72" s="91"/>
      <c r="X72" s="91"/>
      <c r="Y72" s="91"/>
      <c r="Z72" s="91"/>
      <c r="AA72" s="91"/>
      <c r="AB72" s="91"/>
      <c r="AC72" s="91"/>
      <c r="AD72" s="91"/>
      <c r="AE72" s="91"/>
      <c r="AQ72" s="32"/>
      <c r="AR72" s="32"/>
      <c r="AS72" s="32"/>
      <c r="AT72" s="32"/>
      <c r="AV72" s="91"/>
      <c r="AW72" s="91"/>
      <c r="AX72" s="91"/>
      <c r="AY72" s="91"/>
      <c r="AZ72" s="91"/>
      <c r="BA72" s="91"/>
      <c r="BB72" s="91"/>
      <c r="BC72" s="91"/>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row>
    <row r="73" spans="5:124" s="27" customFormat="1" ht="11" customHeight="1" x14ac:dyDescent="0.15">
      <c r="E73" s="201"/>
      <c r="G73" s="90"/>
      <c r="H73" s="347"/>
      <c r="I73" s="391" t="str">
        <f>X!$C$250</f>
        <v>Compressore 3</v>
      </c>
      <c r="J73" s="74"/>
      <c r="K73" s="74"/>
      <c r="M73" s="74"/>
      <c r="P73" s="74"/>
      <c r="Q73" s="74"/>
      <c r="U73" s="95" t="s">
        <v>163</v>
      </c>
      <c r="W73" s="74"/>
      <c r="X73" s="1409"/>
      <c r="Y73" s="1409"/>
      <c r="Z73" s="1410"/>
      <c r="AA73" s="74"/>
      <c r="AB73" s="1413"/>
      <c r="AC73" s="1413"/>
      <c r="AD73" s="1413"/>
      <c r="AE73" s="1413"/>
      <c r="AF73" s="1413"/>
      <c r="AG73" s="1413"/>
      <c r="AH73" s="1413"/>
      <c r="AI73" s="1413"/>
      <c r="AJ73" s="1413"/>
      <c r="AK73" s="1413"/>
      <c r="AL73" s="1413"/>
      <c r="AM73" s="1413"/>
      <c r="AN73" s="1413"/>
      <c r="AO73" s="1413"/>
      <c r="AP73" s="1414"/>
      <c r="AQ73" s="32"/>
      <c r="AR73" s="32"/>
      <c r="AS73" s="32"/>
      <c r="AT73" s="32"/>
      <c r="AU73" s="74"/>
      <c r="AV73" s="1409"/>
      <c r="AW73" s="1409"/>
      <c r="AX73" s="1410"/>
      <c r="AY73" s="74"/>
      <c r="AZ73" s="1413"/>
      <c r="BA73" s="1413"/>
      <c r="BB73" s="1413"/>
      <c r="BC73" s="1413"/>
      <c r="BD73" s="1413"/>
      <c r="BE73" s="1413"/>
      <c r="BF73" s="1413"/>
      <c r="BG73" s="1413"/>
      <c r="BH73" s="1413"/>
      <c r="BI73" s="1413"/>
      <c r="BJ73" s="1413"/>
      <c r="BK73" s="1413"/>
      <c r="BL73" s="1413"/>
      <c r="BM73" s="1413"/>
      <c r="BN73" s="1414"/>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row>
    <row r="74" spans="5:124" s="27" customFormat="1" ht="6" customHeight="1" x14ac:dyDescent="0.2">
      <c r="E74" s="201"/>
      <c r="G74" s="90"/>
      <c r="H74" s="370"/>
      <c r="I74" s="91"/>
      <c r="J74" s="91"/>
      <c r="K74" s="91"/>
      <c r="L74" s="91"/>
      <c r="M74" s="91"/>
      <c r="N74" s="91"/>
      <c r="O74" s="91"/>
      <c r="P74" s="91"/>
      <c r="Q74" s="91"/>
      <c r="R74" s="91"/>
      <c r="S74" s="91"/>
      <c r="T74" s="91"/>
      <c r="U74" s="92"/>
      <c r="V74" s="91"/>
      <c r="W74" s="91"/>
      <c r="X74" s="91"/>
      <c r="Y74" s="91"/>
      <c r="Z74" s="91"/>
      <c r="AA74" s="91"/>
      <c r="AB74" s="91"/>
      <c r="AC74" s="91"/>
      <c r="AD74" s="91"/>
      <c r="AE74" s="91"/>
      <c r="AQ74" s="32"/>
      <c r="AR74" s="32"/>
      <c r="AS74" s="32"/>
      <c r="AT74" s="32"/>
      <c r="AV74" s="91"/>
      <c r="AW74" s="91"/>
      <c r="AX74" s="91"/>
      <c r="AY74" s="91"/>
      <c r="AZ74" s="91"/>
      <c r="BA74" s="91"/>
      <c r="BB74" s="91"/>
      <c r="BC74" s="91"/>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row>
    <row r="75" spans="5:124" s="27" customFormat="1" ht="11" customHeight="1" x14ac:dyDescent="0.15">
      <c r="E75" s="201"/>
      <c r="G75" s="90"/>
      <c r="H75" s="347"/>
      <c r="I75" s="391" t="str">
        <f>X!$C$251</f>
        <v>Compressore 4</v>
      </c>
      <c r="J75" s="74"/>
      <c r="K75" s="74"/>
      <c r="M75" s="74"/>
      <c r="P75" s="74"/>
      <c r="Q75" s="74"/>
      <c r="U75" s="95" t="s">
        <v>163</v>
      </c>
      <c r="W75" s="74"/>
      <c r="X75" s="1409"/>
      <c r="Y75" s="1409"/>
      <c r="Z75" s="1410"/>
      <c r="AA75" s="74"/>
      <c r="AB75" s="1413"/>
      <c r="AC75" s="1413"/>
      <c r="AD75" s="1413"/>
      <c r="AE75" s="1413"/>
      <c r="AF75" s="1413"/>
      <c r="AG75" s="1413"/>
      <c r="AH75" s="1413"/>
      <c r="AI75" s="1413"/>
      <c r="AJ75" s="1413"/>
      <c r="AK75" s="1413"/>
      <c r="AL75" s="1413"/>
      <c r="AM75" s="1413"/>
      <c r="AN75" s="1413"/>
      <c r="AO75" s="1413"/>
      <c r="AP75" s="1414"/>
      <c r="AQ75" s="32"/>
      <c r="AR75" s="32"/>
      <c r="AS75" s="32"/>
      <c r="AT75" s="32"/>
      <c r="AU75" s="74"/>
      <c r="AV75" s="1409"/>
      <c r="AW75" s="1409"/>
      <c r="AX75" s="1410"/>
      <c r="AY75" s="74"/>
      <c r="AZ75" s="1413"/>
      <c r="BA75" s="1413"/>
      <c r="BB75" s="1413"/>
      <c r="BC75" s="1413"/>
      <c r="BD75" s="1413"/>
      <c r="BE75" s="1413"/>
      <c r="BF75" s="1413"/>
      <c r="BG75" s="1413"/>
      <c r="BH75" s="1413"/>
      <c r="BI75" s="1413"/>
      <c r="BJ75" s="1413"/>
      <c r="BK75" s="1413"/>
      <c r="BL75" s="1413"/>
      <c r="BM75" s="1413"/>
      <c r="BN75" s="1414"/>
      <c r="BO75" s="94"/>
      <c r="BQ75" s="201"/>
      <c r="BR75" s="201"/>
      <c r="BS75" s="201"/>
      <c r="BT75" s="201"/>
      <c r="BU75" s="216"/>
      <c r="BV75" s="216"/>
      <c r="BW75" s="216"/>
      <c r="BX75" s="216"/>
      <c r="BY75" s="216"/>
      <c r="BZ75" s="216"/>
      <c r="CA75" s="216"/>
      <c r="CB75" s="216"/>
      <c r="CC75" s="216"/>
      <c r="CD75" s="216"/>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row>
    <row r="76" spans="5:124" s="27" customFormat="1" ht="17" customHeight="1" x14ac:dyDescent="0.15">
      <c r="E76" s="201"/>
      <c r="G76" s="90"/>
      <c r="H76" s="347"/>
      <c r="I76" s="74"/>
      <c r="J76" s="74"/>
      <c r="K76" s="74"/>
      <c r="L76" s="74"/>
      <c r="M76" s="74"/>
      <c r="N76" s="74"/>
      <c r="O76" s="74"/>
      <c r="P76" s="74"/>
      <c r="Q76" s="74"/>
      <c r="R76" s="74"/>
      <c r="S76" s="74"/>
      <c r="T76" s="74"/>
      <c r="U76" s="95"/>
      <c r="V76" s="74"/>
      <c r="W76" s="74"/>
      <c r="X76" s="74"/>
      <c r="Y76" s="74"/>
      <c r="Z76" s="74"/>
      <c r="AA76" s="74"/>
      <c r="AB76" s="74"/>
      <c r="AC76" s="74"/>
      <c r="AD76" s="74"/>
      <c r="AE76" s="74"/>
      <c r="AF76" s="122"/>
      <c r="AG76" s="122"/>
      <c r="AH76" s="122"/>
      <c r="AI76" s="122"/>
      <c r="AJ76" s="122"/>
      <c r="AK76" s="74"/>
      <c r="AL76" s="74"/>
      <c r="AM76" s="74"/>
      <c r="AN76" s="74"/>
      <c r="AO76" s="74"/>
      <c r="AP76" s="74"/>
      <c r="AQ76" s="32"/>
      <c r="AR76" s="32"/>
      <c r="AS76" s="32"/>
      <c r="AT76" s="32"/>
      <c r="AU76" s="74"/>
      <c r="AV76" s="74"/>
      <c r="AW76" s="74"/>
      <c r="AX76" s="74"/>
      <c r="AY76" s="74"/>
      <c r="AZ76" s="74"/>
      <c r="BA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row>
    <row r="77" spans="5:124" s="27" customFormat="1" ht="17" customHeight="1" x14ac:dyDescent="0.15">
      <c r="E77" s="201"/>
      <c r="G77" s="90"/>
      <c r="H77" s="364">
        <v>2.4</v>
      </c>
      <c r="I77" s="392" t="str">
        <f>X!$C$122</f>
        <v>Aggregati ausiliari «parte caldo»</v>
      </c>
      <c r="J77" s="115"/>
      <c r="K77" s="115"/>
      <c r="L77" s="74"/>
      <c r="M77" s="74"/>
      <c r="X77" s="32"/>
      <c r="Y77" s="32"/>
      <c r="Z77" s="388" t="str">
        <f>X!$C$191</f>
        <v>P elettrica</v>
      </c>
      <c r="AA77" s="120"/>
      <c r="AB77" s="389" t="str">
        <f>X!$C$206</f>
        <v>Tipo di regolazione</v>
      </c>
      <c r="AC77" s="32"/>
      <c r="AD77" s="32"/>
      <c r="AE77" s="32"/>
      <c r="AF77" s="32"/>
      <c r="AG77" s="32"/>
      <c r="AH77" s="32"/>
      <c r="AI77" s="32"/>
      <c r="AJ77" s="32"/>
      <c r="AK77" s="32"/>
      <c r="AL77" s="32"/>
      <c r="AM77" s="32"/>
      <c r="AN77" s="32"/>
      <c r="AO77" s="32"/>
      <c r="AP77" s="32"/>
      <c r="AQ77" s="32"/>
      <c r="AR77" s="32"/>
      <c r="AS77" s="32"/>
      <c r="AT77" s="32"/>
      <c r="AU77" s="116"/>
      <c r="AV77" s="32"/>
      <c r="AW77" s="32"/>
      <c r="AX77" s="390" t="str">
        <f>X!$C$191</f>
        <v>P elettrica</v>
      </c>
      <c r="AY77" s="120"/>
      <c r="AZ77" s="389" t="str">
        <f>X!$C$206</f>
        <v>Tipo di regolazione</v>
      </c>
      <c r="BA77" s="120"/>
      <c r="BB77" s="120"/>
      <c r="BC77" s="120"/>
      <c r="BO77" s="94"/>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row>
    <row r="78" spans="5:124" s="27" customFormat="1" ht="6" customHeight="1" x14ac:dyDescent="0.15">
      <c r="E78" s="201"/>
      <c r="G78" s="90"/>
      <c r="H78" s="347"/>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32"/>
      <c r="AR78" s="32"/>
      <c r="AS78" s="32"/>
      <c r="AT78" s="32"/>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row>
    <row r="79" spans="5:124" s="124" customFormat="1" ht="11" customHeight="1" x14ac:dyDescent="0.15">
      <c r="E79" s="216"/>
      <c r="G79" s="123"/>
      <c r="H79" s="361"/>
      <c r="I79" s="393" t="str">
        <f>X!$C$263</f>
        <v>Pompe circolazione caldo</v>
      </c>
      <c r="J79" s="95"/>
      <c r="K79" s="95"/>
      <c r="M79" s="95"/>
      <c r="N79" s="95"/>
      <c r="O79" s="95"/>
      <c r="P79" s="95"/>
      <c r="Q79" s="95"/>
      <c r="R79" s="95"/>
      <c r="S79" s="95"/>
      <c r="T79" s="95"/>
      <c r="U79" s="95" t="s">
        <v>83</v>
      </c>
      <c r="V79" s="95"/>
      <c r="W79" s="95"/>
      <c r="X79" s="1380"/>
      <c r="Y79" s="1380"/>
      <c r="Z79" s="1381"/>
      <c r="AA79" s="74"/>
      <c r="AB79" s="1413"/>
      <c r="AC79" s="1413"/>
      <c r="AD79" s="1413"/>
      <c r="AE79" s="1413"/>
      <c r="AF79" s="1413"/>
      <c r="AG79" s="1413"/>
      <c r="AH79" s="1413"/>
      <c r="AI79" s="1413"/>
      <c r="AJ79" s="1413"/>
      <c r="AK79" s="1413"/>
      <c r="AL79" s="1413"/>
      <c r="AM79" s="1413"/>
      <c r="AN79" s="1413"/>
      <c r="AO79" s="1413"/>
      <c r="AP79" s="1414"/>
      <c r="AQ79" s="32"/>
      <c r="AR79" s="32"/>
      <c r="AS79" s="32"/>
      <c r="AT79" s="32"/>
      <c r="AU79" s="74"/>
      <c r="AV79" s="1380"/>
      <c r="AW79" s="1380"/>
      <c r="AX79" s="1381"/>
      <c r="AY79" s="74"/>
      <c r="AZ79" s="1413"/>
      <c r="BA79" s="1413"/>
      <c r="BB79" s="1413"/>
      <c r="BC79" s="1413"/>
      <c r="BD79" s="1413"/>
      <c r="BE79" s="1413"/>
      <c r="BF79" s="1413"/>
      <c r="BG79" s="1413"/>
      <c r="BH79" s="1413"/>
      <c r="BI79" s="1413"/>
      <c r="BJ79" s="1413"/>
      <c r="BK79" s="1413"/>
      <c r="BL79" s="1413"/>
      <c r="BM79" s="1413"/>
      <c r="BN79" s="1414"/>
      <c r="BO79" s="125"/>
      <c r="BQ79" s="216"/>
      <c r="BR79" s="216"/>
      <c r="BS79" s="216"/>
      <c r="BT79" s="216"/>
      <c r="BU79" s="201"/>
      <c r="BV79" s="201"/>
      <c r="BW79" s="201"/>
      <c r="BX79" s="201"/>
      <c r="BY79" s="201"/>
      <c r="BZ79" s="201"/>
      <c r="CA79" s="201"/>
      <c r="CB79" s="201"/>
      <c r="CC79" s="201"/>
      <c r="CD79" s="201"/>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6"/>
      <c r="DQ79" s="216"/>
      <c r="DR79" s="216"/>
      <c r="DS79" s="216"/>
      <c r="DT79" s="216"/>
    </row>
    <row r="80" spans="5:124" s="27" customFormat="1" ht="6" customHeight="1" x14ac:dyDescent="0.15">
      <c r="E80" s="201"/>
      <c r="G80" s="90"/>
      <c r="H80" s="55"/>
      <c r="I80" s="74"/>
      <c r="J80" s="74"/>
      <c r="K80" s="74"/>
      <c r="M80" s="74"/>
      <c r="N80" s="74"/>
      <c r="O80" s="74"/>
      <c r="P80" s="74"/>
      <c r="Q80" s="74"/>
      <c r="R80" s="74"/>
      <c r="S80" s="74"/>
      <c r="T80" s="74"/>
      <c r="U80" s="95"/>
      <c r="V80" s="74"/>
      <c r="W80" s="74"/>
      <c r="X80" s="126"/>
      <c r="Y80" s="126"/>
      <c r="Z80" s="126"/>
      <c r="AA80" s="74"/>
      <c r="AB80" s="74"/>
      <c r="AC80" s="74"/>
      <c r="AD80" s="74"/>
      <c r="AE80" s="74"/>
      <c r="AF80" s="74"/>
      <c r="AG80" s="74"/>
      <c r="AH80" s="74"/>
      <c r="AI80" s="74"/>
      <c r="AJ80" s="74"/>
      <c r="AK80" s="74"/>
      <c r="AL80" s="74"/>
      <c r="AM80" s="74"/>
      <c r="AN80" s="74"/>
      <c r="AO80" s="74"/>
      <c r="AP80" s="74"/>
      <c r="AQ80" s="32"/>
      <c r="AR80" s="32"/>
      <c r="AS80" s="32"/>
      <c r="AT80" s="32"/>
      <c r="AU80" s="74"/>
      <c r="AV80" s="126"/>
      <c r="AW80" s="126"/>
      <c r="AX80" s="126"/>
      <c r="AY80" s="74"/>
      <c r="AZ80" s="74"/>
      <c r="BA80" s="74"/>
      <c r="BB80" s="74"/>
      <c r="BC80" s="74"/>
      <c r="BD80" s="74"/>
      <c r="BE80" s="74"/>
      <c r="BF80" s="74"/>
      <c r="BG80" s="74"/>
      <c r="BH80" s="74"/>
      <c r="BI80" s="74"/>
      <c r="BJ80" s="74"/>
      <c r="BK80" s="74"/>
      <c r="BL80" s="74"/>
      <c r="BM80" s="74"/>
      <c r="BN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row>
    <row r="81" spans="5:124" s="27" customFormat="1" ht="11" customHeight="1" x14ac:dyDescent="0.15">
      <c r="E81" s="201"/>
      <c r="G81" s="90"/>
      <c r="H81" s="55"/>
      <c r="I81" s="391" t="str">
        <f>X!$C$127</f>
        <v>Pompe nebulizzazione</v>
      </c>
      <c r="J81" s="74"/>
      <c r="K81" s="74"/>
      <c r="M81" s="74"/>
      <c r="N81" s="74"/>
      <c r="O81" s="74"/>
      <c r="P81" s="74"/>
      <c r="Q81" s="74"/>
      <c r="R81" s="74"/>
      <c r="S81" s="74"/>
      <c r="T81" s="74"/>
      <c r="U81" s="95" t="s">
        <v>83</v>
      </c>
      <c r="V81" s="74"/>
      <c r="W81" s="74"/>
      <c r="X81" s="1380"/>
      <c r="Y81" s="1380"/>
      <c r="Z81" s="1381"/>
      <c r="AA81" s="74"/>
      <c r="AB81" s="1415"/>
      <c r="AC81" s="1413"/>
      <c r="AD81" s="1413"/>
      <c r="AE81" s="1413"/>
      <c r="AF81" s="1413"/>
      <c r="AG81" s="1413"/>
      <c r="AH81" s="1413"/>
      <c r="AI81" s="1413"/>
      <c r="AJ81" s="1413"/>
      <c r="AK81" s="1413"/>
      <c r="AL81" s="1413"/>
      <c r="AM81" s="1413"/>
      <c r="AN81" s="1413"/>
      <c r="AO81" s="1413"/>
      <c r="AP81" s="1414"/>
      <c r="AQ81" s="32"/>
      <c r="AR81" s="32"/>
      <c r="AS81" s="32"/>
      <c r="AT81" s="32"/>
      <c r="AU81" s="74"/>
      <c r="AV81" s="1380"/>
      <c r="AW81" s="1380"/>
      <c r="AX81" s="1381"/>
      <c r="AY81" s="74"/>
      <c r="AZ81" s="1413"/>
      <c r="BA81" s="1413"/>
      <c r="BB81" s="1413"/>
      <c r="BC81" s="1413"/>
      <c r="BD81" s="1413"/>
      <c r="BE81" s="1413"/>
      <c r="BF81" s="1413"/>
      <c r="BG81" s="1413"/>
      <c r="BH81" s="1413"/>
      <c r="BI81" s="1413"/>
      <c r="BJ81" s="1413"/>
      <c r="BK81" s="1413"/>
      <c r="BL81" s="1413"/>
      <c r="BM81" s="1413"/>
      <c r="BN81" s="1414"/>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row>
    <row r="82" spans="5:124" s="27" customFormat="1" ht="6" customHeight="1" x14ac:dyDescent="0.15">
      <c r="E82" s="201"/>
      <c r="G82" s="90"/>
      <c r="H82" s="55"/>
      <c r="I82" s="74"/>
      <c r="J82" s="74"/>
      <c r="K82" s="74"/>
      <c r="M82" s="74"/>
      <c r="N82" s="74"/>
      <c r="O82" s="74"/>
      <c r="P82" s="74"/>
      <c r="Q82" s="74"/>
      <c r="R82" s="74"/>
      <c r="S82" s="74"/>
      <c r="T82" s="74"/>
      <c r="U82" s="95"/>
      <c r="V82" s="74"/>
      <c r="W82" s="74"/>
      <c r="X82" s="126"/>
      <c r="Y82" s="126"/>
      <c r="Z82" s="126"/>
      <c r="AA82" s="74"/>
      <c r="AB82" s="74"/>
      <c r="AC82" s="74"/>
      <c r="AD82" s="74"/>
      <c r="AE82" s="74"/>
      <c r="AF82" s="74"/>
      <c r="AG82" s="74"/>
      <c r="AH82" s="74"/>
      <c r="AI82" s="74"/>
      <c r="AJ82" s="74"/>
      <c r="AK82" s="74"/>
      <c r="AL82" s="74"/>
      <c r="AM82" s="74"/>
      <c r="AN82" s="74"/>
      <c r="AO82" s="74"/>
      <c r="AP82" s="74"/>
      <c r="AQ82" s="32"/>
      <c r="AR82" s="32"/>
      <c r="AS82" s="32"/>
      <c r="AT82" s="32"/>
      <c r="AU82" s="74"/>
      <c r="AV82" s="126"/>
      <c r="AW82" s="126"/>
      <c r="AX82" s="126"/>
      <c r="AY82" s="74"/>
      <c r="AZ82" s="74"/>
      <c r="BA82" s="74"/>
      <c r="BB82" s="74"/>
      <c r="BC82" s="74"/>
      <c r="BD82" s="74"/>
      <c r="BE82" s="74"/>
      <c r="BF82" s="74"/>
      <c r="BG82" s="74"/>
      <c r="BH82" s="74"/>
      <c r="BI82" s="74"/>
      <c r="BJ82" s="74"/>
      <c r="BK82" s="74"/>
      <c r="BL82" s="74"/>
      <c r="BM82" s="74"/>
      <c r="BN82" s="74"/>
      <c r="BO82" s="94"/>
      <c r="BQ82" s="201"/>
      <c r="BR82" s="201"/>
      <c r="BS82" s="201"/>
      <c r="BT82" s="201"/>
      <c r="BU82" s="63"/>
      <c r="BV82" s="63"/>
      <c r="BW82" s="63"/>
      <c r="BX82" s="63"/>
      <c r="BY82" s="63"/>
      <c r="BZ82" s="63"/>
      <c r="CA82" s="63"/>
      <c r="CB82" s="63"/>
      <c r="CC82" s="63"/>
      <c r="CD82" s="63"/>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row>
    <row r="83" spans="5:124" s="27" customFormat="1" ht="11" customHeight="1" x14ac:dyDescent="0.15">
      <c r="E83" s="201"/>
      <c r="G83" s="90"/>
      <c r="H83" s="55"/>
      <c r="I83" s="391" t="str">
        <f>X!$C$243</f>
        <v>Ventilatori raffreddato /condensatore</v>
      </c>
      <c r="J83" s="74"/>
      <c r="K83" s="74"/>
      <c r="M83" s="74"/>
      <c r="N83" s="74"/>
      <c r="O83" s="74"/>
      <c r="P83" s="74"/>
      <c r="Q83" s="74"/>
      <c r="R83" s="74"/>
      <c r="S83" s="74"/>
      <c r="T83" s="74"/>
      <c r="U83" s="95" t="s">
        <v>83</v>
      </c>
      <c r="V83" s="74"/>
      <c r="W83" s="74"/>
      <c r="X83" s="1380"/>
      <c r="Y83" s="1380"/>
      <c r="Z83" s="1381"/>
      <c r="AA83" s="74"/>
      <c r="AB83" s="1413"/>
      <c r="AC83" s="1413"/>
      <c r="AD83" s="1413"/>
      <c r="AE83" s="1413"/>
      <c r="AF83" s="1413"/>
      <c r="AG83" s="1413"/>
      <c r="AH83" s="1413"/>
      <c r="AI83" s="1413"/>
      <c r="AJ83" s="1413"/>
      <c r="AK83" s="1413"/>
      <c r="AL83" s="1413"/>
      <c r="AM83" s="1413"/>
      <c r="AN83" s="1413"/>
      <c r="AO83" s="1413"/>
      <c r="AP83" s="1414"/>
      <c r="AQ83" s="32"/>
      <c r="AR83" s="32"/>
      <c r="AS83" s="32"/>
      <c r="AT83" s="32"/>
      <c r="AU83" s="74"/>
      <c r="AV83" s="1380"/>
      <c r="AW83" s="1380"/>
      <c r="AX83" s="1381"/>
      <c r="AY83" s="74"/>
      <c r="AZ83" s="1413"/>
      <c r="BA83" s="1413"/>
      <c r="BB83" s="1413"/>
      <c r="BC83" s="1413"/>
      <c r="BD83" s="1413"/>
      <c r="BE83" s="1413"/>
      <c r="BF83" s="1413"/>
      <c r="BG83" s="1413"/>
      <c r="BH83" s="1413"/>
      <c r="BI83" s="1413"/>
      <c r="BJ83" s="1413"/>
      <c r="BK83" s="1413"/>
      <c r="BL83" s="1413"/>
      <c r="BM83" s="1413"/>
      <c r="BN83" s="1414"/>
      <c r="BO83" s="94"/>
      <c r="BQ83" s="201"/>
      <c r="BR83" s="201"/>
      <c r="BS83" s="201"/>
      <c r="BT83" s="201"/>
      <c r="BU83" s="63"/>
      <c r="BV83" s="63"/>
      <c r="BW83" s="63"/>
      <c r="BX83" s="63"/>
      <c r="BY83" s="63"/>
      <c r="BZ83" s="63"/>
      <c r="CA83" s="63"/>
      <c r="CB83" s="63"/>
      <c r="CC83" s="63"/>
      <c r="CD83" s="63"/>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row>
    <row r="84" spans="5:124" s="27" customFormat="1" ht="6" customHeight="1" x14ac:dyDescent="0.15">
      <c r="E84" s="201"/>
      <c r="G84" s="90"/>
      <c r="H84" s="347"/>
      <c r="I84" s="74"/>
      <c r="J84" s="74"/>
      <c r="K84" s="74"/>
      <c r="M84" s="74"/>
      <c r="N84" s="74"/>
      <c r="O84" s="74"/>
      <c r="P84" s="74"/>
      <c r="Q84" s="74"/>
      <c r="R84" s="74"/>
      <c r="S84" s="74"/>
      <c r="T84" s="74"/>
      <c r="U84" s="95"/>
      <c r="V84" s="74"/>
      <c r="W84" s="74"/>
      <c r="X84" s="126"/>
      <c r="Y84" s="126"/>
      <c r="Z84" s="126"/>
      <c r="AA84" s="74"/>
      <c r="AB84" s="74"/>
      <c r="AC84" s="74"/>
      <c r="AD84" s="74"/>
      <c r="AE84" s="74"/>
      <c r="AF84" s="74"/>
      <c r="AG84" s="74"/>
      <c r="AH84" s="74"/>
      <c r="AI84" s="74"/>
      <c r="AJ84" s="74"/>
      <c r="AK84" s="74"/>
      <c r="AL84" s="74"/>
      <c r="AM84" s="74"/>
      <c r="AN84" s="74"/>
      <c r="AO84" s="74"/>
      <c r="AP84" s="74"/>
      <c r="AQ84" s="32"/>
      <c r="AR84" s="32"/>
      <c r="AS84" s="32"/>
      <c r="AT84" s="32"/>
      <c r="AU84" s="74"/>
      <c r="AV84" s="126"/>
      <c r="AW84" s="126"/>
      <c r="AX84" s="126"/>
      <c r="AY84" s="74"/>
      <c r="AZ84" s="74"/>
      <c r="BA84" s="74"/>
      <c r="BB84" s="74"/>
      <c r="BC84" s="74"/>
      <c r="BD84" s="74"/>
      <c r="BE84" s="74"/>
      <c r="BF84" s="74"/>
      <c r="BG84" s="74"/>
      <c r="BH84" s="74"/>
      <c r="BI84" s="74"/>
      <c r="BJ84" s="74"/>
      <c r="BK84" s="74"/>
      <c r="BL84" s="74"/>
      <c r="BM84" s="74"/>
      <c r="BN84" s="74"/>
      <c r="BO84" s="94"/>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row>
    <row r="85" spans="5:124" s="27" customFormat="1" ht="11" customHeight="1" x14ac:dyDescent="0.15">
      <c r="E85" s="201"/>
      <c r="G85" s="90"/>
      <c r="H85" s="55"/>
      <c r="I85" s="1427"/>
      <c r="J85" s="1427"/>
      <c r="K85" s="1427"/>
      <c r="L85" s="1427"/>
      <c r="M85" s="1427"/>
      <c r="N85" s="1427"/>
      <c r="O85" s="1427"/>
      <c r="P85" s="1427"/>
      <c r="Q85" s="1427"/>
      <c r="R85" s="1427"/>
      <c r="S85" s="1428"/>
      <c r="T85" s="74"/>
      <c r="U85" s="127" t="s">
        <v>83</v>
      </c>
      <c r="V85" s="127"/>
      <c r="W85" s="127"/>
      <c r="X85" s="1380"/>
      <c r="Y85" s="1380"/>
      <c r="Z85" s="1381"/>
      <c r="AA85" s="74"/>
      <c r="AB85" s="1413"/>
      <c r="AC85" s="1413"/>
      <c r="AD85" s="1413"/>
      <c r="AE85" s="1413"/>
      <c r="AF85" s="1413"/>
      <c r="AG85" s="1413"/>
      <c r="AH85" s="1413"/>
      <c r="AI85" s="1413"/>
      <c r="AJ85" s="1413"/>
      <c r="AK85" s="1413"/>
      <c r="AL85" s="1413"/>
      <c r="AM85" s="1413"/>
      <c r="AN85" s="1413"/>
      <c r="AO85" s="1413"/>
      <c r="AP85" s="1414"/>
      <c r="AQ85" s="171"/>
      <c r="AR85" s="441" t="s">
        <v>266</v>
      </c>
      <c r="AS85" s="441" t="s">
        <v>266</v>
      </c>
      <c r="AT85" s="441" t="s">
        <v>266</v>
      </c>
      <c r="AU85" s="74"/>
      <c r="AV85" s="1380"/>
      <c r="AW85" s="1380"/>
      <c r="AX85" s="1381"/>
      <c r="AY85" s="74"/>
      <c r="AZ85" s="1413"/>
      <c r="BA85" s="1413"/>
      <c r="BB85" s="1413"/>
      <c r="BC85" s="1413"/>
      <c r="BD85" s="1413"/>
      <c r="BE85" s="1413"/>
      <c r="BF85" s="1413"/>
      <c r="BG85" s="1413"/>
      <c r="BH85" s="1413"/>
      <c r="BI85" s="1413"/>
      <c r="BJ85" s="1413"/>
      <c r="BK85" s="1413"/>
      <c r="BL85" s="1413"/>
      <c r="BM85" s="1413"/>
      <c r="BN85" s="1414"/>
      <c r="BO85" s="94"/>
      <c r="BQ85" s="201"/>
      <c r="BR85" s="201"/>
      <c r="BS85" s="201"/>
      <c r="BT85" s="201"/>
      <c r="BU85" s="201"/>
      <c r="BV85" s="788">
        <f>LEN(CA85)</f>
        <v>101</v>
      </c>
      <c r="BW85" s="788">
        <f>LEN(CB85)</f>
        <v>96</v>
      </c>
      <c r="BX85" s="788">
        <f>LEN(CC85)</f>
        <v>95</v>
      </c>
      <c r="BY85" s="788"/>
      <c r="BZ85" s="201" t="s">
        <v>404</v>
      </c>
      <c r="CA85" s="201" t="str">
        <f>X!E488</f>
        <v>Falls es zusätzliche Hilfsbetriebe auf der «warmen Seite» gibt, können diese hier eingetragen werden.</v>
      </c>
      <c r="CB85" s="201" t="str">
        <f>X!F488</f>
        <v>S'il y a des unités auxiliaires supplémentaires du «côté chaud», elles peuvent être saisies ici.</v>
      </c>
      <c r="CC85" s="201" t="str">
        <f>X!G488</f>
        <v>In presenza di aggregati ausiliari supplementari nella «parte calda» è possibile inserirli qui.</v>
      </c>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row>
    <row r="86" spans="5:124" s="27" customFormat="1" ht="17" customHeight="1" x14ac:dyDescent="0.15">
      <c r="E86" s="201"/>
      <c r="G86" s="90"/>
      <c r="H86" s="347"/>
      <c r="I86" s="74"/>
      <c r="J86" s="74"/>
      <c r="K86" s="74"/>
      <c r="L86" s="74"/>
      <c r="M86" s="74"/>
      <c r="N86" s="74"/>
      <c r="O86" s="74"/>
      <c r="P86" s="74"/>
      <c r="Q86" s="74"/>
      <c r="R86" s="74"/>
      <c r="S86" s="74"/>
      <c r="T86" s="74"/>
      <c r="U86" s="95"/>
      <c r="V86" s="74"/>
      <c r="W86" s="74"/>
      <c r="X86" s="74"/>
      <c r="Y86" s="74"/>
      <c r="Z86" s="74"/>
      <c r="AA86" s="74"/>
      <c r="AB86" s="74"/>
      <c r="AC86" s="74"/>
      <c r="AD86" s="74"/>
      <c r="AE86" s="74"/>
      <c r="AF86" s="122"/>
      <c r="AG86" s="122"/>
      <c r="AH86" s="122"/>
      <c r="AI86" s="122"/>
      <c r="AJ86" s="122"/>
      <c r="AK86" s="74"/>
      <c r="AL86" s="74"/>
      <c r="AM86" s="74"/>
      <c r="AN86" s="74"/>
      <c r="AO86" s="74"/>
      <c r="AP86" s="74"/>
      <c r="AQ86" s="74"/>
      <c r="AR86" s="74"/>
      <c r="AS86" s="74"/>
      <c r="AT86" s="74"/>
      <c r="AU86" s="74"/>
      <c r="AV86" s="74"/>
      <c r="AW86" s="74"/>
      <c r="AX86" s="74"/>
      <c r="AY86" s="74"/>
      <c r="AZ86" s="74"/>
      <c r="BA86" s="74"/>
      <c r="BO86" s="94"/>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row>
    <row r="87" spans="5:124" s="27" customFormat="1" ht="17" customHeight="1" x14ac:dyDescent="0.15">
      <c r="E87" s="201"/>
      <c r="G87" s="90"/>
      <c r="H87" s="364">
        <v>2.5</v>
      </c>
      <c r="I87" s="392" t="str">
        <f>X!$C$121</f>
        <v>Aggregati ausiliari «parte freddo»</v>
      </c>
      <c r="J87" s="115"/>
      <c r="K87" s="115"/>
      <c r="L87" s="74"/>
      <c r="M87" s="74"/>
      <c r="Y87" s="32"/>
      <c r="Z87" s="388" t="str">
        <f>X!$C$191</f>
        <v>P elettrica</v>
      </c>
      <c r="AA87" s="120"/>
      <c r="AB87" s="389" t="str">
        <f>X!$C$206</f>
        <v>Tipo di regolazione</v>
      </c>
      <c r="AC87" s="32"/>
      <c r="AD87" s="32"/>
      <c r="AE87" s="32"/>
      <c r="AF87" s="32"/>
      <c r="AG87" s="32"/>
      <c r="AH87" s="32"/>
      <c r="AI87" s="32"/>
      <c r="AJ87" s="32"/>
      <c r="AK87" s="32"/>
      <c r="AL87" s="32"/>
      <c r="AM87" s="32"/>
      <c r="AN87" s="32"/>
      <c r="AO87" s="32"/>
      <c r="AP87" s="32"/>
      <c r="AQ87" s="32"/>
      <c r="AR87" s="32"/>
      <c r="AS87" s="32"/>
      <c r="AT87" s="32"/>
      <c r="AU87" s="116"/>
      <c r="AV87" s="32"/>
      <c r="AW87" s="32"/>
      <c r="AX87" s="390" t="str">
        <f>X!$C$191</f>
        <v>P elettrica</v>
      </c>
      <c r="AY87" s="120"/>
      <c r="AZ87" s="389" t="str">
        <f>X!$C$206</f>
        <v>Tipo di regolazione</v>
      </c>
      <c r="BA87" s="32"/>
      <c r="BB87" s="32"/>
      <c r="BC87" s="32"/>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row>
    <row r="88" spans="5:124" s="27" customFormat="1" ht="6" customHeight="1" x14ac:dyDescent="0.15">
      <c r="E88" s="201"/>
      <c r="G88" s="90"/>
      <c r="H88" s="347"/>
      <c r="I88" s="74"/>
      <c r="J88" s="74"/>
      <c r="K88" s="74"/>
      <c r="L88" s="74"/>
      <c r="M88" s="74"/>
      <c r="N88" s="74"/>
      <c r="O88" s="74"/>
      <c r="P88" s="74"/>
      <c r="Q88" s="74"/>
      <c r="R88" s="74"/>
      <c r="S88" s="74"/>
      <c r="T88" s="74"/>
      <c r="U88" s="95"/>
      <c r="V88" s="74"/>
      <c r="W88" s="74"/>
      <c r="X88" s="74"/>
      <c r="Y88" s="74"/>
      <c r="Z88" s="74"/>
      <c r="AA88" s="74"/>
      <c r="AB88" s="74"/>
      <c r="AC88" s="74"/>
      <c r="AD88" s="74"/>
      <c r="AE88" s="74"/>
      <c r="AF88" s="74"/>
      <c r="AG88" s="74"/>
      <c r="AH88" s="74"/>
      <c r="AI88" s="74"/>
      <c r="AJ88" s="74"/>
      <c r="AK88" s="74"/>
      <c r="AL88" s="74"/>
      <c r="AM88" s="74"/>
      <c r="AN88" s="74"/>
      <c r="AO88" s="74"/>
      <c r="AP88" s="74"/>
      <c r="AQ88" s="32"/>
      <c r="AR88" s="32"/>
      <c r="AS88" s="32"/>
      <c r="AT88" s="32"/>
      <c r="AU88" s="74"/>
      <c r="AV88" s="74"/>
      <c r="AW88" s="74"/>
      <c r="AX88" s="74"/>
      <c r="AY88" s="74"/>
      <c r="AZ88" s="74"/>
      <c r="BA88" s="74"/>
      <c r="BB88" s="74"/>
      <c r="BC88" s="74"/>
      <c r="BD88" s="74"/>
      <c r="BE88" s="74"/>
      <c r="BF88" s="74"/>
      <c r="BG88" s="74"/>
      <c r="BH88" s="74"/>
      <c r="BI88" s="74"/>
      <c r="BJ88" s="74"/>
      <c r="BK88" s="74"/>
      <c r="BL88" s="74"/>
      <c r="BM88" s="74"/>
      <c r="BN88" s="74"/>
      <c r="BO88" s="94"/>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row>
    <row r="89" spans="5:124" s="27" customFormat="1" ht="15" customHeight="1" x14ac:dyDescent="0.15">
      <c r="E89" s="201"/>
      <c r="G89" s="90"/>
      <c r="H89" s="55"/>
      <c r="I89" s="391" t="str">
        <f>X!$C$146</f>
        <v>Pompe circolazione freddo</v>
      </c>
      <c r="J89" s="74"/>
      <c r="K89" s="74"/>
      <c r="L89" s="74"/>
      <c r="M89" s="74"/>
      <c r="N89" s="74"/>
      <c r="O89" s="74"/>
      <c r="P89" s="74"/>
      <c r="Q89" s="74"/>
      <c r="R89" s="74"/>
      <c r="S89" s="74"/>
      <c r="T89" s="74"/>
      <c r="U89" s="95" t="s">
        <v>83</v>
      </c>
      <c r="V89" s="74"/>
      <c r="W89" s="74"/>
      <c r="X89" s="1380"/>
      <c r="Y89" s="1380"/>
      <c r="Z89" s="1381"/>
      <c r="AA89" s="74"/>
      <c r="AB89" s="1413"/>
      <c r="AC89" s="1413"/>
      <c r="AD89" s="1413"/>
      <c r="AE89" s="1413"/>
      <c r="AF89" s="1413"/>
      <c r="AG89" s="1413"/>
      <c r="AH89" s="1413"/>
      <c r="AI89" s="1413"/>
      <c r="AJ89" s="1413"/>
      <c r="AK89" s="1413"/>
      <c r="AL89" s="1413"/>
      <c r="AM89" s="1413"/>
      <c r="AN89" s="1413"/>
      <c r="AO89" s="1413"/>
      <c r="AP89" s="1414"/>
      <c r="AQ89" s="32"/>
      <c r="AR89" s="32"/>
      <c r="AS89" s="32"/>
      <c r="AT89" s="32"/>
      <c r="AU89" s="74"/>
      <c r="AV89" s="1380"/>
      <c r="AW89" s="1380"/>
      <c r="AX89" s="1381"/>
      <c r="AY89" s="74"/>
      <c r="AZ89" s="1413"/>
      <c r="BA89" s="1413"/>
      <c r="BB89" s="1413"/>
      <c r="BC89" s="1413"/>
      <c r="BD89" s="1413"/>
      <c r="BE89" s="1413"/>
      <c r="BF89" s="1413"/>
      <c r="BG89" s="1413"/>
      <c r="BH89" s="1413"/>
      <c r="BI89" s="1413"/>
      <c r="BJ89" s="1413"/>
      <c r="BK89" s="1413"/>
      <c r="BL89" s="1413"/>
      <c r="BM89" s="1413"/>
      <c r="BN89" s="1414"/>
      <c r="BO89" s="94"/>
      <c r="BQ89" s="201"/>
      <c r="BR89" s="201"/>
      <c r="BS89" s="201"/>
      <c r="BT89" s="201"/>
      <c r="BU89" s="63"/>
      <c r="BV89" s="63"/>
      <c r="BW89" s="63"/>
      <c r="BX89" s="63"/>
      <c r="BY89" s="63"/>
      <c r="BZ89" s="63"/>
      <c r="CA89" s="63"/>
      <c r="CB89" s="63"/>
      <c r="CC89" s="63"/>
      <c r="CD89" s="63"/>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row>
    <row r="90" spans="5:124" s="27" customFormat="1" ht="6" customHeight="1" x14ac:dyDescent="0.15">
      <c r="E90" s="201"/>
      <c r="G90" s="90"/>
      <c r="H90" s="55"/>
      <c r="I90" s="74"/>
      <c r="J90" s="74"/>
      <c r="K90" s="74"/>
      <c r="M90" s="74"/>
      <c r="N90" s="74"/>
      <c r="O90" s="74"/>
      <c r="P90" s="74"/>
      <c r="Q90" s="74"/>
      <c r="R90" s="74"/>
      <c r="S90" s="74"/>
      <c r="T90" s="74"/>
      <c r="U90" s="95"/>
      <c r="V90" s="74"/>
      <c r="W90" s="74"/>
      <c r="X90" s="74"/>
      <c r="Y90" s="74"/>
      <c r="Z90" s="74"/>
      <c r="AA90" s="74"/>
      <c r="AB90" s="74"/>
      <c r="AC90" s="74"/>
      <c r="AD90" s="74"/>
      <c r="AE90" s="74"/>
      <c r="AF90" s="74"/>
      <c r="AG90" s="74"/>
      <c r="AH90" s="74"/>
      <c r="AI90" s="74"/>
      <c r="AJ90" s="74"/>
      <c r="AK90" s="74"/>
      <c r="AL90" s="74"/>
      <c r="AM90" s="74"/>
      <c r="AN90" s="74"/>
      <c r="AO90" s="74"/>
      <c r="AP90" s="74"/>
      <c r="AQ90" s="32"/>
      <c r="AR90" s="32"/>
      <c r="AS90" s="32"/>
      <c r="AT90" s="32"/>
      <c r="AU90" s="74"/>
      <c r="AV90" s="74"/>
      <c r="AW90" s="74"/>
      <c r="AX90" s="74"/>
      <c r="AY90" s="74"/>
      <c r="AZ90" s="74"/>
      <c r="BA90" s="74"/>
      <c r="BB90" s="74"/>
      <c r="BC90" s="74"/>
      <c r="BD90" s="74"/>
      <c r="BE90" s="74"/>
      <c r="BF90" s="74"/>
      <c r="BG90" s="74"/>
      <c r="BH90" s="74"/>
      <c r="BI90" s="74"/>
      <c r="BJ90" s="74"/>
      <c r="BK90" s="74"/>
      <c r="BL90" s="74"/>
      <c r="BM90" s="74"/>
      <c r="BN90" s="74"/>
      <c r="BO90" s="94"/>
      <c r="BQ90" s="201"/>
      <c r="BR90" s="201"/>
      <c r="BS90" s="201"/>
      <c r="BT90" s="201"/>
      <c r="BU90" s="63"/>
      <c r="BV90" s="63"/>
      <c r="BW90" s="63"/>
      <c r="BX90" s="63"/>
      <c r="BY90" s="63"/>
      <c r="BZ90" s="63"/>
      <c r="CA90" s="63"/>
      <c r="CB90" s="63"/>
      <c r="CC90" s="63"/>
      <c r="CD90" s="63"/>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row>
    <row r="91" spans="5:124" s="27" customFormat="1" ht="15" customHeight="1" x14ac:dyDescent="0.15">
      <c r="E91" s="201"/>
      <c r="G91" s="90"/>
      <c r="H91" s="55"/>
      <c r="I91" s="391" t="str">
        <f>X!$C$241</f>
        <v>Ventilatori gruppo freddo</v>
      </c>
      <c r="J91" s="74"/>
      <c r="K91" s="74"/>
      <c r="L91" s="74"/>
      <c r="M91" s="74"/>
      <c r="N91" s="74"/>
      <c r="O91" s="74"/>
      <c r="P91" s="74"/>
      <c r="Q91" s="74"/>
      <c r="R91" s="74"/>
      <c r="S91" s="74"/>
      <c r="T91" s="74"/>
      <c r="U91" s="95" t="s">
        <v>83</v>
      </c>
      <c r="V91" s="74"/>
      <c r="W91" s="74"/>
      <c r="X91" s="1380"/>
      <c r="Y91" s="1380"/>
      <c r="Z91" s="1381"/>
      <c r="AA91" s="74"/>
      <c r="AB91" s="1413"/>
      <c r="AC91" s="1413"/>
      <c r="AD91" s="1413"/>
      <c r="AE91" s="1413"/>
      <c r="AF91" s="1413"/>
      <c r="AG91" s="1413"/>
      <c r="AH91" s="1413"/>
      <c r="AI91" s="1413"/>
      <c r="AJ91" s="1413"/>
      <c r="AK91" s="1413"/>
      <c r="AL91" s="1413"/>
      <c r="AM91" s="1413"/>
      <c r="AN91" s="1413"/>
      <c r="AO91" s="1413"/>
      <c r="AP91" s="1414"/>
      <c r="AQ91" s="32"/>
      <c r="AR91" s="32"/>
      <c r="AS91" s="32"/>
      <c r="AT91" s="32"/>
      <c r="AU91" s="74"/>
      <c r="AV91" s="1380"/>
      <c r="AW91" s="1380"/>
      <c r="AX91" s="1381"/>
      <c r="AY91" s="74"/>
      <c r="AZ91" s="1413"/>
      <c r="BA91" s="1413"/>
      <c r="BB91" s="1413"/>
      <c r="BC91" s="1413"/>
      <c r="BD91" s="1413"/>
      <c r="BE91" s="1413"/>
      <c r="BF91" s="1413"/>
      <c r="BG91" s="1413"/>
      <c r="BH91" s="1413"/>
      <c r="BI91" s="1413"/>
      <c r="BJ91" s="1413"/>
      <c r="BK91" s="1413"/>
      <c r="BL91" s="1413"/>
      <c r="BM91" s="1413"/>
      <c r="BN91" s="1414"/>
      <c r="BO91" s="94"/>
      <c r="BQ91" s="201"/>
      <c r="BR91" s="201"/>
      <c r="BS91" s="201"/>
      <c r="BT91" s="201"/>
      <c r="BU91" s="63"/>
      <c r="BV91" s="63"/>
      <c r="BW91" s="63"/>
      <c r="BX91" s="63"/>
      <c r="BY91" s="63"/>
      <c r="BZ91" s="63"/>
      <c r="CA91" s="63"/>
      <c r="CB91" s="63"/>
      <c r="CC91" s="63"/>
      <c r="CD91" s="63"/>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row>
    <row r="92" spans="5:124" s="27" customFormat="1" ht="6" customHeight="1" x14ac:dyDescent="0.15">
      <c r="E92" s="201"/>
      <c r="G92" s="90"/>
      <c r="H92" s="347"/>
      <c r="I92" s="74"/>
      <c r="J92" s="74"/>
      <c r="K92" s="74"/>
      <c r="M92" s="74"/>
      <c r="N92" s="74"/>
      <c r="O92" s="74"/>
      <c r="P92" s="74"/>
      <c r="Q92" s="74"/>
      <c r="R92" s="74"/>
      <c r="S92" s="74"/>
      <c r="T92" s="74"/>
      <c r="U92" s="95"/>
      <c r="V92" s="74"/>
      <c r="W92" s="74"/>
      <c r="X92" s="74"/>
      <c r="Y92" s="74"/>
      <c r="Z92" s="74"/>
      <c r="AA92" s="74"/>
      <c r="AB92" s="74"/>
      <c r="AC92" s="74"/>
      <c r="AD92" s="74"/>
      <c r="AE92" s="74"/>
      <c r="AF92" s="74"/>
      <c r="AG92" s="74"/>
      <c r="AH92" s="74"/>
      <c r="AI92" s="74"/>
      <c r="AJ92" s="74"/>
      <c r="AK92" s="74"/>
      <c r="AL92" s="74"/>
      <c r="AM92" s="74"/>
      <c r="AN92" s="74"/>
      <c r="AO92" s="74"/>
      <c r="AP92" s="74"/>
      <c r="AQ92" s="32"/>
      <c r="AR92" s="32"/>
      <c r="AS92" s="32"/>
      <c r="AT92" s="32"/>
      <c r="AU92" s="74"/>
      <c r="AV92" s="74"/>
      <c r="AW92" s="74"/>
      <c r="AX92" s="74"/>
      <c r="AY92" s="74"/>
      <c r="AZ92" s="74"/>
      <c r="BA92" s="74"/>
      <c r="BB92" s="74"/>
      <c r="BC92" s="74"/>
      <c r="BD92" s="74"/>
      <c r="BE92" s="74"/>
      <c r="BF92" s="74"/>
      <c r="BG92" s="74"/>
      <c r="BH92" s="74"/>
      <c r="BI92" s="74"/>
      <c r="BJ92" s="74"/>
      <c r="BK92" s="74"/>
      <c r="BL92" s="74"/>
      <c r="BM92" s="74"/>
      <c r="BN92" s="74"/>
      <c r="BO92" s="94"/>
      <c r="BQ92" s="201"/>
      <c r="BR92" s="201"/>
      <c r="BS92" s="201"/>
      <c r="BT92" s="201"/>
      <c r="BU92" s="63"/>
      <c r="BV92" s="63"/>
      <c r="BW92" s="63"/>
      <c r="BX92" s="63"/>
      <c r="BY92" s="63"/>
      <c r="BZ92" s="63"/>
      <c r="CA92" s="63"/>
      <c r="CB92" s="63"/>
      <c r="CC92" s="63"/>
      <c r="CD92" s="63"/>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row>
    <row r="93" spans="5:124" s="27" customFormat="1" ht="15" customHeight="1" x14ac:dyDescent="0.15">
      <c r="E93" s="201"/>
      <c r="G93" s="90"/>
      <c r="H93" s="55"/>
      <c r="I93" s="1427"/>
      <c r="J93" s="1427"/>
      <c r="K93" s="1427"/>
      <c r="L93" s="1427"/>
      <c r="M93" s="1427"/>
      <c r="N93" s="1427"/>
      <c r="O93" s="1427"/>
      <c r="P93" s="1427"/>
      <c r="Q93" s="1427"/>
      <c r="R93" s="1427"/>
      <c r="S93" s="1428"/>
      <c r="T93" s="74"/>
      <c r="U93" s="127" t="s">
        <v>83</v>
      </c>
      <c r="V93" s="127"/>
      <c r="W93" s="127"/>
      <c r="X93" s="1380"/>
      <c r="Y93" s="1380"/>
      <c r="Z93" s="1381"/>
      <c r="AA93" s="74"/>
      <c r="AB93" s="1413"/>
      <c r="AC93" s="1413"/>
      <c r="AD93" s="1413"/>
      <c r="AE93" s="1413"/>
      <c r="AF93" s="1413"/>
      <c r="AG93" s="1413"/>
      <c r="AH93" s="1413"/>
      <c r="AI93" s="1413"/>
      <c r="AJ93" s="1413"/>
      <c r="AK93" s="1413"/>
      <c r="AL93" s="1413"/>
      <c r="AM93" s="1413"/>
      <c r="AN93" s="1413"/>
      <c r="AO93" s="1413"/>
      <c r="AP93" s="1414"/>
      <c r="AQ93" s="171"/>
      <c r="AR93" s="441" t="s">
        <v>266</v>
      </c>
      <c r="AS93" s="441" t="s">
        <v>266</v>
      </c>
      <c r="AT93" s="441" t="s">
        <v>266</v>
      </c>
      <c r="AU93" s="74"/>
      <c r="AV93" s="1380"/>
      <c r="AW93" s="1380"/>
      <c r="AX93" s="1381"/>
      <c r="AY93" s="74"/>
      <c r="AZ93" s="1413"/>
      <c r="BA93" s="1413"/>
      <c r="BB93" s="1413"/>
      <c r="BC93" s="1413"/>
      <c r="BD93" s="1413"/>
      <c r="BE93" s="1413"/>
      <c r="BF93" s="1413"/>
      <c r="BG93" s="1413"/>
      <c r="BH93" s="1413"/>
      <c r="BI93" s="1413"/>
      <c r="BJ93" s="1413"/>
      <c r="BK93" s="1413"/>
      <c r="BL93" s="1413"/>
      <c r="BM93" s="1413"/>
      <c r="BN93" s="1414"/>
      <c r="BO93" s="94"/>
      <c r="BQ93" s="201"/>
      <c r="BR93" s="201"/>
      <c r="BS93" s="201"/>
      <c r="BT93" s="201"/>
      <c r="BU93" s="201"/>
      <c r="BV93" s="788">
        <f>LEN(CA93)</f>
        <v>101</v>
      </c>
      <c r="BW93" s="788">
        <f>LEN(CB93)</f>
        <v>96</v>
      </c>
      <c r="BX93" s="788">
        <f>LEN(CC93)</f>
        <v>96</v>
      </c>
      <c r="BY93" s="788"/>
      <c r="BZ93" s="201" t="s">
        <v>405</v>
      </c>
      <c r="CA93" s="201" t="str">
        <f>X!E489</f>
        <v>Falls es zusätzliche Hilfsbetriebe auf der «kalten Seite» gibt, können diese hier eingetragen werden.</v>
      </c>
      <c r="CB93" s="201" t="str">
        <f>X!F489</f>
        <v>S'il y a des unités auxiliaires supplémentaires du «côté froid», elles peuvent être saisies ici.</v>
      </c>
      <c r="CC93" s="201" t="str">
        <f>X!G489</f>
        <v>In presenza di aggregati ausiliari supplementari nella «parte fredda» è possibile inserirli qui.</v>
      </c>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row>
    <row r="94" spans="5:124" s="27" customFormat="1" ht="15" customHeight="1" x14ac:dyDescent="0.15">
      <c r="E94" s="201"/>
      <c r="G94" s="90"/>
      <c r="H94" s="55"/>
      <c r="I94" s="347"/>
      <c r="J94" s="347"/>
      <c r="K94" s="347"/>
      <c r="L94" s="347"/>
      <c r="M94" s="347"/>
      <c r="N94" s="347"/>
      <c r="O94" s="347"/>
      <c r="P94" s="347"/>
      <c r="Q94" s="347"/>
      <c r="R94" s="347"/>
      <c r="S94" s="347"/>
      <c r="T94" s="74"/>
      <c r="U94" s="127"/>
      <c r="V94" s="127"/>
      <c r="W94" s="127"/>
      <c r="X94" s="126"/>
      <c r="Y94" s="126"/>
      <c r="Z94" s="126"/>
      <c r="AA94" s="74"/>
      <c r="AB94" s="171"/>
      <c r="AC94" s="171"/>
      <c r="AD94" s="171"/>
      <c r="AE94" s="171"/>
      <c r="AF94" s="171"/>
      <c r="AG94" s="171"/>
      <c r="AH94" s="171"/>
      <c r="AI94" s="171"/>
      <c r="AJ94" s="171"/>
      <c r="AK94" s="171"/>
      <c r="AL94" s="171"/>
      <c r="AM94" s="171"/>
      <c r="AN94" s="171"/>
      <c r="AO94" s="171"/>
      <c r="AP94" s="171"/>
      <c r="AQ94" s="171"/>
      <c r="AR94" s="465"/>
      <c r="AS94" s="465"/>
      <c r="AT94" s="465"/>
      <c r="AU94" s="74"/>
      <c r="AV94" s="126"/>
      <c r="AW94" s="126"/>
      <c r="AX94" s="126"/>
      <c r="AY94" s="74"/>
      <c r="AZ94" s="171"/>
      <c r="BA94" s="171"/>
      <c r="BB94" s="171"/>
      <c r="BC94" s="171"/>
      <c r="BD94" s="171"/>
      <c r="BE94" s="171"/>
      <c r="BF94" s="171"/>
      <c r="BG94" s="171"/>
      <c r="BH94" s="171"/>
      <c r="BI94" s="171"/>
      <c r="BJ94" s="171"/>
      <c r="BK94" s="171"/>
      <c r="BL94" s="171"/>
      <c r="BM94" s="171"/>
      <c r="BN94" s="171"/>
      <c r="BO94" s="94"/>
      <c r="BQ94" s="201"/>
      <c r="BR94" s="201"/>
      <c r="BS94" s="201"/>
      <c r="BT94" s="201"/>
      <c r="BU94" s="201"/>
      <c r="BV94" s="788"/>
      <c r="BW94" s="788"/>
      <c r="BX94" s="788"/>
      <c r="BY94" s="788"/>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row>
    <row r="95" spans="5:124" s="27" customFormat="1" ht="15" customHeight="1" x14ac:dyDescent="0.15">
      <c r="E95" s="201"/>
      <c r="G95" s="90"/>
      <c r="H95" s="55"/>
      <c r="I95" s="466" t="str">
        <f>X!C298</f>
        <v>Nota: per i sistemi ausiliari calcolare la potenza media.</v>
      </c>
      <c r="J95" s="347"/>
      <c r="K95" s="347"/>
      <c r="L95" s="347"/>
      <c r="M95" s="347"/>
      <c r="N95" s="347"/>
      <c r="O95" s="347"/>
      <c r="P95" s="347"/>
      <c r="Q95" s="347"/>
      <c r="R95" s="347"/>
      <c r="S95" s="347"/>
      <c r="T95" s="74"/>
      <c r="U95" s="127"/>
      <c r="V95" s="127"/>
      <c r="W95" s="127"/>
      <c r="X95" s="126"/>
      <c r="Y95" s="126"/>
      <c r="Z95" s="126"/>
      <c r="AA95" s="74"/>
      <c r="AB95" s="171"/>
      <c r="AC95" s="171"/>
      <c r="AD95" s="171"/>
      <c r="AE95" s="171"/>
      <c r="AF95" s="171"/>
      <c r="AG95" s="171"/>
      <c r="AH95" s="171"/>
      <c r="AI95" s="171"/>
      <c r="AJ95" s="171"/>
      <c r="AK95" s="171"/>
      <c r="AL95" s="171"/>
      <c r="AM95" s="171"/>
      <c r="AN95" s="171"/>
      <c r="AO95" s="171"/>
      <c r="AP95" s="171"/>
      <c r="AQ95" s="171"/>
      <c r="AR95" s="465"/>
      <c r="AS95" s="465"/>
      <c r="AT95" s="465"/>
      <c r="AU95" s="74"/>
      <c r="AV95" s="126"/>
      <c r="AW95" s="126"/>
      <c r="AX95" s="126"/>
      <c r="AY95" s="74"/>
      <c r="AZ95" s="171"/>
      <c r="BA95" s="171"/>
      <c r="BB95" s="171"/>
      <c r="BC95" s="171"/>
      <c r="BD95" s="171"/>
      <c r="BE95" s="171"/>
      <c r="BF95" s="171"/>
      <c r="BG95" s="171"/>
      <c r="BH95" s="171"/>
      <c r="BI95" s="171"/>
      <c r="BJ95" s="171"/>
      <c r="BK95" s="171"/>
      <c r="BL95" s="171"/>
      <c r="BM95" s="171"/>
      <c r="BN95" s="171"/>
      <c r="BO95" s="94"/>
      <c r="BQ95" s="201"/>
      <c r="BR95" s="201"/>
      <c r="BS95" s="201"/>
      <c r="BT95" s="201"/>
      <c r="BU95" s="201"/>
      <c r="BV95" s="788"/>
      <c r="BW95" s="788"/>
      <c r="BX95" s="788"/>
      <c r="BY95" s="788"/>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row>
    <row r="96" spans="5:124" s="27" customFormat="1" ht="14" customHeight="1" x14ac:dyDescent="0.15">
      <c r="E96" s="201"/>
      <c r="G96" s="90"/>
      <c r="H96" s="55"/>
      <c r="I96" s="1419" t="str">
        <f>X!C299</f>
        <v>Esempio di sistema di refrigerazione con 5000 ore di funzionamento: Per un sistema di sbrinamento a resistenza elettrica di potenza di 1 kW, con 2 funzionamenti giornalieri di 40 minuti (500 h/a, corrispondenti al 10% delle ore di lavoro), la potenza media del 10% di 1 kW = 0.1 kW.</v>
      </c>
      <c r="J96" s="1419"/>
      <c r="K96" s="1419"/>
      <c r="L96" s="1419"/>
      <c r="M96" s="1419"/>
      <c r="N96" s="1419"/>
      <c r="O96" s="1419"/>
      <c r="P96" s="1419"/>
      <c r="Q96" s="1419"/>
      <c r="R96" s="1419"/>
      <c r="S96" s="1419"/>
      <c r="T96" s="1419"/>
      <c r="U96" s="1419"/>
      <c r="V96" s="1419"/>
      <c r="W96" s="1419"/>
      <c r="X96" s="1419"/>
      <c r="Y96" s="1419"/>
      <c r="Z96" s="1419"/>
      <c r="AA96" s="1419"/>
      <c r="AB96" s="1419"/>
      <c r="AC96" s="1419"/>
      <c r="AD96" s="1419"/>
      <c r="AE96" s="1419"/>
      <c r="AF96" s="1419"/>
      <c r="AG96" s="1419"/>
      <c r="AH96" s="1419"/>
      <c r="AI96" s="1419"/>
      <c r="AJ96" s="1419"/>
      <c r="AK96" s="1419"/>
      <c r="AL96" s="1419"/>
      <c r="AM96" s="1419"/>
      <c r="AN96" s="1419"/>
      <c r="AO96" s="1419"/>
      <c r="AP96" s="1419"/>
      <c r="AQ96" s="1419"/>
      <c r="AR96" s="1419"/>
      <c r="AS96" s="1419"/>
      <c r="AT96" s="1419"/>
      <c r="AU96" s="1419"/>
      <c r="AV96" s="1419"/>
      <c r="AW96" s="1419"/>
      <c r="AX96" s="1419"/>
      <c r="AY96" s="1419"/>
      <c r="AZ96" s="1419"/>
      <c r="BA96" s="1419"/>
      <c r="BB96" s="1419"/>
      <c r="BC96" s="1419"/>
      <c r="BD96" s="1419"/>
      <c r="BE96" s="1419"/>
      <c r="BF96" s="1419"/>
      <c r="BG96" s="1419"/>
      <c r="BH96" s="1419"/>
      <c r="BI96" s="1419"/>
      <c r="BJ96" s="1419"/>
      <c r="BK96" s="1419"/>
      <c r="BL96" s="1419"/>
      <c r="BM96" s="1419"/>
      <c r="BN96" s="1419"/>
      <c r="BO96" s="94"/>
      <c r="BQ96" s="201"/>
      <c r="BR96" s="201"/>
      <c r="BS96" s="201"/>
      <c r="BT96" s="201"/>
      <c r="BU96" s="201"/>
      <c r="BV96" s="788"/>
      <c r="BW96" s="788"/>
      <c r="BX96" s="788"/>
      <c r="BY96" s="788"/>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row>
    <row r="97" spans="5:127" s="27" customFormat="1" ht="14" customHeight="1" x14ac:dyDescent="0.15">
      <c r="E97" s="201"/>
      <c r="G97" s="90"/>
      <c r="H97" s="55"/>
      <c r="I97" s="1419"/>
      <c r="J97" s="1419"/>
      <c r="K97" s="1419"/>
      <c r="L97" s="1419"/>
      <c r="M97" s="1419"/>
      <c r="N97" s="1419"/>
      <c r="O97" s="1419"/>
      <c r="P97" s="1419"/>
      <c r="Q97" s="1419"/>
      <c r="R97" s="1419"/>
      <c r="S97" s="1419"/>
      <c r="T97" s="1419"/>
      <c r="U97" s="1419"/>
      <c r="V97" s="1419"/>
      <c r="W97" s="1419"/>
      <c r="X97" s="1419"/>
      <c r="Y97" s="1419"/>
      <c r="Z97" s="1419"/>
      <c r="AA97" s="1419"/>
      <c r="AB97" s="1419"/>
      <c r="AC97" s="1419"/>
      <c r="AD97" s="1419"/>
      <c r="AE97" s="1419"/>
      <c r="AF97" s="1419"/>
      <c r="AG97" s="1419"/>
      <c r="AH97" s="1419"/>
      <c r="AI97" s="1419"/>
      <c r="AJ97" s="1419"/>
      <c r="AK97" s="1419"/>
      <c r="AL97" s="1419"/>
      <c r="AM97" s="1419"/>
      <c r="AN97" s="1419"/>
      <c r="AO97" s="1419"/>
      <c r="AP97" s="1419"/>
      <c r="AQ97" s="1419"/>
      <c r="AR97" s="1419"/>
      <c r="AS97" s="1419"/>
      <c r="AT97" s="1419"/>
      <c r="AU97" s="1419"/>
      <c r="AV97" s="1419"/>
      <c r="AW97" s="1419"/>
      <c r="AX97" s="1419"/>
      <c r="AY97" s="1419"/>
      <c r="AZ97" s="1419"/>
      <c r="BA97" s="1419"/>
      <c r="BB97" s="1419"/>
      <c r="BC97" s="1419"/>
      <c r="BD97" s="1419"/>
      <c r="BE97" s="1419"/>
      <c r="BF97" s="1419"/>
      <c r="BG97" s="1419"/>
      <c r="BH97" s="1419"/>
      <c r="BI97" s="1419"/>
      <c r="BJ97" s="1419"/>
      <c r="BK97" s="1419"/>
      <c r="BL97" s="1419"/>
      <c r="BM97" s="1419"/>
      <c r="BN97" s="1419"/>
      <c r="BO97" s="94"/>
      <c r="BQ97" s="201"/>
      <c r="BR97" s="201"/>
      <c r="BS97" s="201"/>
      <c r="BT97" s="201"/>
      <c r="BU97" s="201"/>
      <c r="BV97" s="788"/>
      <c r="BW97" s="788"/>
      <c r="BX97" s="788"/>
      <c r="BY97" s="788"/>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row>
    <row r="98" spans="5:127" s="27" customFormat="1" ht="10" customHeight="1" x14ac:dyDescent="0.15">
      <c r="E98" s="201"/>
      <c r="G98" s="90"/>
      <c r="H98" s="347"/>
      <c r="I98" s="74"/>
      <c r="J98" s="74"/>
      <c r="K98" s="74"/>
      <c r="L98" s="74"/>
      <c r="M98" s="74"/>
      <c r="N98" s="74"/>
      <c r="O98" s="74"/>
      <c r="P98" s="74"/>
      <c r="Q98" s="74"/>
      <c r="R98" s="74"/>
      <c r="S98" s="74"/>
      <c r="T98" s="74"/>
      <c r="U98" s="95"/>
      <c r="V98" s="74"/>
      <c r="W98" s="74"/>
      <c r="X98" s="74"/>
      <c r="Y98" s="74"/>
      <c r="Z98" s="74"/>
      <c r="AA98" s="74"/>
      <c r="AB98" s="74"/>
      <c r="AC98" s="74"/>
      <c r="AD98" s="74"/>
      <c r="AE98" s="74"/>
      <c r="AF98" s="122"/>
      <c r="AG98" s="122"/>
      <c r="AH98" s="122"/>
      <c r="AI98" s="122"/>
      <c r="AJ98" s="122"/>
      <c r="AK98" s="74"/>
      <c r="AL98" s="74"/>
      <c r="AM98" s="74"/>
      <c r="AN98" s="74"/>
      <c r="AO98" s="74"/>
      <c r="AP98" s="74"/>
      <c r="AQ98" s="74"/>
      <c r="AR98" s="74"/>
      <c r="AS98" s="74"/>
      <c r="AT98" s="74"/>
      <c r="AU98" s="74"/>
      <c r="AV98" s="74"/>
      <c r="AW98" s="74"/>
      <c r="AX98" s="74"/>
      <c r="AY98" s="74"/>
      <c r="AZ98" s="74"/>
      <c r="BA98" s="74"/>
      <c r="BO98" s="94"/>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row>
    <row r="99" spans="5:127" s="27" customFormat="1" ht="17" customHeight="1" x14ac:dyDescent="0.15">
      <c r="E99" s="201"/>
      <c r="G99" s="90"/>
      <c r="H99" s="364">
        <v>2.6</v>
      </c>
      <c r="I99" s="392" t="str">
        <f>X!C310</f>
        <v>Scambiatore di calore</v>
      </c>
      <c r="J99" s="115"/>
      <c r="K99" s="115"/>
      <c r="L99" s="74"/>
      <c r="M99" s="74"/>
      <c r="BO99" s="94"/>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row>
    <row r="100" spans="5:127" s="27" customFormat="1" ht="6" customHeight="1" x14ac:dyDescent="0.15">
      <c r="E100" s="201"/>
      <c r="G100" s="90"/>
      <c r="H100" s="347"/>
      <c r="I100" s="74"/>
      <c r="J100" s="74"/>
      <c r="K100" s="74"/>
      <c r="L100" s="74"/>
      <c r="M100" s="74"/>
      <c r="N100" s="74"/>
      <c r="O100" s="74"/>
      <c r="P100" s="74"/>
      <c r="Q100" s="74"/>
      <c r="R100" s="74"/>
      <c r="S100" s="74"/>
      <c r="T100" s="74"/>
      <c r="U100" s="95"/>
      <c r="V100" s="74"/>
      <c r="W100" s="74"/>
      <c r="X100" s="74"/>
      <c r="Y100" s="74"/>
      <c r="Z100" s="74"/>
      <c r="AA100" s="74"/>
      <c r="AB100" s="74"/>
      <c r="AC100" s="74"/>
      <c r="AD100" s="74"/>
      <c r="AE100" s="74"/>
      <c r="AF100" s="74"/>
      <c r="AG100" s="74"/>
      <c r="AH100" s="74"/>
      <c r="AI100" s="74"/>
      <c r="AJ100" s="74"/>
      <c r="AK100" s="74"/>
      <c r="AL100" s="74"/>
      <c r="AM100" s="74"/>
      <c r="AN100" s="74"/>
      <c r="AO100" s="74"/>
      <c r="AP100" s="74"/>
      <c r="AQ100" s="32"/>
      <c r="AR100" s="32"/>
      <c r="AS100" s="32"/>
      <c r="AT100" s="32"/>
      <c r="AU100" s="74"/>
      <c r="AV100" s="74"/>
      <c r="AW100" s="74"/>
      <c r="AX100" s="74"/>
      <c r="AY100" s="74"/>
      <c r="AZ100" s="74"/>
      <c r="BA100" s="74"/>
      <c r="BB100" s="74"/>
      <c r="BC100" s="74"/>
      <c r="BD100" s="74"/>
      <c r="BE100" s="74"/>
      <c r="BF100" s="74"/>
      <c r="BG100" s="74"/>
      <c r="BH100" s="74"/>
      <c r="BI100" s="74"/>
      <c r="BJ100" s="74"/>
      <c r="BK100" s="74"/>
      <c r="BL100" s="74"/>
      <c r="BM100" s="74"/>
      <c r="BN100" s="74"/>
      <c r="BO100" s="94"/>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row>
    <row r="101" spans="5:127" s="27" customFormat="1" ht="15" customHeight="1" x14ac:dyDescent="0.15">
      <c r="E101" s="201"/>
      <c r="G101" s="90"/>
      <c r="H101" s="55"/>
      <c r="J101" s="391" t="str">
        <f>X!C396</f>
        <v>Funzionamento dello scambiatore di calore</v>
      </c>
      <c r="K101" s="74"/>
      <c r="L101" s="74"/>
      <c r="M101" s="74"/>
      <c r="N101" s="74"/>
      <c r="O101" s="74"/>
      <c r="P101" s="74"/>
      <c r="Q101" s="74"/>
      <c r="R101" s="74"/>
      <c r="S101" s="74"/>
      <c r="T101" s="74"/>
      <c r="U101" s="95"/>
      <c r="V101" s="74"/>
      <c r="W101" s="74"/>
      <c r="X101" s="74"/>
      <c r="Y101" s="74"/>
      <c r="Z101" s="74"/>
      <c r="AA101" s="74"/>
      <c r="AB101" s="1413"/>
      <c r="AC101" s="1413"/>
      <c r="AD101" s="1413"/>
      <c r="AE101" s="1413"/>
      <c r="AF101" s="1413"/>
      <c r="AG101" s="1413"/>
      <c r="AH101" s="1413"/>
      <c r="AI101" s="1413"/>
      <c r="AJ101" s="1413"/>
      <c r="AK101" s="1413"/>
      <c r="AL101" s="1413"/>
      <c r="AM101" s="1413"/>
      <c r="AN101" s="1413"/>
      <c r="AO101" s="1413"/>
      <c r="AP101" s="1414"/>
      <c r="AQ101" s="32"/>
      <c r="AR101" s="32"/>
      <c r="AS101" s="32"/>
      <c r="AT101" s="32"/>
      <c r="AU101" s="74"/>
      <c r="AV101" s="74"/>
      <c r="AW101" s="74"/>
      <c r="AX101" s="74"/>
      <c r="AY101" s="74"/>
      <c r="AZ101" s="1413"/>
      <c r="BA101" s="1413"/>
      <c r="BB101" s="1413"/>
      <c r="BC101" s="1413"/>
      <c r="BD101" s="1413"/>
      <c r="BE101" s="1413"/>
      <c r="BF101" s="1413"/>
      <c r="BG101" s="1413"/>
      <c r="BH101" s="1413"/>
      <c r="BI101" s="1413"/>
      <c r="BJ101" s="1413"/>
      <c r="BK101" s="1413"/>
      <c r="BL101" s="1413"/>
      <c r="BM101" s="1413"/>
      <c r="BN101" s="1414"/>
      <c r="BO101" s="94"/>
      <c r="BQ101" s="201"/>
      <c r="BR101" s="201"/>
      <c r="BS101" s="201"/>
      <c r="BT101" s="201"/>
      <c r="BU101" s="63"/>
      <c r="BV101" s="63"/>
      <c r="BW101" s="63"/>
      <c r="BX101" s="63"/>
      <c r="BY101" s="63"/>
      <c r="BZ101" s="63"/>
      <c r="CA101" s="63"/>
      <c r="CB101" s="63"/>
      <c r="CC101" s="63"/>
      <c r="CD101" s="63"/>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row>
    <row r="102" spans="5:127" s="27" customFormat="1" ht="14" customHeight="1" x14ac:dyDescent="0.15">
      <c r="E102" s="201"/>
      <c r="G102" s="90"/>
      <c r="H102" s="55"/>
      <c r="I102" s="74"/>
      <c r="J102" s="74"/>
      <c r="K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32"/>
      <c r="AR102" s="32"/>
      <c r="AS102" s="32"/>
      <c r="AT102" s="32"/>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63"/>
      <c r="BV102" s="63"/>
      <c r="BW102" s="63"/>
      <c r="BX102" s="63"/>
      <c r="BY102" s="63"/>
      <c r="BZ102" s="63"/>
      <c r="CA102" s="63"/>
      <c r="CB102" s="63"/>
      <c r="CC102" s="63"/>
      <c r="CD102" s="63"/>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row>
    <row r="103" spans="5:127" s="27" customFormat="1" ht="17" customHeight="1" x14ac:dyDescent="0.15">
      <c r="E103" s="201"/>
      <c r="G103" s="90"/>
      <c r="H103" s="364">
        <v>2.7</v>
      </c>
      <c r="I103" s="392" t="str">
        <f>X!C306</f>
        <v>Free-Cooling e recupero del calore (funzione aggiuntiva)</v>
      </c>
      <c r="J103" s="115"/>
      <c r="K103" s="115"/>
      <c r="L103" s="74"/>
      <c r="M103" s="74"/>
      <c r="Y103" s="32"/>
      <c r="Z103" s="388"/>
      <c r="AA103" s="120"/>
      <c r="AC103" s="32"/>
      <c r="AD103" s="32"/>
      <c r="AE103" s="32"/>
      <c r="AF103" s="32"/>
      <c r="AG103" s="32"/>
      <c r="AH103" s="32"/>
      <c r="AI103" s="32"/>
      <c r="AJ103" s="32"/>
      <c r="AK103" s="32"/>
      <c r="AL103" s="32"/>
      <c r="AM103" s="32"/>
      <c r="AN103" s="32"/>
      <c r="AO103" s="32"/>
      <c r="AP103" s="32"/>
      <c r="AQ103" s="32"/>
      <c r="AR103" s="32"/>
      <c r="AS103" s="32"/>
      <c r="AT103" s="32"/>
      <c r="AU103" s="116"/>
      <c r="AV103" s="32"/>
      <c r="AW103" s="32"/>
      <c r="AX103" s="390"/>
      <c r="AY103" s="120"/>
      <c r="AZ103" s="389"/>
      <c r="BA103" s="32"/>
      <c r="BB103" s="32"/>
      <c r="BC103" s="32"/>
      <c r="BD103" s="74"/>
      <c r="BE103" s="74"/>
      <c r="BF103" s="74"/>
      <c r="BG103" s="74"/>
      <c r="BH103" s="74"/>
      <c r="BI103" s="74"/>
      <c r="BJ103" s="74"/>
      <c r="BK103" s="74"/>
      <c r="BL103" s="74"/>
      <c r="BM103" s="74"/>
      <c r="BN103" s="74"/>
      <c r="BO103" s="94"/>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row>
    <row r="104" spans="5:127" s="27" customFormat="1" ht="6" customHeight="1" x14ac:dyDescent="0.15">
      <c r="E104" s="201"/>
      <c r="G104" s="90"/>
      <c r="H104" s="347"/>
      <c r="I104" s="74"/>
      <c r="J104" s="74"/>
      <c r="K104" s="74"/>
      <c r="L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32"/>
      <c r="AR104" s="32"/>
      <c r="AS104" s="32"/>
      <c r="AT104" s="32"/>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row>
    <row r="105" spans="5:127" s="27" customFormat="1" ht="16" customHeight="1" x14ac:dyDescent="0.15">
      <c r="E105" s="201"/>
      <c r="G105" s="90"/>
      <c r="H105" s="55"/>
      <c r="I105" s="1430" t="str">
        <f>X!C307</f>
        <v>Nel tool del freddo può scegliere se analizzare un impianto con funzione di free-cooling o con un recupero del calore.</v>
      </c>
      <c r="J105" s="1430"/>
      <c r="K105" s="1430"/>
      <c r="L105" s="1430"/>
      <c r="M105" s="1430"/>
      <c r="N105" s="1430"/>
      <c r="O105" s="1430"/>
      <c r="P105" s="1430"/>
      <c r="Q105" s="1430"/>
      <c r="R105" s="1430"/>
      <c r="S105" s="1430"/>
      <c r="T105" s="1430"/>
      <c r="U105" s="1430"/>
      <c r="V105" s="1430"/>
      <c r="W105" s="1430"/>
      <c r="X105" s="1430"/>
      <c r="Y105" s="1430"/>
      <c r="Z105" s="1430"/>
      <c r="AA105" s="1430"/>
      <c r="AB105" s="1430"/>
      <c r="AC105" s="1430"/>
      <c r="AD105" s="1430"/>
      <c r="AE105" s="1430"/>
      <c r="AF105" s="1430"/>
      <c r="AG105" s="1430"/>
      <c r="AH105" s="1430"/>
      <c r="AI105" s="1430"/>
      <c r="AJ105" s="1430"/>
      <c r="AK105" s="1430"/>
      <c r="AL105" s="1430"/>
      <c r="AM105" s="1430"/>
      <c r="AN105" s="1430"/>
      <c r="AO105" s="1430"/>
      <c r="AP105" s="1430"/>
      <c r="AQ105" s="1430"/>
      <c r="AR105" s="1430"/>
      <c r="AS105" s="1430"/>
      <c r="AT105" s="1430"/>
      <c r="AU105" s="1430"/>
      <c r="AV105" s="1430"/>
      <c r="AW105" s="1430"/>
      <c r="AX105" s="1430"/>
      <c r="AY105" s="1430"/>
      <c r="AZ105" s="1430"/>
      <c r="BA105" s="1430"/>
      <c r="BB105" s="1430"/>
      <c r="BC105" s="1430"/>
      <c r="BD105" s="1430"/>
      <c r="BE105" s="1430"/>
      <c r="BF105" s="1430"/>
      <c r="BG105" s="1430"/>
      <c r="BH105" s="1430"/>
      <c r="BI105" s="1430"/>
      <c r="BJ105" s="1430"/>
      <c r="BK105" s="1430"/>
      <c r="BL105" s="1430"/>
      <c r="BM105" s="1430"/>
      <c r="BN105" s="1430"/>
      <c r="BO105" s="94"/>
      <c r="BQ105" s="201"/>
      <c r="BR105" s="868"/>
      <c r="BS105" s="868"/>
      <c r="BT105" s="868"/>
      <c r="BU105" s="868"/>
      <c r="BV105" s="868"/>
      <c r="BW105" s="868"/>
      <c r="BX105" s="868"/>
      <c r="BY105" s="868"/>
      <c r="BZ105" s="868"/>
      <c r="CA105" s="868"/>
      <c r="CB105" s="868"/>
      <c r="CC105" s="868"/>
      <c r="CD105" s="868"/>
      <c r="CE105" s="868"/>
      <c r="CF105" s="868"/>
      <c r="CG105" s="868"/>
      <c r="CH105" s="868"/>
      <c r="CI105" s="868"/>
      <c r="CJ105" s="868"/>
      <c r="CK105" s="868"/>
      <c r="CL105" s="868"/>
      <c r="CM105" s="868"/>
      <c r="CN105" s="868"/>
      <c r="CO105" s="868"/>
      <c r="CP105" s="868"/>
      <c r="CQ105" s="868"/>
      <c r="CR105" s="868"/>
      <c r="CS105" s="868"/>
      <c r="CT105" s="868"/>
      <c r="CU105" s="868"/>
      <c r="CV105" s="868"/>
      <c r="CW105" s="868"/>
      <c r="CX105" s="868"/>
      <c r="CY105" s="868"/>
      <c r="CZ105" s="868"/>
      <c r="DA105" s="868"/>
      <c r="DB105" s="868"/>
      <c r="DC105" s="868"/>
      <c r="DD105" s="868"/>
      <c r="DE105" s="868"/>
      <c r="DF105" s="868"/>
      <c r="DG105" s="868"/>
      <c r="DH105" s="868"/>
      <c r="DI105" s="868"/>
      <c r="DJ105" s="868"/>
      <c r="DK105" s="868"/>
      <c r="DL105" s="868"/>
      <c r="DM105" s="868"/>
      <c r="DN105" s="868"/>
      <c r="DO105" s="868"/>
      <c r="DP105" s="868"/>
      <c r="DQ105" s="868"/>
      <c r="DR105" s="868"/>
      <c r="DS105" s="868"/>
      <c r="DT105" s="868"/>
      <c r="DU105" s="393"/>
      <c r="DV105" s="393"/>
      <c r="DW105" s="393"/>
    </row>
    <row r="106" spans="5:127" s="27" customFormat="1" ht="16" customHeight="1" x14ac:dyDescent="0.15">
      <c r="E106" s="201"/>
      <c r="G106" s="90"/>
      <c r="H106" s="55"/>
      <c r="I106" s="1430" t="str">
        <f>X!C389</f>
        <v>Importante: il tool non può effettuare il calcolo di impianti che dispongono sia di free-cooling che di recupero del calore.</v>
      </c>
      <c r="J106" s="1430"/>
      <c r="K106" s="1430"/>
      <c r="L106" s="1430"/>
      <c r="M106" s="1430"/>
      <c r="N106" s="1430"/>
      <c r="O106" s="1430"/>
      <c r="P106" s="1430"/>
      <c r="Q106" s="1430"/>
      <c r="R106" s="1430"/>
      <c r="S106" s="1430"/>
      <c r="T106" s="1430"/>
      <c r="U106" s="1430"/>
      <c r="V106" s="1430"/>
      <c r="W106" s="1430"/>
      <c r="X106" s="1430"/>
      <c r="Y106" s="1430"/>
      <c r="Z106" s="1430"/>
      <c r="AA106" s="1430"/>
      <c r="AB106" s="1430"/>
      <c r="AC106" s="1430"/>
      <c r="AD106" s="1430"/>
      <c r="AE106" s="1430"/>
      <c r="AF106" s="1430"/>
      <c r="AG106" s="1430"/>
      <c r="AH106" s="1430"/>
      <c r="AI106" s="1430"/>
      <c r="AJ106" s="1430"/>
      <c r="AK106" s="1430"/>
      <c r="AL106" s="1430"/>
      <c r="AM106" s="1430"/>
      <c r="AN106" s="1430"/>
      <c r="AO106" s="1430"/>
      <c r="AP106" s="1430"/>
      <c r="AQ106" s="1430"/>
      <c r="AR106" s="1430"/>
      <c r="AS106" s="1430"/>
      <c r="AT106" s="1430"/>
      <c r="AU106" s="1430"/>
      <c r="AV106" s="1430"/>
      <c r="AW106" s="1430"/>
      <c r="AX106" s="1430"/>
      <c r="AY106" s="1430"/>
      <c r="AZ106" s="1430"/>
      <c r="BA106" s="1430"/>
      <c r="BB106" s="1430"/>
      <c r="BC106" s="1430"/>
      <c r="BD106" s="1430"/>
      <c r="BE106" s="1430"/>
      <c r="BF106" s="1430"/>
      <c r="BG106" s="1430"/>
      <c r="BH106" s="1430"/>
      <c r="BI106" s="1430"/>
      <c r="BJ106" s="1430"/>
      <c r="BK106" s="1430"/>
      <c r="BL106" s="1430"/>
      <c r="BM106" s="1430"/>
      <c r="BN106" s="1430"/>
      <c r="BO106" s="94"/>
      <c r="BQ106" s="201"/>
      <c r="BR106" s="868"/>
      <c r="BS106" s="868"/>
      <c r="BT106" s="868"/>
      <c r="BU106" s="868"/>
      <c r="BV106" s="868"/>
      <c r="BW106" s="868"/>
      <c r="BX106" s="868"/>
      <c r="BY106" s="868"/>
      <c r="BZ106" s="868"/>
      <c r="CA106" s="868"/>
      <c r="CB106" s="868"/>
      <c r="CC106" s="868"/>
      <c r="CD106" s="868"/>
      <c r="CE106" s="868"/>
      <c r="CF106" s="868"/>
      <c r="CG106" s="868"/>
      <c r="CH106" s="868"/>
      <c r="CI106" s="868"/>
      <c r="CJ106" s="868"/>
      <c r="CK106" s="868"/>
      <c r="CL106" s="868"/>
      <c r="CM106" s="868"/>
      <c r="CN106" s="868"/>
      <c r="CO106" s="868"/>
      <c r="CP106" s="868"/>
      <c r="CQ106" s="868"/>
      <c r="CR106" s="868"/>
      <c r="CS106" s="868"/>
      <c r="CT106" s="868"/>
      <c r="CU106" s="868"/>
      <c r="CV106" s="868"/>
      <c r="CW106" s="868"/>
      <c r="CX106" s="868"/>
      <c r="CY106" s="868"/>
      <c r="CZ106" s="868"/>
      <c r="DA106" s="868"/>
      <c r="DB106" s="868"/>
      <c r="DC106" s="868"/>
      <c r="DD106" s="868"/>
      <c r="DE106" s="868"/>
      <c r="DF106" s="868"/>
      <c r="DG106" s="868"/>
      <c r="DH106" s="868"/>
      <c r="DI106" s="868"/>
      <c r="DJ106" s="868"/>
      <c r="DK106" s="868"/>
      <c r="DL106" s="868"/>
      <c r="DM106" s="868"/>
      <c r="DN106" s="868"/>
      <c r="DO106" s="868"/>
      <c r="DP106" s="868"/>
      <c r="DQ106" s="868"/>
      <c r="DR106" s="868"/>
      <c r="DS106" s="868"/>
      <c r="DT106" s="868"/>
      <c r="DU106" s="393"/>
      <c r="DV106" s="393"/>
      <c r="DW106" s="393"/>
    </row>
    <row r="107" spans="5:127" s="27" customFormat="1" ht="16" customHeight="1" x14ac:dyDescent="0.15">
      <c r="E107" s="201"/>
      <c r="G107" s="90"/>
      <c r="H107" s="55"/>
      <c r="I107" s="1431" t="str">
        <f>X!C390</f>
        <v xml:space="preserve">Nota bene: prendendo spunto dal libro «Klimakälte heute» (Climatizzazione oggi), nel tool del freddo utilizziamo il termine «calore» al posto del termine «calore di scarico» che ha una connotazione negativa. </v>
      </c>
      <c r="J107" s="1431"/>
      <c r="K107" s="1431"/>
      <c r="L107" s="1431"/>
      <c r="M107" s="1431"/>
      <c r="N107" s="1431"/>
      <c r="O107" s="1431"/>
      <c r="P107" s="1431"/>
      <c r="Q107" s="1431"/>
      <c r="R107" s="1431"/>
      <c r="S107" s="1431"/>
      <c r="T107" s="1431"/>
      <c r="U107" s="1431"/>
      <c r="V107" s="1431"/>
      <c r="W107" s="1431"/>
      <c r="X107" s="1431"/>
      <c r="Y107" s="1431"/>
      <c r="Z107" s="1431"/>
      <c r="AA107" s="1431"/>
      <c r="AB107" s="1431"/>
      <c r="AC107" s="1431"/>
      <c r="AD107" s="1431"/>
      <c r="AE107" s="1431"/>
      <c r="AF107" s="1431"/>
      <c r="AG107" s="1431"/>
      <c r="AH107" s="1431"/>
      <c r="AI107" s="1431"/>
      <c r="AJ107" s="1431"/>
      <c r="AK107" s="1431"/>
      <c r="AL107" s="1431"/>
      <c r="AM107" s="1431"/>
      <c r="AN107" s="1431"/>
      <c r="AO107" s="1431"/>
      <c r="AP107" s="1431"/>
      <c r="AQ107" s="1431"/>
      <c r="AR107" s="1431"/>
      <c r="AS107" s="1431"/>
      <c r="AT107" s="1431"/>
      <c r="AU107" s="1431"/>
      <c r="AV107" s="1431"/>
      <c r="AW107" s="1431"/>
      <c r="AX107" s="1431"/>
      <c r="AY107" s="1431"/>
      <c r="AZ107" s="1431"/>
      <c r="BA107" s="1431"/>
      <c r="BB107" s="1431"/>
      <c r="BC107" s="1431"/>
      <c r="BD107" s="1431"/>
      <c r="BE107" s="1431"/>
      <c r="BF107" s="1431"/>
      <c r="BG107" s="1431"/>
      <c r="BH107" s="1431"/>
      <c r="BI107" s="1431"/>
      <c r="BJ107" s="1431"/>
      <c r="BK107" s="1431"/>
      <c r="BL107" s="1431"/>
      <c r="BM107" s="1431"/>
      <c r="BN107" s="1431"/>
      <c r="BO107" s="94"/>
      <c r="BQ107" s="201"/>
      <c r="BR107" s="868"/>
      <c r="BS107" s="868"/>
      <c r="BT107" s="868"/>
      <c r="BU107" s="868"/>
      <c r="BV107" s="868"/>
      <c r="BW107" s="868"/>
      <c r="BX107" s="868"/>
      <c r="BY107" s="868"/>
      <c r="BZ107" s="868"/>
      <c r="CA107" s="868"/>
      <c r="CB107" s="868"/>
      <c r="CC107" s="868"/>
      <c r="CD107" s="868"/>
      <c r="CE107" s="868"/>
      <c r="CF107" s="868"/>
      <c r="CG107" s="868"/>
      <c r="CH107" s="868"/>
      <c r="CI107" s="868"/>
      <c r="CJ107" s="868"/>
      <c r="CK107" s="868"/>
      <c r="CL107" s="868"/>
      <c r="CM107" s="868"/>
      <c r="CN107" s="868"/>
      <c r="CO107" s="868"/>
      <c r="CP107" s="868"/>
      <c r="CQ107" s="868"/>
      <c r="CR107" s="868"/>
      <c r="CS107" s="868"/>
      <c r="CT107" s="868"/>
      <c r="CU107" s="868"/>
      <c r="CV107" s="868"/>
      <c r="CW107" s="868"/>
      <c r="CX107" s="868"/>
      <c r="CY107" s="868"/>
      <c r="CZ107" s="868"/>
      <c r="DA107" s="868"/>
      <c r="DB107" s="868"/>
      <c r="DC107" s="868"/>
      <c r="DD107" s="868"/>
      <c r="DE107" s="868"/>
      <c r="DF107" s="868"/>
      <c r="DG107" s="868"/>
      <c r="DH107" s="868"/>
      <c r="DI107" s="868"/>
      <c r="DJ107" s="868"/>
      <c r="DK107" s="868"/>
      <c r="DL107" s="868"/>
      <c r="DM107" s="868"/>
      <c r="DN107" s="868"/>
      <c r="DO107" s="868"/>
      <c r="DP107" s="868"/>
      <c r="DQ107" s="868"/>
      <c r="DR107" s="868"/>
      <c r="DS107" s="868"/>
      <c r="DT107" s="868"/>
      <c r="DU107" s="393"/>
      <c r="DV107" s="393"/>
      <c r="DW107" s="393"/>
    </row>
    <row r="108" spans="5:127" s="168" customFormat="1" ht="14" customHeight="1" x14ac:dyDescent="0.15">
      <c r="E108" s="782"/>
      <c r="G108" s="164"/>
      <c r="H108" s="383"/>
      <c r="BO108" s="167"/>
      <c r="BQ108" s="782"/>
      <c r="BR108" s="869"/>
      <c r="BS108" s="869"/>
      <c r="BT108" s="869"/>
      <c r="BU108" s="869"/>
      <c r="BV108" s="869"/>
      <c r="BW108" s="869"/>
      <c r="BX108" s="869"/>
      <c r="BY108" s="869"/>
      <c r="BZ108" s="869"/>
      <c r="CA108" s="869"/>
      <c r="CB108" s="869"/>
      <c r="CC108" s="869"/>
      <c r="CD108" s="869"/>
      <c r="CE108" s="869"/>
      <c r="CF108" s="869"/>
      <c r="CG108" s="869"/>
      <c r="CH108" s="869"/>
      <c r="CI108" s="869"/>
      <c r="CJ108" s="869"/>
      <c r="CK108" s="869"/>
      <c r="CL108" s="869"/>
      <c r="CM108" s="869"/>
      <c r="CN108" s="869"/>
      <c r="CO108" s="869"/>
      <c r="CP108" s="869"/>
      <c r="CQ108" s="869"/>
      <c r="CR108" s="869"/>
      <c r="CS108" s="869"/>
      <c r="CT108" s="869"/>
      <c r="CU108" s="869"/>
      <c r="CV108" s="869"/>
      <c r="CW108" s="869"/>
      <c r="CX108" s="869"/>
      <c r="CY108" s="869"/>
      <c r="CZ108" s="869"/>
      <c r="DA108" s="869"/>
      <c r="DB108" s="869"/>
      <c r="DC108" s="869"/>
      <c r="DD108" s="869"/>
      <c r="DE108" s="869"/>
      <c r="DF108" s="869"/>
      <c r="DG108" s="869"/>
      <c r="DH108" s="869"/>
      <c r="DI108" s="869"/>
      <c r="DJ108" s="869"/>
      <c r="DK108" s="869"/>
      <c r="DL108" s="869"/>
      <c r="DM108" s="869"/>
      <c r="DN108" s="869"/>
      <c r="DO108" s="869"/>
      <c r="DP108" s="869"/>
      <c r="DQ108" s="869"/>
      <c r="DR108" s="869"/>
      <c r="DS108" s="869"/>
      <c r="DT108" s="869"/>
      <c r="DU108" s="413"/>
      <c r="DV108" s="413"/>
      <c r="DW108" s="413"/>
    </row>
    <row r="109" spans="5:127" s="27" customFormat="1" ht="6" customHeight="1" x14ac:dyDescent="0.15">
      <c r="E109" s="201"/>
      <c r="G109" s="90"/>
      <c r="H109" s="347"/>
      <c r="I109" s="74"/>
      <c r="J109" s="74"/>
      <c r="K109" s="74"/>
      <c r="L109" s="74"/>
      <c r="M109" s="74"/>
      <c r="N109" s="74"/>
      <c r="O109" s="74"/>
      <c r="P109" s="74"/>
      <c r="Q109" s="74"/>
      <c r="R109" s="74"/>
      <c r="S109" s="74"/>
      <c r="T109" s="74"/>
      <c r="U109" s="95"/>
      <c r="V109" s="74"/>
      <c r="W109" s="74"/>
      <c r="X109" s="74"/>
      <c r="Y109" s="74"/>
      <c r="Z109" s="74"/>
      <c r="AA109" s="74"/>
      <c r="AB109" s="74"/>
      <c r="AC109" s="74"/>
      <c r="AD109" s="74"/>
      <c r="AE109" s="74"/>
      <c r="AF109" s="74"/>
      <c r="AG109" s="74"/>
      <c r="AH109" s="74"/>
      <c r="AI109" s="74"/>
      <c r="AJ109" s="74"/>
      <c r="AK109" s="74"/>
      <c r="AL109" s="74"/>
      <c r="AM109" s="74"/>
      <c r="AN109" s="74"/>
      <c r="AO109" s="74"/>
      <c r="AP109" s="74"/>
      <c r="AQ109" s="32"/>
      <c r="AR109" s="32"/>
      <c r="AS109" s="32"/>
      <c r="AT109" s="32"/>
      <c r="AU109" s="74"/>
      <c r="BO109" s="94"/>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row>
    <row r="110" spans="5:127" s="27" customFormat="1" ht="15" customHeight="1" x14ac:dyDescent="0.15">
      <c r="E110" s="201"/>
      <c r="G110" s="90"/>
      <c r="H110" s="55"/>
      <c r="I110" s="392" t="str">
        <f>X!C308</f>
        <v>Quale funzione aggiuntiva vuole calcolare?</v>
      </c>
      <c r="J110" s="74"/>
      <c r="K110" s="74"/>
      <c r="L110" s="74"/>
      <c r="M110" s="74"/>
      <c r="N110" s="74"/>
      <c r="O110" s="74"/>
      <c r="P110" s="74"/>
      <c r="Q110" s="74"/>
      <c r="R110" s="74"/>
      <c r="S110" s="74"/>
      <c r="T110" s="74"/>
      <c r="U110" s="95"/>
      <c r="V110" s="74"/>
      <c r="W110" s="74"/>
      <c r="AA110" s="74"/>
      <c r="AB110" s="1425"/>
      <c r="AC110" s="1425"/>
      <c r="AD110" s="1425"/>
      <c r="AE110" s="1425"/>
      <c r="AF110" s="1425"/>
      <c r="AG110" s="1425"/>
      <c r="AH110" s="1425"/>
      <c r="AI110" s="1425"/>
      <c r="AJ110" s="1425"/>
      <c r="AK110" s="1425"/>
      <c r="AL110" s="1425"/>
      <c r="AM110" s="1425"/>
      <c r="AN110" s="1425"/>
      <c r="AO110" s="1425"/>
      <c r="AP110" s="1426"/>
      <c r="AQ110" s="32"/>
      <c r="AR110" s="32"/>
      <c r="AS110" s="32"/>
      <c r="AT110" s="32"/>
      <c r="AU110" s="74"/>
      <c r="AZ110" s="1425"/>
      <c r="BA110" s="1425"/>
      <c r="BB110" s="1425"/>
      <c r="BC110" s="1425"/>
      <c r="BD110" s="1425"/>
      <c r="BE110" s="1425"/>
      <c r="BF110" s="1425"/>
      <c r="BG110" s="1425"/>
      <c r="BH110" s="1425"/>
      <c r="BI110" s="1425"/>
      <c r="BJ110" s="1425"/>
      <c r="BK110" s="1425"/>
      <c r="BL110" s="1425"/>
      <c r="BM110" s="1425"/>
      <c r="BN110" s="1426"/>
      <c r="BO110" s="94"/>
      <c r="BQ110" s="201"/>
      <c r="BR110" s="201"/>
      <c r="BS110" s="201"/>
      <c r="BT110" s="201"/>
      <c r="BU110" s="63"/>
      <c r="BV110" s="869"/>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row>
    <row r="111" spans="5:127" s="27" customFormat="1" ht="7" customHeight="1" x14ac:dyDescent="0.15">
      <c r="E111" s="201"/>
      <c r="G111" s="90"/>
      <c r="H111" s="55"/>
      <c r="I111" s="391"/>
      <c r="J111" s="74"/>
      <c r="K111" s="74"/>
      <c r="L111" s="74"/>
      <c r="M111" s="74"/>
      <c r="N111" s="74"/>
      <c r="O111" s="74"/>
      <c r="P111" s="74"/>
      <c r="Q111" s="74"/>
      <c r="R111" s="74"/>
      <c r="S111" s="74"/>
      <c r="T111" s="74"/>
      <c r="U111" s="95"/>
      <c r="V111" s="74"/>
      <c r="W111" s="74"/>
      <c r="AA111" s="74"/>
      <c r="AB111" s="508"/>
      <c r="AC111" s="508"/>
      <c r="AD111" s="508"/>
      <c r="AE111" s="508"/>
      <c r="AF111" s="508"/>
      <c r="AG111" s="508"/>
      <c r="AH111" s="508"/>
      <c r="AI111" s="508"/>
      <c r="AJ111" s="508"/>
      <c r="AK111" s="508"/>
      <c r="AL111" s="508"/>
      <c r="AM111" s="508"/>
      <c r="AN111" s="508"/>
      <c r="AO111" s="508"/>
      <c r="AP111" s="508"/>
      <c r="AQ111" s="32"/>
      <c r="AR111" s="32"/>
      <c r="AS111" s="32"/>
      <c r="AT111" s="32"/>
      <c r="AU111" s="74"/>
      <c r="BO111" s="94"/>
      <c r="BQ111" s="201"/>
      <c r="BR111" s="201"/>
      <c r="BS111" s="201"/>
      <c r="BT111" s="201"/>
      <c r="BU111" s="63"/>
      <c r="BV111" s="869"/>
      <c r="BW111" s="63"/>
      <c r="BX111" s="63"/>
      <c r="BY111" s="63"/>
      <c r="BZ111" s="63"/>
      <c r="CA111" s="63"/>
      <c r="CB111" s="63"/>
      <c r="CC111" s="63"/>
      <c r="CD111" s="63"/>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row>
    <row r="112" spans="5:127" s="27" customFormat="1" ht="15" hidden="1" customHeight="1" outlineLevel="1" x14ac:dyDescent="0.15">
      <c r="E112" s="771"/>
      <c r="F112" s="771"/>
      <c r="G112" s="90"/>
      <c r="H112" s="55"/>
      <c r="I112" s="391"/>
      <c r="J112" s="74" t="str">
        <f>BA494</f>
        <v>Nessuna funzione aggiuntiva</v>
      </c>
      <c r="K112" s="74"/>
      <c r="L112" s="74"/>
      <c r="M112" s="74"/>
      <c r="N112" s="74"/>
      <c r="O112" s="74"/>
      <c r="P112" s="74"/>
      <c r="Q112" s="74"/>
      <c r="R112" s="74"/>
      <c r="S112" s="74"/>
      <c r="T112" s="74"/>
      <c r="U112" s="95"/>
      <c r="V112" s="74"/>
      <c r="W112" s="74"/>
      <c r="X112" s="1498">
        <f>AB112+AZ112</f>
        <v>2</v>
      </c>
      <c r="Y112" s="1499"/>
      <c r="Z112" s="1499"/>
      <c r="AA112" s="74"/>
      <c r="AB112" s="1497">
        <f>IF(AB113+AB114&lt;1,1,0)</f>
        <v>1</v>
      </c>
      <c r="AC112" s="1497"/>
      <c r="AD112" s="1497"/>
      <c r="AE112" s="1497"/>
      <c r="AF112" s="1497"/>
      <c r="AG112" s="1497"/>
      <c r="AH112" s="1497"/>
      <c r="AI112" s="1497"/>
      <c r="AJ112" s="1497"/>
      <c r="AK112" s="1497"/>
      <c r="AL112" s="1497"/>
      <c r="AM112" s="1497"/>
      <c r="AN112" s="1497"/>
      <c r="AO112" s="1497"/>
      <c r="AP112" s="1497"/>
      <c r="AQ112" s="32"/>
      <c r="AR112" s="32"/>
      <c r="AS112" s="32"/>
      <c r="AT112" s="32"/>
      <c r="AU112" s="74"/>
      <c r="AZ112" s="1497">
        <f>IF(AZ113+AZ114&lt;1,1,0)</f>
        <v>1</v>
      </c>
      <c r="BA112" s="1497"/>
      <c r="BB112" s="1497"/>
      <c r="BC112" s="1497"/>
      <c r="BD112" s="1497"/>
      <c r="BE112" s="1497"/>
      <c r="BF112" s="1497"/>
      <c r="BG112" s="1497"/>
      <c r="BH112" s="1497"/>
      <c r="BI112" s="1497"/>
      <c r="BJ112" s="1497"/>
      <c r="BK112" s="1497"/>
      <c r="BL112" s="1497"/>
      <c r="BM112" s="1497"/>
      <c r="BN112" s="1497"/>
      <c r="BO112" s="94"/>
      <c r="BQ112" s="201"/>
      <c r="BR112" s="201"/>
      <c r="BS112" s="201"/>
      <c r="BT112" s="201"/>
      <c r="BU112" s="63"/>
      <c r="BV112" s="869" t="s">
        <v>842</v>
      </c>
      <c r="BW112" s="63"/>
      <c r="BX112" s="63"/>
      <c r="BY112" s="63"/>
      <c r="BZ112" s="63"/>
      <c r="CA112" s="63"/>
      <c r="CB112" s="63"/>
      <c r="CC112" s="63"/>
      <c r="CD112" s="63"/>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row>
    <row r="113" spans="5:124" s="27" customFormat="1" ht="15" hidden="1" customHeight="1" outlineLevel="1" x14ac:dyDescent="0.15">
      <c r="E113" s="771"/>
      <c r="F113" s="771"/>
      <c r="G113" s="90"/>
      <c r="H113" s="55"/>
      <c r="I113" s="391"/>
      <c r="J113" s="74" t="str">
        <f>BA495</f>
        <v>Impianto con free-cooling</v>
      </c>
      <c r="K113" s="74"/>
      <c r="L113" s="74"/>
      <c r="M113" s="74"/>
      <c r="N113" s="74"/>
      <c r="O113" s="74"/>
      <c r="P113" s="74"/>
      <c r="Q113" s="74"/>
      <c r="R113" s="74"/>
      <c r="S113" s="74"/>
      <c r="T113" s="74"/>
      <c r="U113" s="95"/>
      <c r="V113" s="74"/>
      <c r="W113" s="74"/>
      <c r="X113" s="1499">
        <f>IF(AB113+AZ113&gt;0,1,0)</f>
        <v>0</v>
      </c>
      <c r="Y113" s="1499"/>
      <c r="Z113" s="1499"/>
      <c r="AA113" s="74"/>
      <c r="AB113" s="1497">
        <f>IF(AB110=J113,1,0)</f>
        <v>0</v>
      </c>
      <c r="AC113" s="1497"/>
      <c r="AD113" s="1497"/>
      <c r="AE113" s="1497"/>
      <c r="AF113" s="1497"/>
      <c r="AG113" s="1497"/>
      <c r="AH113" s="1497"/>
      <c r="AI113" s="1497"/>
      <c r="AJ113" s="1497"/>
      <c r="AK113" s="1497"/>
      <c r="AL113" s="1497"/>
      <c r="AM113" s="1497"/>
      <c r="AN113" s="1497"/>
      <c r="AO113" s="1497"/>
      <c r="AP113" s="1497"/>
      <c r="AQ113" s="32"/>
      <c r="AR113" s="32"/>
      <c r="AS113" s="32"/>
      <c r="AT113" s="32"/>
      <c r="AU113" s="74"/>
      <c r="AZ113" s="1497">
        <f>IF(AZ110=J113,1,0)</f>
        <v>0</v>
      </c>
      <c r="BA113" s="1497"/>
      <c r="BB113" s="1497"/>
      <c r="BC113" s="1497"/>
      <c r="BD113" s="1497"/>
      <c r="BE113" s="1497"/>
      <c r="BF113" s="1497"/>
      <c r="BG113" s="1497"/>
      <c r="BH113" s="1497"/>
      <c r="BI113" s="1497"/>
      <c r="BJ113" s="1497"/>
      <c r="BK113" s="1497"/>
      <c r="BL113" s="1497"/>
      <c r="BM113" s="1497"/>
      <c r="BN113" s="1497"/>
      <c r="BO113" s="94"/>
      <c r="BQ113" s="201"/>
      <c r="BR113" s="201"/>
      <c r="BS113" s="201"/>
      <c r="BT113" s="201"/>
      <c r="BU113" s="63"/>
      <c r="BV113" s="869"/>
      <c r="BW113" s="63"/>
      <c r="BX113" s="63"/>
      <c r="BY113" s="63"/>
      <c r="BZ113" s="63"/>
      <c r="CA113" s="63"/>
      <c r="CB113" s="63"/>
      <c r="CC113" s="63"/>
      <c r="CD113" s="63"/>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row>
    <row r="114" spans="5:124" s="27" customFormat="1" ht="15" hidden="1" customHeight="1" outlineLevel="1" x14ac:dyDescent="0.15">
      <c r="E114" s="771"/>
      <c r="F114" s="771"/>
      <c r="G114" s="90"/>
      <c r="H114" s="55"/>
      <c r="I114" s="391"/>
      <c r="J114" s="74" t="str">
        <f>BA496</f>
        <v>Impianto con recupero del calore</v>
      </c>
      <c r="K114" s="74"/>
      <c r="L114" s="74"/>
      <c r="M114" s="74"/>
      <c r="N114" s="74"/>
      <c r="O114" s="74"/>
      <c r="P114" s="74"/>
      <c r="Q114" s="74"/>
      <c r="R114" s="74"/>
      <c r="S114" s="74"/>
      <c r="T114" s="74"/>
      <c r="U114" s="95"/>
      <c r="V114" s="74"/>
      <c r="W114" s="74"/>
      <c r="X114" s="1499">
        <f>IF(AB114+AZ114&gt;0,1,0)</f>
        <v>0</v>
      </c>
      <c r="Y114" s="1499"/>
      <c r="Z114" s="1499"/>
      <c r="AA114" s="74"/>
      <c r="AB114" s="1497">
        <f>IF(AB110=J114,1,0)</f>
        <v>0</v>
      </c>
      <c r="AC114" s="1497"/>
      <c r="AD114" s="1497"/>
      <c r="AE114" s="1497"/>
      <c r="AF114" s="1497"/>
      <c r="AG114" s="1497"/>
      <c r="AH114" s="1497"/>
      <c r="AI114" s="1497"/>
      <c r="AJ114" s="1497"/>
      <c r="AK114" s="1497"/>
      <c r="AL114" s="1497"/>
      <c r="AM114" s="1497"/>
      <c r="AN114" s="1497"/>
      <c r="AO114" s="1497"/>
      <c r="AP114" s="1497"/>
      <c r="AQ114" s="32"/>
      <c r="AR114" s="32"/>
      <c r="AS114" s="32"/>
      <c r="AT114" s="32"/>
      <c r="AU114" s="74"/>
      <c r="AZ114" s="1497">
        <f>IF(AZ110=J114,1,0)</f>
        <v>0</v>
      </c>
      <c r="BA114" s="1497"/>
      <c r="BB114" s="1497"/>
      <c r="BC114" s="1497"/>
      <c r="BD114" s="1497"/>
      <c r="BE114" s="1497"/>
      <c r="BF114" s="1497"/>
      <c r="BG114" s="1497"/>
      <c r="BH114" s="1497"/>
      <c r="BI114" s="1497"/>
      <c r="BJ114" s="1497"/>
      <c r="BK114" s="1497"/>
      <c r="BL114" s="1497"/>
      <c r="BM114" s="1497"/>
      <c r="BN114" s="1497"/>
      <c r="BO114" s="94"/>
      <c r="BQ114" s="201"/>
      <c r="BR114" s="201"/>
      <c r="BS114" s="201"/>
      <c r="BT114" s="201"/>
      <c r="BU114" s="63"/>
      <c r="BV114" s="869"/>
      <c r="BW114" s="63"/>
      <c r="BX114" s="63"/>
      <c r="BY114" s="63"/>
      <c r="BZ114" s="63"/>
      <c r="CA114" s="63"/>
      <c r="CB114" s="63"/>
      <c r="CC114" s="63"/>
      <c r="CD114" s="63"/>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row>
    <row r="115" spans="5:124" s="27" customFormat="1" ht="15" hidden="1" customHeight="1" outlineLevel="1" x14ac:dyDescent="0.15">
      <c r="E115" s="771"/>
      <c r="F115" s="771"/>
      <c r="G115" s="90"/>
      <c r="H115" s="55"/>
      <c r="I115" s="391"/>
      <c r="J115" s="74"/>
      <c r="K115" s="74"/>
      <c r="L115" s="74"/>
      <c r="M115" s="74"/>
      <c r="N115" s="74"/>
      <c r="O115" s="74"/>
      <c r="P115" s="74"/>
      <c r="Q115" s="74"/>
      <c r="R115" s="74"/>
      <c r="S115" s="74"/>
      <c r="T115" s="74"/>
      <c r="U115" s="95"/>
      <c r="V115" s="74"/>
      <c r="W115" s="74"/>
      <c r="AA115" s="74"/>
      <c r="AB115" s="534"/>
      <c r="AC115" s="534"/>
      <c r="AD115" s="534"/>
      <c r="AE115" s="534"/>
      <c r="AF115" s="534"/>
      <c r="AG115" s="534"/>
      <c r="AH115" s="534"/>
      <c r="AI115" s="534"/>
      <c r="AJ115" s="534"/>
      <c r="AK115" s="534"/>
      <c r="AL115" s="534"/>
      <c r="AM115" s="534"/>
      <c r="AN115" s="534"/>
      <c r="AO115" s="534"/>
      <c r="AP115" s="534"/>
      <c r="AQ115" s="32"/>
      <c r="AR115" s="32"/>
      <c r="AS115" s="32"/>
      <c r="AT115" s="32"/>
      <c r="AU115" s="74"/>
      <c r="AZ115" s="534"/>
      <c r="BA115" s="534"/>
      <c r="BB115" s="534"/>
      <c r="BC115" s="534"/>
      <c r="BD115" s="534"/>
      <c r="BE115" s="534"/>
      <c r="BF115" s="534"/>
      <c r="BG115" s="534"/>
      <c r="BH115" s="534"/>
      <c r="BI115" s="534"/>
      <c r="BJ115" s="534"/>
      <c r="BK115" s="534"/>
      <c r="BL115" s="534"/>
      <c r="BM115" s="534"/>
      <c r="BN115" s="534"/>
      <c r="BO115" s="94"/>
      <c r="BQ115" s="201"/>
      <c r="BR115" s="201"/>
      <c r="BS115" s="201"/>
      <c r="BT115" s="201"/>
      <c r="BU115" s="63"/>
      <c r="BV115" s="869"/>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row>
    <row r="116" spans="5:124" s="27" customFormat="1" ht="13" hidden="1" customHeight="1" outlineLevel="1" x14ac:dyDescent="0.15">
      <c r="E116" s="771"/>
      <c r="F116" s="771"/>
      <c r="G116" s="90"/>
      <c r="H116" s="347"/>
      <c r="I116" s="74"/>
      <c r="J116" s="74"/>
      <c r="K116" s="74"/>
      <c r="L116" s="74"/>
      <c r="M116" s="74"/>
      <c r="N116" s="74"/>
      <c r="O116" s="74"/>
      <c r="P116" s="74"/>
      <c r="Q116" s="74"/>
      <c r="R116" s="74"/>
      <c r="S116" s="74"/>
      <c r="T116" s="74"/>
      <c r="U116" s="95"/>
      <c r="V116" s="74"/>
      <c r="W116" s="74"/>
      <c r="X116" s="74"/>
      <c r="Y116" s="74"/>
      <c r="Z116" s="74"/>
      <c r="AA116" s="74"/>
      <c r="AQ116" s="32"/>
      <c r="AR116" s="32"/>
      <c r="AS116" s="32"/>
      <c r="AT116" s="32"/>
      <c r="AU116" s="74"/>
      <c r="AV116" s="74"/>
      <c r="AW116" s="74"/>
      <c r="AX116" s="74"/>
      <c r="AY116" s="74"/>
      <c r="BO116" s="94"/>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row>
    <row r="117" spans="5:124" s="27" customFormat="1" ht="15" hidden="1" customHeight="1" outlineLevel="1" x14ac:dyDescent="0.15">
      <c r="E117" s="771"/>
      <c r="F117" s="771"/>
      <c r="G117" s="90"/>
      <c r="H117" s="492"/>
      <c r="I117" s="392" t="s">
        <v>802</v>
      </c>
      <c r="J117" s="347"/>
      <c r="K117" s="347"/>
      <c r="L117" s="347"/>
      <c r="M117" s="347"/>
      <c r="N117" s="347"/>
      <c r="O117" s="347"/>
      <c r="P117" s="347"/>
      <c r="Q117" s="347"/>
      <c r="R117" s="347"/>
      <c r="S117" s="347"/>
      <c r="T117" s="74"/>
      <c r="U117" s="127"/>
      <c r="V117" s="127"/>
      <c r="W117" s="127"/>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26"/>
      <c r="BE117" s="126"/>
      <c r="BF117" s="126"/>
      <c r="BG117" s="126"/>
      <c r="BH117" s="126"/>
      <c r="BI117" s="126"/>
      <c r="BJ117" s="126"/>
      <c r="BK117" s="126"/>
      <c r="BL117" s="126"/>
      <c r="BM117" s="126"/>
      <c r="BN117" s="126"/>
      <c r="BO117" s="94"/>
      <c r="BQ117" s="201"/>
      <c r="BR117" s="201"/>
      <c r="BS117" s="201"/>
      <c r="BT117" s="201"/>
      <c r="BU117" s="201"/>
      <c r="BV117" s="788"/>
      <c r="BW117" s="788"/>
      <c r="BX117" s="788"/>
      <c r="BY117" s="788"/>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row>
    <row r="118" spans="5:124" s="27" customFormat="1" ht="7" hidden="1" customHeight="1" outlineLevel="1" x14ac:dyDescent="0.15">
      <c r="E118" s="771"/>
      <c r="F118" s="771"/>
      <c r="G118" s="90"/>
      <c r="H118" s="55"/>
      <c r="I118" s="347"/>
      <c r="J118" s="347"/>
      <c r="K118" s="347"/>
      <c r="L118" s="347"/>
      <c r="M118" s="347"/>
      <c r="N118" s="347"/>
      <c r="O118" s="347"/>
      <c r="P118" s="347"/>
      <c r="Q118" s="347"/>
      <c r="R118" s="347"/>
      <c r="S118" s="347"/>
      <c r="T118" s="74"/>
      <c r="U118" s="127"/>
      <c r="V118" s="127"/>
      <c r="W118" s="127"/>
      <c r="X118" s="126"/>
      <c r="Y118" s="126"/>
      <c r="Z118" s="126"/>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788"/>
      <c r="BW118" s="788"/>
      <c r="BX118" s="788"/>
      <c r="BY118" s="788"/>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row>
    <row r="119" spans="5:124" s="27" customFormat="1" ht="15" customHeight="1" collapsed="1" x14ac:dyDescent="0.15">
      <c r="E119" s="201"/>
      <c r="G119" s="90"/>
      <c r="H119" s="55"/>
      <c r="J119" s="391" t="str">
        <f>X!C309</f>
        <v>Temperatura di entrata acqua fredda</v>
      </c>
      <c r="K119" s="74"/>
      <c r="L119" s="74"/>
      <c r="M119" s="74"/>
      <c r="N119" s="74"/>
      <c r="O119" s="74"/>
      <c r="P119" s="74"/>
      <c r="Q119" s="74"/>
      <c r="R119" s="74"/>
      <c r="S119" s="74"/>
      <c r="T119" s="74"/>
      <c r="U119" s="95" t="s">
        <v>85</v>
      </c>
      <c r="V119" s="74"/>
      <c r="W119" s="74"/>
      <c r="X119" s="1423"/>
      <c r="Y119" s="1423"/>
      <c r="Z119" s="1424"/>
      <c r="AA119" s="74"/>
      <c r="AQ119" s="32"/>
      <c r="AR119" s="32"/>
      <c r="AS119" s="32"/>
      <c r="AT119" s="32"/>
      <c r="AU119" s="74"/>
      <c r="AV119" s="1423"/>
      <c r="AW119" s="1423"/>
      <c r="AX119" s="1424"/>
      <c r="AY119" s="74"/>
      <c r="BO119" s="94"/>
      <c r="BQ119" s="201"/>
      <c r="BR119" s="201"/>
      <c r="BS119" s="201"/>
      <c r="BT119" s="201"/>
      <c r="BU119" s="63"/>
      <c r="BV119" s="63"/>
      <c r="BW119" s="63"/>
      <c r="BX119" s="63"/>
      <c r="BY119" s="63"/>
      <c r="BZ119" s="63"/>
      <c r="CA119" s="63"/>
      <c r="CB119" s="63"/>
      <c r="CC119" s="63"/>
      <c r="CD119" s="63"/>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row>
    <row r="120" spans="5:124"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row>
    <row r="121" spans="5:124" s="27" customFormat="1" ht="17" customHeight="1" x14ac:dyDescent="0.15">
      <c r="E121" s="201"/>
      <c r="G121" s="90"/>
      <c r="H121" s="364"/>
      <c r="I121" s="392" t="str">
        <f>X!C311</f>
        <v>Altri strumenti ausiliari</v>
      </c>
      <c r="J121" s="392"/>
      <c r="K121" s="115"/>
      <c r="L121" s="74"/>
      <c r="M121" s="74"/>
      <c r="Y121" s="32"/>
      <c r="Z121" s="388" t="str">
        <f>X!$C$191</f>
        <v>P elettrica</v>
      </c>
      <c r="AA121" s="120"/>
      <c r="AB121" s="389" t="str">
        <f>X!$C$206</f>
        <v>Tipo di regolazione</v>
      </c>
      <c r="AC121" s="32"/>
      <c r="AD121" s="32"/>
      <c r="AE121" s="32"/>
      <c r="AF121" s="32"/>
      <c r="AG121" s="32"/>
      <c r="AH121" s="32"/>
      <c r="AI121" s="32"/>
      <c r="AJ121" s="32"/>
      <c r="AK121" s="32"/>
      <c r="AL121" s="32"/>
      <c r="AM121" s="32"/>
      <c r="AN121" s="32"/>
      <c r="AO121" s="32"/>
      <c r="AP121" s="32"/>
      <c r="AQ121" s="32"/>
      <c r="AR121" s="32"/>
      <c r="AS121" s="32"/>
      <c r="AT121" s="32"/>
      <c r="AU121" s="116"/>
      <c r="AW121" s="32"/>
      <c r="AX121" s="388" t="str">
        <f>X!$C$191</f>
        <v>P elettrica</v>
      </c>
      <c r="AY121" s="120"/>
      <c r="AZ121" s="389" t="str">
        <f>X!$C$206</f>
        <v>Tipo di regolazione</v>
      </c>
      <c r="BA121" s="32"/>
      <c r="BB121" s="32"/>
      <c r="BC121" s="32"/>
      <c r="BD121" s="32"/>
      <c r="BE121" s="32"/>
      <c r="BF121" s="32"/>
      <c r="BG121" s="32"/>
      <c r="BH121" s="32"/>
      <c r="BI121" s="32"/>
      <c r="BJ121" s="32"/>
      <c r="BK121" s="32"/>
      <c r="BL121" s="32"/>
      <c r="BM121" s="32"/>
      <c r="BN121" s="32"/>
      <c r="BO121" s="94"/>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row>
    <row r="122" spans="5:124" s="27" customFormat="1" ht="6" customHeight="1" x14ac:dyDescent="0.15">
      <c r="E122" s="201"/>
      <c r="G122" s="90"/>
      <c r="H122" s="347"/>
      <c r="J122" s="74"/>
      <c r="K122" s="74"/>
      <c r="L122" s="74"/>
      <c r="M122" s="74"/>
      <c r="N122" s="74"/>
      <c r="O122" s="74"/>
      <c r="P122" s="74"/>
      <c r="Q122" s="74"/>
      <c r="R122" s="74"/>
      <c r="S122" s="74"/>
      <c r="T122" s="74"/>
      <c r="U122" s="95"/>
      <c r="V122" s="74"/>
      <c r="W122" s="74"/>
      <c r="X122" s="74"/>
      <c r="Y122" s="74"/>
      <c r="Z122" s="74"/>
      <c r="AA122" s="74"/>
      <c r="AB122" s="74"/>
      <c r="AC122" s="74"/>
      <c r="AD122" s="74"/>
      <c r="AE122" s="74"/>
      <c r="AF122" s="74"/>
      <c r="AG122" s="74"/>
      <c r="AH122" s="74"/>
      <c r="AI122" s="74"/>
      <c r="AJ122" s="74"/>
      <c r="AK122" s="74"/>
      <c r="AL122" s="74"/>
      <c r="AM122" s="74"/>
      <c r="AN122" s="74"/>
      <c r="AO122" s="74"/>
      <c r="AP122" s="74"/>
      <c r="AQ122" s="32"/>
      <c r="AR122" s="32"/>
      <c r="AS122" s="32"/>
      <c r="AT122" s="32"/>
      <c r="AU122" s="74"/>
      <c r="AV122" s="74"/>
      <c r="AW122" s="74"/>
      <c r="AX122" s="74"/>
      <c r="AY122" s="74"/>
      <c r="AZ122" s="74"/>
      <c r="BA122" s="74"/>
      <c r="BB122" s="74"/>
      <c r="BC122" s="74"/>
      <c r="BD122" s="74"/>
      <c r="BE122" s="74"/>
      <c r="BF122" s="74"/>
      <c r="BG122" s="74"/>
      <c r="BH122" s="74"/>
      <c r="BI122" s="74"/>
      <c r="BJ122" s="74"/>
      <c r="BK122" s="74"/>
      <c r="BL122" s="74"/>
      <c r="BM122" s="74"/>
      <c r="BN122" s="74"/>
      <c r="BO122" s="94"/>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row>
    <row r="123" spans="5:124" s="27" customFormat="1" ht="15" customHeight="1" x14ac:dyDescent="0.15">
      <c r="E123" s="201"/>
      <c r="G123" s="90"/>
      <c r="H123" s="55"/>
      <c r="I123" s="1427"/>
      <c r="J123" s="1427"/>
      <c r="K123" s="1427"/>
      <c r="L123" s="1427"/>
      <c r="M123" s="1427"/>
      <c r="N123" s="1427"/>
      <c r="O123" s="1427"/>
      <c r="P123" s="1427"/>
      <c r="Q123" s="1427"/>
      <c r="R123" s="1427"/>
      <c r="S123" s="1428"/>
      <c r="T123" s="74"/>
      <c r="U123" s="95" t="s">
        <v>83</v>
      </c>
      <c r="V123" s="74"/>
      <c r="W123" s="74"/>
      <c r="X123" s="1420"/>
      <c r="Y123" s="1420"/>
      <c r="Z123" s="1421"/>
      <c r="AA123" s="74"/>
      <c r="AB123" s="1413"/>
      <c r="AC123" s="1413"/>
      <c r="AD123" s="1413"/>
      <c r="AE123" s="1413"/>
      <c r="AF123" s="1413"/>
      <c r="AG123" s="1413"/>
      <c r="AH123" s="1413"/>
      <c r="AI123" s="1413"/>
      <c r="AJ123" s="1413"/>
      <c r="AK123" s="1413"/>
      <c r="AL123" s="1413"/>
      <c r="AM123" s="1413"/>
      <c r="AN123" s="1413"/>
      <c r="AO123" s="1413"/>
      <c r="AP123" s="1414"/>
      <c r="AQ123" s="32"/>
      <c r="AR123" s="32"/>
      <c r="AS123" s="32"/>
      <c r="AT123" s="32"/>
      <c r="AU123" s="74"/>
      <c r="AV123" s="1420"/>
      <c r="AW123" s="1420"/>
      <c r="AX123" s="1421"/>
      <c r="AY123" s="74"/>
      <c r="AZ123" s="1413"/>
      <c r="BA123" s="1413"/>
      <c r="BB123" s="1413"/>
      <c r="BC123" s="1413"/>
      <c r="BD123" s="1413"/>
      <c r="BE123" s="1413"/>
      <c r="BF123" s="1413"/>
      <c r="BG123" s="1413"/>
      <c r="BH123" s="1413"/>
      <c r="BI123" s="1413"/>
      <c r="BJ123" s="1413"/>
      <c r="BK123" s="1413"/>
      <c r="BL123" s="1413"/>
      <c r="BM123" s="1413"/>
      <c r="BN123" s="1414"/>
      <c r="BO123" s="94"/>
      <c r="BQ123" s="201"/>
      <c r="BR123" s="201"/>
      <c r="BS123" s="201"/>
      <c r="BT123" s="201"/>
      <c r="BU123" s="63"/>
      <c r="BV123" s="63"/>
      <c r="BW123" s="63"/>
      <c r="BX123" s="63"/>
      <c r="BY123" s="63"/>
      <c r="BZ123" s="63"/>
      <c r="CA123" s="63"/>
      <c r="CB123" s="63"/>
      <c r="CC123" s="63"/>
      <c r="CD123" s="63"/>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row>
    <row r="124" spans="5:124" s="27" customFormat="1" ht="8" customHeight="1" x14ac:dyDescent="0.15">
      <c r="E124" s="201"/>
      <c r="G124" s="90"/>
      <c r="H124" s="347"/>
      <c r="I124" s="74"/>
      <c r="J124" s="74"/>
      <c r="K124" s="74"/>
      <c r="L124" s="74"/>
      <c r="M124" s="74"/>
      <c r="N124" s="74"/>
      <c r="O124" s="74"/>
      <c r="P124" s="74"/>
      <c r="Q124" s="74"/>
      <c r="R124" s="74"/>
      <c r="S124" s="74"/>
      <c r="T124" s="74"/>
      <c r="U124" s="95"/>
      <c r="V124" s="74"/>
      <c r="W124" s="74"/>
      <c r="X124" s="74"/>
      <c r="Y124" s="74"/>
      <c r="Z124" s="74"/>
      <c r="AA124" s="74"/>
      <c r="AQ124" s="32"/>
      <c r="AR124" s="32"/>
      <c r="AS124" s="32"/>
      <c r="AT124" s="32"/>
      <c r="AU124" s="74"/>
      <c r="AV124" s="74"/>
      <c r="AW124" s="74"/>
      <c r="AX124" s="74"/>
      <c r="AY124" s="74"/>
      <c r="BO124" s="94"/>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row>
    <row r="125" spans="5:124" x14ac:dyDescent="0.15">
      <c r="G125" s="128"/>
      <c r="H125" s="373"/>
      <c r="I125" s="100"/>
      <c r="J125" s="100"/>
      <c r="K125" s="100"/>
      <c r="L125" s="100"/>
      <c r="M125" s="100"/>
      <c r="N125" s="100"/>
      <c r="O125" s="100"/>
      <c r="P125" s="100"/>
      <c r="Q125" s="100"/>
      <c r="R125" s="100"/>
      <c r="S125" s="100"/>
      <c r="T125" s="100"/>
      <c r="U125" s="99"/>
      <c r="V125" s="100"/>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c r="AX125" s="100"/>
      <c r="AY125" s="100"/>
      <c r="AZ125" s="100"/>
      <c r="BA125" s="100"/>
      <c r="BB125" s="100"/>
      <c r="BC125" s="100"/>
      <c r="BD125" s="100"/>
      <c r="BE125" s="100"/>
      <c r="BF125" s="100"/>
      <c r="BG125" s="100"/>
      <c r="BH125" s="100"/>
      <c r="BI125" s="100"/>
      <c r="BJ125" s="100"/>
      <c r="BK125" s="100"/>
      <c r="BL125" s="100"/>
      <c r="BM125" s="100"/>
      <c r="BN125" s="100"/>
      <c r="BO125" s="129"/>
    </row>
    <row r="126" spans="5:124" ht="17" customHeight="1" x14ac:dyDescent="0.15"/>
    <row r="127" spans="5:124" ht="17" customHeight="1" x14ac:dyDescent="0.15">
      <c r="G127" s="100"/>
      <c r="H127" s="373"/>
      <c r="I127" s="100"/>
      <c r="J127" s="100"/>
      <c r="K127" s="100"/>
      <c r="L127" s="100"/>
      <c r="M127" s="100"/>
      <c r="N127" s="100"/>
      <c r="O127" s="100"/>
      <c r="P127" s="100"/>
      <c r="Q127" s="100"/>
      <c r="R127" s="100"/>
      <c r="S127" s="100"/>
      <c r="T127" s="100"/>
      <c r="U127" s="99"/>
      <c r="V127" s="100"/>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c r="AW127" s="100"/>
      <c r="AX127" s="100"/>
      <c r="AY127" s="100"/>
      <c r="AZ127" s="100"/>
      <c r="BA127" s="100"/>
      <c r="BB127" s="100"/>
      <c r="BC127" s="100"/>
      <c r="BD127" s="100"/>
      <c r="BE127" s="100"/>
      <c r="BF127" s="100"/>
      <c r="BG127" s="100"/>
      <c r="BH127" s="100"/>
      <c r="BI127" s="100"/>
      <c r="BJ127" s="100"/>
      <c r="BK127" s="100"/>
      <c r="BL127" s="100"/>
      <c r="BM127" s="100"/>
      <c r="BN127" s="100"/>
      <c r="BO127" s="100"/>
      <c r="BU127" s="201"/>
      <c r="BV127" s="201"/>
      <c r="BW127" s="201"/>
      <c r="BX127" s="201"/>
      <c r="BY127" s="201"/>
      <c r="BZ127" s="201"/>
      <c r="CA127" s="201"/>
      <c r="CB127" s="201"/>
      <c r="CC127" s="201"/>
      <c r="CD127" s="201"/>
    </row>
    <row r="128" spans="5:124" ht="17" customHeight="1" x14ac:dyDescent="0.15">
      <c r="G128" s="77"/>
      <c r="H128" s="369"/>
      <c r="I128" s="78"/>
      <c r="J128" s="78"/>
      <c r="K128" s="78"/>
      <c r="L128" s="78"/>
      <c r="M128" s="78"/>
      <c r="N128" s="78"/>
      <c r="O128" s="78"/>
      <c r="P128" s="78"/>
      <c r="Q128" s="78"/>
      <c r="R128" s="78"/>
      <c r="S128" s="78"/>
      <c r="T128" s="78"/>
      <c r="U128" s="79"/>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80"/>
      <c r="BU128" s="201"/>
      <c r="BV128" s="201"/>
      <c r="BW128" s="201"/>
      <c r="BX128" s="201"/>
      <c r="BY128" s="201"/>
      <c r="BZ128" s="201"/>
      <c r="CA128" s="201"/>
      <c r="CB128" s="201"/>
      <c r="CC128" s="201"/>
      <c r="CD128" s="201"/>
    </row>
    <row r="129" spans="5:124" s="86" customFormat="1" ht="21" customHeight="1" x14ac:dyDescent="0.15">
      <c r="E129" s="779"/>
      <c r="G129" s="81"/>
      <c r="H129" s="357">
        <v>3</v>
      </c>
      <c r="I129" s="394" t="str">
        <f>X!$C$86</f>
        <v>Inserimento dati d'esercizio</v>
      </c>
      <c r="J129" s="83"/>
      <c r="K129" s="83"/>
      <c r="L129" s="84"/>
      <c r="M129" s="84"/>
      <c r="N129" s="85"/>
      <c r="O129" s="85"/>
      <c r="P129" s="85"/>
      <c r="Q129" s="85"/>
      <c r="R129" s="85"/>
      <c r="S129" s="85"/>
      <c r="T129" s="85"/>
      <c r="U129" s="85"/>
      <c r="V129" s="85"/>
      <c r="W129" s="85"/>
      <c r="X129" s="83"/>
      <c r="Y129" s="83"/>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3"/>
      <c r="AW129" s="83"/>
      <c r="AX129" s="84"/>
      <c r="AY129" s="84"/>
      <c r="AZ129" s="84"/>
      <c r="BA129" s="84"/>
      <c r="BB129" s="84"/>
      <c r="BC129" s="84"/>
      <c r="BD129" s="84"/>
      <c r="BE129" s="84"/>
      <c r="BF129" s="84"/>
      <c r="BG129" s="84"/>
      <c r="BH129" s="84"/>
      <c r="BI129" s="84"/>
      <c r="BJ129" s="84"/>
      <c r="BK129" s="84"/>
      <c r="BL129" s="84"/>
      <c r="BM129" s="84"/>
      <c r="BN129" s="84"/>
      <c r="BO129" s="89"/>
      <c r="BQ129" s="779"/>
      <c r="BR129" s="779"/>
      <c r="BS129" s="779"/>
      <c r="BT129" s="779"/>
      <c r="BU129" s="201"/>
      <c r="BV129" s="201"/>
      <c r="BW129" s="201"/>
      <c r="BX129" s="201"/>
      <c r="BY129" s="201"/>
      <c r="BZ129" s="201"/>
      <c r="CA129" s="201"/>
      <c r="CB129" s="201"/>
      <c r="CC129" s="201"/>
      <c r="CD129" s="201"/>
      <c r="CE129" s="779"/>
      <c r="CF129" s="779"/>
      <c r="CG129" s="779"/>
      <c r="CH129" s="779"/>
      <c r="CI129" s="779"/>
      <c r="CJ129" s="779"/>
      <c r="CK129" s="779"/>
      <c r="CL129" s="779"/>
      <c r="CM129" s="779"/>
      <c r="CN129" s="779"/>
      <c r="CO129" s="779"/>
      <c r="CP129" s="779"/>
      <c r="CQ129" s="779"/>
      <c r="CR129" s="779"/>
      <c r="CS129" s="779"/>
      <c r="CT129" s="779"/>
      <c r="CU129" s="779"/>
      <c r="CV129" s="779"/>
      <c r="CW129" s="779"/>
      <c r="CX129" s="779"/>
      <c r="CY129" s="779"/>
      <c r="CZ129" s="779"/>
      <c r="DA129" s="779"/>
      <c r="DB129" s="779"/>
      <c r="DC129" s="779"/>
      <c r="DD129" s="779"/>
      <c r="DE129" s="779"/>
      <c r="DF129" s="779"/>
      <c r="DG129" s="779"/>
      <c r="DH129" s="779"/>
      <c r="DI129" s="779"/>
      <c r="DJ129" s="779"/>
      <c r="DK129" s="779"/>
      <c r="DL129" s="779"/>
      <c r="DM129" s="779"/>
      <c r="DN129" s="779"/>
      <c r="DO129" s="779"/>
      <c r="DP129" s="779"/>
      <c r="DQ129" s="779"/>
      <c r="DR129" s="779"/>
      <c r="DS129" s="779"/>
      <c r="DT129" s="779"/>
    </row>
    <row r="130" spans="5:124" s="27" customFormat="1" ht="17" customHeight="1" x14ac:dyDescent="0.15">
      <c r="E130" s="201"/>
      <c r="G130" s="90"/>
      <c r="H130" s="55"/>
      <c r="I130" s="74"/>
      <c r="J130" s="74"/>
      <c r="K130" s="74"/>
      <c r="L130" s="74"/>
      <c r="M130" s="74"/>
      <c r="N130" s="74"/>
      <c r="O130" s="74"/>
      <c r="P130" s="74"/>
      <c r="Q130" s="74"/>
      <c r="R130" s="74"/>
      <c r="S130" s="74"/>
      <c r="T130" s="74"/>
      <c r="U130" s="95"/>
      <c r="V130" s="74"/>
      <c r="W130" s="74"/>
      <c r="X130" s="106"/>
      <c r="Y130" s="106"/>
      <c r="Z130" s="106"/>
      <c r="AA130" s="74"/>
      <c r="AB130" s="107"/>
      <c r="AC130" s="107"/>
      <c r="AD130" s="107"/>
      <c r="AE130" s="107"/>
      <c r="AF130" s="107"/>
      <c r="AG130" s="107"/>
      <c r="AH130" s="107"/>
      <c r="AI130" s="107"/>
      <c r="AJ130" s="107"/>
      <c r="AK130" s="74"/>
      <c r="AL130" s="74"/>
      <c r="AM130" s="74"/>
      <c r="AN130" s="74"/>
      <c r="AO130" s="74"/>
      <c r="AP130" s="74"/>
      <c r="AQ130" s="74"/>
      <c r="AR130" s="74"/>
      <c r="AS130" s="74"/>
      <c r="AT130" s="74"/>
      <c r="AU130" s="74"/>
      <c r="AV130" s="106"/>
      <c r="AW130" s="106"/>
      <c r="AX130" s="106"/>
      <c r="AY130" s="74"/>
      <c r="AZ130" s="107"/>
      <c r="BA130" s="107"/>
      <c r="BB130" s="107"/>
      <c r="BC130" s="107"/>
      <c r="BD130" s="107"/>
      <c r="BE130" s="107"/>
      <c r="BF130" s="107"/>
      <c r="BG130" s="107"/>
      <c r="BH130" s="107"/>
      <c r="BM130"/>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row>
    <row r="131" spans="5:124" s="27" customFormat="1" ht="32" customHeight="1" x14ac:dyDescent="0.15">
      <c r="E131" s="201"/>
      <c r="G131" s="90"/>
      <c r="H131" s="1429" t="str">
        <f>H51</f>
        <v>In caso di sostituzione dell’impianto, i dati immessi per compressori e azionamenti ausiliari (ventilatori, pompe) devono corrispondere ai «valori reali» in loco. Per i nuovi progetti devono essere presi in considerazione i valori di progettazione e/o di esecuzione (niente valori stimati)</v>
      </c>
      <c r="I131" s="1429"/>
      <c r="J131" s="1429"/>
      <c r="K131" s="1429"/>
      <c r="L131" s="1429"/>
      <c r="M131" s="1429"/>
      <c r="N131" s="1429"/>
      <c r="O131" s="1429"/>
      <c r="P131" s="1429"/>
      <c r="Q131" s="1429"/>
      <c r="R131" s="1429"/>
      <c r="S131" s="1429"/>
      <c r="T131" s="1429"/>
      <c r="U131" s="1429"/>
      <c r="V131" s="1429"/>
      <c r="W131" s="1429"/>
      <c r="X131" s="1429"/>
      <c r="Y131" s="1429"/>
      <c r="Z131" s="1429"/>
      <c r="AA131" s="1429"/>
      <c r="AB131" s="1429"/>
      <c r="AC131" s="1429"/>
      <c r="AD131" s="1429"/>
      <c r="AE131" s="1429"/>
      <c r="AF131" s="1429"/>
      <c r="AG131" s="1429"/>
      <c r="AH131" s="1429"/>
      <c r="AI131" s="1429"/>
      <c r="AJ131" s="1429"/>
      <c r="AK131" s="1429"/>
      <c r="AL131" s="1429"/>
      <c r="AM131" s="1429"/>
      <c r="AN131" s="1429"/>
      <c r="AO131" s="1429"/>
      <c r="AP131" s="1429"/>
      <c r="AQ131" s="1429"/>
      <c r="AR131" s="1429"/>
      <c r="AS131" s="1429"/>
      <c r="AT131" s="1429"/>
      <c r="AU131" s="1429"/>
      <c r="AV131" s="1429"/>
      <c r="AW131" s="1429"/>
      <c r="AX131" s="1429"/>
      <c r="AY131" s="1429"/>
      <c r="AZ131" s="1429"/>
      <c r="BA131" s="1429"/>
      <c r="BB131" s="1429"/>
      <c r="BC131" s="1429"/>
      <c r="BD131" s="1429"/>
      <c r="BE131" s="1429"/>
      <c r="BF131" s="1429"/>
      <c r="BG131" s="1429"/>
      <c r="BH131" s="1429"/>
      <c r="BI131" s="1429"/>
      <c r="BJ131" s="1429"/>
      <c r="BK131" s="1429"/>
      <c r="BL131" s="1429"/>
      <c r="BM131" s="1429"/>
      <c r="BN131" s="1429"/>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row>
    <row r="132" spans="5:124" s="27" customFormat="1" ht="17" customHeight="1" x14ac:dyDescent="0.15">
      <c r="E132" s="201"/>
      <c r="G132" s="90"/>
      <c r="H132" s="55"/>
      <c r="I132" s="74"/>
      <c r="J132" s="74"/>
      <c r="K132" s="74"/>
      <c r="L132" s="74"/>
      <c r="M132" s="74"/>
      <c r="N132" s="74"/>
      <c r="O132" s="74"/>
      <c r="P132" s="74"/>
      <c r="Q132" s="74"/>
      <c r="R132" s="74"/>
      <c r="S132" s="74"/>
      <c r="T132" s="74"/>
      <c r="U132" s="95"/>
      <c r="V132" s="74"/>
      <c r="W132" s="74"/>
      <c r="X132" s="106"/>
      <c r="Y132" s="106"/>
      <c r="Z132" s="106"/>
      <c r="AA132" s="74"/>
      <c r="AB132" s="107"/>
      <c r="AC132" s="107"/>
      <c r="AD132" s="107"/>
      <c r="AE132" s="107"/>
      <c r="AF132" s="107"/>
      <c r="AG132" s="107"/>
      <c r="AH132" s="107"/>
      <c r="AI132" s="107"/>
      <c r="AJ132" s="107"/>
      <c r="AK132" s="74"/>
      <c r="AL132" s="74"/>
      <c r="AM132" s="74"/>
      <c r="AN132" s="74"/>
      <c r="AO132" s="74"/>
      <c r="AP132" s="74"/>
      <c r="AQ132" s="74"/>
      <c r="AR132" s="74"/>
      <c r="AS132" s="74"/>
      <c r="AT132" s="74"/>
      <c r="AU132" s="74"/>
      <c r="AV132" s="106"/>
      <c r="AW132" s="106"/>
      <c r="AX132" s="106"/>
      <c r="AY132" s="74"/>
      <c r="AZ132" s="107"/>
      <c r="BA132" s="107"/>
      <c r="BB132" s="107"/>
      <c r="BC132" s="107"/>
      <c r="BD132" s="107"/>
      <c r="BE132" s="107"/>
      <c r="BF132" s="107"/>
      <c r="BG132" s="107"/>
      <c r="BH132" s="107"/>
      <c r="BM132"/>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row>
    <row r="133" spans="5:124" s="110" customFormat="1" ht="17" customHeight="1" x14ac:dyDescent="0.15">
      <c r="E133" s="796"/>
      <c r="G133" s="108"/>
      <c r="H133" s="359"/>
      <c r="I133" s="109"/>
      <c r="J133" s="109"/>
      <c r="K133" s="109"/>
      <c r="X133" s="111" t="str">
        <f>'1 System specification'!W240</f>
        <v>Variante A</v>
      </c>
      <c r="Y133" s="111"/>
      <c r="Z133" s="112"/>
      <c r="AA133" s="112"/>
      <c r="AB133" s="112"/>
      <c r="AC133" s="112"/>
      <c r="AD133" s="112"/>
      <c r="AE133" s="112"/>
      <c r="AF133" s="112"/>
      <c r="AG133" s="112"/>
      <c r="AH133" s="112"/>
      <c r="AI133" s="112"/>
      <c r="AJ133" s="112"/>
      <c r="AK133" s="112"/>
      <c r="AL133" s="112"/>
      <c r="AM133" s="112"/>
      <c r="AN133" s="112"/>
      <c r="AO133" s="112"/>
      <c r="AP133" s="112"/>
      <c r="AV133" s="111" t="str">
        <f>'1 System specification'!W241</f>
        <v/>
      </c>
      <c r="AW133" s="111"/>
      <c r="AX133" s="112"/>
      <c r="AY133" s="112"/>
      <c r="AZ133" s="112"/>
      <c r="BA133" s="112"/>
      <c r="BB133" s="112"/>
      <c r="BC133" s="112"/>
      <c r="BD133" s="112"/>
      <c r="BE133" s="112"/>
      <c r="BF133" s="112"/>
      <c r="BG133" s="112"/>
      <c r="BH133" s="112"/>
      <c r="BI133" s="112"/>
      <c r="BJ133" s="112"/>
      <c r="BK133" s="112"/>
      <c r="BL133" s="112"/>
      <c r="BM133" s="112"/>
      <c r="BN133" s="112"/>
      <c r="BO133" s="113"/>
      <c r="BQ133" s="796"/>
      <c r="BR133" s="796"/>
      <c r="BS133" s="796"/>
      <c r="BT133" s="796"/>
      <c r="BU133" s="201"/>
      <c r="BV133" s="201"/>
      <c r="BW133" s="201"/>
      <c r="BX133" s="201"/>
      <c r="BY133" s="201"/>
      <c r="BZ133" s="201"/>
      <c r="CA133" s="201"/>
      <c r="CB133" s="201"/>
      <c r="CC133" s="201"/>
      <c r="CD133" s="201"/>
      <c r="CE133" s="796"/>
      <c r="CF133" s="796"/>
      <c r="CG133" s="796"/>
      <c r="CH133" s="796"/>
      <c r="CI133" s="796"/>
      <c r="CJ133" s="796"/>
      <c r="CK133" s="796"/>
      <c r="CL133" s="796"/>
      <c r="CM133" s="796"/>
      <c r="CN133" s="796"/>
      <c r="CO133" s="796"/>
      <c r="CP133" s="796"/>
      <c r="CQ133" s="796"/>
      <c r="CR133" s="796"/>
      <c r="CS133" s="796"/>
      <c r="CT133" s="796"/>
      <c r="CU133" s="796"/>
      <c r="CV133" s="796"/>
      <c r="CW133" s="796"/>
      <c r="CX133" s="796"/>
      <c r="CY133" s="796"/>
      <c r="CZ133" s="796"/>
      <c r="DA133" s="796"/>
      <c r="DB133" s="796"/>
      <c r="DC133" s="796"/>
      <c r="DD133" s="796"/>
      <c r="DE133" s="796"/>
      <c r="DF133" s="796"/>
      <c r="DG133" s="796"/>
      <c r="DH133" s="796"/>
      <c r="DI133" s="796"/>
      <c r="DJ133" s="796"/>
      <c r="DK133" s="796"/>
      <c r="DL133" s="796"/>
      <c r="DM133" s="796"/>
      <c r="DN133" s="796"/>
      <c r="DO133" s="796"/>
      <c r="DP133" s="796"/>
      <c r="DQ133" s="796"/>
      <c r="DR133" s="796"/>
      <c r="DS133" s="796"/>
      <c r="DT133" s="796"/>
    </row>
    <row r="134" spans="5:124" s="27" customFormat="1" ht="9" customHeight="1" x14ac:dyDescent="0.15">
      <c r="E134" s="201"/>
      <c r="G134" s="90"/>
      <c r="H134" s="347"/>
      <c r="I134" s="74"/>
      <c r="J134" s="74"/>
      <c r="K134" s="74"/>
      <c r="L134" s="74"/>
      <c r="M134" s="74"/>
      <c r="N134" s="74"/>
      <c r="O134" s="74"/>
      <c r="P134" s="74"/>
      <c r="Q134" s="74"/>
      <c r="R134" s="74"/>
      <c r="S134" s="74"/>
      <c r="T134" s="74"/>
      <c r="U134" s="95"/>
      <c r="V134" s="74"/>
      <c r="W134" s="74"/>
      <c r="X134" s="74"/>
      <c r="Y134" s="74"/>
      <c r="Z134" s="74"/>
      <c r="AA134" s="74"/>
      <c r="AB134" s="74"/>
      <c r="AC134" s="74"/>
      <c r="AD134" s="74"/>
      <c r="AE134" s="74"/>
      <c r="AY134" s="93"/>
      <c r="BM134"/>
      <c r="BO134" s="94"/>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row>
    <row r="135" spans="5:124" s="27" customFormat="1" ht="17" customHeight="1" x14ac:dyDescent="0.15">
      <c r="E135" s="201"/>
      <c r="G135" s="90"/>
      <c r="H135" s="211"/>
      <c r="W135" s="1384" t="str">
        <f>X!$C$114</f>
        <v>Primavera</v>
      </c>
      <c r="X135" s="1384"/>
      <c r="Y135" s="1384"/>
      <c r="Z135" s="1384"/>
      <c r="AA135" s="1405" t="str">
        <f>X!$C$212</f>
        <v>Estate</v>
      </c>
      <c r="AB135" s="1405"/>
      <c r="AC135" s="1405"/>
      <c r="AD135" s="1405"/>
      <c r="AE135" s="1384" t="str">
        <f>X!$C$120</f>
        <v>Autunno</v>
      </c>
      <c r="AF135" s="1384"/>
      <c r="AG135" s="1384"/>
      <c r="AH135" s="1384"/>
      <c r="AI135" s="1384" t="str">
        <f>X!$C$269</f>
        <v>Inverno</v>
      </c>
      <c r="AJ135" s="1384"/>
      <c r="AK135" s="1384"/>
      <c r="AL135" s="1384"/>
      <c r="AN135" s="1384" t="str">
        <f>X!$C$130</f>
        <v>Anno</v>
      </c>
      <c r="AO135" s="1346"/>
      <c r="AP135" s="1346"/>
      <c r="AQ135" s="58"/>
      <c r="AR135" s="58"/>
      <c r="AV135" s="1384" t="str">
        <f>X!$C$114</f>
        <v>Primavera</v>
      </c>
      <c r="AW135" s="1346"/>
      <c r="AX135" s="1346"/>
      <c r="AZ135" s="1405" t="str">
        <f>X!$C$212</f>
        <v>Estate</v>
      </c>
      <c r="BA135" s="1433"/>
      <c r="BB135" s="1433"/>
      <c r="BD135" s="1384" t="str">
        <f>X!$C$120</f>
        <v>Autunno</v>
      </c>
      <c r="BE135" s="1346"/>
      <c r="BF135" s="1346"/>
      <c r="BH135" s="1384" t="str">
        <f>X!$C$269</f>
        <v>Inverno</v>
      </c>
      <c r="BI135" s="1346"/>
      <c r="BJ135" s="1346"/>
      <c r="BL135" s="1384" t="str">
        <f>X!$C$130</f>
        <v>Anno</v>
      </c>
      <c r="BM135" s="1346"/>
      <c r="BN135" s="1346"/>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row>
    <row r="136" spans="5:124" s="27" customFormat="1" ht="6" customHeight="1" x14ac:dyDescent="0.15">
      <c r="E136" s="201"/>
      <c r="G136" s="90"/>
      <c r="H136" s="347"/>
      <c r="I136" s="74"/>
      <c r="J136" s="74"/>
      <c r="K136" s="74"/>
      <c r="L136" s="74"/>
      <c r="M136" s="74"/>
      <c r="N136" s="74"/>
      <c r="O136" s="74"/>
      <c r="P136" s="74"/>
      <c r="Q136" s="74"/>
      <c r="R136" s="74"/>
      <c r="S136" s="74"/>
      <c r="T136" s="74"/>
      <c r="U136" s="95"/>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94"/>
      <c r="BQ136" s="201"/>
      <c r="BR136" s="201"/>
      <c r="BS136" s="201"/>
      <c r="BT136" s="201"/>
      <c r="BU136" s="63"/>
      <c r="BV136" s="63"/>
      <c r="BW136" s="63"/>
      <c r="BX136" s="63"/>
      <c r="BY136" s="63"/>
      <c r="BZ136" s="63"/>
      <c r="CA136" s="63"/>
      <c r="CB136" s="63"/>
      <c r="CC136" s="63"/>
      <c r="CD136" s="63"/>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row>
    <row r="137" spans="5:124" s="27" customFormat="1" ht="17" customHeight="1" x14ac:dyDescent="0.15">
      <c r="E137" s="201"/>
      <c r="G137" s="90"/>
      <c r="H137" s="364">
        <v>3.1</v>
      </c>
      <c r="I137" s="392" t="str">
        <f>X!$C$36</f>
        <v>Temperatura esterna (5:40 - 17:40 h)</v>
      </c>
      <c r="J137" s="74"/>
      <c r="K137" s="74"/>
      <c r="L137" s="74"/>
      <c r="M137" s="74"/>
      <c r="N137" s="74"/>
      <c r="O137" s="130"/>
      <c r="P137" s="74"/>
      <c r="Q137" s="74"/>
      <c r="R137" s="74"/>
      <c r="S137" s="74"/>
      <c r="T137" s="74"/>
      <c r="U137" s="95"/>
      <c r="V137" s="74"/>
      <c r="W137" s="74"/>
      <c r="X137" s="131"/>
      <c r="Y137" s="131"/>
      <c r="Z137" s="131"/>
      <c r="AA137" s="132"/>
      <c r="AB137" s="131"/>
      <c r="AC137" s="131"/>
      <c r="AD137" s="131"/>
      <c r="AE137" s="133"/>
      <c r="AF137" s="131"/>
      <c r="AG137" s="131"/>
      <c r="AH137" s="131"/>
      <c r="AI137" s="133"/>
      <c r="AJ137" s="131"/>
      <c r="AK137" s="131"/>
      <c r="AL137" s="131"/>
      <c r="AM137" s="106"/>
      <c r="AN137" s="134"/>
      <c r="AO137" s="134"/>
      <c r="AP137" s="134"/>
      <c r="AQ137" s="134"/>
      <c r="AR137" s="134"/>
      <c r="AS137" s="106"/>
      <c r="AT137" s="106"/>
      <c r="AU137" s="106"/>
      <c r="AV137" s="131"/>
      <c r="AW137" s="74"/>
      <c r="AX137" s="74"/>
      <c r="AY137" s="106"/>
      <c r="AZ137" s="131"/>
      <c r="BA137" s="74"/>
      <c r="BB137" s="74"/>
      <c r="BC137" s="135"/>
      <c r="BD137" s="131"/>
      <c r="BE137" s="74"/>
      <c r="BF137" s="74"/>
      <c r="BG137" s="135"/>
      <c r="BH137" s="131"/>
      <c r="BI137" s="74"/>
      <c r="BJ137" s="74"/>
      <c r="BK137" s="106"/>
      <c r="BL137" s="134"/>
      <c r="BM137" s="115"/>
      <c r="BN137" s="115"/>
      <c r="BO137" s="94"/>
      <c r="BQ137" s="201"/>
      <c r="BR137" s="201"/>
      <c r="BS137" s="201"/>
      <c r="BT137" s="201"/>
      <c r="BU137" s="63"/>
      <c r="BV137" s="63"/>
      <c r="BW137" s="63"/>
      <c r="BX137" s="63"/>
      <c r="BY137" s="63"/>
      <c r="BZ137" s="63"/>
      <c r="CA137" s="63"/>
      <c r="CB137" s="63"/>
      <c r="CC137" s="63"/>
      <c r="CD137" s="63"/>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row>
    <row r="138" spans="5:124"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row>
    <row r="139" spans="5:124" s="27" customFormat="1" ht="11" customHeight="1" x14ac:dyDescent="0.15">
      <c r="E139" s="201"/>
      <c r="G139" s="90"/>
      <c r="H139" s="211"/>
      <c r="I139" s="130">
        <f>X593</f>
        <v>0</v>
      </c>
      <c r="J139" s="74"/>
      <c r="K139" s="74"/>
      <c r="L139" s="74"/>
      <c r="M139" s="74"/>
      <c r="N139" s="74"/>
      <c r="P139" s="74"/>
      <c r="Q139" s="74"/>
      <c r="R139" s="74"/>
      <c r="S139" s="74"/>
      <c r="T139" s="74"/>
      <c r="U139" s="95" t="s">
        <v>85</v>
      </c>
      <c r="V139" s="74"/>
      <c r="W139" s="74"/>
      <c r="X139" s="1376">
        <f>AD597</f>
        <v>0</v>
      </c>
      <c r="Y139" s="1376"/>
      <c r="Z139" s="1376"/>
      <c r="AA139" s="132"/>
      <c r="AB139" s="1376">
        <f>AD608</f>
        <v>0</v>
      </c>
      <c r="AC139" s="1376"/>
      <c r="AD139" s="1376"/>
      <c r="AE139" s="133"/>
      <c r="AF139" s="1376">
        <f>AD618</f>
        <v>0</v>
      </c>
      <c r="AG139" s="1376"/>
      <c r="AH139" s="1376"/>
      <c r="AI139" s="133"/>
      <c r="AJ139" s="1376">
        <f>AD628</f>
        <v>0</v>
      </c>
      <c r="AK139" s="1376"/>
      <c r="AL139" s="1376"/>
      <c r="AM139" s="106"/>
      <c r="AN139" s="1432">
        <f>AVERAGE(X139:AL139)</f>
        <v>0</v>
      </c>
      <c r="AO139" s="1432"/>
      <c r="AP139" s="1432"/>
      <c r="AQ139" s="136"/>
      <c r="AR139" s="441" t="s">
        <v>266</v>
      </c>
      <c r="AS139" s="441" t="s">
        <v>266</v>
      </c>
      <c r="AT139" s="441" t="s">
        <v>266</v>
      </c>
      <c r="AU139" s="106"/>
      <c r="AV139" s="1376">
        <f>X139</f>
        <v>0</v>
      </c>
      <c r="AW139" s="1291"/>
      <c r="AX139" s="1291"/>
      <c r="AY139" s="106"/>
      <c r="AZ139" s="1376">
        <f>AB139</f>
        <v>0</v>
      </c>
      <c r="BA139" s="1291"/>
      <c r="BB139" s="1291"/>
      <c r="BC139" s="135"/>
      <c r="BD139" s="1376">
        <f>AF139</f>
        <v>0</v>
      </c>
      <c r="BE139" s="1291"/>
      <c r="BF139" s="1291"/>
      <c r="BG139" s="135"/>
      <c r="BH139" s="1376">
        <f>AJ139</f>
        <v>0</v>
      </c>
      <c r="BI139" s="1291"/>
      <c r="BJ139" s="1291"/>
      <c r="BK139" s="106"/>
      <c r="BL139" s="1432">
        <f>AN139</f>
        <v>0</v>
      </c>
      <c r="BM139" s="1355"/>
      <c r="BN139" s="1355"/>
      <c r="BO139" s="94"/>
      <c r="BQ139" s="201"/>
      <c r="BR139" s="201"/>
      <c r="BS139" s="201"/>
      <c r="BT139" s="201"/>
      <c r="BU139" s="201"/>
      <c r="BV139" s="788">
        <f>LEN(CA139)</f>
        <v>153</v>
      </c>
      <c r="BW139" s="788">
        <f>LEN(CB139)</f>
        <v>175</v>
      </c>
      <c r="BX139" s="788">
        <f>LEN(CC139)</f>
        <v>182</v>
      </c>
      <c r="BY139" s="788"/>
      <c r="BZ139" s="201" t="s">
        <v>406</v>
      </c>
      <c r="CA139" s="201" t="str">
        <f>X!E490</f>
        <v>Die Mittlere Aussentemperatur der Jahreszeit ist ein Indikator bei der Bestimmung der effektiven Betriebsweise der Kälteanlage (Kondensationstemperatur).</v>
      </c>
      <c r="CB139" s="201" t="str">
        <f>X!F490</f>
        <v>La température extérieure moyenne de la saison est un indicateur pour la détermination du fonctionnement effectif de l'installation frigorifique (température de condensation).</v>
      </c>
      <c r="CC139" s="201" t="str">
        <f>X!G490</f>
        <v>La temperatura esterna media della stagione è un indicatore per la determinazione dell'effettiva modalità di esercizio dell'impianto di refrigerazione (temperatura di condensazione).</v>
      </c>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row>
    <row r="140" spans="5:124" s="27" customFormat="1" ht="6" hidden="1" customHeight="1" outlineLevel="1" x14ac:dyDescent="0.15">
      <c r="E140" s="201"/>
      <c r="F140" s="771"/>
      <c r="G140" s="90"/>
      <c r="H140" s="347"/>
      <c r="I140" s="74"/>
      <c r="J140" s="74"/>
      <c r="K140" s="74"/>
      <c r="L140" s="74"/>
      <c r="M140" s="74"/>
      <c r="N140" s="74"/>
      <c r="O140" s="74"/>
      <c r="P140" s="74"/>
      <c r="Q140" s="74"/>
      <c r="R140" s="74"/>
      <c r="S140" s="74"/>
      <c r="T140" s="74"/>
      <c r="U140" s="95"/>
      <c r="V140" s="74"/>
      <c r="W140" s="74"/>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37"/>
      <c r="AS140" s="137"/>
      <c r="AT140" s="137"/>
      <c r="AU140" s="106"/>
      <c r="AV140" s="106"/>
      <c r="AW140" s="106"/>
      <c r="AX140" s="106"/>
      <c r="AY140" s="74"/>
      <c r="AZ140" s="74"/>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row>
    <row r="141" spans="5:124" s="27" customFormat="1" ht="11" hidden="1" customHeight="1" outlineLevel="1" x14ac:dyDescent="0.15">
      <c r="E141" s="201"/>
      <c r="F141" s="771"/>
      <c r="G141" s="90"/>
      <c r="H141" s="347"/>
      <c r="I141" s="391" t="str">
        <f>X!$C$27</f>
        <v>Approvazione del progettista per il progetto</v>
      </c>
      <c r="J141" s="74"/>
      <c r="K141" s="74"/>
      <c r="L141" s="74"/>
      <c r="M141" s="74"/>
      <c r="N141" s="74"/>
      <c r="O141" s="74"/>
      <c r="P141" s="74"/>
      <c r="Q141" s="74"/>
      <c r="R141" s="74"/>
      <c r="S141" s="74"/>
      <c r="T141" s="74"/>
      <c r="U141" s="95" t="s">
        <v>85</v>
      </c>
      <c r="V141" s="74"/>
      <c r="W141" s="74"/>
      <c r="X141" s="1462"/>
      <c r="Y141" s="1462"/>
      <c r="Z141" s="1463"/>
      <c r="AA141" s="132"/>
      <c r="AB141" s="1462"/>
      <c r="AC141" s="1462"/>
      <c r="AD141" s="1463"/>
      <c r="AE141" s="133"/>
      <c r="AF141" s="1462"/>
      <c r="AG141" s="1462"/>
      <c r="AH141" s="1463"/>
      <c r="AI141" s="133"/>
      <c r="AJ141" s="1462"/>
      <c r="AK141" s="1462"/>
      <c r="AL141" s="1463"/>
      <c r="AM141" s="106"/>
      <c r="AN141" s="1301">
        <f>IF(SUM(X141:AL141)=0,0,AVERAGE(X141:AL141))</f>
        <v>0</v>
      </c>
      <c r="AO141" s="1301"/>
      <c r="AP141" s="1301"/>
      <c r="AQ141" s="152"/>
      <c r="AR141" s="441" t="s">
        <v>266</v>
      </c>
      <c r="AS141" s="441" t="s">
        <v>266</v>
      </c>
      <c r="AT141" s="441" t="s">
        <v>266</v>
      </c>
      <c r="AU141" s="70"/>
      <c r="AV141" s="1380"/>
      <c r="AW141" s="1380"/>
      <c r="AX141" s="1381"/>
      <c r="AY141" s="106"/>
      <c r="AZ141" s="1380"/>
      <c r="BA141" s="1380"/>
      <c r="BB141" s="1381"/>
      <c r="BC141" s="135"/>
      <c r="BD141" s="1380"/>
      <c r="BE141" s="1380"/>
      <c r="BF141" s="1381"/>
      <c r="BG141" s="135"/>
      <c r="BH141" s="1380"/>
      <c r="BI141" s="1380"/>
      <c r="BJ141" s="1381"/>
      <c r="BK141" s="106"/>
      <c r="BL141" s="1432">
        <f>IF(SUM(AV141:BJ141)=0,0,AVERAGE(AV141:BJ141))</f>
        <v>0</v>
      </c>
      <c r="BM141" s="1355"/>
      <c r="BN141" s="1355"/>
      <c r="BO141" s="94"/>
      <c r="BQ141" s="201" t="s">
        <v>642</v>
      </c>
      <c r="BR141" s="201"/>
      <c r="BS141" s="201"/>
      <c r="BT141" s="201"/>
      <c r="BU141" s="201"/>
      <c r="BV141" s="788">
        <f>LEN(CA141)</f>
        <v>82</v>
      </c>
      <c r="BW141" s="788">
        <f>LEN(CB141)</f>
        <v>71</v>
      </c>
      <c r="BX141" s="788">
        <f>LEN(CC141)</f>
        <v>53</v>
      </c>
      <c r="BY141" s="788"/>
      <c r="BZ141" s="201" t="s">
        <v>407</v>
      </c>
      <c r="CA141" s="201" t="str">
        <f>X!E491</f>
        <v>Hier kann die mittlere Temperatur durch den Planer eingegeben werden (informativ).</v>
      </c>
      <c r="CB141" s="201" t="str">
        <f>X!F491</f>
        <v>La température moyenne peut être saisie par le projeteur à cet endroit.</v>
      </c>
      <c r="CC141" s="201" t="str">
        <f>X!G491</f>
        <v>Qui il progettista può inserire la temperatura media.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row>
    <row r="142" spans="5:124" s="27" customFormat="1" ht="17" customHeight="1" collapsed="1" x14ac:dyDescent="0.15">
      <c r="E142" s="201"/>
      <c r="G142" s="90"/>
      <c r="H142" s="211"/>
      <c r="J142" s="74"/>
      <c r="K142" s="74"/>
      <c r="L142" s="74"/>
      <c r="M142" s="74"/>
      <c r="N142" s="74"/>
      <c r="O142" s="130"/>
      <c r="P142" s="74"/>
      <c r="Q142" s="74"/>
      <c r="R142" s="74"/>
      <c r="S142" s="74"/>
      <c r="T142" s="74"/>
      <c r="U142" s="95"/>
      <c r="V142" s="74"/>
      <c r="W142" s="74"/>
      <c r="X142" s="132"/>
      <c r="Y142" s="132"/>
      <c r="Z142" s="132"/>
      <c r="AA142" s="132"/>
      <c r="AB142" s="132"/>
      <c r="AC142" s="132"/>
      <c r="AD142" s="132"/>
      <c r="AE142" s="133"/>
      <c r="AF142" s="132"/>
      <c r="AG142" s="132"/>
      <c r="AH142" s="132"/>
      <c r="AI142" s="133"/>
      <c r="AJ142" s="132"/>
      <c r="AK142" s="132"/>
      <c r="AL142" s="132"/>
      <c r="AM142" s="106"/>
      <c r="AN142" s="136"/>
      <c r="AO142" s="136"/>
      <c r="AP142" s="136"/>
      <c r="AQ142" s="136"/>
      <c r="AR142" s="136"/>
      <c r="AS142" s="106"/>
      <c r="AT142" s="106"/>
      <c r="AU142" s="106"/>
      <c r="AV142" s="132"/>
      <c r="AW142" s="106"/>
      <c r="AX142" s="106"/>
      <c r="AY142" s="106"/>
      <c r="AZ142" s="132"/>
      <c r="BA142" s="106"/>
      <c r="BB142" s="106"/>
      <c r="BC142" s="135"/>
      <c r="BD142" s="132"/>
      <c r="BE142" s="106"/>
      <c r="BF142" s="106"/>
      <c r="BG142" s="135"/>
      <c r="BH142" s="132"/>
      <c r="BI142" s="106"/>
      <c r="BJ142" s="106"/>
      <c r="BK142" s="106"/>
      <c r="BL142" s="136"/>
      <c r="BM142" s="137"/>
      <c r="BN142" s="137"/>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row>
    <row r="143" spans="5:124" s="27" customFormat="1" ht="17" customHeight="1" x14ac:dyDescent="0.15">
      <c r="E143" s="201"/>
      <c r="G143" s="90"/>
      <c r="H143" s="364">
        <v>3.2</v>
      </c>
      <c r="I143" s="392" t="str">
        <f>X!$C$81</f>
        <v>Temperature d'esercizio effettive</v>
      </c>
      <c r="J143" s="74"/>
      <c r="K143" s="74"/>
      <c r="L143" s="74"/>
      <c r="M143" s="74"/>
      <c r="N143" s="74"/>
      <c r="O143" s="130"/>
      <c r="P143" s="74"/>
      <c r="Q143" s="74"/>
      <c r="R143" s="74"/>
      <c r="S143" s="74"/>
      <c r="T143" s="74"/>
      <c r="U143" s="95"/>
      <c r="V143" s="74"/>
      <c r="W143" s="74"/>
      <c r="X143" s="132"/>
      <c r="Y143" s="132"/>
      <c r="Z143" s="132"/>
      <c r="AA143" s="132"/>
      <c r="AB143" s="132"/>
      <c r="AC143" s="132"/>
      <c r="AD143" s="132"/>
      <c r="AE143" s="133"/>
      <c r="AF143" s="132"/>
      <c r="AG143" s="132"/>
      <c r="AH143" s="132"/>
      <c r="AI143" s="133"/>
      <c r="AJ143" s="132"/>
      <c r="AK143" s="132"/>
      <c r="AL143" s="132"/>
      <c r="AM143" s="106"/>
      <c r="AN143" s="136"/>
      <c r="AO143" s="136"/>
      <c r="AP143" s="136"/>
      <c r="AQ143" s="136"/>
      <c r="AR143" s="136"/>
      <c r="AS143" s="106"/>
      <c r="AT143" s="106"/>
      <c r="AU143" s="106"/>
      <c r="AV143" s="132"/>
      <c r="AW143" s="106"/>
      <c r="AX143" s="106"/>
      <c r="AY143" s="106"/>
      <c r="AZ143" s="132"/>
      <c r="BA143" s="106"/>
      <c r="BB143" s="106"/>
      <c r="BC143" s="135"/>
      <c r="BD143" s="132"/>
      <c r="BE143" s="106"/>
      <c r="BF143" s="106"/>
      <c r="BG143" s="135"/>
      <c r="BH143" s="132"/>
      <c r="BI143" s="106"/>
      <c r="BJ143" s="106"/>
      <c r="BK143" s="106"/>
      <c r="BL143" s="136"/>
      <c r="BM143" s="137"/>
      <c r="BN143" s="137"/>
      <c r="BO143" s="94"/>
      <c r="BQ143" s="201"/>
      <c r="BR143" s="201"/>
      <c r="BS143" s="201"/>
      <c r="BT143" s="201"/>
      <c r="BU143" s="63"/>
      <c r="BV143" s="63"/>
      <c r="BW143" s="63"/>
      <c r="BX143" s="63"/>
      <c r="BY143" s="63"/>
      <c r="BZ143" s="63"/>
      <c r="CA143" s="63"/>
      <c r="CB143" s="63"/>
      <c r="CC143" s="63"/>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row>
    <row r="144" spans="5:124" s="27" customFormat="1" ht="6" customHeight="1" x14ac:dyDescent="0.15">
      <c r="E144" s="201"/>
      <c r="G144" s="90"/>
      <c r="H144" s="347"/>
      <c r="I144" s="74"/>
      <c r="J144" s="74"/>
      <c r="K144" s="74"/>
      <c r="L144" s="74"/>
      <c r="M144" s="74"/>
      <c r="N144" s="74"/>
      <c r="O144" s="74"/>
      <c r="P144" s="74"/>
      <c r="Q144" s="74"/>
      <c r="R144" s="74"/>
      <c r="S144" s="74"/>
      <c r="T144" s="74"/>
      <c r="U144" s="95"/>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row>
    <row r="145" spans="5:124" s="27" customFormat="1" ht="11" customHeight="1" x14ac:dyDescent="0.15">
      <c r="E145" s="201"/>
      <c r="G145" s="90"/>
      <c r="H145" s="347"/>
      <c r="I145" s="391" t="str">
        <f>X!$C$246</f>
        <v>Temperatura d'evaporazione</v>
      </c>
      <c r="J145" s="74"/>
      <c r="K145" s="74"/>
      <c r="L145" s="74"/>
      <c r="M145" s="74"/>
      <c r="N145" s="74"/>
      <c r="O145" s="74"/>
      <c r="P145" s="74"/>
      <c r="Q145" s="74"/>
      <c r="R145" s="74"/>
      <c r="S145" s="74"/>
      <c r="T145" s="74"/>
      <c r="U145" s="95" t="s">
        <v>85</v>
      </c>
      <c r="V145" s="74"/>
      <c r="W145" s="74"/>
      <c r="X145" s="1377"/>
      <c r="Y145" s="1377"/>
      <c r="Z145" s="1378"/>
      <c r="AA145" s="132"/>
      <c r="AB145" s="1377"/>
      <c r="AC145" s="1377"/>
      <c r="AD145" s="1378"/>
      <c r="AE145" s="133"/>
      <c r="AF145" s="1377"/>
      <c r="AG145" s="1377"/>
      <c r="AH145" s="1378"/>
      <c r="AI145" s="133"/>
      <c r="AJ145" s="1377"/>
      <c r="AK145" s="1377"/>
      <c r="AL145" s="1378"/>
      <c r="AM145" s="106"/>
      <c r="AN145" s="1301"/>
      <c r="AO145" s="1301"/>
      <c r="AP145" s="1301"/>
      <c r="AQ145" s="152"/>
      <c r="AR145" s="152"/>
      <c r="AS145" s="70"/>
      <c r="AT145" s="70"/>
      <c r="AU145" s="70"/>
      <c r="AV145" s="1465"/>
      <c r="AW145" s="1465"/>
      <c r="AX145" s="1466"/>
      <c r="AY145" s="138"/>
      <c r="AZ145" s="1465"/>
      <c r="BA145" s="1465"/>
      <c r="BB145" s="1466"/>
      <c r="BC145" s="139"/>
      <c r="BD145" s="1465"/>
      <c r="BE145" s="1465"/>
      <c r="BF145" s="1466"/>
      <c r="BG145" s="139"/>
      <c r="BH145" s="1465"/>
      <c r="BI145" s="1465"/>
      <c r="BJ145" s="1466"/>
      <c r="BK145" s="106"/>
      <c r="BL145" s="1355"/>
      <c r="BM145" s="1355"/>
      <c r="BN145" s="1355"/>
      <c r="BO145" s="94"/>
      <c r="BQ145" s="201"/>
      <c r="BR145" s="201"/>
      <c r="BS145" s="201"/>
      <c r="BT145" s="201"/>
      <c r="BU145" s="782"/>
      <c r="BV145" s="782"/>
      <c r="BW145" s="782"/>
      <c r="BX145" s="782"/>
      <c r="BY145" s="782"/>
      <c r="BZ145" s="782"/>
      <c r="CA145" s="782"/>
      <c r="CB145" s="782"/>
      <c r="CC145" s="782"/>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row>
    <row r="146" spans="5:124" s="27" customFormat="1" ht="6" customHeight="1" x14ac:dyDescent="0.15">
      <c r="E146" s="201"/>
      <c r="G146" s="90"/>
      <c r="H146" s="347"/>
      <c r="I146" s="74"/>
      <c r="J146" s="74"/>
      <c r="K146" s="74"/>
      <c r="L146" s="74"/>
      <c r="M146" s="74"/>
      <c r="N146" s="74"/>
      <c r="O146" s="74"/>
      <c r="P146" s="74"/>
      <c r="Q146" s="74"/>
      <c r="R146" s="74"/>
      <c r="S146" s="74"/>
      <c r="T146" s="74"/>
      <c r="U146" s="95"/>
      <c r="V146" s="74"/>
      <c r="W146" s="74"/>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74"/>
      <c r="AZ146" s="74"/>
      <c r="BL146" s="106"/>
      <c r="BM146" s="106"/>
      <c r="BN146" s="106"/>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row>
    <row r="147" spans="5:124" s="27" customFormat="1" ht="11" customHeight="1" x14ac:dyDescent="0.15">
      <c r="E147" s="201"/>
      <c r="G147" s="90"/>
      <c r="H147" s="347"/>
      <c r="I147" s="391" t="str">
        <f>X!$C$254</f>
        <v>Temperatura condensazione</v>
      </c>
      <c r="J147" s="74"/>
      <c r="K147" s="74"/>
      <c r="L147" s="74"/>
      <c r="M147" s="74"/>
      <c r="N147" s="74"/>
      <c r="O147" s="74"/>
      <c r="P147" s="74"/>
      <c r="Q147" s="74"/>
      <c r="R147" s="74"/>
      <c r="S147" s="74"/>
      <c r="T147" s="74"/>
      <c r="U147" s="95" t="s">
        <v>85</v>
      </c>
      <c r="V147" s="74"/>
      <c r="W147" s="74"/>
      <c r="X147" s="1377"/>
      <c r="Y147" s="1377"/>
      <c r="Z147" s="1378"/>
      <c r="AA147" s="454" t="str">
        <f>AA721</f>
        <v/>
      </c>
      <c r="AB147" s="1377"/>
      <c r="AC147" s="1377"/>
      <c r="AD147" s="1378"/>
      <c r="AE147" s="454" t="str">
        <f>AE721</f>
        <v/>
      </c>
      <c r="AF147" s="1377"/>
      <c r="AG147" s="1377"/>
      <c r="AH147" s="1378"/>
      <c r="AI147" s="454" t="str">
        <f>AI721</f>
        <v/>
      </c>
      <c r="AJ147" s="1377"/>
      <c r="AK147" s="1377"/>
      <c r="AL147" s="1378"/>
      <c r="AM147" s="454" t="str">
        <f>AM721</f>
        <v/>
      </c>
      <c r="AN147" s="1411"/>
      <c r="AO147" s="1411"/>
      <c r="AP147" s="1411"/>
      <c r="AQ147" s="152"/>
      <c r="AR147" s="453"/>
      <c r="AS147" s="70"/>
      <c r="AT147" s="70"/>
      <c r="AU147" s="70"/>
      <c r="AV147" s="1465"/>
      <c r="AW147" s="1465"/>
      <c r="AX147" s="1466"/>
      <c r="AY147" s="454"/>
      <c r="AZ147" s="1465"/>
      <c r="BA147" s="1465"/>
      <c r="BB147" s="1466"/>
      <c r="BC147" s="454"/>
      <c r="BD147" s="1465"/>
      <c r="BE147" s="1465"/>
      <c r="BF147" s="1466"/>
      <c r="BG147" s="454"/>
      <c r="BH147" s="1465"/>
      <c r="BI147" s="1465"/>
      <c r="BJ147" s="1466"/>
      <c r="BK147" s="454" t="str">
        <f>BK721</f>
        <v/>
      </c>
      <c r="BL147" s="1476"/>
      <c r="BM147" s="1476"/>
      <c r="BN147" s="1476"/>
      <c r="BO147" s="94"/>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row>
    <row r="148" spans="5:124" s="27" customFormat="1" ht="11" customHeight="1" x14ac:dyDescent="0.15">
      <c r="E148" s="201"/>
      <c r="G148" s="90"/>
      <c r="H148" s="347"/>
      <c r="I148" s="391"/>
      <c r="J148" s="74"/>
      <c r="K148" s="74"/>
      <c r="L148" s="74"/>
      <c r="M148" s="74"/>
      <c r="N148" s="74"/>
      <c r="O148" s="74"/>
      <c r="P148" s="74"/>
      <c r="Q148" s="74"/>
      <c r="R148" s="74"/>
      <c r="S148" s="74"/>
      <c r="T148" s="74"/>
      <c r="U148" s="95"/>
      <c r="V148" s="74"/>
      <c r="W148" s="74"/>
      <c r="X148" s="177"/>
      <c r="Y148" s="177"/>
      <c r="Z148" s="177"/>
      <c r="AA148" s="132"/>
      <c r="AB148" s="177"/>
      <c r="AC148" s="177"/>
      <c r="AD148" s="177"/>
      <c r="AE148" s="133"/>
      <c r="AF148" s="177"/>
      <c r="AG148" s="177"/>
      <c r="AH148" s="177"/>
      <c r="AI148" s="133"/>
      <c r="AJ148" s="177"/>
      <c r="AK148" s="177"/>
      <c r="AL148" s="177"/>
      <c r="AM148" s="106"/>
      <c r="AN148" s="152"/>
      <c r="AO148" s="152"/>
      <c r="AP148" s="152"/>
      <c r="AQ148" s="152"/>
      <c r="AR148" s="152"/>
      <c r="AS148" s="70"/>
      <c r="AT148" s="70"/>
      <c r="AU148" s="70"/>
      <c r="AV148" s="460"/>
      <c r="AW148" s="460"/>
      <c r="AX148" s="460"/>
      <c r="AY148" s="138"/>
      <c r="AZ148" s="460"/>
      <c r="BA148" s="460"/>
      <c r="BB148" s="460"/>
      <c r="BC148" s="139"/>
      <c r="BD148" s="460"/>
      <c r="BE148" s="460"/>
      <c r="BF148" s="460"/>
      <c r="BG148" s="139"/>
      <c r="BH148" s="460"/>
      <c r="BI148" s="460"/>
      <c r="BJ148" s="460"/>
      <c r="BK148" s="106"/>
      <c r="BL148" s="137"/>
      <c r="BM148" s="137"/>
      <c r="BN148" s="137"/>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row>
    <row r="149" spans="5:124" s="27" customFormat="1" ht="11" customHeight="1" x14ac:dyDescent="0.15">
      <c r="E149" s="201"/>
      <c r="G149" s="90"/>
      <c r="H149" s="347"/>
      <c r="I149" s="391"/>
      <c r="J149" s="74"/>
      <c r="K149" s="74"/>
      <c r="L149" s="74"/>
      <c r="M149" s="74"/>
      <c r="N149" s="74"/>
      <c r="O149" s="74"/>
      <c r="P149" s="74"/>
      <c r="Q149" s="74"/>
      <c r="R149" s="74"/>
      <c r="S149" s="74"/>
      <c r="T149" s="74"/>
      <c r="U149" s="95"/>
      <c r="V149" s="74"/>
      <c r="W149" s="74"/>
      <c r="X149" s="1477" t="str">
        <f>X723</f>
        <v/>
      </c>
      <c r="Y149" s="1477"/>
      <c r="Z149" s="1477"/>
      <c r="AA149" s="1477"/>
      <c r="AB149" s="1477"/>
      <c r="AC149" s="1477"/>
      <c r="AD149" s="1477"/>
      <c r="AE149" s="1477"/>
      <c r="AF149" s="1477"/>
      <c r="AG149" s="1477"/>
      <c r="AH149" s="1477"/>
      <c r="AI149" s="1477"/>
      <c r="AJ149" s="1477"/>
      <c r="AK149" s="1477"/>
      <c r="AL149" s="1477"/>
      <c r="AM149" s="1477"/>
      <c r="AN149" s="1477"/>
      <c r="AO149" s="1477"/>
      <c r="AP149" s="1477"/>
      <c r="AQ149" s="152"/>
      <c r="AR149" s="152"/>
      <c r="AS149" s="70"/>
      <c r="AT149" s="70"/>
      <c r="AU149" s="70"/>
      <c r="AV149" s="1477" t="str">
        <f>AV723</f>
        <v/>
      </c>
      <c r="AW149" s="1477"/>
      <c r="AX149" s="1477"/>
      <c r="AY149" s="1477"/>
      <c r="AZ149" s="1477"/>
      <c r="BA149" s="1477"/>
      <c r="BB149" s="1477"/>
      <c r="BC149" s="1477"/>
      <c r="BD149" s="1477"/>
      <c r="BE149" s="1477"/>
      <c r="BF149" s="1477"/>
      <c r="BG149" s="1477"/>
      <c r="BH149" s="1477"/>
      <c r="BI149" s="1477"/>
      <c r="BJ149" s="1477"/>
      <c r="BK149" s="1477"/>
      <c r="BL149" s="1477"/>
      <c r="BM149" s="1477"/>
      <c r="BN149" s="1477"/>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row>
    <row r="150" spans="5:124" s="27" customFormat="1" ht="17" customHeight="1" x14ac:dyDescent="0.15">
      <c r="E150" s="201"/>
      <c r="G150" s="90"/>
      <c r="H150" s="211"/>
      <c r="J150" s="74"/>
      <c r="K150" s="74"/>
      <c r="L150" s="74"/>
      <c r="M150" s="74"/>
      <c r="N150" s="74"/>
      <c r="O150" s="130"/>
      <c r="P150" s="74"/>
      <c r="Q150" s="74"/>
      <c r="R150" s="74"/>
      <c r="S150" s="74"/>
      <c r="T150" s="74"/>
      <c r="U150" s="95"/>
      <c r="V150" s="74"/>
      <c r="W150" s="74"/>
      <c r="X150" s="131"/>
      <c r="Y150" s="131"/>
      <c r="Z150" s="131"/>
      <c r="AA150" s="132"/>
      <c r="AB150" s="131"/>
      <c r="AC150" s="131"/>
      <c r="AD150" s="131"/>
      <c r="AE150" s="133"/>
      <c r="AF150" s="131"/>
      <c r="AG150" s="131"/>
      <c r="AH150" s="131"/>
      <c r="AI150" s="133"/>
      <c r="AJ150" s="131"/>
      <c r="AK150" s="131"/>
      <c r="AL150" s="131"/>
      <c r="AM150" s="106"/>
      <c r="AN150" s="134"/>
      <c r="AO150" s="134"/>
      <c r="AP150" s="134"/>
      <c r="AQ150" s="134"/>
      <c r="AR150" s="134"/>
      <c r="AS150" s="106"/>
      <c r="AT150" s="106"/>
      <c r="AU150" s="106"/>
      <c r="AV150" s="131"/>
      <c r="AW150" s="74"/>
      <c r="AX150" s="74"/>
      <c r="AY150" s="106"/>
      <c r="AZ150" s="131"/>
      <c r="BA150" s="74"/>
      <c r="BB150" s="74"/>
      <c r="BC150" s="135"/>
      <c r="BD150" s="131"/>
      <c r="BE150" s="74"/>
      <c r="BF150" s="74"/>
      <c r="BG150" s="135"/>
      <c r="BH150" s="131"/>
      <c r="BI150" s="74"/>
      <c r="BJ150" s="74"/>
      <c r="BK150" s="106"/>
      <c r="BL150" s="134"/>
      <c r="BM150" s="115"/>
      <c r="BN150" s="115"/>
      <c r="BO150" s="94"/>
      <c r="BQ150" s="201"/>
      <c r="BR150" s="201"/>
      <c r="BS150" s="201"/>
      <c r="BT150" s="201"/>
      <c r="BU150" s="63"/>
      <c r="BV150" s="63"/>
      <c r="BW150" s="63"/>
      <c r="BX150" s="63"/>
      <c r="BY150" s="63"/>
      <c r="BZ150" s="63"/>
      <c r="CA150" s="63"/>
      <c r="CB150" s="63"/>
      <c r="CC150" s="63"/>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row>
    <row r="151" spans="5:124" s="27" customFormat="1" ht="17" customHeight="1" x14ac:dyDescent="0.15">
      <c r="E151" s="201"/>
      <c r="G151" s="90"/>
      <c r="H151" s="364">
        <v>3.3</v>
      </c>
      <c r="I151" s="392" t="str">
        <f>X!$C$91</f>
        <v>Potenza elettrica assorbita compressore</v>
      </c>
      <c r="J151" s="74"/>
      <c r="K151" s="74"/>
      <c r="L151" s="74"/>
      <c r="M151" s="74"/>
      <c r="N151" s="74"/>
      <c r="O151" s="130"/>
      <c r="P151" s="74"/>
      <c r="Q151" s="74"/>
      <c r="R151" s="74"/>
      <c r="S151" s="74"/>
      <c r="T151" s="74"/>
      <c r="U151" s="95"/>
      <c r="V151" s="74"/>
      <c r="W151" s="74"/>
      <c r="X151" s="1376" t="str">
        <f>CONCATENATE(X145,"/ +",X147)</f>
        <v>/ +</v>
      </c>
      <c r="Y151" s="1376"/>
      <c r="Z151" s="1376"/>
      <c r="AA151" s="132"/>
      <c r="AB151" s="1376" t="str">
        <f>CONCATENATE(AB145,"/ +",AB147)</f>
        <v>/ +</v>
      </c>
      <c r="AC151" s="1376"/>
      <c r="AD151" s="1376"/>
      <c r="AE151" s="133"/>
      <c r="AF151" s="1376" t="str">
        <f>CONCATENATE(AF145,"/ +",AF147)</f>
        <v>/ +</v>
      </c>
      <c r="AG151" s="1376"/>
      <c r="AH151" s="1376"/>
      <c r="AI151" s="133"/>
      <c r="AJ151" s="1376" t="str">
        <f>CONCATENATE(AJ145,"/ +",AJ147)</f>
        <v>/ +</v>
      </c>
      <c r="AK151" s="1376"/>
      <c r="AL151" s="1376"/>
      <c r="AM151" s="106"/>
      <c r="AN151" s="134"/>
      <c r="AO151" s="134"/>
      <c r="AP151" s="134"/>
      <c r="AQ151" s="134"/>
      <c r="AR151" s="441" t="s">
        <v>266</v>
      </c>
      <c r="AS151" s="441" t="s">
        <v>266</v>
      </c>
      <c r="AT151" s="441" t="s">
        <v>266</v>
      </c>
      <c r="AU151" s="106"/>
      <c r="AV151" s="1376" t="str">
        <f>CONCATENATE(AV145,"/ +",AV147)</f>
        <v>/ +</v>
      </c>
      <c r="AW151" s="1376"/>
      <c r="AX151" s="1376"/>
      <c r="AY151" s="106"/>
      <c r="AZ151" s="1376" t="str">
        <f>CONCATENATE(AZ145,"/ +",AZ147)</f>
        <v>/ +</v>
      </c>
      <c r="BA151" s="1376"/>
      <c r="BB151" s="1376"/>
      <c r="BC151" s="135"/>
      <c r="BD151" s="1376" t="str">
        <f>CONCATENATE(BD145,"/ +",BD147)</f>
        <v>/ +</v>
      </c>
      <c r="BE151" s="1376"/>
      <c r="BF151" s="1376"/>
      <c r="BG151" s="135"/>
      <c r="BH151" s="1376" t="str">
        <f>CONCATENATE(BH145,"/ +",BH147)</f>
        <v>/ +</v>
      </c>
      <c r="BI151" s="1376"/>
      <c r="BJ151" s="1376"/>
      <c r="BK151" s="106"/>
      <c r="BL151" s="134"/>
      <c r="BM151" s="115"/>
      <c r="BN151" s="115"/>
      <c r="BO151" s="94"/>
      <c r="BQ151" s="201"/>
      <c r="BR151" s="201"/>
      <c r="BS151" s="201"/>
      <c r="BT151" s="201"/>
      <c r="BU151" s="63"/>
      <c r="BV151" s="63"/>
      <c r="BW151" s="63"/>
      <c r="BX151" s="63"/>
      <c r="BY151" s="63"/>
      <c r="BZ151" s="63"/>
      <c r="CA151" s="63"/>
      <c r="CB151" s="63"/>
      <c r="CC151" s="63"/>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row>
    <row r="152" spans="5:124" s="27" customFormat="1" ht="6" customHeight="1" x14ac:dyDescent="0.15">
      <c r="E152" s="201"/>
      <c r="G152" s="90"/>
      <c r="H152" s="347"/>
      <c r="I152" s="74"/>
      <c r="J152" s="74"/>
      <c r="K152" s="74"/>
      <c r="L152" s="74"/>
      <c r="M152" s="74"/>
      <c r="N152" s="74"/>
      <c r="O152" s="74"/>
      <c r="P152" s="74"/>
      <c r="Q152" s="74"/>
      <c r="R152" s="74"/>
      <c r="S152" s="74"/>
      <c r="T152" s="74"/>
      <c r="U152" s="95"/>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94"/>
      <c r="BQ152" s="201"/>
      <c r="BR152" s="201"/>
      <c r="BS152" s="201"/>
      <c r="BT152" s="201"/>
      <c r="BU152" s="63"/>
      <c r="BV152" s="63"/>
      <c r="BW152" s="63"/>
      <c r="BX152" s="63"/>
      <c r="BY152" s="63"/>
      <c r="BZ152" s="63"/>
      <c r="CA152" s="63"/>
      <c r="CB152" s="63"/>
      <c r="CC152" s="63"/>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row>
    <row r="153" spans="5:124" s="27" customFormat="1" ht="11" customHeight="1" x14ac:dyDescent="0.15">
      <c r="E153" s="201"/>
      <c r="G153" s="90"/>
      <c r="H153" s="347"/>
      <c r="I153" s="74" t="str">
        <f>I69</f>
        <v>Compressore 1</v>
      </c>
      <c r="J153" s="74"/>
      <c r="K153" s="74"/>
      <c r="M153" s="74"/>
      <c r="P153" s="74"/>
      <c r="Q153" s="74"/>
      <c r="U153" s="95" t="s">
        <v>163</v>
      </c>
      <c r="W153" s="74"/>
      <c r="X153" s="1382"/>
      <c r="Y153" s="1382"/>
      <c r="Z153" s="1383"/>
      <c r="AA153" s="138"/>
      <c r="AB153" s="1382"/>
      <c r="AC153" s="1382"/>
      <c r="AD153" s="1383"/>
      <c r="AE153" s="139"/>
      <c r="AF153" s="1382"/>
      <c r="AG153" s="1382"/>
      <c r="AH153" s="1383"/>
      <c r="AI153" s="139"/>
      <c r="AJ153" s="1382"/>
      <c r="AK153" s="1382"/>
      <c r="AL153" s="1383"/>
      <c r="AM153" s="126"/>
      <c r="AN153" s="1301"/>
      <c r="AO153" s="1301"/>
      <c r="AP153" s="1301"/>
      <c r="AQ153" s="152"/>
      <c r="AR153" s="152"/>
      <c r="AS153" s="138"/>
      <c r="AT153" s="138"/>
      <c r="AU153" s="138"/>
      <c r="AV153" s="1382"/>
      <c r="AW153" s="1382"/>
      <c r="AX153" s="1383"/>
      <c r="AY153" s="138"/>
      <c r="AZ153" s="1382"/>
      <c r="BA153" s="1382"/>
      <c r="BB153" s="1383"/>
      <c r="BC153" s="139"/>
      <c r="BD153" s="1382"/>
      <c r="BE153" s="1382"/>
      <c r="BF153" s="1383"/>
      <c r="BG153" s="139"/>
      <c r="BH153" s="1382"/>
      <c r="BI153" s="1382"/>
      <c r="BJ153" s="1383"/>
      <c r="BK153" s="106"/>
      <c r="BL153" s="1355"/>
      <c r="BM153" s="1355"/>
      <c r="BN153" s="1355"/>
      <c r="BO153" s="94"/>
      <c r="BQ153" s="201"/>
      <c r="BR153" s="201"/>
      <c r="BS153" s="201"/>
      <c r="BT153" s="201"/>
      <c r="BU153" s="63"/>
      <c r="BV153" s="63"/>
      <c r="BW153" s="63"/>
      <c r="BX153" s="63"/>
      <c r="BY153" s="63"/>
      <c r="BZ153" s="63"/>
      <c r="CA153" s="63"/>
      <c r="CB153" s="63"/>
      <c r="CC153" s="63"/>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row>
    <row r="154" spans="5:124" s="27" customFormat="1" ht="6" customHeight="1" x14ac:dyDescent="0.2">
      <c r="E154" s="201"/>
      <c r="G154" s="90"/>
      <c r="H154" s="347"/>
      <c r="I154" s="91"/>
      <c r="J154" s="91"/>
      <c r="K154" s="91"/>
      <c r="L154" s="91"/>
      <c r="M154" s="91"/>
      <c r="N154" s="91"/>
      <c r="O154" s="91"/>
      <c r="P154" s="91"/>
      <c r="Q154" s="91"/>
      <c r="R154" s="91"/>
      <c r="S154" s="91"/>
      <c r="T154" s="91"/>
      <c r="U154" s="92"/>
      <c r="V154" s="74"/>
      <c r="W154" s="74"/>
      <c r="X154" s="138"/>
      <c r="Y154" s="138"/>
      <c r="Z154" s="138"/>
      <c r="AA154" s="138"/>
      <c r="AB154" s="138"/>
      <c r="AC154" s="138"/>
      <c r="AD154" s="138"/>
      <c r="AE154" s="138"/>
      <c r="AF154" s="138"/>
      <c r="AG154" s="138"/>
      <c r="AH154" s="138"/>
      <c r="AI154" s="138"/>
      <c r="AJ154" s="138"/>
      <c r="AK154" s="138"/>
      <c r="AL154" s="138"/>
      <c r="AM154" s="126"/>
      <c r="AN154" s="126"/>
      <c r="AO154" s="126"/>
      <c r="AP154" s="126"/>
      <c r="AQ154" s="126"/>
      <c r="AR154" s="126"/>
      <c r="AS154" s="126"/>
      <c r="AT154" s="126"/>
      <c r="AU154" s="126"/>
      <c r="AV154" s="138"/>
      <c r="AW154" s="138"/>
      <c r="AX154" s="138"/>
      <c r="AY154" s="138"/>
      <c r="AZ154" s="138"/>
      <c r="BA154" s="138"/>
      <c r="BB154" s="138"/>
      <c r="BC154" s="138"/>
      <c r="BD154" s="138"/>
      <c r="BE154" s="138"/>
      <c r="BF154" s="138"/>
      <c r="BG154" s="138"/>
      <c r="BH154" s="138"/>
      <c r="BI154" s="138"/>
      <c r="BJ154" s="138"/>
      <c r="BO154" s="94"/>
      <c r="BQ154" s="201"/>
      <c r="BR154" s="201"/>
      <c r="BS154" s="201"/>
      <c r="BT154" s="201"/>
      <c r="BU154" s="779"/>
      <c r="BV154" s="779"/>
      <c r="BW154" s="779"/>
      <c r="BX154" s="779"/>
      <c r="BY154" s="779"/>
      <c r="BZ154" s="779"/>
      <c r="CA154" s="779"/>
      <c r="CB154" s="779"/>
      <c r="CC154" s="779"/>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row>
    <row r="155" spans="5:124" s="142" customFormat="1" ht="11" customHeight="1" x14ac:dyDescent="0.15">
      <c r="E155" s="870"/>
      <c r="G155" s="140"/>
      <c r="H155" s="374"/>
      <c r="I155" s="74" t="str">
        <f>I71</f>
        <v>Compressore 2</v>
      </c>
      <c r="J155" s="74"/>
      <c r="K155" s="74"/>
      <c r="L155" s="27"/>
      <c r="M155" s="74"/>
      <c r="N155" s="27"/>
      <c r="O155" s="27"/>
      <c r="P155" s="74"/>
      <c r="Q155" s="74"/>
      <c r="R155" s="27"/>
      <c r="S155" s="27"/>
      <c r="T155" s="27"/>
      <c r="U155" s="95" t="s">
        <v>163</v>
      </c>
      <c r="W155" s="141"/>
      <c r="X155" s="1382"/>
      <c r="Y155" s="1382"/>
      <c r="Z155" s="1383"/>
      <c r="AA155" s="138"/>
      <c r="AB155" s="1382"/>
      <c r="AC155" s="1382"/>
      <c r="AD155" s="1383"/>
      <c r="AE155" s="139"/>
      <c r="AF155" s="1382"/>
      <c r="AG155" s="1382"/>
      <c r="AH155" s="1383"/>
      <c r="AI155" s="139"/>
      <c r="AJ155" s="1382"/>
      <c r="AK155" s="1382"/>
      <c r="AL155" s="1383"/>
      <c r="AM155" s="143"/>
      <c r="AN155" s="1467"/>
      <c r="AO155" s="1467"/>
      <c r="AP155" s="1467"/>
      <c r="AQ155" s="321"/>
      <c r="AR155" s="321"/>
      <c r="AS155" s="143"/>
      <c r="AT155" s="143"/>
      <c r="AU155" s="143"/>
      <c r="AV155" s="1382"/>
      <c r="AW155" s="1382"/>
      <c r="AX155" s="1383"/>
      <c r="AY155" s="138"/>
      <c r="AZ155" s="1382"/>
      <c r="BA155" s="1382"/>
      <c r="BB155" s="1383"/>
      <c r="BC155" s="139"/>
      <c r="BD155" s="1382"/>
      <c r="BE155" s="1382"/>
      <c r="BF155" s="1383"/>
      <c r="BG155" s="139"/>
      <c r="BH155" s="1382"/>
      <c r="BI155" s="1382"/>
      <c r="BJ155" s="1383"/>
      <c r="BK155" s="144"/>
      <c r="BL155" s="1469"/>
      <c r="BM155" s="1469"/>
      <c r="BN155" s="1469"/>
      <c r="BO155" s="145"/>
      <c r="BQ155" s="870"/>
      <c r="BR155" s="870"/>
      <c r="BS155" s="870"/>
      <c r="BT155" s="870"/>
      <c r="BU155" s="201"/>
      <c r="BV155" s="201"/>
      <c r="BW155" s="201"/>
      <c r="BX155" s="201"/>
      <c r="BY155" s="201"/>
      <c r="BZ155" s="201"/>
      <c r="CA155" s="201"/>
      <c r="CB155" s="201"/>
      <c r="CC155" s="201"/>
      <c r="CD155" s="870"/>
      <c r="CE155" s="870"/>
      <c r="CF155" s="870"/>
      <c r="CG155" s="870"/>
      <c r="CH155" s="870"/>
      <c r="CI155" s="870"/>
      <c r="CJ155" s="870"/>
      <c r="CK155" s="870"/>
      <c r="CL155" s="870"/>
      <c r="CM155" s="870"/>
      <c r="CN155" s="870"/>
      <c r="CO155" s="870"/>
      <c r="CP155" s="870"/>
      <c r="CQ155" s="870"/>
      <c r="CR155" s="870"/>
      <c r="CS155" s="870"/>
      <c r="CT155" s="870"/>
      <c r="CU155" s="870"/>
      <c r="CV155" s="870"/>
      <c r="CW155" s="870"/>
      <c r="CX155" s="870"/>
      <c r="CY155" s="870"/>
      <c r="CZ155" s="870"/>
      <c r="DA155" s="870"/>
      <c r="DB155" s="870"/>
      <c r="DC155" s="870"/>
      <c r="DD155" s="870"/>
      <c r="DE155" s="870"/>
      <c r="DF155" s="870"/>
      <c r="DG155" s="870"/>
      <c r="DH155" s="870"/>
      <c r="DI155" s="870"/>
      <c r="DJ155" s="870"/>
      <c r="DK155" s="870"/>
      <c r="DL155" s="870"/>
      <c r="DM155" s="870"/>
      <c r="DN155" s="870"/>
      <c r="DO155" s="870"/>
      <c r="DP155" s="870"/>
      <c r="DQ155" s="870"/>
      <c r="DR155" s="870"/>
      <c r="DS155" s="870"/>
      <c r="DT155" s="870"/>
    </row>
    <row r="156" spans="5:124" s="142" customFormat="1" ht="6" customHeight="1" x14ac:dyDescent="0.2">
      <c r="E156" s="870"/>
      <c r="G156" s="140"/>
      <c r="H156" s="374"/>
      <c r="I156" s="91"/>
      <c r="J156" s="91"/>
      <c r="K156" s="91"/>
      <c r="L156" s="91"/>
      <c r="M156" s="91"/>
      <c r="N156" s="91"/>
      <c r="O156" s="91"/>
      <c r="P156" s="91"/>
      <c r="Q156" s="91"/>
      <c r="R156" s="91"/>
      <c r="S156" s="91"/>
      <c r="T156" s="91"/>
      <c r="U156" s="92"/>
      <c r="V156" s="141"/>
      <c r="W156" s="141"/>
      <c r="X156" s="138"/>
      <c r="Y156" s="138"/>
      <c r="Z156" s="138"/>
      <c r="AA156" s="138"/>
      <c r="AB156" s="138"/>
      <c r="AC156" s="138"/>
      <c r="AD156" s="138"/>
      <c r="AE156" s="138"/>
      <c r="AF156" s="138"/>
      <c r="AG156" s="138"/>
      <c r="AH156" s="138"/>
      <c r="AI156" s="138"/>
      <c r="AJ156" s="138"/>
      <c r="AK156" s="138"/>
      <c r="AL156" s="138"/>
      <c r="AM156" s="143"/>
      <c r="AN156" s="143"/>
      <c r="AO156" s="143"/>
      <c r="AP156" s="143"/>
      <c r="AQ156" s="143"/>
      <c r="AR156" s="143"/>
      <c r="AS156" s="143"/>
      <c r="AT156" s="143"/>
      <c r="AU156" s="143"/>
      <c r="AV156" s="138"/>
      <c r="AW156" s="138"/>
      <c r="AX156" s="138"/>
      <c r="AY156" s="138"/>
      <c r="AZ156" s="138"/>
      <c r="BA156" s="138"/>
      <c r="BB156" s="138"/>
      <c r="BC156" s="138"/>
      <c r="BD156" s="138"/>
      <c r="BE156" s="138"/>
      <c r="BF156" s="138"/>
      <c r="BG156" s="138"/>
      <c r="BH156" s="138"/>
      <c r="BI156" s="138"/>
      <c r="BJ156" s="138"/>
      <c r="BO156" s="145"/>
      <c r="BQ156" s="870"/>
      <c r="BR156" s="870"/>
      <c r="BS156" s="870"/>
      <c r="BT156" s="870"/>
      <c r="BU156" s="796"/>
      <c r="BV156" s="796"/>
      <c r="BW156" s="796"/>
      <c r="BX156" s="796"/>
      <c r="BY156" s="796"/>
      <c r="BZ156" s="796"/>
      <c r="CA156" s="796"/>
      <c r="CB156" s="796"/>
      <c r="CC156" s="796"/>
      <c r="CD156" s="870"/>
      <c r="CE156" s="870"/>
      <c r="CF156" s="870"/>
      <c r="CG156" s="870"/>
      <c r="CH156" s="870"/>
      <c r="CI156" s="870"/>
      <c r="CJ156" s="870"/>
      <c r="CK156" s="870"/>
      <c r="CL156" s="870"/>
      <c r="CM156" s="870"/>
      <c r="CN156" s="870"/>
      <c r="CO156" s="870"/>
      <c r="CP156" s="870"/>
      <c r="CQ156" s="870"/>
      <c r="CR156" s="870"/>
      <c r="CS156" s="870"/>
      <c r="CT156" s="870"/>
      <c r="CU156" s="870"/>
      <c r="CV156" s="870"/>
      <c r="CW156" s="870"/>
      <c r="CX156" s="870"/>
      <c r="CY156" s="870"/>
      <c r="CZ156" s="870"/>
      <c r="DA156" s="870"/>
      <c r="DB156" s="870"/>
      <c r="DC156" s="870"/>
      <c r="DD156" s="870"/>
      <c r="DE156" s="870"/>
      <c r="DF156" s="870"/>
      <c r="DG156" s="870"/>
      <c r="DH156" s="870"/>
      <c r="DI156" s="870"/>
      <c r="DJ156" s="870"/>
      <c r="DK156" s="870"/>
      <c r="DL156" s="870"/>
      <c r="DM156" s="870"/>
      <c r="DN156" s="870"/>
      <c r="DO156" s="870"/>
      <c r="DP156" s="870"/>
      <c r="DQ156" s="870"/>
      <c r="DR156" s="870"/>
      <c r="DS156" s="870"/>
      <c r="DT156" s="870"/>
    </row>
    <row r="157" spans="5:124" s="142" customFormat="1" ht="11" customHeight="1" x14ac:dyDescent="0.15">
      <c r="E157" s="870"/>
      <c r="G157" s="140"/>
      <c r="H157" s="374"/>
      <c r="I157" s="74" t="str">
        <f>I73</f>
        <v>Compressore 3</v>
      </c>
      <c r="J157" s="74"/>
      <c r="K157" s="74"/>
      <c r="L157" s="27"/>
      <c r="M157" s="74"/>
      <c r="N157" s="27"/>
      <c r="O157" s="27"/>
      <c r="P157" s="74"/>
      <c r="Q157" s="74"/>
      <c r="R157" s="27"/>
      <c r="S157" s="27"/>
      <c r="T157" s="27"/>
      <c r="U157" s="95" t="s">
        <v>163</v>
      </c>
      <c r="W157" s="141"/>
      <c r="X157" s="1382"/>
      <c r="Y157" s="1382"/>
      <c r="Z157" s="1383"/>
      <c r="AA157" s="138"/>
      <c r="AB157" s="1382"/>
      <c r="AC157" s="1382"/>
      <c r="AD157" s="1383"/>
      <c r="AE157" s="139"/>
      <c r="AF157" s="1382"/>
      <c r="AG157" s="1382"/>
      <c r="AH157" s="1383"/>
      <c r="AI157" s="139"/>
      <c r="AJ157" s="1382"/>
      <c r="AK157" s="1382"/>
      <c r="AL157" s="1383"/>
      <c r="AM157" s="143"/>
      <c r="AN157" s="1467"/>
      <c r="AO157" s="1467"/>
      <c r="AP157" s="1467"/>
      <c r="AQ157" s="321"/>
      <c r="AR157" s="321"/>
      <c r="AS157" s="143"/>
      <c r="AT157" s="143"/>
      <c r="AU157" s="143"/>
      <c r="AV157" s="1382"/>
      <c r="AW157" s="1382"/>
      <c r="AX157" s="1383"/>
      <c r="AY157" s="138"/>
      <c r="AZ157" s="1382"/>
      <c r="BA157" s="1382"/>
      <c r="BB157" s="1383"/>
      <c r="BC157" s="139"/>
      <c r="BD157" s="1382"/>
      <c r="BE157" s="1382"/>
      <c r="BF157" s="1383"/>
      <c r="BG157" s="139"/>
      <c r="BH157" s="1382"/>
      <c r="BI157" s="1382"/>
      <c r="BJ157" s="1383"/>
      <c r="BK157" s="144"/>
      <c r="BL157" s="1469"/>
      <c r="BM157" s="1469"/>
      <c r="BN157" s="1469"/>
      <c r="BO157" s="145"/>
      <c r="BQ157" s="870"/>
      <c r="BR157" s="870"/>
      <c r="BS157" s="870"/>
      <c r="BT157" s="870"/>
      <c r="BU157" s="201"/>
      <c r="BV157" s="201"/>
      <c r="BW157" s="201"/>
      <c r="BX157" s="201"/>
      <c r="BY157" s="201"/>
      <c r="BZ157" s="201"/>
      <c r="CA157" s="201"/>
      <c r="CB157" s="201"/>
      <c r="CC157" s="201"/>
      <c r="CD157" s="870"/>
      <c r="CE157" s="870"/>
      <c r="CF157" s="870"/>
      <c r="CG157" s="870"/>
      <c r="CH157" s="870"/>
      <c r="CI157" s="870"/>
      <c r="CJ157" s="870"/>
      <c r="CK157" s="870"/>
      <c r="CL157" s="870"/>
      <c r="CM157" s="870"/>
      <c r="CN157" s="870"/>
      <c r="CO157" s="870"/>
      <c r="CP157" s="870"/>
      <c r="CQ157" s="870"/>
      <c r="CR157" s="870"/>
      <c r="CS157" s="870"/>
      <c r="CT157" s="870"/>
      <c r="CU157" s="870"/>
      <c r="CV157" s="870"/>
      <c r="CW157" s="870"/>
      <c r="CX157" s="870"/>
      <c r="CY157" s="870"/>
      <c r="CZ157" s="870"/>
      <c r="DA157" s="870"/>
      <c r="DB157" s="870"/>
      <c r="DC157" s="870"/>
      <c r="DD157" s="870"/>
      <c r="DE157" s="870"/>
      <c r="DF157" s="870"/>
      <c r="DG157" s="870"/>
      <c r="DH157" s="870"/>
      <c r="DI157" s="870"/>
      <c r="DJ157" s="870"/>
      <c r="DK157" s="870"/>
      <c r="DL157" s="870"/>
      <c r="DM157" s="870"/>
      <c r="DN157" s="870"/>
      <c r="DO157" s="870"/>
      <c r="DP157" s="870"/>
      <c r="DQ157" s="870"/>
      <c r="DR157" s="870"/>
      <c r="DS157" s="870"/>
      <c r="DT157" s="870"/>
    </row>
    <row r="158" spans="5:124" s="142" customFormat="1" ht="6" customHeight="1" x14ac:dyDescent="0.2">
      <c r="E158" s="870"/>
      <c r="G158" s="140"/>
      <c r="H158" s="374"/>
      <c r="I158" s="91"/>
      <c r="J158" s="91"/>
      <c r="K158" s="91"/>
      <c r="L158" s="91"/>
      <c r="M158" s="91"/>
      <c r="N158" s="91"/>
      <c r="O158" s="91"/>
      <c r="P158" s="91"/>
      <c r="Q158" s="91"/>
      <c r="R158" s="91"/>
      <c r="S158" s="91"/>
      <c r="T158" s="91"/>
      <c r="U158" s="92"/>
      <c r="V158" s="141"/>
      <c r="W158" s="141"/>
      <c r="X158" s="138"/>
      <c r="Y158" s="138"/>
      <c r="Z158" s="138"/>
      <c r="AA158" s="138"/>
      <c r="AB158" s="138"/>
      <c r="AC158" s="138"/>
      <c r="AD158" s="138"/>
      <c r="AE158" s="138"/>
      <c r="AF158" s="138"/>
      <c r="AG158" s="138"/>
      <c r="AH158" s="138"/>
      <c r="AI158" s="138"/>
      <c r="AJ158" s="138"/>
      <c r="AK158" s="138"/>
      <c r="AL158" s="138"/>
      <c r="AM158" s="143"/>
      <c r="AN158" s="143"/>
      <c r="AO158" s="143"/>
      <c r="AP158" s="143"/>
      <c r="AQ158" s="143"/>
      <c r="AR158" s="143"/>
      <c r="AS158" s="143"/>
      <c r="AT158" s="143"/>
      <c r="AU158" s="143"/>
      <c r="AV158" s="138"/>
      <c r="AW158" s="138"/>
      <c r="AX158" s="138"/>
      <c r="AY158" s="138"/>
      <c r="AZ158" s="138"/>
      <c r="BA158" s="138"/>
      <c r="BB158" s="138"/>
      <c r="BC158" s="138"/>
      <c r="BD158" s="138"/>
      <c r="BE158" s="138"/>
      <c r="BF158" s="138"/>
      <c r="BG158" s="138"/>
      <c r="BH158" s="138"/>
      <c r="BI158" s="138"/>
      <c r="BJ158" s="138"/>
      <c r="BO158" s="145"/>
      <c r="BQ158" s="870"/>
      <c r="BR158" s="870"/>
      <c r="BS158" s="870"/>
      <c r="BT158" s="870"/>
      <c r="BU158" s="63"/>
      <c r="BV158" s="63"/>
      <c r="BW158" s="63"/>
      <c r="BX158" s="63"/>
      <c r="BY158" s="63"/>
      <c r="BZ158" s="63"/>
      <c r="CA158" s="63"/>
      <c r="CB158" s="63"/>
      <c r="CC158" s="63"/>
      <c r="CD158" s="870"/>
      <c r="CE158" s="870"/>
      <c r="CF158" s="870"/>
      <c r="CG158" s="870"/>
      <c r="CH158" s="870"/>
      <c r="CI158" s="870"/>
      <c r="CJ158" s="870"/>
      <c r="CK158" s="870"/>
      <c r="CL158" s="870"/>
      <c r="CM158" s="870"/>
      <c r="CN158" s="870"/>
      <c r="CO158" s="870"/>
      <c r="CP158" s="870"/>
      <c r="CQ158" s="870"/>
      <c r="CR158" s="870"/>
      <c r="CS158" s="870"/>
      <c r="CT158" s="870"/>
      <c r="CU158" s="870"/>
      <c r="CV158" s="870"/>
      <c r="CW158" s="870"/>
      <c r="CX158" s="870"/>
      <c r="CY158" s="870"/>
      <c r="CZ158" s="870"/>
      <c r="DA158" s="870"/>
      <c r="DB158" s="870"/>
      <c r="DC158" s="870"/>
      <c r="DD158" s="870"/>
      <c r="DE158" s="870"/>
      <c r="DF158" s="870"/>
      <c r="DG158" s="870"/>
      <c r="DH158" s="870"/>
      <c r="DI158" s="870"/>
      <c r="DJ158" s="870"/>
      <c r="DK158" s="870"/>
      <c r="DL158" s="870"/>
      <c r="DM158" s="870"/>
      <c r="DN158" s="870"/>
      <c r="DO158" s="870"/>
      <c r="DP158" s="870"/>
      <c r="DQ158" s="870"/>
      <c r="DR158" s="870"/>
      <c r="DS158" s="870"/>
      <c r="DT158" s="870"/>
    </row>
    <row r="159" spans="5:124" s="17" customFormat="1" ht="11" customHeight="1" x14ac:dyDescent="0.15">
      <c r="E159" s="812"/>
      <c r="G159" s="146"/>
      <c r="H159" s="375"/>
      <c r="I159" s="74" t="str">
        <f>I75</f>
        <v>Compressore 4</v>
      </c>
      <c r="J159" s="74"/>
      <c r="K159" s="74"/>
      <c r="L159" s="27"/>
      <c r="M159" s="74"/>
      <c r="N159" s="27"/>
      <c r="O159" s="27"/>
      <c r="P159" s="74"/>
      <c r="Q159" s="74"/>
      <c r="R159" s="27"/>
      <c r="S159" s="27"/>
      <c r="T159" s="27"/>
      <c r="U159" s="95" t="s">
        <v>163</v>
      </c>
      <c r="W159" s="147"/>
      <c r="X159" s="1382"/>
      <c r="Y159" s="1382"/>
      <c r="Z159" s="1383"/>
      <c r="AA159" s="138"/>
      <c r="AB159" s="1382"/>
      <c r="AC159" s="1382"/>
      <c r="AD159" s="1383"/>
      <c r="AE159" s="139"/>
      <c r="AF159" s="1382"/>
      <c r="AG159" s="1382"/>
      <c r="AH159" s="1383"/>
      <c r="AI159" s="139"/>
      <c r="AJ159" s="1382"/>
      <c r="AK159" s="1382"/>
      <c r="AL159" s="1383"/>
      <c r="AM159" s="148"/>
      <c r="AN159" s="1468"/>
      <c r="AO159" s="1468"/>
      <c r="AP159" s="1468"/>
      <c r="AQ159" s="324"/>
      <c r="AR159" s="324"/>
      <c r="AS159" s="148"/>
      <c r="AT159" s="148"/>
      <c r="AU159" s="148"/>
      <c r="AV159" s="1382"/>
      <c r="AW159" s="1382"/>
      <c r="AX159" s="1383"/>
      <c r="AY159" s="138"/>
      <c r="AZ159" s="1382"/>
      <c r="BA159" s="1382"/>
      <c r="BB159" s="1383"/>
      <c r="BC159" s="139"/>
      <c r="BD159" s="1382"/>
      <c r="BE159" s="1382"/>
      <c r="BF159" s="1383"/>
      <c r="BG159" s="139"/>
      <c r="BH159" s="1382"/>
      <c r="BI159" s="1382"/>
      <c r="BJ159" s="1383"/>
      <c r="BK159" s="149"/>
      <c r="BL159" s="1422"/>
      <c r="BM159" s="1422"/>
      <c r="BN159" s="1422"/>
      <c r="BO159" s="150"/>
      <c r="BQ159" s="812"/>
      <c r="BR159" s="812"/>
      <c r="BS159" s="812"/>
      <c r="BT159" s="812"/>
      <c r="BU159" s="201"/>
      <c r="BV159" s="201"/>
      <c r="BW159" s="201"/>
      <c r="BX159" s="201"/>
      <c r="BY159" s="201"/>
      <c r="BZ159" s="201"/>
      <c r="CA159" s="201"/>
      <c r="CB159" s="201"/>
      <c r="CC159" s="201"/>
      <c r="CD159" s="812"/>
      <c r="CE159" s="812"/>
      <c r="CF159" s="812"/>
      <c r="CG159" s="812"/>
      <c r="CH159" s="812"/>
      <c r="CI159" s="812"/>
      <c r="CJ159" s="812"/>
      <c r="CK159" s="812"/>
      <c r="CL159" s="812"/>
      <c r="CM159" s="812"/>
      <c r="CN159" s="812"/>
      <c r="CO159" s="812"/>
      <c r="CP159" s="812"/>
      <c r="CQ159" s="812"/>
      <c r="CR159" s="812"/>
      <c r="CS159" s="812"/>
      <c r="CT159" s="812"/>
      <c r="CU159" s="812"/>
      <c r="CV159" s="812"/>
      <c r="CW159" s="812"/>
      <c r="CX159" s="812"/>
      <c r="CY159" s="812"/>
      <c r="CZ159" s="812"/>
      <c r="DA159" s="812"/>
      <c r="DB159" s="812"/>
      <c r="DC159" s="812"/>
      <c r="DD159" s="812"/>
      <c r="DE159" s="812"/>
      <c r="DF159" s="812"/>
      <c r="DG159" s="812"/>
      <c r="DH159" s="812"/>
      <c r="DI159" s="812"/>
      <c r="DJ159" s="812"/>
      <c r="DK159" s="812"/>
      <c r="DL159" s="812"/>
      <c r="DM159" s="812"/>
      <c r="DN159" s="812"/>
      <c r="DO159" s="812"/>
      <c r="DP159" s="812"/>
      <c r="DQ159" s="812"/>
      <c r="DR159" s="812"/>
      <c r="DS159" s="812"/>
      <c r="DT159" s="812"/>
    </row>
    <row r="160" spans="5:124" s="27" customFormat="1" ht="6" customHeight="1" x14ac:dyDescent="0.15">
      <c r="E160" s="201"/>
      <c r="G160" s="90"/>
      <c r="H160" s="347"/>
      <c r="I160" s="74"/>
      <c r="J160" s="74"/>
      <c r="K160" s="74"/>
      <c r="L160" s="74"/>
      <c r="M160" s="74"/>
      <c r="N160" s="74"/>
      <c r="O160" s="74"/>
      <c r="P160" s="74"/>
      <c r="Q160" s="74"/>
      <c r="R160" s="74"/>
      <c r="S160" s="74"/>
      <c r="T160" s="74"/>
      <c r="U160" s="95"/>
      <c r="V160" s="74"/>
      <c r="W160" s="74"/>
      <c r="X160" s="106"/>
      <c r="Y160" s="106"/>
      <c r="Z160" s="106"/>
      <c r="AA160" s="106"/>
      <c r="AB160" s="106"/>
      <c r="AC160" s="106"/>
      <c r="AD160" s="106"/>
      <c r="AE160" s="106"/>
      <c r="AF160" s="106"/>
      <c r="AG160" s="106"/>
      <c r="AH160" s="106"/>
      <c r="AI160" s="106"/>
      <c r="AJ160" s="106"/>
      <c r="AK160" s="106"/>
      <c r="AL160" s="106"/>
      <c r="AM160" s="106"/>
      <c r="AN160" s="106"/>
      <c r="AO160" s="106"/>
      <c r="AP160" s="106"/>
      <c r="AQ160" s="106"/>
      <c r="AR160" s="106"/>
      <c r="AS160" s="106"/>
      <c r="AT160" s="106"/>
      <c r="AU160" s="106"/>
      <c r="AV160" s="106"/>
      <c r="AW160" s="106"/>
      <c r="AX160" s="106"/>
      <c r="AY160" s="74"/>
      <c r="AZ160" s="74"/>
      <c r="BO160" s="94"/>
      <c r="BQ160" s="201"/>
      <c r="BR160" s="201"/>
      <c r="BS160" s="201"/>
      <c r="BT160" s="201"/>
      <c r="BU160" s="63"/>
      <c r="BV160" s="63"/>
      <c r="BW160" s="63"/>
      <c r="BX160" s="63"/>
      <c r="BY160" s="63"/>
      <c r="BZ160" s="63"/>
      <c r="CA160" s="63"/>
      <c r="CB160" s="63"/>
      <c r="CC160" s="63"/>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row>
    <row r="161" spans="5:124" s="27" customFormat="1" ht="11" customHeight="1" x14ac:dyDescent="0.15">
      <c r="E161" s="201"/>
      <c r="G161" s="90"/>
      <c r="H161" s="347"/>
      <c r="I161" s="395" t="str">
        <f>X!$C$232</f>
        <v>Totale</v>
      </c>
      <c r="J161" s="115"/>
      <c r="K161" s="115"/>
      <c r="L161" s="115"/>
      <c r="M161" s="115"/>
      <c r="N161" s="115"/>
      <c r="O161" s="115"/>
      <c r="P161" s="115"/>
      <c r="Q161" s="115"/>
      <c r="R161" s="115"/>
      <c r="S161" s="115"/>
      <c r="T161" s="115"/>
      <c r="U161" s="151" t="s">
        <v>163</v>
      </c>
      <c r="V161" s="124"/>
      <c r="W161" s="115"/>
      <c r="X161" s="1301">
        <f>IF($X$63=4,SUM(X153:Z159),IF($X$63=3,SUM(X153:Z157),IF($X$63=2,X155+X153,X153)))</f>
        <v>0</v>
      </c>
      <c r="Y161" s="1301"/>
      <c r="Z161" s="1301"/>
      <c r="AA161" s="152"/>
      <c r="AB161" s="1301">
        <f>IF($X$63=4,SUM(AB153:AD159),IF($X$63=3,SUM(AB153:AD157),IF($X$63=2,AB155+AB153,AB153)))</f>
        <v>0</v>
      </c>
      <c r="AC161" s="1301"/>
      <c r="AD161" s="1301"/>
      <c r="AE161" s="153"/>
      <c r="AF161" s="1301">
        <f>IF($X$63=4,SUM(AF153:AH159),IF($X$63=3,SUM(AF153:AH157),IF($X$63=2,AF155+AF153,AF153)))</f>
        <v>0</v>
      </c>
      <c r="AG161" s="1301"/>
      <c r="AH161" s="1301"/>
      <c r="AI161" s="153"/>
      <c r="AJ161" s="1301">
        <f>IF($X$63=4,SUM(AJ153:AL159),IF($X$63=3,SUM(AJ153:AL157),IF($X$63=2,AJ155+AJ153,AJ153)))</f>
        <v>0</v>
      </c>
      <c r="AK161" s="1301"/>
      <c r="AL161" s="1301"/>
      <c r="AM161" s="126"/>
      <c r="AN161" s="1301"/>
      <c r="AO161" s="1301"/>
      <c r="AP161" s="1301"/>
      <c r="AQ161" s="152"/>
      <c r="AR161" s="152"/>
      <c r="AS161" s="138"/>
      <c r="AT161" s="138"/>
      <c r="AU161" s="138"/>
      <c r="AV161" s="1301">
        <f>IF($AV$63=4,SUM(AV153:AX159),IF($AV$63=3,SUM(AV153:AX157),IF($AV$63=2,AV155+AV153,AV153)))</f>
        <v>0</v>
      </c>
      <c r="AW161" s="1301"/>
      <c r="AX161" s="1301"/>
      <c r="AY161" s="152"/>
      <c r="AZ161" s="1301">
        <f>IF($AV$63=4,SUM(AZ153:BB159),IF($AV$63=3,SUM(AZ153:BB157),IF($AV$63=2,AZ155+AZ153,AZ153)))</f>
        <v>0</v>
      </c>
      <c r="BA161" s="1301"/>
      <c r="BB161" s="1301"/>
      <c r="BC161" s="153"/>
      <c r="BD161" s="1301">
        <f>IF($AV$63=4,SUM(BD153:BF159),IF($AV$63=3,SUM(BD153:BF157),IF($AV$63=2,BD155+BD153,BD153)))</f>
        <v>0</v>
      </c>
      <c r="BE161" s="1301"/>
      <c r="BF161" s="1301"/>
      <c r="BG161" s="153"/>
      <c r="BH161" s="1301">
        <f>IF($AV$63=4,SUM(BH153:BJ159),IF($AV$63=3,SUM(BH153:BJ157),IF($AV$63=2,BH155+BH153,BH153)))</f>
        <v>0</v>
      </c>
      <c r="BI161" s="1301"/>
      <c r="BJ161" s="1301"/>
      <c r="BK161" s="106"/>
      <c r="BL161" s="1355"/>
      <c r="BM161" s="1355"/>
      <c r="BN161" s="1355"/>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row>
    <row r="162" spans="5:124" s="27" customFormat="1" ht="17" customHeight="1" x14ac:dyDescent="0.15">
      <c r="E162" s="201"/>
      <c r="G162" s="90"/>
      <c r="H162" s="211"/>
      <c r="J162" s="74"/>
      <c r="K162" s="74"/>
      <c r="L162" s="74"/>
      <c r="M162" s="74"/>
      <c r="N162" s="74"/>
      <c r="O162" s="130"/>
      <c r="P162" s="74"/>
      <c r="Q162" s="74"/>
      <c r="R162" s="74"/>
      <c r="S162" s="74"/>
      <c r="T162" s="74"/>
      <c r="U162" s="95"/>
      <c r="V162" s="74"/>
      <c r="W162" s="74"/>
      <c r="X162" s="131"/>
      <c r="Y162" s="131"/>
      <c r="Z162" s="131"/>
      <c r="AA162" s="132"/>
      <c r="AB162" s="131"/>
      <c r="AC162" s="131"/>
      <c r="AD162" s="131"/>
      <c r="AE162" s="133"/>
      <c r="AF162" s="131"/>
      <c r="AG162" s="131"/>
      <c r="AH162" s="131"/>
      <c r="AI162" s="133"/>
      <c r="AJ162" s="131"/>
      <c r="AK162" s="131"/>
      <c r="AL162" s="131"/>
      <c r="AM162" s="106"/>
      <c r="AN162" s="134"/>
      <c r="AO162" s="134"/>
      <c r="AP162" s="134"/>
      <c r="AQ162" s="134"/>
      <c r="AR162" s="134"/>
      <c r="AS162" s="106"/>
      <c r="AT162" s="106"/>
      <c r="AU162" s="106"/>
      <c r="AV162" s="131"/>
      <c r="AW162" s="74"/>
      <c r="AX162" s="74"/>
      <c r="AY162" s="106"/>
      <c r="AZ162" s="131"/>
      <c r="BA162" s="74"/>
      <c r="BB162" s="74"/>
      <c r="BC162" s="135"/>
      <c r="BD162" s="131"/>
      <c r="BE162" s="74"/>
      <c r="BF162" s="74"/>
      <c r="BG162" s="135"/>
      <c r="BH162" s="131"/>
      <c r="BI162" s="74"/>
      <c r="BJ162" s="74"/>
      <c r="BK162" s="106"/>
      <c r="BL162" s="134"/>
      <c r="BM162" s="115"/>
      <c r="BN162" s="115"/>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row>
    <row r="163" spans="5:124" s="27" customFormat="1" ht="17" customHeight="1" x14ac:dyDescent="0.15">
      <c r="E163" s="201"/>
      <c r="G163" s="90"/>
      <c r="H163" s="364">
        <v>3.4</v>
      </c>
      <c r="I163" s="392" t="str">
        <f>X!$C$144</f>
        <v>Potenza di raffreddamento compressore</v>
      </c>
      <c r="J163" s="74"/>
      <c r="K163" s="74"/>
      <c r="L163" s="74"/>
      <c r="M163" s="74"/>
      <c r="N163" s="74"/>
      <c r="O163" s="130"/>
      <c r="P163" s="74"/>
      <c r="Q163" s="74"/>
      <c r="R163" s="74"/>
      <c r="S163" s="74"/>
      <c r="T163" s="74"/>
      <c r="U163" s="95"/>
      <c r="V163" s="74"/>
      <c r="W163" s="74"/>
      <c r="X163" s="1376" t="str">
        <f>X151</f>
        <v>/ +</v>
      </c>
      <c r="Y163" s="1376"/>
      <c r="Z163" s="1376"/>
      <c r="AA163" s="132"/>
      <c r="AB163" s="1376" t="str">
        <f>AB151</f>
        <v>/ +</v>
      </c>
      <c r="AC163" s="1376"/>
      <c r="AD163" s="1376"/>
      <c r="AE163" s="133"/>
      <c r="AF163" s="1376" t="str">
        <f>AF151</f>
        <v>/ +</v>
      </c>
      <c r="AG163" s="1376"/>
      <c r="AH163" s="1376"/>
      <c r="AI163" s="133"/>
      <c r="AJ163" s="1376" t="str">
        <f>AJ151</f>
        <v>/ +</v>
      </c>
      <c r="AK163" s="1376"/>
      <c r="AL163" s="1376"/>
      <c r="AM163" s="106"/>
      <c r="AN163" s="134"/>
      <c r="AO163" s="134"/>
      <c r="AP163" s="134"/>
      <c r="AQ163" s="134"/>
      <c r="AR163" s="441" t="s">
        <v>266</v>
      </c>
      <c r="AS163" s="441" t="s">
        <v>266</v>
      </c>
      <c r="AT163" s="441" t="s">
        <v>266</v>
      </c>
      <c r="AU163" s="106"/>
      <c r="AV163" s="1376" t="str">
        <f>AV151</f>
        <v>/ +</v>
      </c>
      <c r="AW163" s="1376"/>
      <c r="AX163" s="1376"/>
      <c r="AY163" s="106"/>
      <c r="AZ163" s="1376" t="str">
        <f>AZ151</f>
        <v>/ +</v>
      </c>
      <c r="BA163" s="1376"/>
      <c r="BB163" s="1376"/>
      <c r="BC163" s="135"/>
      <c r="BD163" s="1376" t="str">
        <f>BD151</f>
        <v>/ +</v>
      </c>
      <c r="BE163" s="1376"/>
      <c r="BF163" s="1376"/>
      <c r="BG163" s="135"/>
      <c r="BH163" s="1376" t="str">
        <f>BH151</f>
        <v>/ +</v>
      </c>
      <c r="BI163" s="1376"/>
      <c r="BJ163" s="1376"/>
      <c r="BK163" s="106"/>
      <c r="BL163" s="134"/>
      <c r="BM163" s="115"/>
      <c r="BN163" s="115"/>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row>
    <row r="164" spans="5:124" s="27" customFormat="1" ht="6" customHeight="1" x14ac:dyDescent="0.15">
      <c r="E164" s="201"/>
      <c r="G164" s="90"/>
      <c r="H164" s="347"/>
      <c r="I164" s="74"/>
      <c r="J164" s="74"/>
      <c r="K164" s="74"/>
      <c r="L164" s="74"/>
      <c r="M164" s="74"/>
      <c r="N164" s="74"/>
      <c r="O164" s="74"/>
      <c r="P164" s="74"/>
      <c r="Q164" s="74"/>
      <c r="R164" s="74"/>
      <c r="S164" s="74"/>
      <c r="T164" s="74"/>
      <c r="U164" s="95"/>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row>
    <row r="165" spans="5:124" s="27" customFormat="1" ht="11" customHeight="1" x14ac:dyDescent="0.15">
      <c r="E165" s="201"/>
      <c r="G165" s="90"/>
      <c r="H165" s="347"/>
      <c r="I165" s="74" t="str">
        <f>I153</f>
        <v>Compressore 1</v>
      </c>
      <c r="J165" s="74"/>
      <c r="K165" s="74"/>
      <c r="M165" s="74"/>
      <c r="P165" s="74"/>
      <c r="Q165" s="74"/>
      <c r="U165" s="95" t="s">
        <v>163</v>
      </c>
      <c r="W165" s="74"/>
      <c r="X165" s="1380"/>
      <c r="Y165" s="1380"/>
      <c r="Z165" s="1381"/>
      <c r="AA165" s="126"/>
      <c r="AB165" s="1380"/>
      <c r="AC165" s="1380"/>
      <c r="AD165" s="1381"/>
      <c r="AE165" s="154"/>
      <c r="AF165" s="1380"/>
      <c r="AG165" s="1380"/>
      <c r="AH165" s="1381"/>
      <c r="AI165" s="154"/>
      <c r="AJ165" s="1380"/>
      <c r="AK165" s="1380"/>
      <c r="AL165" s="1381"/>
      <c r="AM165" s="126"/>
      <c r="AN165" s="1301"/>
      <c r="AO165" s="1301"/>
      <c r="AP165" s="1301"/>
      <c r="AQ165" s="152"/>
      <c r="AR165" s="152"/>
      <c r="AS165" s="138"/>
      <c r="AT165" s="138"/>
      <c r="AU165" s="138"/>
      <c r="AV165" s="1380"/>
      <c r="AW165" s="1380"/>
      <c r="AX165" s="1381"/>
      <c r="AY165" s="126"/>
      <c r="AZ165" s="1380"/>
      <c r="BA165" s="1380"/>
      <c r="BB165" s="1381"/>
      <c r="BC165" s="154"/>
      <c r="BD165" s="1380"/>
      <c r="BE165" s="1380"/>
      <c r="BF165" s="1381"/>
      <c r="BG165" s="154"/>
      <c r="BH165" s="1380"/>
      <c r="BI165" s="1380"/>
      <c r="BJ165" s="1381"/>
      <c r="BK165" s="106"/>
      <c r="BL165" s="1355"/>
      <c r="BM165" s="1355"/>
      <c r="BN165" s="1355"/>
      <c r="BO165" s="94"/>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row>
    <row r="166" spans="5:124" s="27" customFormat="1" ht="6" customHeight="1" x14ac:dyDescent="0.2">
      <c r="E166" s="201"/>
      <c r="G166" s="90"/>
      <c r="H166" s="347"/>
      <c r="I166" s="91"/>
      <c r="J166" s="91"/>
      <c r="K166" s="91"/>
      <c r="L166" s="91"/>
      <c r="M166" s="91"/>
      <c r="N166" s="91"/>
      <c r="O166" s="91"/>
      <c r="P166" s="91"/>
      <c r="Q166" s="91"/>
      <c r="R166" s="91"/>
      <c r="S166" s="91"/>
      <c r="T166" s="91"/>
      <c r="U166" s="92"/>
      <c r="V166" s="74"/>
      <c r="W166" s="74"/>
      <c r="X166" s="126"/>
      <c r="Y166" s="126"/>
      <c r="Z166" s="126"/>
      <c r="AA166" s="126"/>
      <c r="AB166" s="126"/>
      <c r="AC166" s="126"/>
      <c r="AD166" s="126"/>
      <c r="AE166" s="126"/>
      <c r="AF166" s="126"/>
      <c r="AG166" s="126"/>
      <c r="AH166" s="126"/>
      <c r="AI166" s="126"/>
      <c r="AJ166" s="126"/>
      <c r="AK166" s="126"/>
      <c r="AL166" s="126"/>
      <c r="AM166" s="126"/>
      <c r="AN166" s="126"/>
      <c r="AO166" s="126"/>
      <c r="AP166" s="126"/>
      <c r="AQ166" s="126"/>
      <c r="AR166" s="126"/>
      <c r="AS166" s="126"/>
      <c r="AT166" s="126"/>
      <c r="AU166" s="126"/>
      <c r="AV166" s="126"/>
      <c r="AW166" s="126"/>
      <c r="AX166" s="126"/>
      <c r="AY166" s="126"/>
      <c r="AZ166" s="126"/>
      <c r="BA166" s="126"/>
      <c r="BB166" s="126"/>
      <c r="BC166" s="126"/>
      <c r="BD166" s="126"/>
      <c r="BE166" s="126"/>
      <c r="BF166" s="126"/>
      <c r="BG166" s="126"/>
      <c r="BH166" s="126"/>
      <c r="BI166" s="126"/>
      <c r="BJ166" s="126"/>
      <c r="BK166" s="106"/>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row>
    <row r="167" spans="5:124" s="27" customFormat="1" ht="11" customHeight="1" x14ac:dyDescent="0.15">
      <c r="E167" s="201"/>
      <c r="G167" s="90"/>
      <c r="H167" s="347"/>
      <c r="I167" s="74" t="str">
        <f>I155</f>
        <v>Compressore 2</v>
      </c>
      <c r="J167" s="74"/>
      <c r="K167" s="74"/>
      <c r="M167" s="74"/>
      <c r="P167" s="74"/>
      <c r="Q167" s="74"/>
      <c r="U167" s="95" t="s">
        <v>163</v>
      </c>
      <c r="W167" s="74"/>
      <c r="X167" s="1382"/>
      <c r="Y167" s="1382"/>
      <c r="Z167" s="1383"/>
      <c r="AA167" s="138"/>
      <c r="AB167" s="1382"/>
      <c r="AC167" s="1382"/>
      <c r="AD167" s="1383"/>
      <c r="AE167" s="139"/>
      <c r="AF167" s="1382"/>
      <c r="AG167" s="1382"/>
      <c r="AH167" s="1383"/>
      <c r="AI167" s="139"/>
      <c r="AJ167" s="1382"/>
      <c r="AK167" s="1382"/>
      <c r="AL167" s="1383"/>
      <c r="AM167" s="126"/>
      <c r="AN167" s="1301"/>
      <c r="AO167" s="1301"/>
      <c r="AP167" s="1301"/>
      <c r="AQ167" s="152"/>
      <c r="AR167" s="152"/>
      <c r="AS167" s="138"/>
      <c r="AT167" s="138"/>
      <c r="AU167" s="138"/>
      <c r="AV167" s="1382"/>
      <c r="AW167" s="1382"/>
      <c r="AX167" s="1383"/>
      <c r="AY167" s="138"/>
      <c r="AZ167" s="1382"/>
      <c r="BA167" s="1382"/>
      <c r="BB167" s="1383"/>
      <c r="BC167" s="139"/>
      <c r="BD167" s="1382"/>
      <c r="BE167" s="1382"/>
      <c r="BF167" s="1383"/>
      <c r="BG167" s="139"/>
      <c r="BH167" s="1382"/>
      <c r="BI167" s="1382"/>
      <c r="BJ167" s="1383"/>
      <c r="BK167" s="106"/>
      <c r="BL167" s="1355"/>
      <c r="BM167" s="1355"/>
      <c r="BN167" s="1355"/>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row>
    <row r="168" spans="5:124" s="27" customFormat="1" ht="6" customHeight="1" x14ac:dyDescent="0.2">
      <c r="E168" s="201"/>
      <c r="G168" s="90"/>
      <c r="H168" s="347"/>
      <c r="I168" s="91"/>
      <c r="J168" s="91"/>
      <c r="K168" s="91"/>
      <c r="L168" s="91"/>
      <c r="M168" s="91"/>
      <c r="N168" s="91"/>
      <c r="O168" s="91"/>
      <c r="P168" s="91"/>
      <c r="Q168" s="91"/>
      <c r="R168" s="91"/>
      <c r="S168" s="91"/>
      <c r="T168" s="91"/>
      <c r="U168" s="92"/>
      <c r="V168" s="74"/>
      <c r="W168" s="74"/>
      <c r="X168" s="138"/>
      <c r="Y168" s="138"/>
      <c r="Z168" s="138"/>
      <c r="AA168" s="138"/>
      <c r="AB168" s="138"/>
      <c r="AC168" s="138"/>
      <c r="AD168" s="138"/>
      <c r="AE168" s="138"/>
      <c r="AF168" s="138"/>
      <c r="AG168" s="138"/>
      <c r="AH168" s="138"/>
      <c r="AI168" s="138"/>
      <c r="AJ168" s="138"/>
      <c r="AK168" s="138"/>
      <c r="AL168" s="138"/>
      <c r="AM168" s="126"/>
      <c r="AN168" s="126"/>
      <c r="AO168" s="126"/>
      <c r="AP168" s="126"/>
      <c r="AQ168" s="126"/>
      <c r="AR168" s="126"/>
      <c r="AS168" s="126"/>
      <c r="AT168" s="126"/>
      <c r="AU168" s="126"/>
      <c r="AV168" s="138"/>
      <c r="AW168" s="138"/>
      <c r="AX168" s="138"/>
      <c r="AY168" s="138"/>
      <c r="AZ168" s="138"/>
      <c r="BA168" s="138"/>
      <c r="BB168" s="138"/>
      <c r="BC168" s="138"/>
      <c r="BD168" s="138"/>
      <c r="BE168" s="138"/>
      <c r="BF168" s="138"/>
      <c r="BG168" s="138"/>
      <c r="BH168" s="138"/>
      <c r="BI168" s="138"/>
      <c r="BJ168" s="138"/>
      <c r="BK168" s="106"/>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row>
    <row r="169" spans="5:124" s="27" customFormat="1" ht="11" customHeight="1" x14ac:dyDescent="0.15">
      <c r="E169" s="201"/>
      <c r="G169" s="90"/>
      <c r="H169" s="347"/>
      <c r="I169" s="74" t="str">
        <f>I157</f>
        <v>Compressore 3</v>
      </c>
      <c r="J169" s="74"/>
      <c r="K169" s="74"/>
      <c r="M169" s="74"/>
      <c r="P169" s="74"/>
      <c r="Q169" s="74"/>
      <c r="U169" s="95" t="s">
        <v>163</v>
      </c>
      <c r="W169" s="74"/>
      <c r="X169" s="1382"/>
      <c r="Y169" s="1382"/>
      <c r="Z169" s="1383"/>
      <c r="AA169" s="138"/>
      <c r="AB169" s="1382"/>
      <c r="AC169" s="1382"/>
      <c r="AD169" s="1383"/>
      <c r="AE169" s="139"/>
      <c r="AF169" s="1382"/>
      <c r="AG169" s="1382"/>
      <c r="AH169" s="1383"/>
      <c r="AI169" s="139"/>
      <c r="AJ169" s="1382"/>
      <c r="AK169" s="1382"/>
      <c r="AL169" s="1383"/>
      <c r="AM169" s="126"/>
      <c r="AN169" s="1301"/>
      <c r="AO169" s="1301"/>
      <c r="AP169" s="1301"/>
      <c r="AQ169" s="152"/>
      <c r="AR169" s="152"/>
      <c r="AS169" s="138"/>
      <c r="AT169" s="138"/>
      <c r="AU169" s="138"/>
      <c r="AV169" s="1382"/>
      <c r="AW169" s="1382"/>
      <c r="AX169" s="1383"/>
      <c r="AY169" s="138"/>
      <c r="AZ169" s="1382"/>
      <c r="BA169" s="1382"/>
      <c r="BB169" s="1383"/>
      <c r="BC169" s="139"/>
      <c r="BD169" s="1382"/>
      <c r="BE169" s="1382"/>
      <c r="BF169" s="1383"/>
      <c r="BG169" s="139"/>
      <c r="BH169" s="1382"/>
      <c r="BI169" s="1382"/>
      <c r="BJ169" s="1383"/>
      <c r="BK169" s="106"/>
      <c r="BL169" s="1355"/>
      <c r="BM169" s="1355"/>
      <c r="BN169" s="1355"/>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row>
    <row r="170" spans="5:124" s="27" customFormat="1" ht="6" customHeight="1" x14ac:dyDescent="0.2">
      <c r="E170" s="201"/>
      <c r="G170" s="90"/>
      <c r="H170" s="347"/>
      <c r="I170" s="91"/>
      <c r="J170" s="91"/>
      <c r="K170" s="91"/>
      <c r="L170" s="91"/>
      <c r="M170" s="91"/>
      <c r="N170" s="91"/>
      <c r="O170" s="91"/>
      <c r="P170" s="91"/>
      <c r="Q170" s="91"/>
      <c r="R170" s="91"/>
      <c r="S170" s="91"/>
      <c r="T170" s="91"/>
      <c r="U170" s="92"/>
      <c r="V170" s="74"/>
      <c r="W170" s="74"/>
      <c r="X170" s="138"/>
      <c r="Y170" s="138"/>
      <c r="Z170" s="138"/>
      <c r="AA170" s="138"/>
      <c r="AB170" s="138"/>
      <c r="AC170" s="138"/>
      <c r="AD170" s="138"/>
      <c r="AE170" s="138"/>
      <c r="AF170" s="138"/>
      <c r="AG170" s="138"/>
      <c r="AH170" s="138"/>
      <c r="AI170" s="138"/>
      <c r="AJ170" s="138"/>
      <c r="AK170" s="138"/>
      <c r="AL170" s="138"/>
      <c r="AM170" s="126"/>
      <c r="AN170" s="126"/>
      <c r="AO170" s="126"/>
      <c r="AP170" s="126"/>
      <c r="AQ170" s="126"/>
      <c r="AR170" s="126"/>
      <c r="AS170" s="126"/>
      <c r="AT170" s="126"/>
      <c r="AU170" s="126"/>
      <c r="AV170" s="138"/>
      <c r="AW170" s="138"/>
      <c r="AX170" s="138"/>
      <c r="AY170" s="138"/>
      <c r="AZ170" s="138"/>
      <c r="BA170" s="138"/>
      <c r="BB170" s="138"/>
      <c r="BC170" s="138"/>
      <c r="BD170" s="138"/>
      <c r="BE170" s="138"/>
      <c r="BF170" s="138"/>
      <c r="BG170" s="138"/>
      <c r="BH170" s="138"/>
      <c r="BI170" s="138"/>
      <c r="BJ170" s="138"/>
      <c r="BK170" s="106"/>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row>
    <row r="171" spans="5:124" s="27" customFormat="1" ht="11" customHeight="1" x14ac:dyDescent="0.15">
      <c r="E171" s="201"/>
      <c r="G171" s="90"/>
      <c r="H171" s="347"/>
      <c r="I171" s="74" t="str">
        <f>I159</f>
        <v>Compressore 4</v>
      </c>
      <c r="J171" s="74"/>
      <c r="K171" s="74"/>
      <c r="M171" s="74"/>
      <c r="P171" s="74"/>
      <c r="Q171" s="74"/>
      <c r="U171" s="95" t="s">
        <v>163</v>
      </c>
      <c r="W171" s="74"/>
      <c r="X171" s="1382"/>
      <c r="Y171" s="1382"/>
      <c r="Z171" s="1383"/>
      <c r="AA171" s="138"/>
      <c r="AB171" s="1382"/>
      <c r="AC171" s="1382"/>
      <c r="AD171" s="1383"/>
      <c r="AE171" s="139"/>
      <c r="AF171" s="1382"/>
      <c r="AG171" s="1382"/>
      <c r="AH171" s="1383"/>
      <c r="AI171" s="139"/>
      <c r="AJ171" s="1382"/>
      <c r="AK171" s="1382"/>
      <c r="AL171" s="1383"/>
      <c r="AM171" s="126"/>
      <c r="AN171" s="1301"/>
      <c r="AO171" s="1301"/>
      <c r="AP171" s="1301"/>
      <c r="AQ171" s="152"/>
      <c r="AR171" s="152"/>
      <c r="AS171" s="138"/>
      <c r="AT171" s="138"/>
      <c r="AU171" s="138"/>
      <c r="AV171" s="1382"/>
      <c r="AW171" s="1382"/>
      <c r="AX171" s="1383"/>
      <c r="AY171" s="138"/>
      <c r="AZ171" s="1382"/>
      <c r="BA171" s="1382"/>
      <c r="BB171" s="1383"/>
      <c r="BC171" s="139"/>
      <c r="BD171" s="1382"/>
      <c r="BE171" s="1382"/>
      <c r="BF171" s="1383"/>
      <c r="BG171" s="139"/>
      <c r="BH171" s="1382"/>
      <c r="BI171" s="1382"/>
      <c r="BJ171" s="1383"/>
      <c r="BK171" s="106"/>
      <c r="BL171" s="1355"/>
      <c r="BM171" s="1355"/>
      <c r="BN171" s="1355"/>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row>
    <row r="172" spans="5:124" s="27" customFormat="1" ht="6" customHeight="1" x14ac:dyDescent="0.15">
      <c r="E172" s="201"/>
      <c r="G172" s="90"/>
      <c r="H172" s="347"/>
      <c r="I172" s="74"/>
      <c r="J172" s="74"/>
      <c r="K172" s="74"/>
      <c r="L172" s="74"/>
      <c r="M172" s="74"/>
      <c r="N172" s="74"/>
      <c r="O172" s="74"/>
      <c r="P172" s="74"/>
      <c r="Q172" s="74"/>
      <c r="R172" s="74"/>
      <c r="S172" s="74"/>
      <c r="T172" s="74"/>
      <c r="U172" s="95"/>
      <c r="V172" s="74"/>
      <c r="W172" s="74"/>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74"/>
      <c r="AZ172" s="74"/>
      <c r="BK172" s="106"/>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row>
    <row r="173" spans="5:124" s="27" customFormat="1" ht="11" customHeight="1" x14ac:dyDescent="0.15">
      <c r="E173" s="201"/>
      <c r="G173" s="90"/>
      <c r="H173" s="347"/>
      <c r="I173" s="115" t="str">
        <f>I161</f>
        <v>Totale</v>
      </c>
      <c r="J173" s="115"/>
      <c r="K173" s="115"/>
      <c r="L173" s="115"/>
      <c r="M173" s="115"/>
      <c r="N173" s="115"/>
      <c r="O173" s="115"/>
      <c r="P173" s="115"/>
      <c r="Q173" s="115"/>
      <c r="R173" s="115"/>
      <c r="S173" s="115"/>
      <c r="T173" s="115"/>
      <c r="U173" s="151" t="s">
        <v>163</v>
      </c>
      <c r="V173" s="124"/>
      <c r="W173" s="115"/>
      <c r="X173" s="1301">
        <f>IF($X$63=4,SUM(X165:Z171),IF($X$63=3,SUM(X165:Z169),IF($X$63=2,X167+X165,X165)))</f>
        <v>0</v>
      </c>
      <c r="Y173" s="1301"/>
      <c r="Z173" s="1301"/>
      <c r="AA173" s="152"/>
      <c r="AB173" s="1301">
        <f>IF($X$63=4,SUM(AB165:AD171),IF($X$63=3,SUM(AB165:AD169),IF($X$63=2,AB167+AB165,AB165)))</f>
        <v>0</v>
      </c>
      <c r="AC173" s="1301"/>
      <c r="AD173" s="1301"/>
      <c r="AE173" s="153"/>
      <c r="AF173" s="1301">
        <f>IF($X$63=4,SUM(AF165:AH171),IF($X$63=3,SUM(AF165:AH169),IF($X$63=2,AF167+AF165,AF165)))</f>
        <v>0</v>
      </c>
      <c r="AG173" s="1301"/>
      <c r="AH173" s="1301"/>
      <c r="AI173" s="153"/>
      <c r="AJ173" s="1301">
        <f>IF($X$63=4,SUM(AJ165:AL171),IF($X$63=3,SUM(AJ165:AL169),IF($X$63=2,AJ167+AJ165,AJ165)))</f>
        <v>0</v>
      </c>
      <c r="AK173" s="1301"/>
      <c r="AL173" s="1301"/>
      <c r="AM173" s="126"/>
      <c r="AN173" s="1301"/>
      <c r="AO173" s="1301"/>
      <c r="AP173" s="1301"/>
      <c r="AQ173" s="152"/>
      <c r="AR173" s="152"/>
      <c r="AS173" s="138"/>
      <c r="AT173" s="138"/>
      <c r="AU173" s="138"/>
      <c r="AV173" s="1301">
        <f>IF($AV$63=4,SUM(AV165:AX171),IF($AV$63=3,SUM(AV165:AX169),IF($AV$63=2,AV167+AV165,AV165)))</f>
        <v>0</v>
      </c>
      <c r="AW173" s="1301"/>
      <c r="AX173" s="1301"/>
      <c r="AY173" s="152"/>
      <c r="AZ173" s="1301">
        <f>IF($AV$63=4,SUM(AZ165:BB171),IF($AV$63=3,SUM(AZ165:BB169),IF($AV$63=2,AZ167+AZ165,AZ165)))</f>
        <v>0</v>
      </c>
      <c r="BA173" s="1301"/>
      <c r="BB173" s="1301"/>
      <c r="BC173" s="153"/>
      <c r="BD173" s="1301">
        <f>IF($AV$63=4,SUM(BD165:BF171),IF($AV$63=3,SUM(BD165:BF169),IF($AV$63=2,BD167+BD165,BD165)))</f>
        <v>0</v>
      </c>
      <c r="BE173" s="1301"/>
      <c r="BF173" s="1301"/>
      <c r="BG173" s="153"/>
      <c r="BH173" s="1301">
        <f>IF($AV$63=4,SUM(BH165:BJ171),IF($AV$63=3,SUM(BH165:BJ169),IF($AV$63=2,BH167+BH165,BH165)))</f>
        <v>0</v>
      </c>
      <c r="BI173" s="1301"/>
      <c r="BJ173" s="1301"/>
      <c r="BK173" s="106"/>
      <c r="BL173" s="1355"/>
      <c r="BM173" s="1355"/>
      <c r="BN173" s="1355"/>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row>
    <row r="174" spans="5:124" s="27" customFormat="1" ht="17" customHeight="1" x14ac:dyDescent="0.15">
      <c r="E174" s="201"/>
      <c r="G174" s="90"/>
      <c r="H174" s="211"/>
      <c r="J174" s="74"/>
      <c r="K174" s="74"/>
      <c r="L174" s="74"/>
      <c r="M174" s="74"/>
      <c r="N174" s="74"/>
      <c r="O174" s="130"/>
      <c r="P174" s="74"/>
      <c r="Q174" s="74"/>
      <c r="R174" s="74"/>
      <c r="S174" s="74"/>
      <c r="T174" s="74"/>
      <c r="U174" s="95"/>
      <c r="V174" s="74"/>
      <c r="W174" s="74"/>
      <c r="X174" s="131"/>
      <c r="Y174" s="131"/>
      <c r="Z174" s="131"/>
      <c r="AA174" s="132"/>
      <c r="AB174" s="131"/>
      <c r="AC174" s="131"/>
      <c r="AD174" s="131"/>
      <c r="AE174" s="133"/>
      <c r="AF174" s="131"/>
      <c r="AG174" s="131"/>
      <c r="AH174" s="131"/>
      <c r="AI174" s="133"/>
      <c r="AJ174" s="131"/>
      <c r="AK174" s="131"/>
      <c r="AL174" s="131"/>
      <c r="AM174" s="106"/>
      <c r="AN174" s="134"/>
      <c r="AO174" s="134"/>
      <c r="AP174" s="134"/>
      <c r="AQ174" s="134"/>
      <c r="AR174" s="134"/>
      <c r="AS174" s="106"/>
      <c r="AT174" s="106"/>
      <c r="AU174" s="106"/>
      <c r="AV174" s="131"/>
      <c r="AW174" s="74"/>
      <c r="AX174" s="74"/>
      <c r="AY174" s="106"/>
      <c r="AZ174" s="131"/>
      <c r="BA174" s="74"/>
      <c r="BB174" s="74"/>
      <c r="BC174" s="135"/>
      <c r="BD174" s="131"/>
      <c r="BE174" s="74"/>
      <c r="BF174" s="74"/>
      <c r="BG174" s="135"/>
      <c r="BH174" s="131"/>
      <c r="BI174" s="74"/>
      <c r="BJ174" s="74"/>
      <c r="BK174" s="106"/>
      <c r="BL174" s="134"/>
      <c r="BM174" s="115"/>
      <c r="BN174" s="115"/>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row>
    <row r="175" spans="5:124" s="27" customFormat="1" ht="17" customHeight="1" x14ac:dyDescent="0.15">
      <c r="E175" s="201"/>
      <c r="G175" s="90"/>
      <c r="H175" s="364">
        <v>3.5</v>
      </c>
      <c r="I175" s="392" t="str">
        <f>X!$C$76</f>
        <v>Compressore COP (solo per controllo)</v>
      </c>
      <c r="J175" s="74"/>
      <c r="K175" s="74"/>
      <c r="L175" s="74"/>
      <c r="M175" s="74"/>
      <c r="N175" s="74"/>
      <c r="O175" s="130"/>
      <c r="P175" s="74"/>
      <c r="Q175" s="74"/>
      <c r="R175" s="74"/>
      <c r="S175" s="74"/>
      <c r="T175" s="74"/>
      <c r="U175" s="95"/>
      <c r="V175" s="74"/>
      <c r="W175" s="74"/>
      <c r="X175" s="1376"/>
      <c r="Y175" s="1376"/>
      <c r="Z175" s="1376"/>
      <c r="AA175" s="132"/>
      <c r="AB175" s="1376"/>
      <c r="AC175" s="1376"/>
      <c r="AD175" s="1376"/>
      <c r="AE175" s="133"/>
      <c r="AF175" s="1376"/>
      <c r="AG175" s="1376"/>
      <c r="AH175" s="1376"/>
      <c r="AI175" s="133"/>
      <c r="AJ175" s="1461" t="str">
        <f>X!$C$228</f>
        <v>«Bonus carico parziale»</v>
      </c>
      <c r="AK175" s="1387"/>
      <c r="AL175" s="1387"/>
      <c r="AM175" s="1387"/>
      <c r="AN175" s="1387"/>
      <c r="AO175" s="1387"/>
      <c r="AP175" s="1387"/>
      <c r="AQ175" s="132"/>
      <c r="AR175" s="441" t="s">
        <v>266</v>
      </c>
      <c r="AS175" s="441" t="s">
        <v>266</v>
      </c>
      <c r="AT175" s="441" t="s">
        <v>266</v>
      </c>
      <c r="AU175" s="106"/>
      <c r="AV175" s="131"/>
      <c r="AW175" s="74"/>
      <c r="AX175" s="74"/>
      <c r="AY175" s="106"/>
      <c r="AZ175" s="131"/>
      <c r="BA175" s="74"/>
      <c r="BB175" s="74"/>
      <c r="BC175" s="135"/>
      <c r="BD175" s="131"/>
      <c r="BE175" s="74"/>
      <c r="BF175" s="74"/>
      <c r="BG175" s="135"/>
      <c r="BH175" s="1387" t="str">
        <f>AJ175</f>
        <v>«Bonus carico parziale»</v>
      </c>
      <c r="BI175" s="1387"/>
      <c r="BJ175" s="1387"/>
      <c r="BK175" s="1387"/>
      <c r="BL175" s="1387"/>
      <c r="BM175" s="1387"/>
      <c r="BN175" s="1387"/>
      <c r="BO175" s="94"/>
      <c r="BQ175" s="201"/>
      <c r="BR175" s="201"/>
      <c r="BS175" s="201"/>
      <c r="BT175" s="201"/>
      <c r="BU175" s="201"/>
      <c r="BV175" s="788">
        <f>LEN(CA175)</f>
        <v>229</v>
      </c>
      <c r="BW175" s="788">
        <f>LEN(CB175)</f>
        <v>243</v>
      </c>
      <c r="BX175" s="788">
        <f>LEN(CC175)</f>
        <v>244</v>
      </c>
      <c r="BY175" s="788"/>
      <c r="BZ175" s="201" t="s">
        <v>408</v>
      </c>
      <c r="CA175" s="201" t="str">
        <f>X!E492</f>
        <v>Kälteanlagen bei denen die Leistung eines Verdichters mit mit einem Frequenzumformer reguliert wird, sinm ? im können Teillastbetrieb effizienter. Dies wird in der Berechnung mit einem sogenannten «Teillast-Bonus» berücksichtigt.</v>
      </c>
      <c r="CB175" s="201" t="str">
        <f>X!F492</f>
        <v>Les installations frigorifiques sur lesquelles la puissance d'un compresseur est régulée par un convertisseur de fréquence sont plus efficaces en charge partielle. Cet état est pris en compte dans le calcul avec un «bonus de charge partielle».</v>
      </c>
      <c r="CC175" s="201" t="str">
        <f>X!G492</f>
        <v>Gli impianti di refrigerazione dove la potenza di un compressore è regolata con un inverter di frequenza possono essere più efficienti con funzionamento a carico parziale. Se ne tiene conto nel calcolo con il cosiddetto «bonus carico parziale».</v>
      </c>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row>
    <row r="176" spans="5:124" s="27" customFormat="1" ht="6" customHeight="1" x14ac:dyDescent="0.15">
      <c r="E176" s="201"/>
      <c r="G176" s="90"/>
      <c r="H176" s="347"/>
      <c r="I176" s="74"/>
      <c r="J176" s="74"/>
      <c r="K176" s="74"/>
      <c r="L176" s="74"/>
      <c r="M176" s="74"/>
      <c r="N176" s="74"/>
      <c r="O176" s="74"/>
      <c r="P176" s="74"/>
      <c r="Q176" s="74"/>
      <c r="R176" s="74"/>
      <c r="S176" s="74"/>
      <c r="T176" s="74"/>
      <c r="U176" s="95"/>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94"/>
      <c r="BQ176" s="201"/>
      <c r="BR176" s="201"/>
      <c r="BS176" s="201"/>
      <c r="BT176" s="201"/>
      <c r="BU176" s="63"/>
      <c r="BV176" s="63"/>
      <c r="BW176" s="63"/>
      <c r="BX176" s="63"/>
      <c r="BY176" s="63"/>
      <c r="BZ176" s="63"/>
      <c r="CA176" s="63"/>
      <c r="CB176" s="63"/>
      <c r="CC176" s="63"/>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row>
    <row r="177" spans="5:124" s="27" customFormat="1" ht="15" customHeight="1" x14ac:dyDescent="0.15">
      <c r="E177" s="201"/>
      <c r="G177" s="90"/>
      <c r="H177" s="347"/>
      <c r="I177" s="74" t="str">
        <f>I165</f>
        <v>Compressore 1</v>
      </c>
      <c r="J177" s="74"/>
      <c r="K177" s="74"/>
      <c r="L177" s="74"/>
      <c r="M177" s="74"/>
      <c r="N177" s="74"/>
      <c r="O177" s="74"/>
      <c r="P177" s="74"/>
      <c r="Q177" s="74"/>
      <c r="R177" s="74"/>
      <c r="S177" s="74"/>
      <c r="T177" s="74"/>
      <c r="U177" s="95" t="s">
        <v>72</v>
      </c>
      <c r="W177" s="74"/>
      <c r="X177" s="1356">
        <f>IF(X153=0,0,IF($AN177="-",X165/X153,X165/X153*(1+$AN177)))</f>
        <v>0</v>
      </c>
      <c r="Y177" s="1356"/>
      <c r="Z177" s="1356"/>
      <c r="AA177" s="126"/>
      <c r="AB177" s="1356">
        <f>IF(AB153=0,0,IF($AN177="-",AB165/AB153,AB165/AB153*(1+$AN177)))</f>
        <v>0</v>
      </c>
      <c r="AC177" s="1356"/>
      <c r="AD177" s="1356"/>
      <c r="AE177" s="154"/>
      <c r="AF177" s="1356">
        <f>IF(AF153=0,0,IF($AN177="-",AF165/AF153,AF165/AF153*(1+$AN177)))</f>
        <v>0</v>
      </c>
      <c r="AG177" s="1356"/>
      <c r="AH177" s="1356"/>
      <c r="AI177" s="154"/>
      <c r="AJ177" s="1356">
        <f>IF(AJ153=0,0,IF($AN177="-",AJ165/AJ153,AJ165/AJ153*(1+$AN177)))</f>
        <v>0</v>
      </c>
      <c r="AK177" s="1356"/>
      <c r="AL177" s="1356"/>
      <c r="AM177" s="126"/>
      <c r="AN177" s="1388" t="str">
        <f>IF(X704=0,"-",X704)</f>
        <v>-</v>
      </c>
      <c r="AO177" s="1388"/>
      <c r="AP177" s="1388"/>
      <c r="AQ177" s="325"/>
      <c r="AR177" s="325"/>
      <c r="AS177" s="138"/>
      <c r="AT177" s="138"/>
      <c r="AU177" s="138"/>
      <c r="AV177" s="1356">
        <f>IF(AV153=0,0,IF($BL177="-",AV165/AV153,AV165/AV153*(1+$BL177)))</f>
        <v>0</v>
      </c>
      <c r="AW177" s="1356"/>
      <c r="AX177" s="1356"/>
      <c r="AY177" s="126"/>
      <c r="AZ177" s="1356">
        <f>IF(AZ153=0,0,IF($BL177="-",AZ165/AZ153,AZ165/AZ153*(1+$BL177)))</f>
        <v>0</v>
      </c>
      <c r="BA177" s="1356"/>
      <c r="BB177" s="1356"/>
      <c r="BC177" s="154"/>
      <c r="BD177" s="1356">
        <f>IF(BD153=0,0,IF($BL177="-",BD165/BD153,BD165/BD153*(1+$BL177)))</f>
        <v>0</v>
      </c>
      <c r="BE177" s="1356"/>
      <c r="BF177" s="1356"/>
      <c r="BG177" s="154"/>
      <c r="BH177" s="1356">
        <f>IF(BH153=0,0,IF($BL177="-",BH165/BH153,BH165/BH153*(1+$BL177)))</f>
        <v>0</v>
      </c>
      <c r="BI177" s="1356"/>
      <c r="BJ177" s="1356"/>
      <c r="BK177" s="106"/>
      <c r="BL177" s="1388" t="str">
        <f>IF(AV704=0,"-",AV704)</f>
        <v>-</v>
      </c>
      <c r="BM177" s="1388"/>
      <c r="BN177" s="1388"/>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row>
    <row r="178" spans="5:124" s="27" customFormat="1" ht="15" customHeight="1" x14ac:dyDescent="0.15">
      <c r="E178" s="201"/>
      <c r="G178" s="90"/>
      <c r="H178" s="347"/>
      <c r="I178" s="74" t="str">
        <f>I167</f>
        <v>Compressore 2</v>
      </c>
      <c r="J178" s="74"/>
      <c r="K178" s="74"/>
      <c r="L178" s="74"/>
      <c r="M178" s="74"/>
      <c r="N178" s="74"/>
      <c r="O178" s="74"/>
      <c r="P178" s="74"/>
      <c r="Q178" s="74"/>
      <c r="R178" s="74"/>
      <c r="S178" s="74"/>
      <c r="T178" s="74"/>
      <c r="U178" s="95" t="s">
        <v>72</v>
      </c>
      <c r="W178" s="74"/>
      <c r="X178" s="1356">
        <f>IF($X$63&gt;1,IF(X155=0,0,IF($AN178="-",X167/X155,X167/X155*(1+$AN178))),0)</f>
        <v>0</v>
      </c>
      <c r="Y178" s="1356"/>
      <c r="Z178" s="1356"/>
      <c r="AA178" s="126"/>
      <c r="AB178" s="1356">
        <f>IF($X$63&gt;1,IF(AB155=0,0,IF($AN178="-",AB167/AB155,AB167/AB155*(1+$AN178))),0)</f>
        <v>0</v>
      </c>
      <c r="AC178" s="1356"/>
      <c r="AD178" s="1356"/>
      <c r="AE178" s="154"/>
      <c r="AF178" s="1356">
        <f>IF($X$63&gt;1,IF(AF155=0,0,IF($AN178="-",AF167/AF155,AF167/AF155*(1+$AN178))),0)</f>
        <v>0</v>
      </c>
      <c r="AG178" s="1356"/>
      <c r="AH178" s="1356"/>
      <c r="AI178" s="154"/>
      <c r="AJ178" s="1356">
        <f>IF($X$63&gt;1,IF(AJ155=0,0,IF($AN178="-",AJ167/AJ155,AJ167/AJ155*(1+$AN178))),0)</f>
        <v>0</v>
      </c>
      <c r="AK178" s="1356"/>
      <c r="AL178" s="1356"/>
      <c r="AM178" s="126"/>
      <c r="AN178" s="1388" t="str">
        <f>IF(AB704=0,"-",AB704)</f>
        <v>-</v>
      </c>
      <c r="AO178" s="1388"/>
      <c r="AP178" s="1388"/>
      <c r="AQ178" s="325"/>
      <c r="AR178" s="325"/>
      <c r="AS178" s="138"/>
      <c r="AT178" s="138"/>
      <c r="AU178" s="138"/>
      <c r="AV178" s="1302">
        <f>IF($AV$63&gt;1,IF(AV155=0,0,IF($BL178="-",AV167/AV155,AV167/AV155*(1+$BL178))),0)</f>
        <v>0</v>
      </c>
      <c r="AW178" s="1302"/>
      <c r="AX178" s="1302"/>
      <c r="AY178" s="138"/>
      <c r="AZ178" s="1302">
        <f>IF($AV$63&gt;1,IF(AZ155=0,0,IF($BL178="-",AZ167/AZ155,AZ167/AZ155*(1+$BL178))),0)</f>
        <v>0</v>
      </c>
      <c r="BA178" s="1302"/>
      <c r="BB178" s="1302"/>
      <c r="BC178" s="139"/>
      <c r="BD178" s="1302">
        <f>IF($AV$63&gt;1,IF(BD155=0,0,IF($BL178="-",BD167/BD155,BD167/BD155*(1+$BL178))),0)</f>
        <v>0</v>
      </c>
      <c r="BE178" s="1302"/>
      <c r="BF178" s="1302"/>
      <c r="BG178" s="139"/>
      <c r="BH178" s="1302">
        <f>IF($AV$63&gt;1,IF(BH155=0,0,IF($BL178="-",BH167/BH155,BH167/BH155*(1+$BL178))),0)</f>
        <v>0</v>
      </c>
      <c r="BI178" s="1302"/>
      <c r="BJ178" s="1302"/>
      <c r="BK178" s="106"/>
      <c r="BL178" s="1388" t="str">
        <f>IF(AZ704=0,"-",AZ704)</f>
        <v>-</v>
      </c>
      <c r="BM178" s="1388"/>
      <c r="BN178" s="1388"/>
      <c r="BO178" s="94"/>
      <c r="BQ178" s="201"/>
      <c r="BR178" s="201"/>
      <c r="BS178" s="201"/>
      <c r="BT178" s="201"/>
      <c r="BU178" s="63"/>
      <c r="BV178" s="63"/>
      <c r="BW178" s="63"/>
      <c r="BX178" s="63"/>
      <c r="BY178" s="63"/>
      <c r="BZ178" s="63"/>
      <c r="CA178" s="63"/>
      <c r="CB178" s="63"/>
      <c r="CC178" s="63"/>
      <c r="CD178" s="201"/>
      <c r="CE178" s="201"/>
      <c r="CF178" s="201"/>
      <c r="CG178" s="201"/>
      <c r="CH178" s="201"/>
      <c r="CI178" s="201"/>
      <c r="CJ178" s="201"/>
      <c r="CK178" s="201"/>
      <c r="CL178" s="201"/>
      <c r="CM178" s="201"/>
      <c r="CN178" s="201"/>
      <c r="CO178" s="201"/>
      <c r="CP178" s="201"/>
      <c r="CQ178" s="201"/>
      <c r="CR178" s="201"/>
      <c r="CS178" s="201"/>
      <c r="CT178" s="201"/>
      <c r="CU178" s="201"/>
      <c r="CV178" s="201"/>
      <c r="CW178" s="201"/>
      <c r="CX178" s="201"/>
      <c r="CY178" s="201"/>
      <c r="CZ178" s="201"/>
      <c r="DA178" s="201"/>
      <c r="DB178" s="201"/>
      <c r="DC178" s="201"/>
      <c r="DD178" s="201"/>
      <c r="DE178" s="201"/>
      <c r="DF178" s="201"/>
      <c r="DG178" s="201"/>
      <c r="DH178" s="201"/>
      <c r="DI178" s="201"/>
      <c r="DJ178" s="201"/>
      <c r="DK178" s="201"/>
      <c r="DL178" s="201"/>
      <c r="DM178" s="201"/>
      <c r="DN178" s="201"/>
      <c r="DO178" s="201"/>
      <c r="DP178" s="201"/>
      <c r="DQ178" s="201"/>
      <c r="DR178" s="201"/>
      <c r="DS178" s="201"/>
      <c r="DT178" s="201"/>
    </row>
    <row r="179" spans="5:124" s="27" customFormat="1" ht="15" customHeight="1" x14ac:dyDescent="0.15">
      <c r="E179" s="201"/>
      <c r="G179" s="90"/>
      <c r="H179" s="347"/>
      <c r="I179" s="74" t="str">
        <f>I169</f>
        <v>Compressore 3</v>
      </c>
      <c r="J179" s="74"/>
      <c r="K179" s="74"/>
      <c r="L179" s="74"/>
      <c r="M179" s="74"/>
      <c r="N179" s="74"/>
      <c r="O179" s="74"/>
      <c r="P179" s="74"/>
      <c r="Q179" s="74"/>
      <c r="R179" s="74"/>
      <c r="S179" s="74"/>
      <c r="T179" s="74"/>
      <c r="U179" s="95" t="s">
        <v>72</v>
      </c>
      <c r="W179" s="74"/>
      <c r="X179" s="1356">
        <f>IF($X$63&gt;2,IF(X157=0,0,IF($AN179="-",X169/X157,X169/X157*(1+$AN179))),0)</f>
        <v>0</v>
      </c>
      <c r="Y179" s="1356"/>
      <c r="Z179" s="1356"/>
      <c r="AA179" s="126"/>
      <c r="AB179" s="1356">
        <f>IF($X$63&gt;2,IF(AB157=0,0,IF($AN179="-",AB169/AB157,AB169/AB157*(1+$AN179))),0)</f>
        <v>0</v>
      </c>
      <c r="AC179" s="1356"/>
      <c r="AD179" s="1356"/>
      <c r="AE179" s="154"/>
      <c r="AF179" s="1356">
        <f>IF($X$63&gt;2,IF(AF157=0,0,IF($AN179="-",AF169/AF157,AF169/AF157*(1+$AN179))),0)</f>
        <v>0</v>
      </c>
      <c r="AG179" s="1356"/>
      <c r="AH179" s="1356"/>
      <c r="AI179" s="154"/>
      <c r="AJ179" s="1356">
        <f>IF($X$63&gt;2,IF(AJ157=0,0,IF($AN179="-",AJ169/AJ157,AJ169/AJ157*(1+$AN179))),0)</f>
        <v>0</v>
      </c>
      <c r="AK179" s="1356"/>
      <c r="AL179" s="1356"/>
      <c r="AM179" s="126"/>
      <c r="AN179" s="1388" t="str">
        <f>IF(AF704=0,"-",AF704)</f>
        <v>-</v>
      </c>
      <c r="AO179" s="1388"/>
      <c r="AP179" s="1388"/>
      <c r="AQ179" s="325"/>
      <c r="AR179" s="325"/>
      <c r="AS179" s="138"/>
      <c r="AT179" s="138"/>
      <c r="AU179" s="138"/>
      <c r="AV179" s="1302">
        <f>IF($AV$63&gt;2,IF(AV157=0,0,IF($BL179="-",AV169/AV157,AV169/AV33*(1+$BL179))),0)</f>
        <v>0</v>
      </c>
      <c r="AW179" s="1302"/>
      <c r="AX179" s="1302"/>
      <c r="AY179" s="138"/>
      <c r="AZ179" s="1302">
        <f>IF($AV$63&gt;2,IF(AZ157=0,0,IF($BL179="-",AZ169/AZ157,AZ169/AZ33*(1+$BL179))),0)</f>
        <v>0</v>
      </c>
      <c r="BA179" s="1302"/>
      <c r="BB179" s="1302"/>
      <c r="BC179" s="139"/>
      <c r="BD179" s="1302">
        <f>IF($AV$63&gt;2,IF(BD157=0,0,IF($BL179="-",BD169/BD157,BD169/BD33*(1+$BL179))),0)</f>
        <v>0</v>
      </c>
      <c r="BE179" s="1302"/>
      <c r="BF179" s="1302"/>
      <c r="BG179" s="139"/>
      <c r="BH179" s="1302">
        <f>IF($AV$63&gt;2,IF(BH157=0,0,IF($BL179="-",BH169/BH157,BH169/BH33*(1+$BL179))),0)</f>
        <v>0</v>
      </c>
      <c r="BI179" s="1302"/>
      <c r="BJ179" s="1302"/>
      <c r="BK179" s="106"/>
      <c r="BL179" s="1388" t="str">
        <f>IF(BD704=0,"-",BD704)</f>
        <v>-</v>
      </c>
      <c r="BM179" s="1388"/>
      <c r="BN179" s="1388"/>
      <c r="BO179" s="94"/>
      <c r="BQ179" s="201"/>
      <c r="BR179" s="201"/>
      <c r="BS179" s="201"/>
      <c r="BT179" s="201"/>
      <c r="BU179" s="201"/>
      <c r="BV179" s="201"/>
      <c r="BW179" s="201"/>
      <c r="BX179" s="201"/>
      <c r="BY179" s="201"/>
      <c r="BZ179" s="201"/>
      <c r="CA179" s="201"/>
      <c r="CB179" s="201"/>
      <c r="CC179" s="201"/>
      <c r="CD179" s="201"/>
      <c r="CE179" s="201"/>
      <c r="CF179" s="201"/>
      <c r="CG179" s="201"/>
      <c r="CH179" s="201"/>
      <c r="CI179" s="201"/>
      <c r="CJ179" s="201"/>
      <c r="CK179" s="201"/>
      <c r="CL179" s="201"/>
      <c r="CM179" s="201"/>
      <c r="CN179" s="201"/>
      <c r="CO179" s="201"/>
      <c r="CP179" s="201"/>
      <c r="CQ179" s="201"/>
      <c r="CR179" s="201"/>
      <c r="CS179" s="201"/>
      <c r="CT179" s="201"/>
      <c r="CU179" s="201"/>
      <c r="CV179" s="201"/>
      <c r="CW179" s="201"/>
      <c r="CX179" s="201"/>
      <c r="CY179" s="201"/>
      <c r="CZ179" s="201"/>
      <c r="DA179" s="201"/>
      <c r="DB179" s="201"/>
      <c r="DC179" s="201"/>
      <c r="DD179" s="201"/>
      <c r="DE179" s="201"/>
      <c r="DF179" s="201"/>
      <c r="DG179" s="201"/>
      <c r="DH179" s="201"/>
      <c r="DI179" s="201"/>
      <c r="DJ179" s="201"/>
      <c r="DK179" s="201"/>
      <c r="DL179" s="201"/>
      <c r="DM179" s="201"/>
      <c r="DN179" s="201"/>
      <c r="DO179" s="201"/>
      <c r="DP179" s="201"/>
      <c r="DQ179" s="201"/>
      <c r="DR179" s="201"/>
      <c r="DS179" s="201"/>
      <c r="DT179" s="201"/>
    </row>
    <row r="180" spans="5:124" s="27" customFormat="1" ht="15" customHeight="1" x14ac:dyDescent="0.15">
      <c r="E180" s="201"/>
      <c r="G180" s="90"/>
      <c r="H180" s="347"/>
      <c r="I180" s="74" t="str">
        <f>I171</f>
        <v>Compressore 4</v>
      </c>
      <c r="J180" s="74"/>
      <c r="K180" s="74"/>
      <c r="L180" s="74"/>
      <c r="M180" s="74"/>
      <c r="N180" s="74"/>
      <c r="O180" s="74"/>
      <c r="P180" s="74"/>
      <c r="Q180" s="74"/>
      <c r="R180" s="74"/>
      <c r="S180" s="74"/>
      <c r="T180" s="74"/>
      <c r="U180" s="95" t="s">
        <v>72</v>
      </c>
      <c r="W180" s="74"/>
      <c r="X180" s="1356">
        <f>IF($X$63&gt;3,IF(X159=0,0,IF($AN180="-",X171/X159,X171/X159*(1+$AN180))),0)</f>
        <v>0</v>
      </c>
      <c r="Y180" s="1356"/>
      <c r="Z180" s="1356"/>
      <c r="AA180" s="126"/>
      <c r="AB180" s="1356">
        <f>IF($X$63&gt;3,IF(AB159=0,0,IF($AN180="-",AB171/AB159,AB171/AB159*(1+$AN180))),0)</f>
        <v>0</v>
      </c>
      <c r="AC180" s="1356"/>
      <c r="AD180" s="1356"/>
      <c r="AE180" s="154"/>
      <c r="AF180" s="1356">
        <f>IF($X$63&gt;3,IF(AF159=0,0,IF($AN180="-",AF171/AF159,AF171/AF159*(1+$AN180))),0)</f>
        <v>0</v>
      </c>
      <c r="AG180" s="1356"/>
      <c r="AH180" s="1356"/>
      <c r="AI180" s="154"/>
      <c r="AJ180" s="1356">
        <f>IF($X$63&gt;3,IF(AJ159=0,0,IF($AN180="-",AJ171/AJ159,AJ171/AJ159*(1+$AN180))),0)</f>
        <v>0</v>
      </c>
      <c r="AK180" s="1356"/>
      <c r="AL180" s="1356"/>
      <c r="AM180" s="126"/>
      <c r="AN180" s="1388" t="str">
        <f>IF(AJ704=0,"-",AJ704)</f>
        <v>-</v>
      </c>
      <c r="AO180" s="1388"/>
      <c r="AP180" s="1388"/>
      <c r="AQ180" s="325"/>
      <c r="AR180" s="325"/>
      <c r="AS180" s="138"/>
      <c r="AT180" s="138"/>
      <c r="AU180" s="138"/>
      <c r="AV180" s="1302">
        <f>IF($AV$63&gt;3,IF(AV159=0,0,IF($BL180="-",AV171/AV159,AV171/AV159*(1+$BL180))),0)</f>
        <v>0</v>
      </c>
      <c r="AW180" s="1302"/>
      <c r="AX180" s="1302"/>
      <c r="AY180" s="138"/>
      <c r="AZ180" s="1302">
        <f>IF($AV$63&gt;3,IF(AZ159=0,0,IF($BL180="-",AZ171/AZ159,AZ171/AZ159*(1+$BL180))),0)</f>
        <v>0</v>
      </c>
      <c r="BA180" s="1302"/>
      <c r="BB180" s="1302"/>
      <c r="BC180" s="139"/>
      <c r="BD180" s="1302">
        <f>IF($AV$63&gt;3,IF(BD159=0,0,IF($BL180="-",BD171/BD159,BD171/BD159*(1+$BL180))),0)</f>
        <v>0</v>
      </c>
      <c r="BE180" s="1302"/>
      <c r="BF180" s="1302"/>
      <c r="BG180" s="139"/>
      <c r="BH180" s="1302">
        <f>IF($AV$63&gt;3,IF(BH159=0,0,IF($BL180="-",BH171/BH159,BH171/BH159*(1+$BL180))),0)</f>
        <v>0</v>
      </c>
      <c r="BI180" s="1302"/>
      <c r="BJ180" s="1302"/>
      <c r="BK180" s="106"/>
      <c r="BL180" s="1388" t="str">
        <f>IF(BH704=0,"-",BH704)</f>
        <v>-</v>
      </c>
      <c r="BM180" s="1388"/>
      <c r="BN180" s="1388"/>
      <c r="BO180" s="94"/>
      <c r="BQ180" s="201"/>
      <c r="BR180" s="201"/>
      <c r="BS180" s="201"/>
      <c r="BT180" s="201"/>
      <c r="BU180" s="63"/>
      <c r="BV180" s="63"/>
      <c r="BW180" s="63"/>
      <c r="BX180" s="63"/>
      <c r="BY180" s="63"/>
      <c r="BZ180" s="63"/>
      <c r="CA180" s="63"/>
      <c r="CB180" s="63"/>
      <c r="CC180" s="63"/>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row>
    <row r="181" spans="5:124" s="124" customFormat="1" ht="15" customHeight="1" x14ac:dyDescent="0.15">
      <c r="E181" s="216"/>
      <c r="G181" s="123"/>
      <c r="H181" s="348"/>
      <c r="I181" s="155" t="str">
        <f>I173</f>
        <v>Totale</v>
      </c>
      <c r="J181" s="155"/>
      <c r="K181" s="155"/>
      <c r="L181" s="155"/>
      <c r="M181" s="155"/>
      <c r="N181" s="155"/>
      <c r="O181" s="155"/>
      <c r="P181" s="155"/>
      <c r="Q181" s="155"/>
      <c r="R181" s="155"/>
      <c r="S181" s="155"/>
      <c r="T181" s="155"/>
      <c r="U181" s="156" t="s">
        <v>72</v>
      </c>
      <c r="V181" s="157"/>
      <c r="W181" s="74"/>
      <c r="X181" s="1379">
        <f>IF(X161=0,0,(X153*X177+X155*X178+X157*X179+X159*X180)/X161)</f>
        <v>0</v>
      </c>
      <c r="Y181" s="1379"/>
      <c r="Z181" s="1379"/>
      <c r="AA181" s="158"/>
      <c r="AB181" s="1379">
        <f>IF(AB161=0,0,(AB153*AB177+AB155*AB178+AB157*AB179+AB159*AB180)/AB161)</f>
        <v>0</v>
      </c>
      <c r="AC181" s="1379"/>
      <c r="AD181" s="1379"/>
      <c r="AE181" s="159"/>
      <c r="AF181" s="1379">
        <f>IF(AF161=0,0,(AF153*AF177+AF155*AF178+AF157*AF179+AF159*AF180)/AF161)</f>
        <v>0</v>
      </c>
      <c r="AG181" s="1379"/>
      <c r="AH181" s="1379"/>
      <c r="AI181" s="159"/>
      <c r="AJ181" s="1379">
        <f>IF(AJ161=0,0,(AJ153*AJ177+AJ155*AJ178+AJ157*AJ179+AJ159*AJ180)/AJ161)</f>
        <v>0</v>
      </c>
      <c r="AK181" s="1379"/>
      <c r="AL181" s="1379"/>
      <c r="AM181" s="160"/>
      <c r="AN181" s="1379"/>
      <c r="AO181" s="1379"/>
      <c r="AP181" s="1379"/>
      <c r="AQ181" s="152"/>
      <c r="AR181" s="152"/>
      <c r="AS181" s="138"/>
      <c r="AT181" s="138"/>
      <c r="AU181" s="138"/>
      <c r="AV181" s="1389">
        <f>IF(AV161=0,0,(AV153*AV177+AV155*AV178+AV157*AV179+AV159*AV180)/AV161)</f>
        <v>0</v>
      </c>
      <c r="AW181" s="1389"/>
      <c r="AX181" s="1389"/>
      <c r="AY181" s="448"/>
      <c r="AZ181" s="1389">
        <f>IF(AZ161=0,0,(AZ153*AZ177+AZ155*AZ178+AZ157*AZ179+AZ159*AZ180)/AZ161)</f>
        <v>0</v>
      </c>
      <c r="BA181" s="1389"/>
      <c r="BB181" s="1389"/>
      <c r="BC181" s="449"/>
      <c r="BD181" s="1389">
        <f>IF(BD161=0,0,(BD153*BD177+BD155*BD178+BD157*BD179+BD159*BD180)/BD161)</f>
        <v>0</v>
      </c>
      <c r="BE181" s="1389"/>
      <c r="BF181" s="1389"/>
      <c r="BG181" s="449"/>
      <c r="BH181" s="1389">
        <f>IF(BH161=0,0,(BH153*BH177+BH155*BH178+BH157*BH179+BH159*BH180)/BH161)</f>
        <v>0</v>
      </c>
      <c r="BI181" s="1389"/>
      <c r="BJ181" s="1389"/>
      <c r="BK181" s="450"/>
      <c r="BL181" s="1470"/>
      <c r="BM181" s="1470"/>
      <c r="BN181" s="1470"/>
      <c r="BO181" s="125"/>
      <c r="BQ181" s="216"/>
      <c r="BR181" s="216"/>
      <c r="BS181" s="216"/>
      <c r="BT181" s="216"/>
      <c r="BU181" s="201"/>
      <c r="BV181" s="201"/>
      <c r="BW181" s="201"/>
      <c r="BX181" s="201"/>
      <c r="BY181" s="201"/>
      <c r="BZ181" s="201"/>
      <c r="CA181" s="201"/>
      <c r="CB181" s="201"/>
      <c r="CC181" s="201"/>
      <c r="CD181" s="216"/>
      <c r="CE181" s="216"/>
      <c r="CF181" s="216"/>
      <c r="CG181" s="216"/>
      <c r="CH181" s="216"/>
      <c r="CI181" s="216"/>
      <c r="CJ181" s="216"/>
      <c r="CK181" s="216"/>
      <c r="CL181" s="216"/>
      <c r="CM181" s="216"/>
      <c r="CN181" s="216"/>
      <c r="CO181" s="216"/>
      <c r="CP181" s="216"/>
      <c r="CQ181" s="216"/>
      <c r="CR181" s="216"/>
      <c r="CS181" s="216"/>
      <c r="CT181" s="216"/>
      <c r="CU181" s="216"/>
      <c r="CV181" s="216"/>
      <c r="CW181" s="216"/>
      <c r="CX181" s="216"/>
      <c r="CY181" s="216"/>
      <c r="CZ181" s="216"/>
      <c r="DA181" s="216"/>
      <c r="DB181" s="216"/>
      <c r="DC181" s="216"/>
      <c r="DD181" s="216"/>
      <c r="DE181" s="216"/>
      <c r="DF181" s="216"/>
      <c r="DG181" s="216"/>
      <c r="DH181" s="216"/>
      <c r="DI181" s="216"/>
      <c r="DJ181" s="216"/>
      <c r="DK181" s="216"/>
      <c r="DL181" s="216"/>
      <c r="DM181" s="216"/>
      <c r="DN181" s="216"/>
      <c r="DO181" s="216"/>
      <c r="DP181" s="216"/>
      <c r="DQ181" s="216"/>
      <c r="DR181" s="216"/>
      <c r="DS181" s="216"/>
      <c r="DT181" s="216"/>
    </row>
    <row r="182" spans="5:124" s="27" customFormat="1" ht="14"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38"/>
      <c r="AT182" s="138"/>
      <c r="AU182" s="138"/>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row>
    <row r="183" spans="5:124" s="27" customFormat="1" ht="17" customHeight="1" x14ac:dyDescent="0.15">
      <c r="E183" s="201"/>
      <c r="G183" s="90"/>
      <c r="H183" s="364">
        <v>3.6</v>
      </c>
      <c r="I183" s="392" t="str">
        <f>X!$C$60</f>
        <v>Ore di esercizio</v>
      </c>
      <c r="J183" s="74"/>
      <c r="K183" s="74"/>
      <c r="L183" s="74"/>
      <c r="M183" s="74"/>
      <c r="N183" s="74"/>
      <c r="O183" s="74"/>
      <c r="P183" s="74"/>
      <c r="Q183" s="74"/>
      <c r="R183" s="74"/>
      <c r="S183" s="74"/>
      <c r="T183" s="74"/>
      <c r="U183" s="95"/>
      <c r="V183" s="74"/>
      <c r="W183" s="74"/>
      <c r="X183" s="1376"/>
      <c r="Y183" s="1376"/>
      <c r="Z183" s="1376"/>
      <c r="AA183" s="132"/>
      <c r="AB183" s="1376"/>
      <c r="AC183" s="1376"/>
      <c r="AD183" s="1376"/>
      <c r="AE183" s="133"/>
      <c r="AF183" s="1376"/>
      <c r="AG183" s="1376"/>
      <c r="AH183" s="1376"/>
      <c r="AI183" s="133"/>
      <c r="AJ183" s="1376"/>
      <c r="AK183" s="1376"/>
      <c r="AL183" s="1376"/>
      <c r="AM183" s="106"/>
      <c r="AN183" s="1301"/>
      <c r="AO183" s="1301"/>
      <c r="AP183" s="1301"/>
      <c r="AQ183" s="152"/>
      <c r="AR183" s="152"/>
      <c r="AS183" s="70"/>
      <c r="AT183" s="70"/>
      <c r="AU183" s="70"/>
      <c r="AV183" s="1291"/>
      <c r="AW183" s="1291"/>
      <c r="AX183" s="1291"/>
      <c r="AY183" s="106"/>
      <c r="AZ183" s="1291"/>
      <c r="BA183" s="1291"/>
      <c r="BB183" s="1291"/>
      <c r="BC183" s="135"/>
      <c r="BD183" s="1291"/>
      <c r="BE183" s="1291"/>
      <c r="BF183" s="1291"/>
      <c r="BG183" s="135"/>
      <c r="BH183" s="1291"/>
      <c r="BI183" s="1291"/>
      <c r="BJ183" s="1291"/>
      <c r="BK183" s="106"/>
      <c r="BL183" s="1355"/>
      <c r="BM183" s="1355"/>
      <c r="BN183" s="1355"/>
      <c r="BO183" s="94"/>
      <c r="BQ183" s="201"/>
      <c r="BR183" s="201"/>
      <c r="BS183" s="201"/>
      <c r="BT183" s="201"/>
      <c r="BU183" s="201"/>
      <c r="BV183" s="201"/>
      <c r="BW183" s="201"/>
      <c r="BX183" s="201"/>
      <c r="BY183" s="201"/>
      <c r="BZ183" s="201"/>
      <c r="CA183" s="201"/>
      <c r="CB183" s="201"/>
      <c r="CC183" s="201"/>
      <c r="CD183" s="201"/>
      <c r="CE183" s="201"/>
      <c r="CF183" s="201"/>
      <c r="CG183" s="201"/>
      <c r="CH183" s="201"/>
      <c r="CI183" s="201"/>
      <c r="CJ183" s="201"/>
      <c r="CK183" s="201"/>
      <c r="CL183" s="201"/>
      <c r="CM183" s="201"/>
      <c r="CN183" s="201"/>
      <c r="CO183" s="201"/>
      <c r="CP183" s="201"/>
      <c r="CQ183" s="201"/>
      <c r="CR183" s="201"/>
      <c r="CS183" s="201"/>
      <c r="CT183" s="201"/>
      <c r="CU183" s="201"/>
      <c r="CV183" s="201"/>
      <c r="CW183" s="201"/>
      <c r="CX183" s="201"/>
      <c r="CY183" s="201"/>
      <c r="CZ183" s="201"/>
      <c r="DA183" s="201"/>
      <c r="DB183" s="201"/>
      <c r="DC183" s="201"/>
      <c r="DD183" s="201"/>
      <c r="DE183" s="201"/>
      <c r="DF183" s="201"/>
      <c r="DG183" s="201"/>
      <c r="DH183" s="201"/>
      <c r="DI183" s="201"/>
      <c r="DJ183" s="201"/>
      <c r="DK183" s="201"/>
      <c r="DL183" s="201"/>
      <c r="DM183" s="201"/>
      <c r="DN183" s="201"/>
      <c r="DO183" s="201"/>
      <c r="DP183" s="201"/>
      <c r="DQ183" s="201"/>
      <c r="DR183" s="201"/>
      <c r="DS183" s="201"/>
      <c r="DT183" s="201"/>
    </row>
    <row r="184" spans="5:124" x14ac:dyDescent="0.15">
      <c r="G184" s="118"/>
      <c r="BO184" s="121"/>
      <c r="BU184" s="201"/>
      <c r="BV184" s="201"/>
      <c r="BW184" s="201"/>
      <c r="BX184" s="201"/>
      <c r="BY184" s="201"/>
      <c r="BZ184" s="201"/>
      <c r="CA184" s="201"/>
      <c r="CB184" s="201"/>
      <c r="CC184" s="201"/>
    </row>
    <row r="185" spans="5:124" ht="16" customHeight="1" x14ac:dyDescent="0.15">
      <c r="G185" s="118"/>
      <c r="I185" s="396" t="str">
        <f>X!$C$165</f>
        <v>Durata funzionamento macchina (al giorno)</v>
      </c>
      <c r="W185" s="1299" t="str">
        <f>W135</f>
        <v>Primavera</v>
      </c>
      <c r="X185" s="1299"/>
      <c r="Y185" s="1299"/>
      <c r="Z185" s="1299"/>
      <c r="AA185" s="1291" t="str">
        <f>AA135</f>
        <v>Estate</v>
      </c>
      <c r="AB185" s="1291"/>
      <c r="AC185" s="1291"/>
      <c r="AD185" s="1291"/>
      <c r="AE185" s="1299" t="str">
        <f>AE135</f>
        <v>Autunno</v>
      </c>
      <c r="AF185" s="1299"/>
      <c r="AG185" s="1299"/>
      <c r="AH185" s="1299"/>
      <c r="AI185" s="1299" t="str">
        <f>AI135</f>
        <v>Inverno</v>
      </c>
      <c r="AJ185" s="1299"/>
      <c r="AK185" s="1299"/>
      <c r="AL185" s="1299"/>
      <c r="AN185" s="1299" t="str">
        <f>AN135</f>
        <v>Anno</v>
      </c>
      <c r="AO185" s="1299"/>
      <c r="AP185" s="1299"/>
      <c r="AQ185" s="70"/>
      <c r="AR185" s="70"/>
      <c r="AV185" s="1384" t="str">
        <f>AV135</f>
        <v>Primavera</v>
      </c>
      <c r="AW185" s="1346"/>
      <c r="AX185" s="1346"/>
      <c r="AY185" s="27"/>
      <c r="AZ185" s="1405" t="str">
        <f>AZ135</f>
        <v>Estate</v>
      </c>
      <c r="BA185" s="1433"/>
      <c r="BB185" s="1433"/>
      <c r="BC185" s="27"/>
      <c r="BD185" s="1384" t="str">
        <f>BD135</f>
        <v>Autunno</v>
      </c>
      <c r="BE185" s="1346"/>
      <c r="BF185" s="1346"/>
      <c r="BG185" s="27"/>
      <c r="BH185" s="1384" t="str">
        <f>BH135</f>
        <v>Inverno</v>
      </c>
      <c r="BI185" s="1346"/>
      <c r="BJ185" s="1346"/>
      <c r="BK185" s="27"/>
      <c r="BL185" s="1384" t="str">
        <f>BL135</f>
        <v>Anno</v>
      </c>
      <c r="BM185" s="1346"/>
      <c r="BN185" s="1346"/>
      <c r="BO185" s="121"/>
      <c r="BU185" s="201"/>
      <c r="BV185" s="201"/>
      <c r="BW185" s="201"/>
      <c r="BX185" s="201"/>
      <c r="BY185" s="201"/>
      <c r="BZ185" s="201"/>
      <c r="CA185" s="201"/>
      <c r="CB185" s="201"/>
      <c r="CC185" s="201"/>
    </row>
    <row r="186" spans="5:124" s="27" customFormat="1" ht="6" hidden="1" customHeight="1" outlineLevel="1" x14ac:dyDescent="0.15">
      <c r="E186" s="201"/>
      <c r="G186" s="90"/>
      <c r="H186" s="1004"/>
      <c r="I186" s="74"/>
      <c r="J186" s="74"/>
      <c r="K186" s="74"/>
      <c r="L186" s="74"/>
      <c r="M186" s="74"/>
      <c r="N186" s="74"/>
      <c r="O186" s="74"/>
      <c r="P186" s="74"/>
      <c r="Q186" s="74"/>
      <c r="R186" s="74"/>
      <c r="S186" s="74"/>
      <c r="T186" s="74"/>
      <c r="U186" s="95"/>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row>
    <row r="187" spans="5:124" s="27" customFormat="1" ht="11" hidden="1" customHeight="1" outlineLevel="1" x14ac:dyDescent="0.15">
      <c r="E187" s="201"/>
      <c r="G187" s="90"/>
      <c r="H187" s="1004"/>
      <c r="J187" s="396" t="str">
        <f>X!$C$214</f>
        <v>Profilo standard</v>
      </c>
      <c r="K187" s="74"/>
      <c r="L187" s="74"/>
      <c r="M187" s="74"/>
      <c r="N187" s="74"/>
      <c r="O187" s="74"/>
      <c r="P187" s="74"/>
      <c r="Q187" s="74" t="str">
        <f>CONCATENATE("(",X38," kW)")</f>
        <v>( kW)</v>
      </c>
      <c r="R187" s="74"/>
      <c r="S187" s="74"/>
      <c r="T187" s="74"/>
      <c r="U187" s="95" t="s">
        <v>95</v>
      </c>
      <c r="V187" s="74"/>
      <c r="W187" s="74"/>
      <c r="X187" s="1376">
        <f>X665</f>
        <v>0</v>
      </c>
      <c r="Y187" s="1376"/>
      <c r="Z187" s="1376"/>
      <c r="AA187" s="132"/>
      <c r="AB187" s="1376">
        <f>AB665</f>
        <v>0</v>
      </c>
      <c r="AC187" s="1376"/>
      <c r="AD187" s="1376"/>
      <c r="AE187" s="133"/>
      <c r="AF187" s="1376">
        <f>AF665</f>
        <v>0</v>
      </c>
      <c r="AG187" s="1376"/>
      <c r="AH187" s="1376"/>
      <c r="AI187" s="133"/>
      <c r="AJ187" s="1376">
        <f>AJ665</f>
        <v>0</v>
      </c>
      <c r="AK187" s="1376"/>
      <c r="AL187" s="1376"/>
      <c r="AM187" s="106"/>
      <c r="AN187" s="1301">
        <f>AVERAGE(X187:AL187)</f>
        <v>0</v>
      </c>
      <c r="AO187" s="1301"/>
      <c r="AP187" s="1301"/>
      <c r="AQ187" s="152"/>
      <c r="AR187" s="441" t="s">
        <v>266</v>
      </c>
      <c r="AS187" s="441" t="s">
        <v>266</v>
      </c>
      <c r="AT187" s="441" t="s">
        <v>266</v>
      </c>
      <c r="AU187" s="106"/>
      <c r="AV187" s="1376">
        <f>AV665</f>
        <v>0</v>
      </c>
      <c r="AW187" s="1376"/>
      <c r="AX187" s="1376"/>
      <c r="AY187" s="106"/>
      <c r="AZ187" s="1376">
        <f>AZ665</f>
        <v>0</v>
      </c>
      <c r="BA187" s="1376"/>
      <c r="BB187" s="1376"/>
      <c r="BC187" s="135"/>
      <c r="BD187" s="1376">
        <f>BD665</f>
        <v>0</v>
      </c>
      <c r="BE187" s="1376"/>
      <c r="BF187" s="1376"/>
      <c r="BG187" s="135"/>
      <c r="BH187" s="1376">
        <f>BH665</f>
        <v>0</v>
      </c>
      <c r="BI187" s="1376"/>
      <c r="BJ187" s="1376"/>
      <c r="BK187" s="106"/>
      <c r="BL187" s="1301">
        <f>AVERAGE(AV187:BJ187)</f>
        <v>0</v>
      </c>
      <c r="BM187" s="1301"/>
      <c r="BN187" s="1301"/>
      <c r="BO187" s="94"/>
      <c r="BQ187" s="201"/>
      <c r="BR187" s="201"/>
      <c r="BS187" s="201"/>
      <c r="BT187" s="201"/>
      <c r="BU187" s="201"/>
      <c r="BV187" s="201"/>
      <c r="BW187" s="201"/>
      <c r="BX187" s="201"/>
      <c r="BY187" s="201"/>
      <c r="BZ187" s="201"/>
      <c r="CA187" s="201" t="str">
        <f>CONCATENATE("bei theoretischer Kälteleistung mit ",X38," kW")</f>
        <v>bei theoretischer Kälteleistung mit  kW</v>
      </c>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row>
    <row r="188" spans="5:124" s="27" customFormat="1" ht="6" customHeight="1" collapsed="1" x14ac:dyDescent="0.15">
      <c r="E188" s="201"/>
      <c r="G188" s="90"/>
      <c r="H188" s="347"/>
      <c r="I188" s="74"/>
      <c r="J188" s="74"/>
      <c r="K188" s="74"/>
      <c r="L188" s="74"/>
      <c r="M188" s="74"/>
      <c r="N188" s="74"/>
      <c r="O188" s="74"/>
      <c r="P188" s="74"/>
      <c r="Q188" s="74"/>
      <c r="R188" s="74"/>
      <c r="S188" s="74"/>
      <c r="T188" s="74"/>
      <c r="U188" s="95"/>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row>
    <row r="189" spans="5:124" s="27" customFormat="1" ht="11" customHeight="1" x14ac:dyDescent="0.15">
      <c r="E189" s="201"/>
      <c r="G189" s="90"/>
      <c r="H189" s="347"/>
      <c r="J189" s="396" t="str">
        <f>X!$C$214</f>
        <v>Profilo standard</v>
      </c>
      <c r="K189" s="74"/>
      <c r="L189" s="74"/>
      <c r="M189" s="74"/>
      <c r="N189" s="74"/>
      <c r="O189" s="74"/>
      <c r="P189" s="74"/>
      <c r="Q189" s="731" t="s">
        <v>1032</v>
      </c>
      <c r="R189" s="74"/>
      <c r="S189" s="74"/>
      <c r="T189" s="74"/>
      <c r="U189" s="95" t="s">
        <v>95</v>
      </c>
      <c r="V189" s="74"/>
      <c r="W189" s="74"/>
      <c r="X189" s="1376">
        <f>IF(X173=0,X187,IF((X187/X173*$X38)&gt;24,24,(X187/X173*$X38)))</f>
        <v>0</v>
      </c>
      <c r="Y189" s="1376"/>
      <c r="Z189" s="1376"/>
      <c r="AA189" s="132"/>
      <c r="AB189" s="1376">
        <f>IF(AB173=0,AB187,IF((AB187/AB173*$X38)&gt;24,24,(AB187/AB173*$X38)))</f>
        <v>0</v>
      </c>
      <c r="AC189" s="1376"/>
      <c r="AD189" s="1376"/>
      <c r="AE189" s="133"/>
      <c r="AF189" s="1376">
        <f>IF(AF173=0,AF187,IF((AF187/AF173*$X38)&gt;24,24,(AF187/AF173*$X38)))</f>
        <v>0</v>
      </c>
      <c r="AG189" s="1376"/>
      <c r="AH189" s="1376"/>
      <c r="AI189" s="133"/>
      <c r="AJ189" s="1376">
        <f>IF(AJ173=0,AJ187,IF((AJ187/AJ173*$X38)&gt;24,24,(AJ187/AJ173*$X38)))</f>
        <v>0</v>
      </c>
      <c r="AK189" s="1376"/>
      <c r="AL189" s="1376"/>
      <c r="AM189" s="106"/>
      <c r="AN189" s="1301">
        <f>AVERAGE(X189:AL189)</f>
        <v>0</v>
      </c>
      <c r="AO189" s="1301"/>
      <c r="AP189" s="1301"/>
      <c r="AQ189" s="152"/>
      <c r="AR189" s="441" t="s">
        <v>266</v>
      </c>
      <c r="AS189" s="441" t="s">
        <v>266</v>
      </c>
      <c r="AT189" s="441" t="s">
        <v>266</v>
      </c>
      <c r="AU189" s="106"/>
      <c r="AV189" s="1356">
        <f>IF(AV173=0,AV187,IF((AV187/AV173*$X38)&gt;24,24,(AV187/AV173*$X38)))</f>
        <v>0</v>
      </c>
      <c r="AW189" s="1356"/>
      <c r="AX189" s="1356"/>
      <c r="AY189" s="74"/>
      <c r="AZ189" s="1356">
        <f>IF(AZ173=0,AZ187,IF((AZ187/AZ173*$X38)&gt;24,24,(AZ187/AZ173*$X38)))</f>
        <v>0</v>
      </c>
      <c r="BA189" s="1356"/>
      <c r="BB189" s="1356"/>
      <c r="BC189" s="74"/>
      <c r="BD189" s="1356">
        <f>IF(BD173=0,BD187,IF((BD187/BD173*$X38)&gt;24,24,(BD187/BD173*$X38)))</f>
        <v>0</v>
      </c>
      <c r="BE189" s="1356"/>
      <c r="BF189" s="1356"/>
      <c r="BG189" s="74"/>
      <c r="BH189" s="1356">
        <f>IF(BH173=0,BH187,IF((BH187/BH173*$X38)&gt;24,24,(BH187/BH173*$X38)))</f>
        <v>0</v>
      </c>
      <c r="BI189" s="1356"/>
      <c r="BJ189" s="1356"/>
      <c r="BK189" s="106"/>
      <c r="BL189" s="1301">
        <f>AVERAGE(AV189:BJ189)</f>
        <v>0</v>
      </c>
      <c r="BM189" s="1301"/>
      <c r="BN189" s="1301"/>
      <c r="BO189" s="94"/>
      <c r="BQ189" s="201"/>
      <c r="BR189" s="201"/>
      <c r="BS189" s="201"/>
      <c r="BT189" s="201"/>
      <c r="BU189" s="201"/>
      <c r="BV189" s="201"/>
      <c r="BW189" s="201"/>
      <c r="BX189" s="201"/>
      <c r="BY189" s="201"/>
      <c r="BZ189" s="201"/>
      <c r="CA189" s="201" t="s">
        <v>1030</v>
      </c>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row>
    <row r="190" spans="5:124" s="27" customFormat="1" ht="6" customHeight="1" x14ac:dyDescent="0.15">
      <c r="E190" s="201"/>
      <c r="G190" s="90"/>
      <c r="H190" s="347"/>
      <c r="J190" s="74"/>
      <c r="K190" s="74"/>
      <c r="L190" s="74"/>
      <c r="M190" s="74"/>
      <c r="N190" s="74"/>
      <c r="O190" s="74"/>
      <c r="P190" s="74"/>
      <c r="Q190" s="74"/>
      <c r="R190" s="74"/>
      <c r="S190" s="74"/>
      <c r="T190" s="74"/>
      <c r="U190" s="95"/>
      <c r="V190" s="74"/>
      <c r="W190" s="74"/>
      <c r="X190" s="132"/>
      <c r="Y190" s="132"/>
      <c r="Z190" s="132"/>
      <c r="AA190" s="132"/>
      <c r="AB190" s="132"/>
      <c r="AC190" s="132"/>
      <c r="AD190" s="132"/>
      <c r="AE190" s="132"/>
      <c r="AF190" s="132"/>
      <c r="AG190" s="132"/>
      <c r="AH190" s="132"/>
      <c r="AI190" s="132"/>
      <c r="AJ190" s="132"/>
      <c r="AK190" s="132"/>
      <c r="AL190" s="132"/>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row>
    <row r="191" spans="5:124" ht="11" customHeight="1" x14ac:dyDescent="0.15">
      <c r="G191" s="118"/>
      <c r="J191" s="397" t="str">
        <f>X!$C$28</f>
        <v>Valutazione progettisti</v>
      </c>
      <c r="U191" s="27" t="s">
        <v>95</v>
      </c>
      <c r="X191" s="1462"/>
      <c r="Y191" s="1462"/>
      <c r="Z191" s="1463"/>
      <c r="AA191" s="132"/>
      <c r="AB191" s="1462"/>
      <c r="AC191" s="1462"/>
      <c r="AD191" s="1463"/>
      <c r="AE191" s="133"/>
      <c r="AF191" s="1462"/>
      <c r="AG191" s="1462"/>
      <c r="AH191" s="1463"/>
      <c r="AI191" s="133"/>
      <c r="AJ191" s="1462"/>
      <c r="AK191" s="1462"/>
      <c r="AL191" s="1463"/>
      <c r="AM191" s="106"/>
      <c r="AN191" s="1344">
        <f>AN193</f>
        <v>0</v>
      </c>
      <c r="AO191" s="1344"/>
      <c r="AP191" s="1344"/>
      <c r="AQ191" s="152"/>
      <c r="AR191" s="441" t="s">
        <v>266</v>
      </c>
      <c r="AS191" s="441" t="s">
        <v>266</v>
      </c>
      <c r="AT191" s="441" t="s">
        <v>266</v>
      </c>
      <c r="AU191" s="70"/>
      <c r="AV191" s="1462"/>
      <c r="AW191" s="1462"/>
      <c r="AX191" s="1463"/>
      <c r="AY191" s="132"/>
      <c r="AZ191" s="1462"/>
      <c r="BA191" s="1462"/>
      <c r="BB191" s="1463"/>
      <c r="BC191" s="133"/>
      <c r="BD191" s="1462"/>
      <c r="BE191" s="1462"/>
      <c r="BF191" s="1463"/>
      <c r="BG191" s="133"/>
      <c r="BH191" s="1462"/>
      <c r="BI191" s="1462"/>
      <c r="BJ191" s="1463"/>
      <c r="BK191" s="106"/>
      <c r="BL191" s="1344">
        <f>BL193</f>
        <v>0</v>
      </c>
      <c r="BM191" s="1344"/>
      <c r="BN191" s="1344"/>
      <c r="BO191" s="121"/>
      <c r="BU191" s="201"/>
      <c r="BV191" s="788">
        <f>LEN(CA191)</f>
        <v>139</v>
      </c>
      <c r="BW191" s="788"/>
      <c r="BX191" s="201"/>
      <c r="BY191" s="788"/>
      <c r="BZ191" s="201" t="s">
        <v>409</v>
      </c>
      <c r="CA191" s="201" t="str">
        <f>X!E493</f>
        <v>Eingabe der vom Planer berecheten Betriebszeit der Maschine.  (Möglichkeit die Erfahrungen oder situative Situation einfliessen zu lassen).</v>
      </c>
      <c r="CB191" s="201" t="str">
        <f>X!F493</f>
        <v>Saisie du temps de marche de la machine calculé par le projeteur.  (possibilité d'intégrer l'expérience ou la situation effective).</v>
      </c>
      <c r="CC191" s="201" t="str">
        <f>X!G493</f>
        <v>Inserimento del tempo d'esercizio della macchina calcolato dal progettista.  (Si possono far confluire le esperienze o la situazione effettiva).</v>
      </c>
    </row>
    <row r="192" spans="5:124" s="27" customFormat="1" ht="6" hidden="1" customHeight="1" outlineLevel="1" x14ac:dyDescent="0.15">
      <c r="E192" s="201"/>
      <c r="G192" s="90"/>
      <c r="H192" s="1004"/>
      <c r="J192" s="74"/>
      <c r="K192" s="74"/>
      <c r="L192" s="74"/>
      <c r="M192" s="74"/>
      <c r="N192" s="74"/>
      <c r="O192" s="74"/>
      <c r="P192" s="74"/>
      <c r="Q192" s="74"/>
      <c r="R192" s="74"/>
      <c r="S192" s="74"/>
      <c r="T192" s="74"/>
      <c r="U192" s="95"/>
      <c r="V192" s="74"/>
      <c r="W192" s="74"/>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37"/>
      <c r="AS192" s="137"/>
      <c r="AT192" s="137"/>
      <c r="AU192" s="106"/>
      <c r="AV192" s="106"/>
      <c r="AW192" s="106"/>
      <c r="AX192" s="106"/>
      <c r="AY192" s="106"/>
      <c r="AZ192" s="106"/>
      <c r="BA192" s="106"/>
      <c r="BB192" s="106"/>
      <c r="BC192" s="106"/>
      <c r="BD192" s="106"/>
      <c r="BE192" s="106"/>
      <c r="BF192" s="106"/>
      <c r="BG192" s="106"/>
      <c r="BH192" s="106"/>
      <c r="BI192" s="106"/>
      <c r="BJ192" s="106"/>
      <c r="BK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row>
    <row r="193" spans="5:124" s="120" customFormat="1" ht="11" hidden="1" customHeight="1" outlineLevel="1" x14ac:dyDescent="0.15">
      <c r="E193" s="801"/>
      <c r="G193" s="575"/>
      <c r="H193" s="1124"/>
      <c r="J193" s="398" t="s">
        <v>932</v>
      </c>
      <c r="K193" s="32"/>
      <c r="L193" s="32"/>
      <c r="M193" s="32"/>
      <c r="N193" s="32"/>
      <c r="O193" s="32"/>
      <c r="P193" s="32"/>
      <c r="Q193" s="32"/>
      <c r="R193" s="32"/>
      <c r="S193" s="32"/>
      <c r="T193" s="32"/>
      <c r="U193" s="120" t="s">
        <v>95</v>
      </c>
      <c r="V193" s="32"/>
      <c r="W193" s="32"/>
      <c r="X193" s="1404">
        <f>IF(X191="",IF(X189=0,X187,X189),X191)</f>
        <v>0</v>
      </c>
      <c r="Y193" s="1404"/>
      <c r="Z193" s="1404"/>
      <c r="AA193" s="576"/>
      <c r="AB193" s="1404">
        <f>IF(AB191="",IF(AB189=0,AB187,AB189),AB191)</f>
        <v>0</v>
      </c>
      <c r="AC193" s="1404"/>
      <c r="AD193" s="1404"/>
      <c r="AE193" s="577"/>
      <c r="AF193" s="1404">
        <f>IF(AF191="",IF(AF189=0,AF187,AF189),AF191)</f>
        <v>0</v>
      </c>
      <c r="AG193" s="1404"/>
      <c r="AH193" s="1404"/>
      <c r="AI193" s="577"/>
      <c r="AJ193" s="1404">
        <f>IF(AJ191="",IF(AJ189=0,AJ187,AJ189),AJ191)</f>
        <v>0</v>
      </c>
      <c r="AK193" s="1404"/>
      <c r="AL193" s="1404"/>
      <c r="AM193" s="119"/>
      <c r="AN193" s="1464">
        <f>AVERAGE(X193:AL193)</f>
        <v>0</v>
      </c>
      <c r="AO193" s="1464"/>
      <c r="AP193" s="1464"/>
      <c r="AQ193" s="578"/>
      <c r="AR193" s="579" t="s">
        <v>266</v>
      </c>
      <c r="AS193" s="579" t="s">
        <v>266</v>
      </c>
      <c r="AT193" s="579" t="s">
        <v>266</v>
      </c>
      <c r="AU193" s="119"/>
      <c r="AV193" s="1404">
        <f>IF(AV191="",IF(AV189=0,AV187,AV189),AV191)</f>
        <v>0</v>
      </c>
      <c r="AW193" s="1404"/>
      <c r="AX193" s="1404"/>
      <c r="AY193" s="576"/>
      <c r="AZ193" s="1404">
        <f>IF(AZ191="",IF(AZ189=0,AZ187,AZ189),AZ191)</f>
        <v>0</v>
      </c>
      <c r="BA193" s="1404"/>
      <c r="BB193" s="1404"/>
      <c r="BC193" s="577"/>
      <c r="BD193" s="1404">
        <f>IF(BD191="",IF(BD189=0,BD187,BD189),BD191)</f>
        <v>0</v>
      </c>
      <c r="BE193" s="1404"/>
      <c r="BF193" s="1404"/>
      <c r="BG193" s="577"/>
      <c r="BH193" s="1404">
        <f>IF(BH191="",IF(BH189=0,BH187,BH189),BH191)</f>
        <v>0</v>
      </c>
      <c r="BI193" s="1404"/>
      <c r="BJ193" s="1404"/>
      <c r="BK193" s="119"/>
      <c r="BL193" s="1464">
        <f>AVERAGE(AV193:BJ193)</f>
        <v>0</v>
      </c>
      <c r="BM193" s="1464"/>
      <c r="BN193" s="1464"/>
      <c r="BO193" s="580"/>
      <c r="BQ193" s="801"/>
      <c r="BR193" s="801"/>
      <c r="BS193" s="801"/>
      <c r="BT193" s="801"/>
      <c r="BU193" s="801"/>
      <c r="BV193" s="801"/>
      <c r="BW193" s="801"/>
      <c r="BX193" s="801"/>
      <c r="BY193" s="801"/>
      <c r="BZ193" s="801"/>
      <c r="CA193" s="801"/>
      <c r="CB193" s="801"/>
      <c r="CC193" s="801"/>
      <c r="CD193" s="801"/>
      <c r="CE193" s="801"/>
      <c r="CF193" s="801"/>
      <c r="CG193" s="801"/>
      <c r="CH193" s="801"/>
      <c r="CI193" s="801"/>
      <c r="CJ193" s="801"/>
      <c r="CK193" s="801"/>
      <c r="CL193" s="801"/>
      <c r="CM193" s="801"/>
      <c r="CN193" s="801"/>
      <c r="CO193" s="801"/>
      <c r="CP193" s="801"/>
      <c r="CQ193" s="801"/>
      <c r="CR193" s="801"/>
      <c r="CS193" s="801"/>
      <c r="CT193" s="801"/>
      <c r="CU193" s="801"/>
      <c r="CV193" s="801"/>
      <c r="CW193" s="801"/>
      <c r="CX193" s="801"/>
      <c r="CY193" s="801"/>
      <c r="CZ193" s="801"/>
      <c r="DA193" s="801"/>
      <c r="DB193" s="801"/>
      <c r="DC193" s="801"/>
      <c r="DD193" s="801"/>
      <c r="DE193" s="801"/>
      <c r="DF193" s="801"/>
      <c r="DG193" s="801"/>
      <c r="DH193" s="801"/>
      <c r="DI193" s="801"/>
      <c r="DJ193" s="801"/>
      <c r="DK193" s="801"/>
      <c r="DL193" s="801"/>
      <c r="DM193" s="801"/>
      <c r="DN193" s="801"/>
      <c r="DO193" s="801"/>
      <c r="DP193" s="801"/>
      <c r="DQ193" s="801"/>
      <c r="DR193" s="801"/>
      <c r="DS193" s="801"/>
      <c r="DT193" s="801"/>
    </row>
    <row r="194" spans="5:124" s="27" customFormat="1" ht="6" customHeight="1" collapsed="1" x14ac:dyDescent="0.15">
      <c r="E194" s="201"/>
      <c r="G194" s="90"/>
      <c r="H194" s="347"/>
      <c r="I194" s="74"/>
      <c r="J194" s="74"/>
      <c r="K194" s="74"/>
      <c r="L194" s="74"/>
      <c r="M194" s="74"/>
      <c r="N194" s="74"/>
      <c r="O194" s="74"/>
      <c r="P194" s="74"/>
      <c r="Q194" s="74"/>
      <c r="R194" s="74"/>
      <c r="S194" s="74"/>
      <c r="T194" s="74"/>
      <c r="U194" s="95"/>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row>
    <row r="195" spans="5:124" ht="11" customHeight="1" x14ac:dyDescent="0.15">
      <c r="G195" s="118"/>
      <c r="J195" s="398" t="str">
        <f>X!$C$22</f>
        <v>Discrepanza rispetto al valore previsto</v>
      </c>
      <c r="U195" s="27" t="s">
        <v>28</v>
      </c>
      <c r="X195" s="1385">
        <f>IF(X191="",0,IF(X189=0,"--",X191/X189-1))</f>
        <v>0</v>
      </c>
      <c r="Y195" s="1385"/>
      <c r="Z195" s="1385"/>
      <c r="AA195" s="162"/>
      <c r="AB195" s="1385">
        <f>IF(AB191="",0,IF(AB189=0,"--",AB191/AB189-1))</f>
        <v>0</v>
      </c>
      <c r="AC195" s="1385"/>
      <c r="AD195" s="1385"/>
      <c r="AE195" s="163"/>
      <c r="AF195" s="1385">
        <f>IF(AF191="",0,IF(AF189=0,"--",AF191/AF189-1))</f>
        <v>0</v>
      </c>
      <c r="AG195" s="1385"/>
      <c r="AH195" s="1385"/>
      <c r="AI195" s="163"/>
      <c r="AJ195" s="1385">
        <f>IF(AJ191="",0,IF(AJ189=0,"--",AJ191/AJ189-1))</f>
        <v>0</v>
      </c>
      <c r="AK195" s="1385"/>
      <c r="AL195" s="1385"/>
      <c r="AM195" s="162"/>
      <c r="AN195" s="1385" t="str">
        <f>IF(AN191="",0,IF(AN189=0,"--",AN191/AN189-1))</f>
        <v>--</v>
      </c>
      <c r="AO195" s="1385"/>
      <c r="AP195" s="1385"/>
      <c r="AQ195" s="345"/>
      <c r="AR195" s="441" t="s">
        <v>266</v>
      </c>
      <c r="AS195" s="441" t="s">
        <v>266</v>
      </c>
      <c r="AT195" s="441" t="s">
        <v>266</v>
      </c>
      <c r="AU195" s="162"/>
      <c r="AV195" s="1385">
        <f>IF(AV191="",0,IF(AV189=0,"--",AV191/AV189-1))</f>
        <v>0</v>
      </c>
      <c r="AW195" s="1385"/>
      <c r="AX195" s="1385"/>
      <c r="AY195" s="162"/>
      <c r="AZ195" s="1385">
        <f>IF(AZ191="",0,IF(AZ189=0,"--",AZ191/AZ189-1))</f>
        <v>0</v>
      </c>
      <c r="BA195" s="1385"/>
      <c r="BB195" s="1385"/>
      <c r="BC195" s="163"/>
      <c r="BD195" s="1385">
        <f>IF(BD191="",0,IF(BD189=0,"--",BD191/BD189-1))</f>
        <v>0</v>
      </c>
      <c r="BE195" s="1385"/>
      <c r="BF195" s="1385"/>
      <c r="BG195" s="163"/>
      <c r="BH195" s="1385">
        <f>IF(BH191="",0,IF(BH189=0,"--",BH191/BH189-1))</f>
        <v>0</v>
      </c>
      <c r="BI195" s="1385"/>
      <c r="BJ195" s="1385"/>
      <c r="BK195" s="162"/>
      <c r="BL195" s="1385" t="str">
        <f>IF(BL191="",0,IF(BL189=0,"--",BL191/BL189-1))</f>
        <v>--</v>
      </c>
      <c r="BM195" s="1385"/>
      <c r="BN195" s="1385"/>
      <c r="BO195" s="121"/>
      <c r="BU195" s="201"/>
      <c r="BV195" s="788">
        <f>LEN(CA195)</f>
        <v>106</v>
      </c>
      <c r="BW195" s="788"/>
      <c r="BX195" s="201"/>
      <c r="BY195" s="788"/>
      <c r="BZ195" s="201" t="s">
        <v>410</v>
      </c>
      <c r="CA195" s="201" t="str">
        <f>X!E494</f>
        <v xml:space="preserve">Hier wird die prozentuale Abweichung der «Laufzeiten des Planer» von den «Standard-Laufzeiten» angezeigt. </v>
      </c>
      <c r="CB195" s="201" t="str">
        <f>X!F494</f>
        <v xml:space="preserve">L'écart en % des «durées de marche du projeteur» des «durées de marche standard» est affiché à cet endroit. </v>
      </c>
      <c r="CC195" s="201" t="str">
        <f>X!G494</f>
        <v xml:space="preserve">Qui viene indicata la differenza percentuale tra i «tempi del progettista» e i «tempi standard». </v>
      </c>
    </row>
    <row r="196" spans="5:124" s="27" customFormat="1" ht="17" customHeight="1" x14ac:dyDescent="0.15">
      <c r="E196" s="201"/>
      <c r="G196" s="90"/>
      <c r="H196" s="347"/>
      <c r="I196" s="74"/>
      <c r="J196" s="74"/>
      <c r="K196" s="74"/>
      <c r="L196" s="74"/>
      <c r="M196" s="74"/>
      <c r="N196" s="74"/>
      <c r="O196" s="74"/>
      <c r="P196" s="74"/>
      <c r="Q196" s="74"/>
      <c r="R196" s="74"/>
      <c r="S196" s="74"/>
      <c r="T196" s="74"/>
      <c r="U196" s="95"/>
      <c r="V196" s="74"/>
      <c r="W196" s="74"/>
      <c r="X196" s="119"/>
      <c r="Y196" s="119"/>
      <c r="Z196" s="119"/>
      <c r="AA196" s="119"/>
      <c r="AB196" s="119"/>
      <c r="AC196" s="119"/>
      <c r="AD196" s="119"/>
      <c r="AE196" s="119"/>
      <c r="AF196" s="119"/>
      <c r="AG196" s="119"/>
      <c r="AH196" s="119"/>
      <c r="AI196" s="119"/>
      <c r="AJ196" s="119"/>
      <c r="AK196" s="119"/>
      <c r="AL196" s="119"/>
      <c r="AM196" s="119"/>
      <c r="AN196" s="119"/>
      <c r="AO196" s="119"/>
      <c r="AP196" s="119"/>
      <c r="AQ196" s="119"/>
      <c r="AR196" s="119"/>
      <c r="AS196" s="119"/>
      <c r="AT196" s="119"/>
      <c r="AU196" s="119"/>
      <c r="AV196" s="119"/>
      <c r="AW196" s="119"/>
      <c r="AX196" s="119"/>
      <c r="AY196" s="119"/>
      <c r="AZ196" s="119"/>
      <c r="BA196" s="119"/>
      <c r="BB196" s="119"/>
      <c r="BC196" s="119"/>
      <c r="BD196" s="119"/>
      <c r="BE196" s="119"/>
      <c r="BF196" s="120"/>
      <c r="BG196" s="120"/>
      <c r="BH196" s="120"/>
      <c r="BI196" s="120"/>
      <c r="BJ196" s="120"/>
      <c r="BK196" s="120"/>
      <c r="BL196" s="120"/>
      <c r="BM196" s="120"/>
      <c r="BN196" s="120"/>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row>
    <row r="197" spans="5:124" s="168" customFormat="1" ht="42" customHeight="1" x14ac:dyDescent="0.15">
      <c r="E197" s="782"/>
      <c r="G197" s="164"/>
      <c r="H197" s="376"/>
      <c r="I197" s="1373" t="str">
        <f>X!$C$123</f>
        <v>Osservazioni</v>
      </c>
      <c r="J197" s="1374"/>
      <c r="K197" s="1374"/>
      <c r="L197" s="1374"/>
      <c r="M197" s="1374"/>
      <c r="N197" s="1374"/>
      <c r="O197" s="1374"/>
      <c r="P197" s="1374"/>
      <c r="Q197" s="1374"/>
      <c r="R197" s="1374"/>
      <c r="S197" s="1374"/>
      <c r="T197" s="165"/>
      <c r="U197" s="165"/>
      <c r="V197" s="165"/>
      <c r="W197" s="165"/>
      <c r="X197" s="1495" t="str">
        <f>IF(AN195&lt;I713,X713,"")</f>
        <v/>
      </c>
      <c r="Y197" s="1495"/>
      <c r="Z197" s="1495"/>
      <c r="AA197" s="1495"/>
      <c r="AB197" s="1495"/>
      <c r="AC197" s="1495"/>
      <c r="AD197" s="1495"/>
      <c r="AE197" s="1495"/>
      <c r="AF197" s="1495"/>
      <c r="AG197" s="1495"/>
      <c r="AH197" s="1495"/>
      <c r="AI197" s="1495"/>
      <c r="AJ197" s="1495"/>
      <c r="AK197" s="1495"/>
      <c r="AL197" s="1495"/>
      <c r="AM197" s="1495"/>
      <c r="AN197" s="1495"/>
      <c r="AO197" s="1495"/>
      <c r="AP197" s="1495"/>
      <c r="AQ197" s="329"/>
      <c r="AR197" s="329"/>
      <c r="AS197" s="166"/>
      <c r="AT197" s="166"/>
      <c r="AU197" s="166"/>
      <c r="AV197" s="1495" t="str">
        <f>IF(BL195&lt;I713,X713,"")</f>
        <v/>
      </c>
      <c r="AW197" s="1495"/>
      <c r="AX197" s="1495"/>
      <c r="AY197" s="1495"/>
      <c r="AZ197" s="1495"/>
      <c r="BA197" s="1495"/>
      <c r="BB197" s="1495"/>
      <c r="BC197" s="1495"/>
      <c r="BD197" s="1495"/>
      <c r="BE197" s="1495"/>
      <c r="BF197" s="1495"/>
      <c r="BG197" s="1495"/>
      <c r="BH197" s="1495"/>
      <c r="BI197" s="1495"/>
      <c r="BJ197" s="1495"/>
      <c r="BK197" s="1495"/>
      <c r="BL197" s="1495"/>
      <c r="BM197" s="1495"/>
      <c r="BN197" s="1495"/>
      <c r="BO197" s="167"/>
      <c r="BQ197" s="782"/>
      <c r="BR197" s="782"/>
      <c r="BS197" s="782"/>
      <c r="BT197" s="782"/>
      <c r="BU197" s="201"/>
      <c r="BV197" s="201"/>
      <c r="BW197" s="201"/>
      <c r="BX197" s="201"/>
      <c r="BY197" s="201"/>
      <c r="BZ197" s="201"/>
      <c r="CA197" s="201"/>
      <c r="CB197" s="201"/>
      <c r="CC197" s="201"/>
      <c r="CD197" s="782"/>
      <c r="CE197" s="782"/>
      <c r="CF197" s="782"/>
      <c r="CG197" s="782"/>
      <c r="CH197" s="782"/>
      <c r="CI197" s="782"/>
      <c r="CJ197" s="782"/>
      <c r="CK197" s="782"/>
      <c r="CL197" s="782"/>
      <c r="CM197" s="782"/>
      <c r="CN197" s="782"/>
      <c r="CO197" s="782"/>
      <c r="CP197" s="782"/>
      <c r="CQ197" s="782"/>
      <c r="CR197" s="782"/>
      <c r="CS197" s="782"/>
      <c r="CT197" s="782"/>
      <c r="CU197" s="782"/>
      <c r="CV197" s="782"/>
      <c r="CW197" s="782"/>
      <c r="CX197" s="782"/>
      <c r="CY197" s="782"/>
      <c r="CZ197" s="782"/>
      <c r="DA197" s="782"/>
      <c r="DB197" s="782"/>
      <c r="DC197" s="782"/>
      <c r="DD197" s="782"/>
      <c r="DE197" s="782"/>
      <c r="DF197" s="782"/>
      <c r="DG197" s="782"/>
      <c r="DH197" s="782"/>
      <c r="DI197" s="782"/>
      <c r="DJ197" s="782"/>
      <c r="DK197" s="782"/>
      <c r="DL197" s="782"/>
      <c r="DM197" s="782"/>
      <c r="DN197" s="782"/>
      <c r="DO197" s="782"/>
      <c r="DP197" s="782"/>
      <c r="DQ197" s="782"/>
      <c r="DR197" s="782"/>
      <c r="DS197" s="782"/>
      <c r="DT197" s="782"/>
    </row>
    <row r="198" spans="5:124" s="27" customFormat="1" ht="6" customHeight="1" x14ac:dyDescent="0.15">
      <c r="E198" s="201"/>
      <c r="G198" s="90"/>
      <c r="H198" s="347"/>
      <c r="I198" s="74"/>
      <c r="J198" s="74"/>
      <c r="K198" s="74"/>
      <c r="L198" s="74"/>
      <c r="M198" s="74"/>
      <c r="N198" s="74"/>
      <c r="O198" s="74"/>
      <c r="P198" s="74"/>
      <c r="Q198" s="74"/>
      <c r="R198" s="74"/>
      <c r="S198" s="74"/>
      <c r="T198" s="74"/>
      <c r="U198" s="95"/>
      <c r="V198" s="74"/>
      <c r="W198" s="74"/>
      <c r="X198" s="106"/>
      <c r="Y198" s="106"/>
      <c r="Z198" s="106"/>
      <c r="AA198" s="106"/>
      <c r="AB198" s="106"/>
      <c r="AC198" s="106"/>
      <c r="AD198" s="106"/>
      <c r="AE198" s="106"/>
      <c r="AF198" s="106"/>
      <c r="AG198" s="106"/>
      <c r="AH198" s="106"/>
      <c r="AI198" s="106"/>
      <c r="AJ198" s="106"/>
      <c r="AK198" s="106"/>
      <c r="AL198" s="106"/>
      <c r="AM198" s="106"/>
      <c r="AN198" s="106"/>
      <c r="AO198" s="106"/>
      <c r="AP198" s="106"/>
      <c r="AQ198" s="106"/>
      <c r="AR198" s="106"/>
      <c r="AS198" s="106"/>
      <c r="AT198" s="106"/>
      <c r="AU198" s="106"/>
      <c r="AV198" s="106"/>
      <c r="AW198" s="106"/>
      <c r="AX198" s="106"/>
      <c r="AY198" s="106"/>
      <c r="AZ198" s="106"/>
      <c r="BA198" s="106"/>
      <c r="BB198" s="106"/>
      <c r="BC198" s="106"/>
      <c r="BD198" s="106"/>
      <c r="BE198" s="106"/>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row>
    <row r="199" spans="5:124" s="27" customFormat="1" ht="32" customHeight="1" x14ac:dyDescent="0.15">
      <c r="E199" s="201"/>
      <c r="G199" s="90"/>
      <c r="H199" s="347"/>
      <c r="I199" s="74"/>
      <c r="J199" s="74"/>
      <c r="K199" s="74"/>
      <c r="L199" s="74"/>
      <c r="M199" s="74"/>
      <c r="N199" s="74"/>
      <c r="O199" s="74"/>
      <c r="P199" s="74"/>
      <c r="Q199" s="74"/>
      <c r="R199" s="74"/>
      <c r="S199" s="74"/>
      <c r="T199" s="74"/>
      <c r="U199" s="95"/>
      <c r="V199" s="74"/>
      <c r="W199" s="74"/>
      <c r="X199" s="1496" t="str">
        <f>IF(AN195&lt;I713,AV713,"")</f>
        <v/>
      </c>
      <c r="Y199" s="1496"/>
      <c r="Z199" s="1496"/>
      <c r="AA199" s="1496"/>
      <c r="AB199" s="1496"/>
      <c r="AC199" s="1496"/>
      <c r="AD199" s="1496"/>
      <c r="AE199" s="1496"/>
      <c r="AF199" s="1496"/>
      <c r="AG199" s="1496"/>
      <c r="AH199" s="1496"/>
      <c r="AI199" s="1496"/>
      <c r="AJ199" s="1496"/>
      <c r="AK199" s="1496"/>
      <c r="AL199" s="1496"/>
      <c r="AM199" s="1496"/>
      <c r="AN199" s="1496"/>
      <c r="AO199" s="1496"/>
      <c r="AP199" s="1496"/>
      <c r="AQ199" s="330"/>
      <c r="AR199" s="330"/>
      <c r="AS199" s="119"/>
      <c r="AT199" s="119"/>
      <c r="AU199" s="119"/>
      <c r="AV199" s="1496" t="str">
        <f>IF(BL195&lt;I713,AV713,"")</f>
        <v/>
      </c>
      <c r="AW199" s="1496"/>
      <c r="AX199" s="1496"/>
      <c r="AY199" s="1496"/>
      <c r="AZ199" s="1496"/>
      <c r="BA199" s="1496"/>
      <c r="BB199" s="1496"/>
      <c r="BC199" s="1496"/>
      <c r="BD199" s="1496"/>
      <c r="BE199" s="1496"/>
      <c r="BF199" s="1496"/>
      <c r="BG199" s="1496"/>
      <c r="BH199" s="1496"/>
      <c r="BI199" s="1496"/>
      <c r="BJ199" s="1496"/>
      <c r="BK199" s="1496"/>
      <c r="BL199" s="1496"/>
      <c r="BM199" s="1496"/>
      <c r="BN199" s="1496"/>
      <c r="BO199" s="94"/>
      <c r="BQ199" s="201"/>
      <c r="BR199" s="201"/>
      <c r="BS199" s="201"/>
      <c r="BT199" s="201"/>
      <c r="BU199" s="63"/>
      <c r="BV199" s="63"/>
      <c r="BW199" s="63"/>
      <c r="BX199" s="63"/>
      <c r="BY199" s="63"/>
      <c r="BZ199" s="63"/>
      <c r="CA199" s="63"/>
      <c r="CB199" s="63"/>
      <c r="CC199" s="63"/>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row>
    <row r="200" spans="5:124" s="27" customFormat="1" ht="14" customHeight="1" x14ac:dyDescent="0.15">
      <c r="E200" s="201"/>
      <c r="G200" s="90"/>
      <c r="H200" s="347"/>
      <c r="I200" s="74"/>
      <c r="J200" s="74"/>
      <c r="K200" s="74"/>
      <c r="L200" s="74"/>
      <c r="M200" s="74"/>
      <c r="N200" s="74"/>
      <c r="O200" s="74"/>
      <c r="P200" s="74"/>
      <c r="Q200" s="74"/>
      <c r="R200" s="74"/>
      <c r="S200" s="74"/>
      <c r="T200" s="74"/>
      <c r="U200" s="95"/>
      <c r="V200" s="74"/>
      <c r="W200" s="74"/>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38"/>
      <c r="AT200" s="138"/>
      <c r="AU200" s="138"/>
      <c r="AV200" s="106"/>
      <c r="AW200" s="106"/>
      <c r="AX200" s="106"/>
      <c r="AY200" s="74"/>
      <c r="AZ200" s="74"/>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row>
    <row r="201" spans="5:124" s="27" customFormat="1" ht="17" customHeight="1" x14ac:dyDescent="0.15">
      <c r="E201" s="201"/>
      <c r="G201" s="90"/>
      <c r="H201" s="364">
        <v>3.7</v>
      </c>
      <c r="I201" s="392" t="str">
        <f>X!C312</f>
        <v>Recupero del calore</v>
      </c>
      <c r="J201" s="74"/>
      <c r="K201" s="74"/>
      <c r="L201" s="74"/>
      <c r="M201" s="74"/>
      <c r="N201" s="74"/>
      <c r="O201" s="74"/>
      <c r="P201" s="74"/>
      <c r="Q201" s="74"/>
      <c r="R201" s="74"/>
      <c r="S201" s="74"/>
      <c r="T201" s="74"/>
      <c r="U201" s="95"/>
      <c r="V201" s="74"/>
      <c r="W201" s="74"/>
      <c r="X201" s="131"/>
      <c r="Y201" s="131"/>
      <c r="Z201" s="131"/>
      <c r="AA201" s="132"/>
      <c r="AB201" s="131"/>
      <c r="AC201" s="131"/>
      <c r="AD201" s="131"/>
      <c r="AE201" s="133"/>
      <c r="AF201" s="131"/>
      <c r="AG201" s="131"/>
      <c r="AH201" s="131"/>
      <c r="AI201" s="133"/>
      <c r="AJ201" s="131"/>
      <c r="AK201" s="131"/>
      <c r="AL201" s="131"/>
      <c r="AM201" s="106"/>
      <c r="AN201" s="541"/>
      <c r="AO201" s="541"/>
      <c r="AP201" s="541"/>
      <c r="AQ201" s="152"/>
      <c r="AR201" s="152"/>
      <c r="AS201" s="70"/>
      <c r="AT201" s="70"/>
      <c r="AU201" s="70"/>
      <c r="AV201" s="74"/>
      <c r="AW201" s="74"/>
      <c r="AX201" s="74"/>
      <c r="AY201" s="106"/>
      <c r="AZ201" s="74"/>
      <c r="BA201" s="74"/>
      <c r="BB201" s="74"/>
      <c r="BC201" s="135"/>
      <c r="BD201" s="74"/>
      <c r="BE201" s="74"/>
      <c r="BF201" s="74"/>
      <c r="BG201" s="135"/>
      <c r="BH201" s="74"/>
      <c r="BI201" s="74"/>
      <c r="BJ201" s="74"/>
      <c r="BK201" s="106"/>
      <c r="BL201" s="115"/>
      <c r="BM201" s="115"/>
      <c r="BN201" s="115"/>
      <c r="BO201" s="94"/>
      <c r="BQ201" s="201"/>
      <c r="BR201" s="201"/>
      <c r="BS201" s="201"/>
      <c r="BT201" s="201"/>
      <c r="BU201" s="201"/>
      <c r="BV201" s="201"/>
      <c r="BW201" s="201"/>
      <c r="BX201" s="201"/>
      <c r="BY201" s="201"/>
      <c r="BZ201" s="201"/>
      <c r="CA201" s="201"/>
      <c r="CB201" s="201"/>
      <c r="CC201" s="201"/>
      <c r="CD201" s="201"/>
      <c r="CE201" s="201"/>
      <c r="CF201" s="201"/>
      <c r="CG201" s="201"/>
      <c r="CH201" s="201"/>
      <c r="CI201" s="201"/>
      <c r="CJ201" s="201"/>
      <c r="CK201" s="201"/>
      <c r="CL201" s="201"/>
      <c r="CM201" s="201"/>
      <c r="CN201" s="201"/>
      <c r="CO201" s="201"/>
      <c r="CP201" s="201"/>
      <c r="CQ201" s="201"/>
      <c r="CR201" s="201"/>
      <c r="CS201" s="201"/>
      <c r="CT201" s="201"/>
      <c r="CU201" s="201"/>
      <c r="CV201" s="201"/>
      <c r="CW201" s="201"/>
      <c r="CX201" s="201"/>
      <c r="CY201" s="201"/>
      <c r="CZ201" s="201"/>
      <c r="DA201" s="201"/>
      <c r="DB201" s="201"/>
      <c r="DC201" s="201"/>
      <c r="DD201" s="201"/>
      <c r="DE201" s="201"/>
      <c r="DF201" s="201"/>
      <c r="DG201" s="201"/>
      <c r="DH201" s="201"/>
      <c r="DI201" s="201"/>
      <c r="DJ201" s="201"/>
      <c r="DK201" s="201"/>
      <c r="DL201" s="201"/>
      <c r="DM201" s="201"/>
      <c r="DN201" s="201"/>
      <c r="DO201" s="201"/>
      <c r="DP201" s="201"/>
      <c r="DQ201" s="201"/>
      <c r="DR201" s="201"/>
      <c r="DS201" s="201"/>
      <c r="DT201" s="201"/>
    </row>
    <row r="202" spans="5:124" s="27" customFormat="1" ht="7" customHeight="1" x14ac:dyDescent="0.15">
      <c r="E202" s="201"/>
      <c r="G202" s="90"/>
      <c r="H202" s="364"/>
      <c r="I202" s="392"/>
      <c r="J202" s="74"/>
      <c r="K202" s="74"/>
      <c r="L202" s="74"/>
      <c r="M202" s="74"/>
      <c r="N202" s="74"/>
      <c r="O202" s="74"/>
      <c r="P202" s="74"/>
      <c r="Q202" s="74"/>
      <c r="R202" s="74"/>
      <c r="S202" s="74"/>
      <c r="T202" s="74"/>
      <c r="U202" s="95"/>
      <c r="V202" s="74"/>
      <c r="W202" s="74"/>
      <c r="X202" s="132"/>
      <c r="Y202" s="132"/>
      <c r="Z202" s="132"/>
      <c r="AA202" s="132"/>
      <c r="AB202" s="132"/>
      <c r="AC202" s="132"/>
      <c r="AD202" s="132"/>
      <c r="AE202" s="133"/>
      <c r="AF202" s="132"/>
      <c r="AG202" s="132"/>
      <c r="AH202" s="132"/>
      <c r="AI202" s="133"/>
      <c r="AJ202" s="132"/>
      <c r="AK202" s="132"/>
      <c r="AL202" s="132"/>
      <c r="AM202" s="106"/>
      <c r="AN202" s="152"/>
      <c r="AO202" s="152"/>
      <c r="AP202" s="152"/>
      <c r="AQ202" s="152"/>
      <c r="AR202" s="152"/>
      <c r="AS202" s="70"/>
      <c r="AT202" s="70"/>
      <c r="AU202" s="74"/>
      <c r="AV202" s="132"/>
      <c r="AW202" s="132"/>
      <c r="AX202" s="132"/>
      <c r="AY202" s="132"/>
      <c r="AZ202" s="132"/>
      <c r="BA202" s="132"/>
      <c r="BB202" s="132"/>
      <c r="BC202" s="133"/>
      <c r="BD202" s="132"/>
      <c r="BE202" s="132"/>
      <c r="BF202" s="132"/>
      <c r="BG202" s="133"/>
      <c r="BH202" s="132"/>
      <c r="BI202" s="132"/>
      <c r="BJ202" s="132"/>
      <c r="BK202" s="106"/>
      <c r="BL202" s="152"/>
      <c r="BM202" s="152"/>
      <c r="BN202" s="152"/>
      <c r="BO202" s="94"/>
      <c r="BQ202" s="201"/>
      <c r="BR202" s="201"/>
      <c r="BS202" s="201"/>
      <c r="BT202" s="201"/>
      <c r="BU202" s="201"/>
      <c r="BV202" s="201"/>
      <c r="BW202" s="201"/>
      <c r="BX202" s="201"/>
      <c r="BY202" s="201"/>
      <c r="BZ202" s="201"/>
      <c r="CA202" s="201"/>
      <c r="CB202" s="201"/>
      <c r="CC202" s="201"/>
      <c r="CD202" s="201"/>
      <c r="CE202" s="201"/>
      <c r="CF202" s="201"/>
      <c r="CG202" s="201"/>
      <c r="CH202" s="201"/>
      <c r="CI202" s="201"/>
      <c r="CJ202" s="201"/>
      <c r="CK202" s="201"/>
      <c r="CL202" s="201"/>
      <c r="CM202" s="201"/>
      <c r="CN202" s="201"/>
      <c r="CO202" s="201"/>
      <c r="CP202" s="201"/>
      <c r="CQ202" s="201"/>
      <c r="CR202" s="201"/>
      <c r="CS202" s="201"/>
      <c r="CT202" s="201"/>
      <c r="CU202" s="201"/>
      <c r="CV202" s="201"/>
      <c r="CW202" s="201"/>
      <c r="CX202" s="201"/>
      <c r="CY202" s="201"/>
      <c r="CZ202" s="201"/>
      <c r="DA202" s="201"/>
      <c r="DB202" s="201"/>
      <c r="DC202" s="201"/>
      <c r="DD202" s="201"/>
      <c r="DE202" s="201"/>
      <c r="DF202" s="201"/>
      <c r="DG202" s="201"/>
      <c r="DH202" s="201"/>
      <c r="DI202" s="201"/>
      <c r="DJ202" s="201"/>
      <c r="DK202" s="201"/>
      <c r="DL202" s="201"/>
      <c r="DM202" s="201"/>
      <c r="DN202" s="201"/>
      <c r="DO202" s="201"/>
      <c r="DP202" s="201"/>
      <c r="DQ202" s="201"/>
      <c r="DR202" s="201"/>
      <c r="DS202" s="201"/>
      <c r="DT202" s="201"/>
    </row>
    <row r="203" spans="5:124" ht="13" customHeight="1" x14ac:dyDescent="0.15">
      <c r="G203" s="118"/>
      <c r="H203"/>
      <c r="I203" s="530" t="str">
        <f>X!C313</f>
        <v>Stima del fabbisogno di calore</v>
      </c>
      <c r="W203" s="1299" t="str">
        <f>W185</f>
        <v>Primavera</v>
      </c>
      <c r="X203" s="1299"/>
      <c r="Y203" s="1299"/>
      <c r="Z203" s="1299"/>
      <c r="AA203" s="1299" t="str">
        <f>AA185</f>
        <v>Estate</v>
      </c>
      <c r="AB203" s="1299"/>
      <c r="AC203" s="1299"/>
      <c r="AD203" s="1299"/>
      <c r="AE203" s="1299" t="str">
        <f>AE185</f>
        <v>Autunno</v>
      </c>
      <c r="AF203" s="1299"/>
      <c r="AG203" s="1299"/>
      <c r="AH203" s="1299"/>
      <c r="AI203" s="1299" t="str">
        <f>AI185</f>
        <v>Inverno</v>
      </c>
      <c r="AJ203" s="1299"/>
      <c r="AK203" s="1299"/>
      <c r="AL203" s="1299"/>
      <c r="AN203" s="1299"/>
      <c r="AO203" s="1299"/>
      <c r="AP203" s="1299"/>
      <c r="AU203" s="1299" t="str">
        <f>W203</f>
        <v>Primavera</v>
      </c>
      <c r="AV203" s="1299"/>
      <c r="AW203" s="1299"/>
      <c r="AX203" s="1299"/>
      <c r="AY203" s="1299" t="str">
        <f t="shared" ref="AY203" si="0">AA203</f>
        <v>Estate</v>
      </c>
      <c r="AZ203" s="1299"/>
      <c r="BA203" s="1299"/>
      <c r="BB203" s="1299"/>
      <c r="BC203" s="1299" t="str">
        <f t="shared" ref="BC203" si="1">AE203</f>
        <v>Autunno</v>
      </c>
      <c r="BD203" s="1299"/>
      <c r="BE203" s="1299"/>
      <c r="BF203" s="1299"/>
      <c r="BG203" s="1299" t="str">
        <f t="shared" ref="BG203" si="2">AI203</f>
        <v>Inverno</v>
      </c>
      <c r="BH203" s="1299"/>
      <c r="BI203" s="1299"/>
      <c r="BJ203" s="1299"/>
      <c r="BO203" s="94"/>
      <c r="BP203" s="27"/>
      <c r="BU203" s="201"/>
      <c r="BV203" s="201"/>
      <c r="BW203" s="201"/>
      <c r="BX203" s="201"/>
      <c r="BY203" s="201"/>
      <c r="BZ203" s="201"/>
      <c r="CA203" s="201"/>
      <c r="CB203" s="201"/>
      <c r="CC203" s="201"/>
    </row>
    <row r="204" spans="5:124" s="27" customFormat="1" ht="6" customHeight="1" x14ac:dyDescent="0.15">
      <c r="E204" s="201"/>
      <c r="G204" s="90"/>
      <c r="H204" s="347"/>
      <c r="I204" s="74"/>
      <c r="J204" s="74"/>
      <c r="K204" s="74"/>
      <c r="L204" s="74"/>
      <c r="M204" s="74"/>
      <c r="N204" s="74"/>
      <c r="O204" s="74"/>
      <c r="P204" s="74"/>
      <c r="Q204" s="74"/>
      <c r="R204" s="74"/>
      <c r="S204" s="74"/>
      <c r="T204" s="74"/>
      <c r="U204" s="95"/>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94"/>
      <c r="BQ204" s="63"/>
      <c r="BR204" s="63"/>
      <c r="BS204" s="63"/>
      <c r="BT204" s="63"/>
      <c r="BU204" s="201"/>
      <c r="BV204" s="201"/>
      <c r="BW204" s="201"/>
      <c r="BX204" s="201"/>
      <c r="BY204" s="201"/>
      <c r="BZ204" s="201"/>
      <c r="CA204" s="201"/>
      <c r="CB204" s="201"/>
      <c r="CC204" s="201"/>
      <c r="CD204" s="201"/>
      <c r="CE204" s="201"/>
      <c r="CF204" s="201"/>
      <c r="CG204" s="201"/>
      <c r="CH204" s="201"/>
      <c r="CI204" s="201"/>
      <c r="CJ204" s="201"/>
      <c r="CK204" s="201"/>
      <c r="CL204" s="201"/>
      <c r="CM204" s="201"/>
      <c r="CN204" s="201"/>
      <c r="CO204" s="201"/>
      <c r="CP204" s="201"/>
      <c r="CQ204" s="201"/>
      <c r="CR204" s="201"/>
      <c r="CS204" s="201"/>
      <c r="CT204" s="201"/>
      <c r="CU204" s="201"/>
      <c r="CV204" s="201"/>
      <c r="CW204" s="201"/>
      <c r="CX204" s="201"/>
      <c r="CY204" s="201"/>
      <c r="CZ204" s="201"/>
      <c r="DA204" s="201"/>
      <c r="DB204" s="201"/>
      <c r="DC204" s="201"/>
      <c r="DD204" s="201"/>
      <c r="DE204" s="201"/>
      <c r="DF204" s="201"/>
      <c r="DG204" s="201"/>
      <c r="DH204" s="201"/>
      <c r="DI204" s="201"/>
      <c r="DJ204" s="201"/>
      <c r="DK204" s="201"/>
      <c r="DL204" s="201"/>
      <c r="DM204" s="201"/>
      <c r="DN204" s="201"/>
      <c r="DO204" s="201"/>
      <c r="DP204" s="201"/>
      <c r="DQ204" s="201"/>
      <c r="DR204" s="201"/>
      <c r="DS204" s="201"/>
      <c r="DT204" s="201"/>
    </row>
    <row r="205" spans="5:124" ht="16" customHeight="1" x14ac:dyDescent="0.15">
      <c r="G205" s="118"/>
      <c r="H205"/>
      <c r="I205" s="70" t="s">
        <v>72</v>
      </c>
      <c r="J205" t="str">
        <f>X!C314</f>
        <v>Acqua potabile calda</v>
      </c>
      <c r="U205" t="str">
        <f>X!C397</f>
        <v>litro/giorno</v>
      </c>
      <c r="X205" s="1377"/>
      <c r="Y205" s="1377"/>
      <c r="Z205" s="1378"/>
      <c r="AA205" s="497"/>
      <c r="AB205" s="1377"/>
      <c r="AC205" s="1377"/>
      <c r="AD205" s="1378"/>
      <c r="AE205" s="497"/>
      <c r="AF205" s="1377"/>
      <c r="AG205" s="1377"/>
      <c r="AH205" s="1378"/>
      <c r="AI205" s="497"/>
      <c r="AJ205" s="1377"/>
      <c r="AK205" s="1377"/>
      <c r="AL205" s="1378"/>
      <c r="AM205" s="497"/>
      <c r="AN205" s="1301"/>
      <c r="AO205" s="1301"/>
      <c r="AP205" s="1301"/>
      <c r="AQ205" s="70"/>
      <c r="AR205" s="70"/>
      <c r="AV205" s="1377"/>
      <c r="AW205" s="1377"/>
      <c r="AX205" s="1378"/>
      <c r="AY205" s="497"/>
      <c r="AZ205" s="1377"/>
      <c r="BA205" s="1377"/>
      <c r="BB205" s="1378"/>
      <c r="BC205" s="497"/>
      <c r="BD205" s="1377"/>
      <c r="BE205" s="1377"/>
      <c r="BF205" s="1378"/>
      <c r="BG205" s="497"/>
      <c r="BH205" s="1377"/>
      <c r="BI205" s="1377"/>
      <c r="BJ205" s="1378"/>
      <c r="BO205" s="94"/>
      <c r="BP205" s="27"/>
      <c r="BU205" s="201"/>
      <c r="BV205" s="201"/>
      <c r="BW205" s="201"/>
      <c r="BX205" s="201"/>
      <c r="BY205" s="201"/>
      <c r="BZ205" s="201"/>
      <c r="CA205" s="201"/>
      <c r="CB205" s="201"/>
      <c r="CC205" s="201"/>
    </row>
    <row r="206" spans="5:124" s="27" customFormat="1" ht="6" customHeight="1" x14ac:dyDescent="0.15">
      <c r="E206" s="201"/>
      <c r="G206" s="90"/>
      <c r="H206" s="347"/>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94"/>
      <c r="BQ206" s="63"/>
      <c r="BR206" s="63"/>
      <c r="BS206" s="63"/>
      <c r="BT206" s="63"/>
      <c r="BU206" s="201"/>
      <c r="BV206" s="201"/>
      <c r="BW206" s="201"/>
      <c r="BX206" s="201"/>
      <c r="BY206" s="201"/>
      <c r="BZ206" s="201"/>
      <c r="CA206" s="201"/>
      <c r="CB206" s="201"/>
      <c r="CC206" s="201"/>
      <c r="CD206" s="201"/>
      <c r="CE206" s="201"/>
      <c r="CF206" s="201"/>
      <c r="CG206" s="201"/>
      <c r="CH206" s="201"/>
      <c r="CI206" s="201"/>
      <c r="CJ206" s="201"/>
      <c r="CK206" s="201"/>
      <c r="CL206" s="201"/>
      <c r="CM206" s="201"/>
      <c r="CN206" s="201"/>
      <c r="CO206" s="201"/>
      <c r="CP206" s="201"/>
      <c r="CQ206" s="201"/>
      <c r="CR206" s="201"/>
      <c r="CS206" s="201"/>
      <c r="CT206" s="201"/>
      <c r="CU206" s="201"/>
      <c r="CV206" s="201"/>
      <c r="CW206" s="201"/>
      <c r="CX206" s="201"/>
      <c r="CY206" s="201"/>
      <c r="CZ206" s="201"/>
      <c r="DA206" s="201"/>
      <c r="DB206" s="201"/>
      <c r="DC206" s="201"/>
      <c r="DD206" s="201"/>
      <c r="DE206" s="201"/>
      <c r="DF206" s="201"/>
      <c r="DG206" s="201"/>
      <c r="DH206" s="201"/>
      <c r="DI206" s="201"/>
      <c r="DJ206" s="201"/>
      <c r="DK206" s="201"/>
      <c r="DL206" s="201"/>
      <c r="DM206" s="201"/>
      <c r="DN206" s="201"/>
      <c r="DO206" s="201"/>
      <c r="DP206" s="201"/>
      <c r="DQ206" s="201"/>
      <c r="DR206" s="201"/>
      <c r="DS206" s="201"/>
      <c r="DT206" s="201"/>
    </row>
    <row r="207" spans="5:124" ht="16" customHeight="1" x14ac:dyDescent="0.15">
      <c r="G207" s="118"/>
      <c r="H207"/>
      <c r="I207" s="70" t="s">
        <v>67</v>
      </c>
      <c r="J207" t="str">
        <f>X!C315</f>
        <v>Altro (per processi)</v>
      </c>
      <c r="U207" t="s">
        <v>803</v>
      </c>
      <c r="X207" s="1377"/>
      <c r="Y207" s="1377"/>
      <c r="Z207" s="1378"/>
      <c r="AA207" s="497"/>
      <c r="AB207" s="1377"/>
      <c r="AC207" s="1377"/>
      <c r="AD207" s="1378"/>
      <c r="AE207" s="497"/>
      <c r="AF207" s="1377"/>
      <c r="AG207" s="1377"/>
      <c r="AH207" s="1378"/>
      <c r="AI207" s="497"/>
      <c r="AJ207" s="1377"/>
      <c r="AK207" s="1377"/>
      <c r="AL207" s="1378"/>
      <c r="AM207" s="497"/>
      <c r="AN207" s="1301"/>
      <c r="AO207" s="1301"/>
      <c r="AP207" s="1301"/>
      <c r="AQ207" s="70"/>
      <c r="AR207" s="70"/>
      <c r="AV207" s="1377"/>
      <c r="AW207" s="1377"/>
      <c r="AX207" s="1378"/>
      <c r="AY207" s="497"/>
      <c r="AZ207" s="1377"/>
      <c r="BA207" s="1377"/>
      <c r="BB207" s="1378"/>
      <c r="BC207" s="497"/>
      <c r="BD207" s="1377"/>
      <c r="BE207" s="1377"/>
      <c r="BF207" s="1378"/>
      <c r="BG207" s="497"/>
      <c r="BH207" s="1377"/>
      <c r="BI207" s="1377"/>
      <c r="BJ207" s="1378"/>
      <c r="BO207" s="94"/>
      <c r="BP207" s="27"/>
      <c r="BU207" s="201"/>
      <c r="BV207" s="201"/>
      <c r="BW207" s="201"/>
      <c r="BX207" s="201"/>
      <c r="BY207" s="201"/>
      <c r="BZ207" s="201"/>
      <c r="CA207" s="201"/>
      <c r="CB207" s="201"/>
      <c r="CC207" s="201"/>
    </row>
    <row r="208" spans="5:124" s="27" customFormat="1" ht="6" customHeight="1" x14ac:dyDescent="0.15">
      <c r="E208" s="201"/>
      <c r="G208" s="90"/>
      <c r="H208" s="347"/>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94"/>
      <c r="BQ208" s="63"/>
      <c r="BR208" s="63"/>
      <c r="BS208" s="63"/>
      <c r="BT208" s="63"/>
      <c r="BU208" s="201"/>
      <c r="BV208" s="201"/>
      <c r="BW208" s="201"/>
      <c r="BX208" s="201"/>
      <c r="BY208" s="201"/>
      <c r="BZ208" s="201"/>
      <c r="CA208" s="201"/>
      <c r="CB208" s="201"/>
      <c r="CC208" s="201"/>
      <c r="CD208" s="201"/>
      <c r="CE208" s="201"/>
      <c r="CF208" s="201"/>
      <c r="CG208" s="201"/>
      <c r="CH208" s="201"/>
      <c r="CI208" s="201"/>
      <c r="CJ208" s="201"/>
      <c r="CK208" s="201"/>
      <c r="CL208" s="201"/>
      <c r="CM208" s="201"/>
      <c r="CN208" s="201"/>
      <c r="CO208" s="201"/>
      <c r="CP208" s="201"/>
      <c r="CQ208" s="201"/>
      <c r="CR208" s="201"/>
      <c r="CS208" s="201"/>
      <c r="CT208" s="201"/>
      <c r="CU208" s="201"/>
      <c r="CV208" s="201"/>
      <c r="CW208" s="201"/>
      <c r="CX208" s="201"/>
      <c r="CY208" s="201"/>
      <c r="CZ208" s="201"/>
      <c r="DA208" s="201"/>
      <c r="DB208" s="201"/>
      <c r="DC208" s="201"/>
      <c r="DD208" s="201"/>
      <c r="DE208" s="201"/>
      <c r="DF208" s="201"/>
      <c r="DG208" s="201"/>
      <c r="DH208" s="201"/>
      <c r="DI208" s="201"/>
      <c r="DJ208" s="201"/>
      <c r="DK208" s="201"/>
      <c r="DL208" s="201"/>
      <c r="DM208" s="201"/>
      <c r="DN208" s="201"/>
      <c r="DO208" s="201"/>
      <c r="DP208" s="201"/>
      <c r="DQ208" s="201"/>
      <c r="DR208" s="201"/>
      <c r="DS208" s="201"/>
      <c r="DT208" s="201"/>
    </row>
    <row r="209" spans="5:124" ht="16" customHeight="1" x14ac:dyDescent="0.15">
      <c r="G209" s="118"/>
      <c r="H209"/>
      <c r="I209" s="70" t="s">
        <v>67</v>
      </c>
      <c r="J209" t="str">
        <f>X!C316</f>
        <v>Per il riscaldamento: Superficie dello stabile</v>
      </c>
      <c r="U209" t="s">
        <v>871</v>
      </c>
      <c r="AN209" s="1377"/>
      <c r="AO209" s="1377"/>
      <c r="AP209" s="1378"/>
      <c r="AQ209" s="70"/>
      <c r="AR209" s="465"/>
      <c r="AS209" s="465"/>
      <c r="AT209" s="465"/>
      <c r="BL209" s="1377"/>
      <c r="BM209" s="1377"/>
      <c r="BN209" s="1378"/>
      <c r="BO209" s="94"/>
      <c r="BP209" s="27"/>
      <c r="BU209" s="201"/>
      <c r="BV209" s="201"/>
      <c r="BW209" s="201"/>
      <c r="BX209" s="201"/>
      <c r="BY209" s="201"/>
      <c r="BZ209" s="201"/>
      <c r="CA209" s="201"/>
      <c r="CB209" s="201"/>
      <c r="CC209" s="201"/>
    </row>
    <row r="210" spans="5:124" ht="5" customHeight="1" x14ac:dyDescent="0.15">
      <c r="G210" s="118"/>
      <c r="H210"/>
      <c r="U210"/>
      <c r="X210" s="535"/>
      <c r="Y210" s="535"/>
      <c r="Z210" s="535"/>
      <c r="AA210" s="497"/>
      <c r="AB210" s="535"/>
      <c r="AC210" s="535"/>
      <c r="AD210" s="535"/>
      <c r="AE210" s="497"/>
      <c r="AF210" s="535"/>
      <c r="AG210" s="535"/>
      <c r="AH210" s="535"/>
      <c r="AI210" s="497"/>
      <c r="AJ210" s="535"/>
      <c r="AK210" s="535"/>
      <c r="AL210" s="535"/>
      <c r="AM210" s="497"/>
      <c r="AN210" s="152"/>
      <c r="AO210" s="152"/>
      <c r="AP210" s="152"/>
      <c r="AQ210" s="70"/>
      <c r="AR210" s="70"/>
      <c r="BL210" s="152"/>
      <c r="BM210" s="152"/>
      <c r="BN210" s="152"/>
      <c r="BO210" s="94"/>
      <c r="BP210" s="27"/>
      <c r="BU210" s="201"/>
      <c r="BV210" s="201"/>
      <c r="BW210" s="201"/>
      <c r="BX210" s="201"/>
      <c r="BY210" s="201"/>
      <c r="BZ210" s="201"/>
      <c r="CA210" s="201"/>
      <c r="CB210" s="201"/>
      <c r="CC210" s="201"/>
    </row>
    <row r="211" spans="5:124" ht="16" customHeight="1" x14ac:dyDescent="0.15">
      <c r="G211" s="118"/>
      <c r="H211"/>
      <c r="J211" s="70" t="s">
        <v>67</v>
      </c>
      <c r="K211" t="str">
        <f>X!C317</f>
        <v>Fabbisogno di energia (proposta)</v>
      </c>
      <c r="U211" t="s">
        <v>875</v>
      </c>
      <c r="X211" s="1479" t="str">
        <f>X!C391</f>
        <v>Nessun recupero del calore!</v>
      </c>
      <c r="Y211" s="1479"/>
      <c r="Z211" s="1479"/>
      <c r="AA211" s="1479"/>
      <c r="AB211" s="1479"/>
      <c r="AC211" s="1479"/>
      <c r="AD211" s="1479"/>
      <c r="AE211" s="1479"/>
      <c r="AF211" s="1479"/>
      <c r="AG211" s="1479"/>
      <c r="AH211" s="1479"/>
      <c r="AI211" s="1479"/>
      <c r="AJ211" s="1479"/>
      <c r="AK211" s="1479"/>
      <c r="AL211" s="1479"/>
      <c r="AM211" s="497"/>
      <c r="AN211" s="1478">
        <f>AB916</f>
        <v>0</v>
      </c>
      <c r="AO211" s="1478"/>
      <c r="AP211" s="1478"/>
      <c r="AQ211" s="70"/>
      <c r="AR211" s="70"/>
      <c r="AV211" s="1479" t="str">
        <f>X211</f>
        <v>Nessun recupero del calore!</v>
      </c>
      <c r="AW211" s="1479"/>
      <c r="AX211" s="1479"/>
      <c r="AY211" s="1479"/>
      <c r="AZ211" s="1479"/>
      <c r="BA211" s="1479"/>
      <c r="BB211" s="1479"/>
      <c r="BC211" s="1479"/>
      <c r="BD211" s="1479"/>
      <c r="BE211" s="1479"/>
      <c r="BF211" s="1479"/>
      <c r="BG211" s="1479"/>
      <c r="BH211" s="1479"/>
      <c r="BI211" s="1479"/>
      <c r="BJ211" s="1479"/>
      <c r="BL211" s="1478">
        <f>AZ916</f>
        <v>0</v>
      </c>
      <c r="BM211" s="1478"/>
      <c r="BN211" s="1478"/>
      <c r="BO211" s="94"/>
      <c r="BP211" s="27"/>
      <c r="BU211" s="201"/>
      <c r="BV211" s="201"/>
      <c r="BW211" s="201"/>
      <c r="BX211" s="201"/>
      <c r="BY211" s="201"/>
      <c r="BZ211" s="201"/>
      <c r="CA211" s="201"/>
      <c r="CB211" s="201"/>
      <c r="CC211" s="201"/>
    </row>
    <row r="212" spans="5:124" s="27" customFormat="1" ht="6" customHeight="1" x14ac:dyDescent="0.15">
      <c r="E212" s="201"/>
      <c r="G212" s="90"/>
      <c r="H212" s="347"/>
      <c r="J212" s="74"/>
      <c r="K212" s="74"/>
      <c r="L212" s="74"/>
      <c r="M212" s="74"/>
      <c r="N212" s="74"/>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94"/>
      <c r="BQ212" s="63"/>
      <c r="BR212" s="63"/>
      <c r="BS212" s="63"/>
      <c r="BT212" s="63"/>
      <c r="BU212" s="201"/>
      <c r="BV212" s="201"/>
      <c r="BW212" s="201"/>
      <c r="BX212" s="201"/>
      <c r="BY212" s="201"/>
      <c r="BZ212" s="201"/>
      <c r="CA212" s="201"/>
      <c r="CB212" s="201"/>
      <c r="CC212" s="201"/>
      <c r="CD212" s="201"/>
      <c r="CE212" s="201"/>
      <c r="CF212" s="201"/>
      <c r="CG212" s="201"/>
      <c r="CH212" s="201"/>
      <c r="CI212" s="201"/>
      <c r="CJ212" s="201"/>
      <c r="CK212" s="201"/>
      <c r="CL212" s="201"/>
      <c r="CM212" s="201"/>
      <c r="CN212" s="201"/>
      <c r="CO212" s="201"/>
      <c r="CP212" s="201"/>
      <c r="CQ212" s="201"/>
      <c r="CR212" s="201"/>
      <c r="CS212" s="201"/>
      <c r="CT212" s="201"/>
      <c r="CU212" s="201"/>
      <c r="CV212" s="201"/>
      <c r="CW212" s="201"/>
      <c r="CX212" s="201"/>
      <c r="CY212" s="201"/>
      <c r="CZ212" s="201"/>
      <c r="DA212" s="201"/>
      <c r="DB212" s="201"/>
      <c r="DC212" s="201"/>
      <c r="DD212" s="201"/>
      <c r="DE212" s="201"/>
      <c r="DF212" s="201"/>
      <c r="DG212" s="201"/>
      <c r="DH212" s="201"/>
      <c r="DI212" s="201"/>
      <c r="DJ212" s="201"/>
      <c r="DK212" s="201"/>
      <c r="DL212" s="201"/>
      <c r="DM212" s="201"/>
      <c r="DN212" s="201"/>
      <c r="DO212" s="201"/>
      <c r="DP212" s="201"/>
      <c r="DQ212" s="201"/>
      <c r="DR212" s="201"/>
      <c r="DS212" s="201"/>
      <c r="DT212" s="201"/>
    </row>
    <row r="213" spans="5:124" ht="16" customHeight="1" x14ac:dyDescent="0.15">
      <c r="G213" s="118"/>
      <c r="H213"/>
      <c r="J213" s="70" t="s">
        <v>67</v>
      </c>
      <c r="K213" t="str">
        <f>X!C318</f>
        <v>Fabbisogno di energia (facoltativa)</v>
      </c>
      <c r="U213" t="s">
        <v>875</v>
      </c>
      <c r="X213" s="539"/>
      <c r="Y213" s="539"/>
      <c r="Z213" s="539"/>
      <c r="AA213" s="497"/>
      <c r="AB213" s="539"/>
      <c r="AC213" s="539"/>
      <c r="AD213" s="539"/>
      <c r="AE213" s="497"/>
      <c r="AF213" s="539"/>
      <c r="AG213" s="539"/>
      <c r="AH213" s="539"/>
      <c r="AI213" s="497"/>
      <c r="AJ213" s="539"/>
      <c r="AK213" s="539"/>
      <c r="AL213" s="539"/>
      <c r="AM213" s="497"/>
      <c r="AN213" s="1377"/>
      <c r="AO213" s="1377"/>
      <c r="AP213" s="1378"/>
      <c r="AQ213" s="70"/>
      <c r="AR213" s="70"/>
      <c r="BL213" s="1377"/>
      <c r="BM213" s="1377"/>
      <c r="BN213" s="1378"/>
      <c r="BO213" s="94"/>
      <c r="BP213" s="27"/>
      <c r="BU213" s="201"/>
      <c r="BV213" s="201"/>
      <c r="BW213" s="201"/>
      <c r="BX213" s="201"/>
      <c r="BY213" s="201"/>
      <c r="BZ213" s="201"/>
      <c r="CA213" s="201"/>
      <c r="CB213" s="201"/>
      <c r="CC213" s="201"/>
    </row>
    <row r="214" spans="5:124" s="27" customFormat="1" ht="9" customHeight="1" x14ac:dyDescent="0.15">
      <c r="E214" s="201"/>
      <c r="G214" s="90"/>
      <c r="H214" s="347"/>
      <c r="J214" s="74"/>
      <c r="K214" s="74"/>
      <c r="L214" s="74"/>
      <c r="M214" s="74"/>
      <c r="N214" s="74"/>
      <c r="O214" s="74"/>
      <c r="P214" s="74"/>
      <c r="Q214" s="74"/>
      <c r="R214" s="74"/>
      <c r="S214" s="74"/>
      <c r="T214" s="74"/>
      <c r="U214" s="95"/>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94"/>
      <c r="BQ214" s="63"/>
      <c r="BR214" s="63"/>
      <c r="BS214" s="63"/>
      <c r="BT214" s="63"/>
      <c r="BU214" s="201"/>
      <c r="BV214" s="201"/>
      <c r="BW214" s="201"/>
      <c r="BX214" s="201"/>
      <c r="BY214" s="201"/>
      <c r="BZ214" s="201"/>
      <c r="CA214" s="201"/>
      <c r="CB214" s="201"/>
      <c r="CC214" s="201"/>
      <c r="CD214" s="201"/>
      <c r="CE214" s="201"/>
      <c r="CF214" s="201"/>
      <c r="CG214" s="201"/>
      <c r="CH214" s="201"/>
      <c r="CI214" s="201"/>
      <c r="CJ214" s="201"/>
      <c r="CK214" s="201"/>
      <c r="CL214" s="201"/>
      <c r="CM214" s="201"/>
      <c r="CN214" s="201"/>
      <c r="CO214" s="201"/>
      <c r="CP214" s="201"/>
      <c r="CQ214" s="201"/>
      <c r="CR214" s="201"/>
      <c r="CS214" s="201"/>
      <c r="CT214" s="201"/>
      <c r="CU214" s="201"/>
      <c r="CV214" s="201"/>
      <c r="CW214" s="201"/>
      <c r="CX214" s="201"/>
      <c r="CY214" s="201"/>
      <c r="CZ214" s="201"/>
      <c r="DA214" s="201"/>
      <c r="DB214" s="201"/>
      <c r="DC214" s="201"/>
      <c r="DD214" s="201"/>
      <c r="DE214" s="201"/>
      <c r="DF214" s="201"/>
      <c r="DG214" s="201"/>
      <c r="DH214" s="201"/>
      <c r="DI214" s="201"/>
      <c r="DJ214" s="201"/>
      <c r="DK214" s="201"/>
      <c r="DL214" s="201"/>
      <c r="DM214" s="201"/>
      <c r="DN214" s="201"/>
      <c r="DO214" s="201"/>
      <c r="DP214" s="201"/>
      <c r="DQ214" s="201"/>
      <c r="DR214" s="201"/>
      <c r="DS214" s="201"/>
      <c r="DT214" s="201"/>
    </row>
    <row r="215" spans="5:124" x14ac:dyDescent="0.15">
      <c r="G215" s="118"/>
      <c r="H215"/>
      <c r="I215" s="530" t="str">
        <f>X!C319</f>
        <v>A che temperatura dev'essere il calore? (si può indicare solo una temperatura)</v>
      </c>
      <c r="BO215" s="94"/>
      <c r="BP215" s="27"/>
      <c r="BU215" s="201"/>
      <c r="BV215" s="201"/>
      <c r="BW215" s="201"/>
      <c r="BX215" s="201"/>
      <c r="BY215" s="201"/>
      <c r="BZ215" s="201"/>
      <c r="CA215" s="201"/>
      <c r="CB215" s="201"/>
      <c r="CC215" s="201"/>
    </row>
    <row r="216" spans="5:124" s="27" customFormat="1" ht="6" customHeight="1" x14ac:dyDescent="0.15">
      <c r="E216" s="201"/>
      <c r="G216" s="90"/>
      <c r="H216" s="347"/>
      <c r="I216" s="74"/>
      <c r="J216" s="74"/>
      <c r="K216" s="74"/>
      <c r="L216" s="74"/>
      <c r="M216" s="74"/>
      <c r="N216" s="74"/>
      <c r="O216" s="74"/>
      <c r="P216" s="74"/>
      <c r="Q216" s="74"/>
      <c r="R216" s="74"/>
      <c r="S216" s="74"/>
      <c r="T216" s="74"/>
      <c r="U216" s="95"/>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94"/>
      <c r="BQ216" s="201"/>
      <c r="BR216" s="63"/>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row>
    <row r="217" spans="5:124" ht="16" customHeight="1" x14ac:dyDescent="0.15">
      <c r="G217" s="118"/>
      <c r="H217"/>
      <c r="J217" t="str">
        <f>X!C320</f>
        <v>Temperatura</v>
      </c>
      <c r="U217" t="s">
        <v>85</v>
      </c>
      <c r="AA217" s="132"/>
      <c r="AC217" s="74"/>
      <c r="AD217" s="74"/>
      <c r="AE217" s="74"/>
      <c r="AF217" s="74"/>
      <c r="AG217" s="74"/>
      <c r="AH217" s="74"/>
      <c r="AJ217" s="74" t="s">
        <v>868</v>
      </c>
      <c r="AK217" s="74"/>
      <c r="AL217" s="74"/>
      <c r="AM217" s="74"/>
      <c r="AN217" s="1377"/>
      <c r="AO217" s="1377"/>
      <c r="AP217" s="1378"/>
      <c r="AQ217" s="70"/>
      <c r="AR217" s="70"/>
      <c r="BE217" s="74"/>
      <c r="BF217" s="74"/>
      <c r="BG217" s="74"/>
      <c r="BH217" s="74" t="s">
        <v>868</v>
      </c>
      <c r="BI217" s="74"/>
      <c r="BJ217" s="74"/>
      <c r="BK217" s="74"/>
      <c r="BL217" s="1377"/>
      <c r="BM217" s="1377"/>
      <c r="BN217" s="1378"/>
      <c r="BO217" s="94"/>
      <c r="BP217" s="27"/>
    </row>
    <row r="218" spans="5:124" ht="8" customHeight="1" x14ac:dyDescent="0.15">
      <c r="G218" s="118"/>
      <c r="H218"/>
      <c r="AV218" s="177"/>
      <c r="AW218" s="177"/>
      <c r="AX218" s="177"/>
      <c r="AY218" s="132"/>
      <c r="AZ218" s="74"/>
      <c r="BA218" s="74"/>
      <c r="BB218" s="74"/>
      <c r="BC218" s="74"/>
      <c r="BD218" s="74"/>
      <c r="BE218" s="74"/>
      <c r="BF218" s="74"/>
      <c r="BG218" s="74"/>
      <c r="BH218" s="74"/>
      <c r="BI218" s="74"/>
      <c r="BJ218" s="74"/>
      <c r="BK218" s="74"/>
      <c r="BL218" s="74"/>
      <c r="BM218" s="74"/>
      <c r="BN218" s="74"/>
      <c r="BO218" s="94"/>
      <c r="BP218" s="27"/>
      <c r="BU218" s="201"/>
      <c r="BV218" s="201"/>
      <c r="BW218" s="201"/>
      <c r="BX218" s="201"/>
      <c r="BY218" s="201"/>
      <c r="BZ218" s="201"/>
      <c r="CA218" s="201"/>
      <c r="CB218" s="201"/>
      <c r="CC218" s="201"/>
    </row>
    <row r="219" spans="5:124" s="168" customFormat="1" ht="31" customHeight="1" x14ac:dyDescent="0.15">
      <c r="E219" s="782"/>
      <c r="G219" s="164"/>
      <c r="H219" s="376"/>
      <c r="I219" s="1373" t="str">
        <f>X!$C$123</f>
        <v>Osservazioni</v>
      </c>
      <c r="J219" s="1374"/>
      <c r="K219" s="1374"/>
      <c r="L219" s="1374"/>
      <c r="M219" s="1374"/>
      <c r="N219" s="1374"/>
      <c r="O219" s="1374"/>
      <c r="P219" s="1374"/>
      <c r="Q219" s="1374"/>
      <c r="R219" s="1374"/>
      <c r="S219" s="1374"/>
      <c r="T219" s="165"/>
      <c r="U219" s="165"/>
      <c r="V219" s="165"/>
      <c r="W219" s="165"/>
      <c r="X219" s="1222" t="str">
        <f>IF(AB114=1,IF(AN972&gt;0,CA219,""),"")</f>
        <v/>
      </c>
      <c r="Y219" s="1222"/>
      <c r="Z219" s="1222"/>
      <c r="AA219" s="1222"/>
      <c r="AB219" s="1222"/>
      <c r="AC219" s="1222"/>
      <c r="AD219" s="1222"/>
      <c r="AE219" s="1222"/>
      <c r="AF219" s="1222"/>
      <c r="AG219" s="1222"/>
      <c r="AH219" s="1222"/>
      <c r="AI219" s="1222"/>
      <c r="AJ219" s="1222"/>
      <c r="AK219" s="1222"/>
      <c r="AL219" s="1222"/>
      <c r="AM219" s="1222"/>
      <c r="AN219" s="1222"/>
      <c r="AO219" s="1222"/>
      <c r="AP219" s="1222"/>
      <c r="AQ219" s="329"/>
      <c r="AR219" s="329"/>
      <c r="AS219" s="166"/>
      <c r="AT219" s="166"/>
      <c r="AU219" s="166"/>
      <c r="AV219" s="1222" t="str">
        <f>IF(AZ114=1,IF(BL972&gt;0,CA219,""),"")</f>
        <v/>
      </c>
      <c r="AW219" s="1222"/>
      <c r="AX219" s="1222"/>
      <c r="AY219" s="1222"/>
      <c r="AZ219" s="1222"/>
      <c r="BA219" s="1222"/>
      <c r="BB219" s="1222"/>
      <c r="BC219" s="1222"/>
      <c r="BD219" s="1222"/>
      <c r="BE219" s="1222"/>
      <c r="BF219" s="1222"/>
      <c r="BG219" s="1222"/>
      <c r="BH219" s="1222"/>
      <c r="BI219" s="1222"/>
      <c r="BJ219" s="1222"/>
      <c r="BK219" s="1222"/>
      <c r="BL219" s="1222"/>
      <c r="BM219" s="1222"/>
      <c r="BN219" s="1222"/>
      <c r="BO219" s="94"/>
      <c r="BP219" s="27"/>
      <c r="BQ219" s="782"/>
      <c r="BR219" s="782"/>
      <c r="BS219" s="782"/>
      <c r="BT219" s="782"/>
      <c r="BU219" s="201"/>
      <c r="BV219" s="201"/>
      <c r="BW219" s="201"/>
      <c r="BX219" s="201"/>
      <c r="BY219" s="201"/>
      <c r="BZ219" s="201"/>
      <c r="CA219" s="782" t="str">
        <f>X!C321</f>
        <v xml:space="preserve">Per utilizzare il calore bisogna aumentare la temperatura di condensazione. </v>
      </c>
      <c r="CB219" s="201"/>
      <c r="CC219" s="201"/>
      <c r="CD219" s="782"/>
      <c r="CE219" s="782"/>
      <c r="CF219" s="782"/>
      <c r="CG219" s="782"/>
      <c r="CH219" s="782"/>
      <c r="CI219" s="782"/>
      <c r="CJ219" s="782"/>
      <c r="CK219" s="782"/>
      <c r="CL219" s="782"/>
      <c r="CM219" s="782"/>
      <c r="CN219" s="782"/>
      <c r="CO219" s="782"/>
      <c r="CP219" s="782"/>
      <c r="CQ219" s="782"/>
      <c r="CR219" s="782"/>
      <c r="CS219" s="782"/>
      <c r="CT219" s="782"/>
      <c r="CU219" s="782"/>
      <c r="CV219" s="782"/>
      <c r="CW219" s="782"/>
      <c r="CX219" s="782"/>
      <c r="CY219" s="782"/>
      <c r="CZ219" s="782"/>
      <c r="DA219" s="782"/>
      <c r="DB219" s="782"/>
      <c r="DC219" s="782"/>
      <c r="DD219" s="782"/>
      <c r="DE219" s="782"/>
      <c r="DF219" s="782"/>
      <c r="DG219" s="782"/>
      <c r="DH219" s="782"/>
      <c r="DI219" s="782"/>
      <c r="DJ219" s="782"/>
      <c r="DK219" s="782"/>
      <c r="DL219" s="782"/>
      <c r="DM219" s="782"/>
      <c r="DN219" s="782"/>
      <c r="DO219" s="782"/>
      <c r="DP219" s="782"/>
      <c r="DQ219" s="782"/>
      <c r="DR219" s="782"/>
      <c r="DS219" s="782"/>
      <c r="DT219" s="782"/>
    </row>
    <row r="220" spans="5:124" s="27" customFormat="1" ht="6" customHeight="1" x14ac:dyDescent="0.15">
      <c r="E220" s="201"/>
      <c r="G220" s="90"/>
      <c r="H220" s="347"/>
      <c r="I220" s="74"/>
      <c r="J220" s="74"/>
      <c r="K220" s="74"/>
      <c r="L220" s="74"/>
      <c r="M220" s="74"/>
      <c r="N220" s="74"/>
      <c r="O220" s="74"/>
      <c r="P220" s="74"/>
      <c r="Q220" s="74"/>
      <c r="R220" s="74"/>
      <c r="S220" s="74"/>
      <c r="T220" s="74"/>
      <c r="U220" s="95"/>
      <c r="V220" s="74"/>
      <c r="W220" s="74"/>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row>
    <row r="221" spans="5:124" s="27" customFormat="1" ht="73" customHeight="1" x14ac:dyDescent="0.15">
      <c r="E221" s="201"/>
      <c r="G221" s="90"/>
      <c r="H221" s="347"/>
      <c r="I221" s="74"/>
      <c r="J221" s="74"/>
      <c r="K221" s="74"/>
      <c r="L221" s="74"/>
      <c r="M221" s="74"/>
      <c r="N221" s="74"/>
      <c r="O221" s="74"/>
      <c r="P221" s="74"/>
      <c r="Q221" s="74"/>
      <c r="R221" s="74"/>
      <c r="S221" s="74"/>
      <c r="T221" s="74"/>
      <c r="U221" s="95"/>
      <c r="V221" s="74"/>
      <c r="W221" s="74"/>
      <c r="X221" s="1375" t="str">
        <f>IF(AB114=1,IF(AN970&gt;X59,CA221,""),"")</f>
        <v/>
      </c>
      <c r="Y221" s="1375"/>
      <c r="Z221" s="1375"/>
      <c r="AA221" s="1375"/>
      <c r="AB221" s="1375"/>
      <c r="AC221" s="1375"/>
      <c r="AD221" s="1375"/>
      <c r="AE221" s="1375"/>
      <c r="AF221" s="1375"/>
      <c r="AG221" s="1375"/>
      <c r="AH221" s="1375"/>
      <c r="AI221" s="1375"/>
      <c r="AJ221" s="1375"/>
      <c r="AK221" s="1375"/>
      <c r="AL221" s="1375"/>
      <c r="AM221" s="1375"/>
      <c r="AN221" s="1375"/>
      <c r="AO221" s="1375"/>
      <c r="AP221" s="1375"/>
      <c r="AQ221" s="330"/>
      <c r="AR221" s="330"/>
      <c r="AS221" s="119"/>
      <c r="AT221" s="119"/>
      <c r="AU221" s="119"/>
      <c r="AV221" s="1375" t="str">
        <f>IF(AZ114=1,IF(BL970&gt;AV59,CA221,""),"")</f>
        <v/>
      </c>
      <c r="AW221" s="1375"/>
      <c r="AX221" s="1375"/>
      <c r="AY221" s="1375"/>
      <c r="AZ221" s="1375"/>
      <c r="BA221" s="1375"/>
      <c r="BB221" s="1375"/>
      <c r="BC221" s="1375"/>
      <c r="BD221" s="1375"/>
      <c r="BE221" s="1375"/>
      <c r="BF221" s="1375"/>
      <c r="BG221" s="1375"/>
      <c r="BH221" s="1375"/>
      <c r="BI221" s="1375"/>
      <c r="BJ221" s="1375"/>
      <c r="BK221" s="1375"/>
      <c r="BL221" s="1375"/>
      <c r="BM221" s="1375"/>
      <c r="BN221" s="1375"/>
      <c r="BO221" s="94"/>
      <c r="BQ221" s="201"/>
      <c r="BR221" s="201"/>
      <c r="BS221" s="201"/>
      <c r="BT221" s="201"/>
      <c r="BU221" s="63"/>
      <c r="BV221" s="63"/>
      <c r="BW221" s="63"/>
      <c r="BX221" s="63"/>
      <c r="BY221" s="63"/>
      <c r="BZ221" s="63"/>
      <c r="CA221" s="782" t="str">
        <f>X!C322</f>
        <v>Chiarisca se con i mezzi tecnici in uso è possibile avere una temperatura di condensazione alta (limiti d'impiego). Verifichi inoltre se, nei periodi in cui ha impostato una temperatura di condensazione più alta, le tecnologie per il freddo che usa hanno funzionato con potenza refrigerante ridotta.</v>
      </c>
      <c r="CB221" s="63"/>
      <c r="CC221" s="63"/>
      <c r="CD221" s="201"/>
      <c r="CE221" s="201"/>
      <c r="CF221" s="201"/>
      <c r="CG221" s="201"/>
      <c r="CH221" s="201"/>
      <c r="CI221" s="201"/>
      <c r="CJ221" s="201"/>
      <c r="CK221" s="201"/>
      <c r="CL221" s="201"/>
      <c r="CM221" s="201"/>
      <c r="CN221" s="201"/>
      <c r="CO221" s="201"/>
      <c r="CP221" s="201"/>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row>
    <row r="222" spans="5:124" x14ac:dyDescent="0.15">
      <c r="G222" s="128"/>
      <c r="H222" s="373"/>
      <c r="I222" s="100"/>
      <c r="J222" s="100"/>
      <c r="K222" s="100"/>
      <c r="L222" s="100"/>
      <c r="M222" s="100"/>
      <c r="N222" s="100"/>
      <c r="O222" s="100"/>
      <c r="P222" s="100"/>
      <c r="Q222" s="100"/>
      <c r="R222" s="100"/>
      <c r="S222" s="100"/>
      <c r="T222" s="100"/>
      <c r="U222" s="99"/>
      <c r="V222" s="100"/>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29"/>
    </row>
    <row r="223" spans="5:124" ht="17" customHeight="1" x14ac:dyDescent="0.15"/>
    <row r="224" spans="5:124" ht="17" customHeight="1" x14ac:dyDescent="0.15">
      <c r="G224" s="100"/>
      <c r="H224" s="373"/>
      <c r="I224" s="100"/>
      <c r="J224" s="100"/>
      <c r="K224" s="100"/>
      <c r="L224" s="100"/>
      <c r="M224" s="100"/>
      <c r="N224" s="100"/>
      <c r="O224" s="100"/>
      <c r="P224" s="100"/>
      <c r="Q224" s="100"/>
      <c r="R224" s="100"/>
      <c r="S224" s="100"/>
      <c r="T224" s="100"/>
      <c r="U224" s="99"/>
      <c r="V224" s="100"/>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row>
    <row r="225" spans="5:124" x14ac:dyDescent="0.15">
      <c r="G225" s="118"/>
      <c r="BO225" s="121"/>
    </row>
    <row r="226" spans="5:124" x14ac:dyDescent="0.15">
      <c r="G226" s="118"/>
      <c r="BO226" s="121"/>
    </row>
    <row r="227" spans="5:124" s="86" customFormat="1" ht="21" customHeight="1" x14ac:dyDescent="0.15">
      <c r="E227" s="779"/>
      <c r="G227" s="81"/>
      <c r="H227" s="357">
        <v>4</v>
      </c>
      <c r="I227" s="394" t="str">
        <f>X!$C$277</f>
        <v>Composizione dei risultati</v>
      </c>
      <c r="J227" s="83"/>
      <c r="K227" s="83"/>
      <c r="L227" s="84"/>
      <c r="M227" s="84"/>
      <c r="N227" s="85"/>
      <c r="O227" s="85"/>
      <c r="P227" s="85"/>
      <c r="Q227" s="85"/>
      <c r="R227" s="85"/>
      <c r="S227" s="85"/>
      <c r="T227" s="85"/>
      <c r="U227" s="85"/>
      <c r="V227" s="85"/>
      <c r="W227" s="85"/>
      <c r="X227" s="83"/>
      <c r="Y227" s="83"/>
      <c r="Z227" s="84"/>
      <c r="AA227" s="84"/>
      <c r="AB227" s="84"/>
      <c r="AC227" s="84"/>
      <c r="AD227" s="84"/>
      <c r="AE227" s="84"/>
      <c r="AF227" s="84"/>
      <c r="AG227" s="84"/>
      <c r="AH227" s="84"/>
      <c r="AI227" s="84"/>
      <c r="AJ227" s="84"/>
      <c r="AK227" s="84"/>
      <c r="AL227" s="84"/>
      <c r="AM227" s="84"/>
      <c r="AN227" s="84"/>
      <c r="AO227" s="84"/>
      <c r="AP227" s="84"/>
      <c r="AQ227" s="84"/>
      <c r="AR227" s="84"/>
      <c r="AS227" s="85"/>
      <c r="AT227" s="85"/>
      <c r="AU227" s="85"/>
      <c r="AV227" s="83"/>
      <c r="AW227" s="83"/>
      <c r="AX227" s="84"/>
      <c r="AY227" s="84"/>
      <c r="AZ227" s="84"/>
      <c r="BA227" s="84"/>
      <c r="BB227" s="84"/>
      <c r="BC227" s="84"/>
      <c r="BD227" s="84"/>
      <c r="BE227" s="84"/>
      <c r="BF227" s="84"/>
      <c r="BG227" s="84"/>
      <c r="BH227" s="84"/>
      <c r="BI227" s="84"/>
      <c r="BJ227" s="84"/>
      <c r="BK227" s="84"/>
      <c r="BL227" s="84"/>
      <c r="BM227" s="84"/>
      <c r="BN227" s="84"/>
      <c r="BO227" s="89"/>
      <c r="BQ227" s="779"/>
      <c r="BR227" s="779"/>
      <c r="BS227" s="779"/>
      <c r="BT227" s="779"/>
      <c r="BU227" s="63"/>
      <c r="BV227" s="63"/>
      <c r="BW227" s="63"/>
      <c r="BX227" s="63"/>
      <c r="BY227" s="63"/>
      <c r="BZ227" s="63"/>
      <c r="CA227" s="63"/>
      <c r="CB227" s="63"/>
      <c r="CC227" s="63"/>
      <c r="CD227" s="779"/>
      <c r="CE227" s="779"/>
      <c r="CF227" s="779"/>
      <c r="CG227" s="779"/>
      <c r="CH227" s="779"/>
      <c r="CI227" s="779"/>
      <c r="CJ227" s="779"/>
      <c r="CK227" s="779"/>
      <c r="CL227" s="779"/>
      <c r="CM227" s="779"/>
      <c r="CN227" s="779"/>
      <c r="CO227" s="779"/>
      <c r="CP227" s="779"/>
      <c r="CQ227" s="779"/>
      <c r="CR227" s="779"/>
      <c r="CS227" s="779"/>
      <c r="CT227" s="779"/>
      <c r="CU227" s="779"/>
      <c r="CV227" s="779"/>
      <c r="CW227" s="779"/>
      <c r="CX227" s="779"/>
      <c r="CY227" s="779"/>
      <c r="CZ227" s="779"/>
      <c r="DA227" s="779"/>
      <c r="DB227" s="779"/>
      <c r="DC227" s="779"/>
      <c r="DD227" s="779"/>
      <c r="DE227" s="779"/>
      <c r="DF227" s="779"/>
      <c r="DG227" s="779"/>
      <c r="DH227" s="779"/>
      <c r="DI227" s="779"/>
      <c r="DJ227" s="779"/>
      <c r="DK227" s="779"/>
      <c r="DL227" s="779"/>
      <c r="DM227" s="779"/>
      <c r="DN227" s="779"/>
      <c r="DO227" s="779"/>
      <c r="DP227" s="779"/>
      <c r="DQ227" s="779"/>
      <c r="DR227" s="779"/>
      <c r="DS227" s="779"/>
      <c r="DT227" s="779"/>
    </row>
    <row r="228" spans="5:124" s="27" customFormat="1" ht="12" customHeight="1" x14ac:dyDescent="0.15">
      <c r="E228" s="201"/>
      <c r="G228" s="90"/>
      <c r="H228" s="55"/>
      <c r="I228" s="74"/>
      <c r="J228" s="74"/>
      <c r="K228" s="74"/>
      <c r="L228" s="74"/>
      <c r="M228" s="74"/>
      <c r="N228" s="74"/>
      <c r="O228" s="74"/>
      <c r="P228" s="74"/>
      <c r="Q228" s="74"/>
      <c r="R228" s="74"/>
      <c r="S228" s="74"/>
      <c r="T228" s="74"/>
      <c r="U228" s="95"/>
      <c r="V228" s="74"/>
      <c r="W228" s="74"/>
      <c r="X228" s="106"/>
      <c r="Y228" s="106"/>
      <c r="Z228" s="106"/>
      <c r="AA228" s="74"/>
      <c r="AB228" s="107"/>
      <c r="AC228" s="107"/>
      <c r="AD228" s="107"/>
      <c r="AE228" s="107"/>
      <c r="AF228" s="107"/>
      <c r="AG228" s="107"/>
      <c r="AH228" s="107"/>
      <c r="AI228" s="107"/>
      <c r="AJ228" s="107"/>
      <c r="AK228" s="74"/>
      <c r="AL228" s="74"/>
      <c r="AM228" s="74"/>
      <c r="AN228" s="74"/>
      <c r="AO228" s="74"/>
      <c r="AP228" s="74"/>
      <c r="AQ228" s="74"/>
      <c r="AR228" s="74"/>
      <c r="AS228" s="74"/>
      <c r="AT228" s="74"/>
      <c r="AU228" s="74"/>
      <c r="AV228" s="106"/>
      <c r="AW228" s="106"/>
      <c r="AX228" s="106"/>
      <c r="AY228" s="74"/>
      <c r="AZ228" s="107"/>
      <c r="BA228" s="107"/>
      <c r="BB228" s="107"/>
      <c r="BC228" s="107"/>
      <c r="BD228" s="107"/>
      <c r="BE228" s="107"/>
      <c r="BF228" s="107"/>
      <c r="BG228" s="107"/>
      <c r="BH228" s="107"/>
      <c r="BM228"/>
      <c r="BO228" s="94"/>
      <c r="BQ228" s="201"/>
      <c r="BR228" s="201"/>
      <c r="BS228" s="201"/>
      <c r="BT228" s="201"/>
      <c r="BU228" s="63"/>
      <c r="BV228" s="63"/>
      <c r="BW228" s="63"/>
      <c r="BX228" s="63"/>
      <c r="BY228" s="63"/>
      <c r="BZ228" s="63"/>
      <c r="CA228" s="63"/>
      <c r="CB228" s="63"/>
      <c r="CC228" s="63"/>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row>
    <row r="229" spans="5:124" s="110" customFormat="1" ht="17" customHeight="1" x14ac:dyDescent="0.15">
      <c r="E229" s="796"/>
      <c r="G229" s="108"/>
      <c r="H229" s="359"/>
      <c r="I229" s="109"/>
      <c r="J229" s="109"/>
      <c r="K229" s="109"/>
      <c r="X229" s="111" t="str">
        <f>'1 System specification'!W240</f>
        <v>Variante A</v>
      </c>
      <c r="Y229" s="111"/>
      <c r="Z229" s="112"/>
      <c r="AA229" s="112"/>
      <c r="AB229" s="112"/>
      <c r="AC229" s="112"/>
      <c r="AD229" s="112"/>
      <c r="AE229" s="112"/>
      <c r="AF229" s="112"/>
      <c r="AG229" s="112"/>
      <c r="AH229" s="112"/>
      <c r="AI229" s="112"/>
      <c r="AJ229" s="112"/>
      <c r="AK229" s="112"/>
      <c r="AL229" s="112"/>
      <c r="AM229" s="112"/>
      <c r="AN229" s="112"/>
      <c r="AO229" s="112"/>
      <c r="AP229" s="112"/>
      <c r="AV229" s="111" t="str">
        <f>'1 System specification'!W241</f>
        <v/>
      </c>
      <c r="AW229" s="111"/>
      <c r="AX229" s="112"/>
      <c r="AY229" s="112"/>
      <c r="AZ229" s="112"/>
      <c r="BA229" s="112"/>
      <c r="BB229" s="112"/>
      <c r="BC229" s="112"/>
      <c r="BD229" s="112"/>
      <c r="BE229" s="112"/>
      <c r="BF229" s="112"/>
      <c r="BG229" s="112"/>
      <c r="BH229" s="112"/>
      <c r="BI229" s="112"/>
      <c r="BJ229" s="112"/>
      <c r="BK229" s="112"/>
      <c r="BL229" s="112"/>
      <c r="BM229" s="112"/>
      <c r="BN229" s="112"/>
      <c r="BO229" s="113"/>
      <c r="BQ229" s="796"/>
      <c r="BR229" s="796"/>
      <c r="BS229" s="796"/>
      <c r="BT229" s="796"/>
      <c r="BU229" s="63"/>
      <c r="BV229" s="63"/>
      <c r="BW229" s="63"/>
      <c r="BX229" s="63"/>
      <c r="BY229" s="63"/>
      <c r="BZ229" s="63"/>
      <c r="CA229" s="63"/>
      <c r="CB229" s="63"/>
      <c r="CC229" s="63"/>
      <c r="CD229" s="796"/>
      <c r="CE229" s="796"/>
      <c r="CF229" s="796"/>
      <c r="CG229" s="796"/>
      <c r="CH229" s="796"/>
      <c r="CI229" s="796"/>
      <c r="CJ229" s="796"/>
      <c r="CK229" s="796"/>
      <c r="CL229" s="796"/>
      <c r="CM229" s="796"/>
      <c r="CN229" s="796"/>
      <c r="CO229" s="796"/>
      <c r="CP229" s="796"/>
      <c r="CQ229" s="796"/>
      <c r="CR229" s="796"/>
      <c r="CS229" s="796"/>
      <c r="CT229" s="796"/>
      <c r="CU229" s="796"/>
      <c r="CV229" s="796"/>
      <c r="CW229" s="796"/>
      <c r="CX229" s="796"/>
      <c r="CY229" s="796"/>
      <c r="CZ229" s="796"/>
      <c r="DA229" s="796"/>
      <c r="DB229" s="796"/>
      <c r="DC229" s="796"/>
      <c r="DD229" s="796"/>
      <c r="DE229" s="796"/>
      <c r="DF229" s="796"/>
      <c r="DG229" s="796"/>
      <c r="DH229" s="796"/>
      <c r="DI229" s="796"/>
      <c r="DJ229" s="796"/>
      <c r="DK229" s="796"/>
      <c r="DL229" s="796"/>
      <c r="DM229" s="796"/>
      <c r="DN229" s="796"/>
      <c r="DO229" s="796"/>
      <c r="DP229" s="796"/>
      <c r="DQ229" s="796"/>
      <c r="DR229" s="796"/>
      <c r="DS229" s="796"/>
      <c r="DT229" s="796"/>
    </row>
    <row r="230" spans="5:124" s="110" customFormat="1" ht="17" customHeight="1" x14ac:dyDescent="0.15">
      <c r="E230" s="796"/>
      <c r="G230" s="108"/>
      <c r="H230" s="359"/>
      <c r="I230" s="109"/>
      <c r="J230" s="109"/>
      <c r="K230" s="109"/>
      <c r="X230" s="1371">
        <f>IF(AB110=BA494,"",AB110)</f>
        <v>0</v>
      </c>
      <c r="Y230" s="1371"/>
      <c r="Z230" s="1371"/>
      <c r="AA230" s="1371"/>
      <c r="AB230" s="1371"/>
      <c r="AC230" s="1371"/>
      <c r="AD230" s="1371"/>
      <c r="AE230" s="1371"/>
      <c r="AF230" s="1371"/>
      <c r="AG230" s="1371"/>
      <c r="AH230" s="1371"/>
      <c r="AI230" s="1371"/>
      <c r="AJ230" s="1371"/>
      <c r="AK230" s="1371"/>
      <c r="AL230" s="1371"/>
      <c r="AM230" s="1371"/>
      <c r="AN230" s="1371"/>
      <c r="AO230" s="1371"/>
      <c r="AP230" s="1371"/>
      <c r="AV230" s="1371">
        <f>IF(AZ110=BA494,"",AZ110)</f>
        <v>0</v>
      </c>
      <c r="AW230" s="1371"/>
      <c r="AX230" s="1371"/>
      <c r="AY230" s="1371"/>
      <c r="AZ230" s="1371"/>
      <c r="BA230" s="1371"/>
      <c r="BB230" s="1371"/>
      <c r="BC230" s="1371"/>
      <c r="BD230" s="1371"/>
      <c r="BE230" s="1371"/>
      <c r="BF230" s="1371"/>
      <c r="BG230" s="1371"/>
      <c r="BH230" s="1371"/>
      <c r="BI230" s="1371"/>
      <c r="BJ230" s="1371"/>
      <c r="BK230" s="1371"/>
      <c r="BL230" s="1371"/>
      <c r="BM230" s="1371"/>
      <c r="BN230" s="1371"/>
      <c r="BO230" s="113"/>
      <c r="BQ230" s="796"/>
      <c r="BR230" s="796" t="s">
        <v>819</v>
      </c>
      <c r="BS230" s="796"/>
      <c r="BT230" s="796"/>
      <c r="BU230" s="63"/>
      <c r="BV230" s="63"/>
      <c r="BW230" s="63"/>
      <c r="BX230" s="63"/>
      <c r="BY230" s="63"/>
      <c r="BZ230" s="63"/>
      <c r="CA230" s="63"/>
      <c r="CB230" s="63"/>
      <c r="CC230" s="63"/>
      <c r="CD230" s="796"/>
      <c r="CE230" s="796"/>
      <c r="CF230" s="796"/>
      <c r="CG230" s="796"/>
      <c r="CH230" s="796"/>
      <c r="CI230" s="796"/>
      <c r="CJ230" s="796"/>
      <c r="CK230" s="796"/>
      <c r="CL230" s="796"/>
      <c r="CM230" s="796"/>
      <c r="CN230" s="796"/>
      <c r="CO230" s="796"/>
      <c r="CP230" s="796"/>
      <c r="CQ230" s="796"/>
      <c r="CR230" s="796"/>
      <c r="CS230" s="796"/>
      <c r="CT230" s="796"/>
      <c r="CU230" s="796"/>
      <c r="CV230" s="796"/>
      <c r="CW230" s="796"/>
      <c r="CX230" s="796"/>
      <c r="CY230" s="796"/>
      <c r="CZ230" s="796"/>
      <c r="DA230" s="796"/>
      <c r="DB230" s="796"/>
      <c r="DC230" s="796"/>
      <c r="DD230" s="796"/>
      <c r="DE230" s="796"/>
      <c r="DF230" s="796"/>
      <c r="DG230" s="796"/>
      <c r="DH230" s="796"/>
      <c r="DI230" s="796"/>
      <c r="DJ230" s="796"/>
      <c r="DK230" s="796"/>
      <c r="DL230" s="796"/>
      <c r="DM230" s="796"/>
      <c r="DN230" s="796"/>
      <c r="DO230" s="796"/>
      <c r="DP230" s="796"/>
      <c r="DQ230" s="796"/>
      <c r="DR230" s="796"/>
      <c r="DS230" s="796"/>
      <c r="DT230" s="796"/>
    </row>
    <row r="231" spans="5:124" s="27" customFormat="1" ht="17" customHeight="1" x14ac:dyDescent="0.15">
      <c r="E231" s="201"/>
      <c r="G231" s="90"/>
      <c r="H231" s="347"/>
      <c r="I231" s="74"/>
      <c r="J231" s="74"/>
      <c r="K231" s="74"/>
      <c r="L231" s="74"/>
      <c r="M231" s="74"/>
      <c r="N231" s="74"/>
      <c r="O231" s="74"/>
      <c r="P231" s="74"/>
      <c r="Q231" s="74"/>
      <c r="R231" s="74"/>
      <c r="S231" s="74"/>
      <c r="T231" s="74"/>
      <c r="U231" s="95"/>
      <c r="V231" s="74"/>
      <c r="W231" s="74"/>
      <c r="X231" s="74"/>
      <c r="Y231" s="74"/>
      <c r="Z231" s="74"/>
      <c r="AA231" s="74"/>
      <c r="AB231" s="74"/>
      <c r="AC231" s="74"/>
      <c r="AD231" s="74"/>
      <c r="AE231" s="74"/>
      <c r="AY231" s="93"/>
      <c r="BM231"/>
      <c r="BO231" s="94"/>
      <c r="BQ231" s="201"/>
      <c r="BR231" s="201"/>
      <c r="BS231" s="201"/>
      <c r="BT231" s="201"/>
      <c r="BU231" s="779"/>
      <c r="BV231" s="779"/>
      <c r="BW231" s="779"/>
      <c r="BX231" s="779"/>
      <c r="BY231" s="779"/>
      <c r="BZ231" s="779"/>
      <c r="CA231" s="779"/>
      <c r="CB231" s="779"/>
      <c r="CC231" s="779"/>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row>
    <row r="232" spans="5:124" x14ac:dyDescent="0.15">
      <c r="G232" s="118"/>
      <c r="H232" s="569">
        <v>4.0999999999999996</v>
      </c>
      <c r="I232" s="570" t="str">
        <f>X!$C$103</f>
        <v>Risultato della stima in base al profilo standard</v>
      </c>
      <c r="J232" s="210"/>
      <c r="K232" s="210"/>
      <c r="L232" s="210"/>
      <c r="M232" s="210"/>
      <c r="N232" s="210"/>
      <c r="O232" s="210"/>
      <c r="P232" s="210"/>
      <c r="Q232" s="210"/>
      <c r="R232" s="210"/>
      <c r="S232" s="210"/>
      <c r="T232" s="210"/>
      <c r="U232" s="571"/>
      <c r="V232" s="210"/>
      <c r="W232" s="210"/>
      <c r="X232" s="210"/>
      <c r="Y232" s="210"/>
      <c r="Z232" s="210"/>
      <c r="AA232" s="210"/>
      <c r="AB232" s="210"/>
      <c r="AC232" s="210"/>
      <c r="AD232" s="210"/>
      <c r="AE232" s="210"/>
      <c r="AF232" s="210"/>
      <c r="AG232" s="210"/>
      <c r="AH232" s="210"/>
      <c r="AI232" s="210"/>
      <c r="AJ232" s="210"/>
      <c r="AK232" s="210"/>
      <c r="AL232" s="210"/>
      <c r="AM232" s="210"/>
      <c r="AN232" s="210"/>
      <c r="AO232" s="210"/>
      <c r="AP232" s="210"/>
      <c r="AQ232" s="27"/>
      <c r="AR232" s="27"/>
      <c r="AS232" s="27"/>
      <c r="AT232" s="27"/>
      <c r="AU232" s="210"/>
      <c r="AV232" s="210"/>
      <c r="AW232" s="210"/>
      <c r="AX232" s="210"/>
      <c r="AY232" s="210"/>
      <c r="AZ232" s="210"/>
      <c r="BA232" s="210"/>
      <c r="BB232" s="210"/>
      <c r="BC232" s="210"/>
      <c r="BD232" s="210"/>
      <c r="BE232" s="210"/>
      <c r="BF232" s="210"/>
      <c r="BG232" s="210"/>
      <c r="BH232" s="210"/>
      <c r="BI232" s="210"/>
      <c r="BJ232" s="210"/>
      <c r="BK232" s="210"/>
      <c r="BL232" s="210"/>
      <c r="BM232" s="210"/>
      <c r="BN232" s="210"/>
      <c r="BO232" s="121"/>
      <c r="BU232" s="201"/>
      <c r="BV232" s="201"/>
      <c r="BW232" s="201"/>
      <c r="BX232" s="201"/>
      <c r="BY232" s="201"/>
      <c r="BZ232" s="201"/>
      <c r="CA232" s="201"/>
      <c r="CB232" s="201"/>
      <c r="CC232" s="201"/>
    </row>
    <row r="233" spans="5:124" s="27" customFormat="1" ht="6" customHeight="1" x14ac:dyDescent="0.15">
      <c r="E233" s="201"/>
      <c r="G233" s="90"/>
      <c r="H233" s="347"/>
      <c r="I233" s="74"/>
      <c r="J233" s="74"/>
      <c r="K233" s="74"/>
      <c r="L233" s="74"/>
      <c r="M233" s="74"/>
      <c r="N233" s="74"/>
      <c r="O233" s="74"/>
      <c r="P233" s="74"/>
      <c r="Q233" s="74"/>
      <c r="R233" s="74"/>
      <c r="S233" s="74"/>
      <c r="T233" s="74"/>
      <c r="U233" s="95"/>
      <c r="V233" s="74"/>
      <c r="W233" s="74"/>
      <c r="X233" s="132"/>
      <c r="Y233" s="132"/>
      <c r="Z233" s="132"/>
      <c r="AA233" s="132"/>
      <c r="AB233" s="132"/>
      <c r="AC233" s="132"/>
      <c r="AD233" s="132"/>
      <c r="AE233" s="132"/>
      <c r="AF233" s="132"/>
      <c r="AG233" s="132"/>
      <c r="AH233" s="132"/>
      <c r="AI233" s="132"/>
      <c r="AJ233" s="132"/>
      <c r="AK233" s="132"/>
      <c r="AL233" s="132"/>
      <c r="AM233" s="106"/>
      <c r="AN233" s="106"/>
      <c r="AO233" s="106"/>
      <c r="AP233" s="106"/>
      <c r="AU233" s="106"/>
      <c r="AV233" s="106"/>
      <c r="AW233" s="106"/>
      <c r="AX233" s="106"/>
      <c r="AY233" s="106"/>
      <c r="AZ233" s="106"/>
      <c r="BA233" s="106"/>
      <c r="BB233" s="106"/>
      <c r="BC233" s="106"/>
      <c r="BD233" s="106"/>
      <c r="BE233" s="106"/>
      <c r="BF233" s="106"/>
      <c r="BG233" s="106"/>
      <c r="BH233" s="106"/>
      <c r="BI233" s="106"/>
      <c r="BJ233" s="106"/>
      <c r="BK233" s="106"/>
      <c r="BL233" s="106"/>
      <c r="BM233" s="106"/>
      <c r="BN233" s="106"/>
      <c r="BO233" s="94"/>
      <c r="BQ233" s="201"/>
      <c r="BR233" s="201"/>
      <c r="BS233" s="201"/>
      <c r="BT233" s="201"/>
      <c r="BU233" s="796"/>
      <c r="BV233" s="796"/>
      <c r="BW233" s="796"/>
      <c r="BX233" s="796"/>
      <c r="BY233" s="796"/>
      <c r="BZ233" s="796"/>
      <c r="CA233" s="796"/>
      <c r="CB233" s="796"/>
      <c r="CC233" s="796"/>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row>
    <row r="234" spans="5:124" s="27" customFormat="1" ht="17" customHeight="1" x14ac:dyDescent="0.15">
      <c r="E234" s="201"/>
      <c r="G234" s="90"/>
      <c r="H234" s="392" t="str">
        <f>X!$C$93</f>
        <v>Consumo elettricità</v>
      </c>
      <c r="I234" s="74"/>
      <c r="J234" s="74"/>
      <c r="K234" s="74"/>
      <c r="L234" s="74"/>
      <c r="M234" s="74"/>
      <c r="N234" s="74"/>
      <c r="O234" s="74"/>
      <c r="P234" s="74"/>
      <c r="Q234" s="74"/>
      <c r="R234" s="74"/>
      <c r="S234" s="74"/>
      <c r="T234" s="74"/>
      <c r="U234" s="95"/>
      <c r="V234" s="74"/>
      <c r="W234" s="74"/>
      <c r="X234" s="1266"/>
      <c r="Y234" s="1291"/>
      <c r="Z234" s="1291"/>
      <c r="AA234" s="106"/>
      <c r="AB234" s="107"/>
      <c r="AC234" s="107"/>
      <c r="AD234" s="107"/>
      <c r="AE234" s="107"/>
      <c r="AF234" s="107"/>
      <c r="AG234" s="107"/>
      <c r="AH234" s="107"/>
      <c r="AI234" s="107"/>
      <c r="AJ234" s="107"/>
      <c r="AK234" s="106"/>
      <c r="AL234" s="106"/>
      <c r="AM234" s="106"/>
      <c r="AN234" s="106"/>
      <c r="AO234" s="106"/>
      <c r="AP234" s="106"/>
      <c r="AQ234" s="106"/>
      <c r="AR234" s="106"/>
      <c r="AS234" s="106"/>
      <c r="AT234" s="106"/>
      <c r="AU234" s="106"/>
      <c r="AV234" s="74"/>
      <c r="AW234" s="74"/>
      <c r="AX234" s="74"/>
      <c r="AY234" s="74"/>
      <c r="AZ234" s="107"/>
      <c r="BA234" s="107"/>
      <c r="BB234" s="107"/>
      <c r="BC234" s="107"/>
      <c r="BD234" s="107"/>
      <c r="BE234" s="107"/>
      <c r="BF234" s="107"/>
      <c r="BG234" s="107"/>
      <c r="BH234" s="107"/>
      <c r="BO234" s="94"/>
      <c r="BQ234" s="201"/>
      <c r="BR234" s="201"/>
      <c r="BS234" s="201"/>
      <c r="BT234" s="201"/>
      <c r="BU234" s="201"/>
      <c r="BV234" s="201"/>
      <c r="BW234" s="201"/>
      <c r="BX234" s="201"/>
      <c r="BY234" s="201"/>
      <c r="BZ234" s="201"/>
      <c r="CA234" s="201"/>
      <c r="CB234" s="201"/>
      <c r="CC234" s="201"/>
      <c r="CD234" s="201"/>
      <c r="CE234" s="201"/>
      <c r="CF234" s="201"/>
      <c r="CG234" s="201"/>
      <c r="CH234" s="201"/>
      <c r="CI234" s="201"/>
      <c r="CJ234" s="201"/>
      <c r="CK234" s="201"/>
      <c r="CL234" s="201"/>
      <c r="CM234" s="201"/>
      <c r="CN234" s="201"/>
      <c r="CO234" s="201"/>
      <c r="CP234" s="201"/>
      <c r="CQ234" s="201"/>
      <c r="CR234" s="201"/>
      <c r="CS234" s="201"/>
      <c r="CT234" s="201"/>
      <c r="CU234" s="201"/>
      <c r="CV234" s="201"/>
      <c r="CW234" s="201"/>
      <c r="CX234" s="201"/>
      <c r="CY234" s="201"/>
      <c r="CZ234" s="201"/>
      <c r="DA234" s="201"/>
      <c r="DB234" s="201"/>
      <c r="DC234" s="201"/>
      <c r="DD234" s="201"/>
      <c r="DE234" s="201"/>
      <c r="DF234" s="201"/>
      <c r="DG234" s="201"/>
      <c r="DH234" s="201"/>
      <c r="DI234" s="201"/>
      <c r="DJ234" s="201"/>
      <c r="DK234" s="201"/>
      <c r="DL234" s="201"/>
      <c r="DM234" s="201"/>
      <c r="DN234" s="201"/>
      <c r="DO234" s="201"/>
      <c r="DP234" s="201"/>
      <c r="DQ234" s="201"/>
      <c r="DR234" s="201"/>
      <c r="DS234" s="201"/>
      <c r="DT234" s="201"/>
    </row>
    <row r="235" spans="5:124" s="27" customFormat="1" ht="17" customHeight="1" x14ac:dyDescent="0.15">
      <c r="E235" s="201"/>
      <c r="G235" s="90"/>
      <c r="H235" s="347"/>
      <c r="I235" s="391" t="str">
        <f>X!$C$247</f>
        <v>Compressore</v>
      </c>
      <c r="J235" s="74"/>
      <c r="K235" s="74"/>
      <c r="L235" s="74"/>
      <c r="M235" s="74"/>
      <c r="N235" s="74"/>
      <c r="O235" s="74"/>
      <c r="P235" s="74"/>
      <c r="Q235" s="74"/>
      <c r="R235" s="74"/>
      <c r="S235" s="74"/>
      <c r="T235" s="74"/>
      <c r="U235" s="95" t="s">
        <v>20</v>
      </c>
      <c r="V235" s="74"/>
      <c r="W235" s="1266">
        <f>AM345</f>
        <v>0</v>
      </c>
      <c r="X235" s="1266"/>
      <c r="Y235" s="1266"/>
      <c r="Z235" s="1266"/>
      <c r="AA235" s="106"/>
      <c r="AB235" s="107"/>
      <c r="AC235" s="107"/>
      <c r="AD235" s="107"/>
      <c r="AE235" s="107"/>
      <c r="AF235" s="107"/>
      <c r="AG235" s="107"/>
      <c r="AH235" s="107"/>
      <c r="AI235" s="107"/>
      <c r="AJ235" s="107"/>
      <c r="AK235" s="106"/>
      <c r="AL235" s="106"/>
      <c r="AM235" s="106"/>
      <c r="AN235" s="106"/>
      <c r="AO235" s="106"/>
      <c r="AP235" s="106"/>
      <c r="AQ235" s="106"/>
      <c r="AR235" s="106"/>
      <c r="AS235" s="106"/>
      <c r="AT235" s="106"/>
      <c r="AU235" s="1266">
        <f>BK345</f>
        <v>0</v>
      </c>
      <c r="AV235" s="1266"/>
      <c r="AW235" s="1266"/>
      <c r="AX235" s="1266"/>
      <c r="AY235" s="106"/>
      <c r="AZ235" s="130"/>
      <c r="BA235" s="107"/>
      <c r="BB235" s="107"/>
      <c r="BC235" s="107"/>
      <c r="BD235" s="107"/>
      <c r="BE235" s="107"/>
      <c r="BF235" s="107"/>
      <c r="BG235" s="107"/>
      <c r="BH235" s="107"/>
      <c r="BO235" s="94"/>
      <c r="BQ235" s="201"/>
      <c r="BR235" s="201"/>
      <c r="BS235" s="201"/>
      <c r="BT235" s="201"/>
      <c r="BU235" s="63"/>
      <c r="BV235" s="63"/>
      <c r="BW235" s="63"/>
      <c r="BX235" s="63"/>
      <c r="BY235" s="63"/>
      <c r="BZ235" s="63"/>
      <c r="CA235" s="63"/>
      <c r="CB235" s="63"/>
      <c r="CC235" s="63"/>
      <c r="CD235" s="201"/>
      <c r="CE235" s="201"/>
      <c r="CF235" s="201"/>
      <c r="CG235" s="201"/>
      <c r="CH235" s="201"/>
      <c r="CI235" s="201"/>
      <c r="CJ235" s="201"/>
      <c r="CK235" s="201"/>
      <c r="CL235" s="201"/>
      <c r="CM235" s="201"/>
      <c r="CN235" s="201"/>
      <c r="CO235" s="201"/>
      <c r="CP235" s="201"/>
      <c r="CQ235" s="201"/>
      <c r="CR235" s="201"/>
      <c r="CS235" s="201"/>
      <c r="CT235" s="201"/>
      <c r="CU235" s="201"/>
      <c r="CV235" s="201"/>
      <c r="CW235" s="201"/>
      <c r="CX235" s="201"/>
      <c r="CY235" s="201"/>
      <c r="CZ235" s="201"/>
      <c r="DA235" s="201"/>
      <c r="DB235" s="201"/>
      <c r="DC235" s="201"/>
      <c r="DD235" s="201"/>
      <c r="DE235" s="201"/>
      <c r="DF235" s="201"/>
      <c r="DG235" s="201"/>
      <c r="DH235" s="201"/>
      <c r="DI235" s="201"/>
      <c r="DJ235" s="201"/>
      <c r="DK235" s="201"/>
      <c r="DL235" s="201"/>
      <c r="DM235" s="201"/>
      <c r="DN235" s="201"/>
      <c r="DO235" s="201"/>
      <c r="DP235" s="201"/>
      <c r="DQ235" s="201"/>
      <c r="DR235" s="201"/>
      <c r="DS235" s="201"/>
      <c r="DT235" s="201"/>
    </row>
    <row r="236" spans="5:124" s="27" customFormat="1" ht="17" customHeight="1" x14ac:dyDescent="0.15">
      <c r="E236" s="201"/>
      <c r="G236" s="90"/>
      <c r="H236" s="347"/>
      <c r="I236" s="391" t="str">
        <f>X!$C$122</f>
        <v>Aggregati ausiliari «parte caldo»</v>
      </c>
      <c r="J236" s="74"/>
      <c r="K236" s="74"/>
      <c r="L236" s="74"/>
      <c r="M236" s="74"/>
      <c r="N236" s="74"/>
      <c r="O236" s="74"/>
      <c r="P236" s="74"/>
      <c r="Q236" s="74"/>
      <c r="R236" s="74"/>
      <c r="S236" s="74"/>
      <c r="T236" s="74"/>
      <c r="U236" s="95" t="s">
        <v>20</v>
      </c>
      <c r="V236" s="74"/>
      <c r="W236" s="1266">
        <f>AN357</f>
        <v>0</v>
      </c>
      <c r="X236" s="1266"/>
      <c r="Y236" s="1266"/>
      <c r="Z236" s="1266"/>
      <c r="AA236" s="106"/>
      <c r="AB236" s="107"/>
      <c r="AC236" s="107"/>
      <c r="AD236" s="107"/>
      <c r="AE236" s="107"/>
      <c r="AF236" s="107"/>
      <c r="AG236" s="107"/>
      <c r="AH236" s="107"/>
      <c r="AI236" s="107"/>
      <c r="AJ236" s="107"/>
      <c r="AK236" s="106"/>
      <c r="AL236" s="106"/>
      <c r="AM236" s="106"/>
      <c r="AN236" s="106"/>
      <c r="AO236" s="106"/>
      <c r="AP236" s="106"/>
      <c r="AQ236" s="106"/>
      <c r="AR236" s="106"/>
      <c r="AS236" s="106"/>
      <c r="AT236" s="106"/>
      <c r="AU236" s="1266">
        <f>BL357</f>
        <v>0</v>
      </c>
      <c r="AV236" s="1266"/>
      <c r="AW236" s="1266"/>
      <c r="AX236" s="1266"/>
      <c r="AY236" s="106"/>
      <c r="AZ236" s="130"/>
      <c r="BA236" s="107"/>
      <c r="BB236" s="107"/>
      <c r="BC236" s="107"/>
      <c r="BD236" s="107"/>
      <c r="BE236" s="107"/>
      <c r="BF236" s="107"/>
      <c r="BG236" s="107"/>
      <c r="BH236" s="107"/>
      <c r="BM236"/>
      <c r="BO236" s="94"/>
      <c r="BQ236" s="201"/>
      <c r="BR236" s="201"/>
      <c r="BS236" s="201"/>
      <c r="BT236" s="201"/>
      <c r="BU236" s="201"/>
      <c r="BV236" s="201"/>
      <c r="BW236" s="201"/>
      <c r="BX236" s="201"/>
      <c r="BY236" s="201"/>
      <c r="BZ236" s="201"/>
      <c r="CA236" s="201"/>
      <c r="CB236" s="201"/>
      <c r="CC236" s="201"/>
      <c r="CD236" s="201"/>
      <c r="CE236" s="201"/>
      <c r="CF236" s="201"/>
      <c r="CG236" s="201"/>
      <c r="CH236" s="201"/>
      <c r="CI236" s="201"/>
      <c r="CJ236" s="201"/>
      <c r="CK236" s="201"/>
      <c r="CL236" s="201"/>
      <c r="CM236" s="201"/>
      <c r="CN236" s="201"/>
      <c r="CO236" s="201"/>
      <c r="CP236" s="201"/>
      <c r="CQ236" s="201"/>
      <c r="CR236" s="201"/>
      <c r="CS236" s="201"/>
      <c r="CT236" s="201"/>
      <c r="CU236" s="201"/>
      <c r="CV236" s="201"/>
      <c r="CW236" s="201"/>
      <c r="CX236" s="201"/>
      <c r="CY236" s="201"/>
      <c r="CZ236" s="201"/>
      <c r="DA236" s="201"/>
      <c r="DB236" s="201"/>
      <c r="DC236" s="201"/>
      <c r="DD236" s="201"/>
      <c r="DE236" s="201"/>
      <c r="DF236" s="201"/>
      <c r="DG236" s="201"/>
      <c r="DH236" s="201"/>
      <c r="DI236" s="201"/>
      <c r="DJ236" s="201"/>
      <c r="DK236" s="201"/>
      <c r="DL236" s="201"/>
      <c r="DM236" s="201"/>
      <c r="DN236" s="201"/>
      <c r="DO236" s="201"/>
      <c r="DP236" s="201"/>
      <c r="DQ236" s="201"/>
      <c r="DR236" s="201"/>
      <c r="DS236" s="201"/>
      <c r="DT236" s="201"/>
    </row>
    <row r="237" spans="5:124" s="27" customFormat="1" ht="17" customHeight="1" x14ac:dyDescent="0.15">
      <c r="E237" s="201"/>
      <c r="G237" s="90"/>
      <c r="H237" s="347"/>
      <c r="I237" s="391" t="str">
        <f>X!$C$121</f>
        <v>Aggregati ausiliari «parte freddo»</v>
      </c>
      <c r="J237" s="74"/>
      <c r="K237" s="74"/>
      <c r="L237" s="74"/>
      <c r="M237" s="74"/>
      <c r="N237" s="74"/>
      <c r="O237" s="74"/>
      <c r="P237" s="74"/>
      <c r="Q237" s="74"/>
      <c r="R237" s="74"/>
      <c r="S237" s="74"/>
      <c r="T237" s="74"/>
      <c r="U237" s="506" t="s">
        <v>20</v>
      </c>
      <c r="V237" s="507"/>
      <c r="W237" s="1267">
        <f>AF384</f>
        <v>0</v>
      </c>
      <c r="X237" s="1267"/>
      <c r="Y237" s="1267"/>
      <c r="Z237" s="1267"/>
      <c r="AA237" s="106"/>
      <c r="AB237" s="135"/>
      <c r="AC237" s="135"/>
      <c r="AD237" s="135"/>
      <c r="AE237" s="135"/>
      <c r="AF237" s="135"/>
      <c r="AG237" s="135"/>
      <c r="AH237" s="135"/>
      <c r="AI237" s="135"/>
      <c r="AJ237" s="135"/>
      <c r="AK237" s="106"/>
      <c r="AL237" s="106"/>
      <c r="AM237" s="106"/>
      <c r="AN237" s="106"/>
      <c r="AO237" s="106"/>
      <c r="AP237" s="106" t="s">
        <v>804</v>
      </c>
      <c r="AQ237" s="106"/>
      <c r="AR237" s="106"/>
      <c r="AS237" s="106"/>
      <c r="AT237" s="106"/>
      <c r="AU237" s="1267">
        <f>BD384</f>
        <v>0</v>
      </c>
      <c r="AV237" s="1267"/>
      <c r="AW237" s="1267"/>
      <c r="AX237" s="1267"/>
      <c r="AY237" s="106"/>
      <c r="AZ237" s="169"/>
      <c r="BA237" s="107"/>
      <c r="BB237" s="107"/>
      <c r="BC237" s="107"/>
      <c r="BD237" s="107"/>
      <c r="BE237" s="107"/>
      <c r="BF237" s="107"/>
      <c r="BG237" s="107"/>
      <c r="BH237" s="107"/>
      <c r="BO237" s="94"/>
      <c r="BQ237" s="201"/>
      <c r="BR237" s="201"/>
      <c r="BS237" s="201"/>
      <c r="BT237" s="201"/>
      <c r="BU237" s="201"/>
      <c r="BV237" s="201"/>
      <c r="BW237" s="201"/>
      <c r="BX237" s="201"/>
      <c r="BY237" s="201"/>
      <c r="BZ237" s="201"/>
      <c r="CA237" s="201"/>
      <c r="CB237" s="201"/>
      <c r="CC237" s="201"/>
      <c r="CD237" s="201"/>
      <c r="CE237" s="201"/>
      <c r="CF237" s="201"/>
      <c r="CG237" s="201"/>
      <c r="CH237" s="201"/>
      <c r="CI237" s="201"/>
      <c r="CJ237" s="201"/>
      <c r="CK237" s="201"/>
      <c r="CL237" s="201"/>
      <c r="CM237" s="201"/>
      <c r="CN237" s="201"/>
      <c r="CO237" s="201"/>
      <c r="CP237" s="201"/>
      <c r="CQ237" s="201"/>
      <c r="CR237" s="201"/>
      <c r="CS237" s="201"/>
      <c r="CT237" s="201"/>
      <c r="CU237" s="201"/>
      <c r="CV237" s="201"/>
      <c r="CW237" s="201"/>
      <c r="CX237" s="201"/>
      <c r="CY237" s="201"/>
      <c r="CZ237" s="201"/>
      <c r="DA237" s="201"/>
      <c r="DB237" s="201"/>
      <c r="DC237" s="201"/>
      <c r="DD237" s="201"/>
      <c r="DE237" s="201"/>
      <c r="DF237" s="201"/>
      <c r="DG237" s="201"/>
      <c r="DH237" s="201"/>
      <c r="DI237" s="201"/>
      <c r="DJ237" s="201"/>
      <c r="DK237" s="201"/>
      <c r="DL237" s="201"/>
      <c r="DM237" s="201"/>
      <c r="DN237" s="201"/>
      <c r="DO237" s="201"/>
      <c r="DP237" s="201"/>
      <c r="DQ237" s="201"/>
      <c r="DR237" s="201"/>
      <c r="DS237" s="201"/>
      <c r="DT237" s="201"/>
    </row>
    <row r="238" spans="5:124" s="27" customFormat="1" ht="17" customHeight="1" x14ac:dyDescent="0.15">
      <c r="E238" s="201"/>
      <c r="G238" s="90"/>
      <c r="H238" s="347"/>
      <c r="I238" s="395" t="str">
        <f>X!$C$234</f>
        <v>Consumo totale di elettricità</v>
      </c>
      <c r="J238" s="115"/>
      <c r="K238" s="115"/>
      <c r="L238" s="115"/>
      <c r="M238" s="115"/>
      <c r="N238" s="115"/>
      <c r="O238" s="115"/>
      <c r="P238" s="115"/>
      <c r="Q238" s="115"/>
      <c r="R238" s="115"/>
      <c r="S238" s="115"/>
      <c r="T238" s="115"/>
      <c r="U238" s="151" t="s">
        <v>20</v>
      </c>
      <c r="V238" s="115"/>
      <c r="W238" s="1305">
        <f>SUM(W235:Z237)</f>
        <v>0</v>
      </c>
      <c r="X238" s="1305"/>
      <c r="Y238" s="1305"/>
      <c r="Z238" s="1305"/>
      <c r="AA238" s="137"/>
      <c r="AB238" s="170"/>
      <c r="AC238" s="170"/>
      <c r="AD238" s="170"/>
      <c r="AE238" s="170"/>
      <c r="AF238" s="170"/>
      <c r="AG238" s="170"/>
      <c r="AH238" s="170"/>
      <c r="AI238" s="170"/>
      <c r="AJ238" s="170"/>
      <c r="AK238" s="137"/>
      <c r="AL238" s="137"/>
      <c r="AM238" s="137"/>
      <c r="AN238" s="137"/>
      <c r="AO238" s="137"/>
      <c r="AP238" s="137"/>
      <c r="AQ238" s="137"/>
      <c r="AR238" s="137"/>
      <c r="AS238" s="137"/>
      <c r="AT238" s="137"/>
      <c r="AU238" s="1305">
        <f>SUM(AU235:AX237)</f>
        <v>0</v>
      </c>
      <c r="AV238" s="1305"/>
      <c r="AW238" s="1305"/>
      <c r="AX238" s="1305"/>
      <c r="AY238" s="106"/>
      <c r="AZ238" s="169"/>
      <c r="BA238" s="107"/>
      <c r="BB238" s="107"/>
      <c r="BC238" s="107"/>
      <c r="BD238" s="107"/>
      <c r="BE238" s="107"/>
      <c r="BF238" s="107"/>
      <c r="BG238" s="107"/>
      <c r="BH238" s="107"/>
      <c r="BM238"/>
      <c r="BO238" s="94"/>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row>
    <row r="239" spans="5:124" s="27" customFormat="1" ht="6" customHeight="1" x14ac:dyDescent="0.15">
      <c r="E239" s="201"/>
      <c r="G239" s="90"/>
      <c r="H239" s="347"/>
      <c r="I239" s="74"/>
      <c r="J239" s="74"/>
      <c r="K239" s="74"/>
      <c r="L239" s="74"/>
      <c r="M239" s="74"/>
      <c r="N239" s="74"/>
      <c r="O239" s="74"/>
      <c r="P239" s="74"/>
      <c r="Q239" s="74"/>
      <c r="R239" s="74"/>
      <c r="S239" s="74"/>
      <c r="T239" s="74"/>
      <c r="U239" s="95"/>
      <c r="V239" s="74"/>
      <c r="W239" s="74"/>
      <c r="X239" s="106"/>
      <c r="Y239" s="106"/>
      <c r="Z239" s="106"/>
      <c r="AA239" s="106"/>
      <c r="AB239" s="106"/>
      <c r="AC239" s="106"/>
      <c r="AD239" s="106"/>
      <c r="AE239" s="106"/>
      <c r="AF239" s="106"/>
      <c r="AG239" s="106"/>
      <c r="AH239" s="106"/>
      <c r="AI239" s="106"/>
      <c r="AJ239" s="106"/>
      <c r="AK239" s="106"/>
      <c r="AL239" s="106"/>
      <c r="AM239" s="106"/>
      <c r="AN239" s="106"/>
      <c r="AO239" s="106"/>
      <c r="AP239" s="106"/>
      <c r="AQ239" s="106"/>
      <c r="AR239" s="106"/>
      <c r="AS239" s="106"/>
      <c r="AT239" s="106"/>
      <c r="AU239" s="74"/>
      <c r="AV239" s="106"/>
      <c r="AW239" s="106"/>
      <c r="AX239" s="106"/>
      <c r="AY239" s="106"/>
      <c r="AZ239" s="106"/>
      <c r="BO239" s="94"/>
      <c r="BQ239" s="201"/>
      <c r="BR239" s="201"/>
      <c r="BS239" s="201"/>
      <c r="BT239" s="201"/>
      <c r="BU239" s="201"/>
      <c r="BV239" s="201"/>
      <c r="BW239" s="201"/>
      <c r="BX239" s="201"/>
      <c r="BY239" s="201"/>
      <c r="BZ239" s="201"/>
      <c r="CA239" s="201"/>
      <c r="CB239" s="201"/>
      <c r="CC239" s="201"/>
      <c r="CD239" s="201"/>
      <c r="CE239" s="201"/>
      <c r="CF239" s="201"/>
      <c r="CG239" s="201"/>
      <c r="CH239" s="201"/>
      <c r="CI239" s="201"/>
      <c r="CJ239" s="201"/>
      <c r="CK239" s="201"/>
      <c r="CL239" s="201"/>
      <c r="CM239" s="201"/>
      <c r="CN239" s="201"/>
      <c r="CO239" s="201"/>
      <c r="CP239" s="201"/>
      <c r="CQ239" s="201"/>
      <c r="CR239" s="201"/>
      <c r="CS239" s="201"/>
      <c r="CT239" s="201"/>
      <c r="CU239" s="201"/>
      <c r="CV239" s="201"/>
      <c r="CW239" s="201"/>
      <c r="CX239" s="201"/>
      <c r="CY239" s="201"/>
      <c r="CZ239" s="201"/>
      <c r="DA239" s="201"/>
      <c r="DB239" s="201"/>
      <c r="DC239" s="201"/>
      <c r="DD239" s="201"/>
      <c r="DE239" s="201"/>
      <c r="DF239" s="201"/>
      <c r="DG239" s="201"/>
      <c r="DH239" s="201"/>
      <c r="DI239" s="201"/>
      <c r="DJ239" s="201"/>
      <c r="DK239" s="201"/>
      <c r="DL239" s="201"/>
      <c r="DM239" s="201"/>
      <c r="DN239" s="201"/>
      <c r="DO239" s="201"/>
      <c r="DP239" s="201"/>
      <c r="DQ239" s="201"/>
      <c r="DR239" s="201"/>
      <c r="DS239" s="201"/>
      <c r="DT239" s="201"/>
    </row>
    <row r="240" spans="5:124" s="27" customFormat="1" ht="17" customHeight="1" x14ac:dyDescent="0.15">
      <c r="E240" s="201"/>
      <c r="G240" s="90"/>
      <c r="H240" s="392" t="str">
        <f>X!C323</f>
        <v>Freddo</v>
      </c>
      <c r="I240" s="74"/>
      <c r="J240" s="74"/>
      <c r="K240" s="74"/>
      <c r="L240" s="74"/>
      <c r="M240" s="74"/>
      <c r="N240" s="74"/>
      <c r="O240" s="74"/>
      <c r="P240" s="74"/>
      <c r="Q240" s="74"/>
      <c r="R240" s="74"/>
      <c r="S240" s="74"/>
      <c r="T240" s="74"/>
      <c r="U240" s="95"/>
      <c r="V240" s="74"/>
      <c r="W240" s="74"/>
      <c r="X240" s="1266"/>
      <c r="Y240" s="1291"/>
      <c r="Z240" s="1291"/>
      <c r="AA240" s="106"/>
      <c r="AB240" s="107"/>
      <c r="AC240" s="107"/>
      <c r="AD240" s="107"/>
      <c r="AE240" s="107"/>
      <c r="AF240" s="107"/>
      <c r="AG240" s="107"/>
      <c r="AH240" s="107"/>
      <c r="AI240" s="107"/>
      <c r="AJ240" s="107"/>
      <c r="AK240" s="106"/>
      <c r="AL240" s="106"/>
      <c r="AM240" s="106"/>
      <c r="AN240" s="106"/>
      <c r="AO240" s="106"/>
      <c r="AP240" s="106"/>
      <c r="AQ240" s="106"/>
      <c r="AR240" s="106"/>
      <c r="AS240" s="106"/>
      <c r="AT240" s="106"/>
      <c r="AU240" s="74"/>
      <c r="AV240" s="1266"/>
      <c r="AW240" s="1291"/>
      <c r="AX240" s="1291"/>
      <c r="AY240" s="106"/>
      <c r="AZ240" s="130"/>
      <c r="BA240" s="107"/>
      <c r="BB240" s="107"/>
      <c r="BC240" s="107"/>
      <c r="BD240" s="107"/>
      <c r="BE240" s="107"/>
      <c r="BF240" s="107"/>
      <c r="BG240" s="107"/>
      <c r="BH240" s="107"/>
      <c r="BO240" s="94"/>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row>
    <row r="241" spans="5:124" s="27" customFormat="1" ht="17" customHeight="1" x14ac:dyDescent="0.15">
      <c r="E241" s="201"/>
      <c r="G241" s="90"/>
      <c r="H241" s="347"/>
      <c r="I241" s="27" t="str">
        <f>I243</f>
        <v>Raffreddamento con la macchina refrigerante</v>
      </c>
      <c r="J241" s="74"/>
      <c r="K241" s="74"/>
      <c r="L241" s="74"/>
      <c r="M241" s="74"/>
      <c r="N241" s="74"/>
      <c r="O241" s="74"/>
      <c r="P241" s="74"/>
      <c r="Q241" s="74"/>
      <c r="R241" s="74"/>
      <c r="S241" s="74"/>
      <c r="T241" s="74"/>
      <c r="U241" s="95" t="s">
        <v>20</v>
      </c>
      <c r="V241" s="74"/>
      <c r="W241" s="1266">
        <f>W243</f>
        <v>0</v>
      </c>
      <c r="X241" s="1266"/>
      <c r="Y241" s="1266"/>
      <c r="Z241" s="1266"/>
      <c r="AA241" s="106"/>
      <c r="AB241" s="107"/>
      <c r="AD241" s="107"/>
      <c r="AE241" s="107"/>
      <c r="AF241" s="107"/>
      <c r="AG241" s="107"/>
      <c r="AH241" s="107"/>
      <c r="AI241" s="107"/>
      <c r="AJ241" s="107"/>
      <c r="AK241" s="106"/>
      <c r="AL241" s="106"/>
      <c r="AM241" s="106"/>
      <c r="AN241" s="106"/>
      <c r="AO241" s="106"/>
      <c r="AP241" s="106"/>
      <c r="AQ241" s="106"/>
      <c r="AR241" s="106"/>
      <c r="AS241" s="106"/>
      <c r="AT241" s="106"/>
      <c r="AU241" s="1266">
        <f>AU243</f>
        <v>0</v>
      </c>
      <c r="AV241" s="1266"/>
      <c r="AW241" s="1266"/>
      <c r="AX241" s="1266"/>
      <c r="AY241" s="106"/>
      <c r="AZ241" s="130"/>
      <c r="BA241" s="107"/>
      <c r="BB241" s="107"/>
      <c r="BC241" s="107"/>
      <c r="BD241" s="107"/>
      <c r="BE241" s="107"/>
      <c r="BF241" s="107"/>
      <c r="BG241" s="107"/>
      <c r="BH241" s="107"/>
      <c r="BO241" s="94"/>
      <c r="BQ241" s="784"/>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row>
    <row r="242" spans="5:124" s="27" customFormat="1" ht="17" customHeight="1" x14ac:dyDescent="0.15">
      <c r="E242" s="201"/>
      <c r="G242" s="90"/>
      <c r="H242" s="347"/>
      <c r="I242" s="27" t="str">
        <f>I244</f>
        <v>Raffreddamento con il free-cooling</v>
      </c>
      <c r="J242" s="74"/>
      <c r="K242" s="74"/>
      <c r="L242" s="74"/>
      <c r="M242" s="74"/>
      <c r="N242" s="74"/>
      <c r="O242" s="74"/>
      <c r="P242" s="74"/>
      <c r="Q242" s="74"/>
      <c r="R242" s="74"/>
      <c r="S242" s="74"/>
      <c r="T242" s="74"/>
      <c r="U242" s="506" t="s">
        <v>20</v>
      </c>
      <c r="V242" s="507"/>
      <c r="W242" s="1267" t="str">
        <f>IF(W244=0,"--",W244)</f>
        <v>--</v>
      </c>
      <c r="X242" s="1267"/>
      <c r="Y242" s="1267"/>
      <c r="Z242" s="1267"/>
      <c r="AA242" s="106"/>
      <c r="AB242" s="107"/>
      <c r="AD242" s="107"/>
      <c r="AE242" s="107"/>
      <c r="AF242" s="107"/>
      <c r="AG242" s="107"/>
      <c r="AH242" s="107"/>
      <c r="AI242" s="107"/>
      <c r="AJ242" s="107"/>
      <c r="AK242" s="106"/>
      <c r="AL242" s="106"/>
      <c r="AM242" s="106"/>
      <c r="AN242" s="106"/>
      <c r="AO242" s="106"/>
      <c r="AP242" s="106"/>
      <c r="AQ242" s="106"/>
      <c r="AR242" s="106"/>
      <c r="AS242" s="106"/>
      <c r="AT242" s="106"/>
      <c r="AU242" s="1267" t="str">
        <f>IF(AU244=0,"--",AU244)</f>
        <v>--</v>
      </c>
      <c r="AV242" s="1267"/>
      <c r="AW242" s="1267"/>
      <c r="AX242" s="1267"/>
      <c r="AY242" s="106"/>
      <c r="AZ242" s="130"/>
      <c r="BA242" s="107"/>
      <c r="BB242" s="107"/>
      <c r="BC242" s="107"/>
      <c r="BD242" s="107"/>
      <c r="BE242" s="107"/>
      <c r="BF242" s="107"/>
      <c r="BG242" s="107"/>
      <c r="BH242" s="107"/>
      <c r="BO242" s="94"/>
      <c r="BQ242" s="784"/>
      <c r="BR242" s="201"/>
      <c r="BS242" s="201"/>
      <c r="BT242" s="201"/>
      <c r="BU242" s="201"/>
      <c r="BV242" s="201"/>
      <c r="BW242" s="201"/>
      <c r="BX242" s="201"/>
      <c r="BY242" s="201"/>
      <c r="BZ242" s="201"/>
      <c r="CA242" s="201"/>
      <c r="CB242" s="201"/>
      <c r="CC242" s="201"/>
      <c r="CD242" s="201"/>
      <c r="CE242" s="201"/>
      <c r="CF242" s="201"/>
      <c r="CG242" s="201"/>
      <c r="CH242" s="201"/>
      <c r="CI242" s="201"/>
      <c r="CJ242" s="201"/>
      <c r="CK242" s="201"/>
      <c r="CL242" s="201"/>
      <c r="CM242" s="201"/>
      <c r="CN242" s="201"/>
      <c r="CO242" s="201"/>
      <c r="CP242" s="201"/>
      <c r="CQ242" s="201"/>
      <c r="CR242" s="201"/>
      <c r="CS242" s="201"/>
      <c r="CT242" s="201"/>
      <c r="CU242" s="201"/>
      <c r="CV242" s="201"/>
      <c r="CW242" s="201"/>
      <c r="CX242" s="201"/>
      <c r="CY242" s="201"/>
      <c r="CZ242" s="201"/>
      <c r="DA242" s="201"/>
      <c r="DB242" s="201"/>
      <c r="DC242" s="201"/>
      <c r="DD242" s="201"/>
      <c r="DE242" s="201"/>
      <c r="DF242" s="201"/>
      <c r="DG242" s="201"/>
      <c r="DH242" s="201"/>
      <c r="DI242" s="201"/>
      <c r="DJ242" s="201"/>
      <c r="DK242" s="201"/>
      <c r="DL242" s="201"/>
      <c r="DM242" s="201"/>
      <c r="DN242" s="201"/>
      <c r="DO242" s="201"/>
      <c r="DP242" s="201"/>
      <c r="DQ242" s="201"/>
      <c r="DR242" s="201"/>
      <c r="DS242" s="201"/>
      <c r="DT242" s="201"/>
    </row>
    <row r="243" spans="5:124" s="27" customFormat="1" ht="17" hidden="1" customHeight="1" outlineLevel="1" x14ac:dyDescent="0.15">
      <c r="E243" s="201"/>
      <c r="G243" s="980"/>
      <c r="H243" s="347"/>
      <c r="I243" s="27" t="str">
        <f>X!C324</f>
        <v>Raffreddamento con la macchina refrigerante</v>
      </c>
      <c r="J243" s="74"/>
      <c r="K243" s="74"/>
      <c r="L243" s="74"/>
      <c r="M243" s="74"/>
      <c r="N243" s="74"/>
      <c r="O243" s="74"/>
      <c r="P243" s="74"/>
      <c r="Q243" s="74"/>
      <c r="R243" s="74"/>
      <c r="S243" s="74"/>
      <c r="T243" s="74"/>
      <c r="U243" s="95" t="s">
        <v>20</v>
      </c>
      <c r="V243" s="74"/>
      <c r="W243" s="1266">
        <f>AM331</f>
        <v>0</v>
      </c>
      <c r="X243" s="1266"/>
      <c r="Y243" s="1266"/>
      <c r="Z243" s="1266"/>
      <c r="AA243" s="106"/>
      <c r="AB243" s="107"/>
      <c r="AD243" s="107"/>
      <c r="AE243" s="107"/>
      <c r="AF243" s="107"/>
      <c r="AG243" s="107"/>
      <c r="AH243" s="107"/>
      <c r="AI243" s="107"/>
      <c r="AJ243" s="107"/>
      <c r="AK243" s="106"/>
      <c r="AL243" s="106"/>
      <c r="AM243" s="106"/>
      <c r="AN243" s="106"/>
      <c r="AO243" s="106"/>
      <c r="AP243" s="106"/>
      <c r="AQ243" s="106"/>
      <c r="AR243" s="106"/>
      <c r="AS243" s="106"/>
      <c r="AT243" s="106"/>
      <c r="AU243" s="1266">
        <f>BK331</f>
        <v>0</v>
      </c>
      <c r="AV243" s="1266"/>
      <c r="AW243" s="1266"/>
      <c r="AX243" s="1266"/>
      <c r="AY243" s="106"/>
      <c r="AZ243" s="130"/>
      <c r="BA243" s="107"/>
      <c r="BB243" s="107"/>
      <c r="BC243" s="107"/>
      <c r="BD243" s="107"/>
      <c r="BE243" s="107"/>
      <c r="BF243" s="107"/>
      <c r="BG243" s="107"/>
      <c r="BH243" s="107"/>
      <c r="BO243" s="94"/>
      <c r="BQ243" s="784"/>
      <c r="BR243" s="201"/>
      <c r="BS243" s="201"/>
      <c r="BT243" s="201"/>
      <c r="BU243" s="201"/>
      <c r="BV243" s="201"/>
      <c r="BW243" s="201"/>
      <c r="BX243" s="201"/>
      <c r="BY243" s="201"/>
      <c r="BZ243" s="201"/>
      <c r="CA243" s="201"/>
      <c r="CB243" s="201"/>
      <c r="CC243" s="201"/>
      <c r="CD243" s="201"/>
      <c r="CE243" s="201"/>
      <c r="CF243" s="201"/>
      <c r="CG243" s="201"/>
      <c r="CH243" s="201"/>
      <c r="CI243" s="201"/>
      <c r="CJ243" s="201"/>
      <c r="CK243" s="201"/>
      <c r="CL243" s="201"/>
      <c r="CM243" s="201"/>
      <c r="CN243" s="201"/>
      <c r="CO243" s="201"/>
      <c r="CP243" s="201"/>
      <c r="CQ243" s="201"/>
      <c r="CR243" s="201"/>
      <c r="CS243" s="201"/>
      <c r="CT243" s="201"/>
      <c r="CU243" s="201"/>
      <c r="CV243" s="201"/>
      <c r="CW243" s="201"/>
      <c r="CX243" s="201"/>
      <c r="CY243" s="201"/>
      <c r="CZ243" s="201"/>
      <c r="DA243" s="201"/>
      <c r="DB243" s="201"/>
      <c r="DC243" s="201"/>
      <c r="DD243" s="201"/>
      <c r="DE243" s="201"/>
      <c r="DF243" s="201"/>
      <c r="DG243" s="201"/>
      <c r="DH243" s="201"/>
      <c r="DI243" s="201"/>
      <c r="DJ243" s="201"/>
      <c r="DK243" s="201"/>
      <c r="DL243" s="201"/>
      <c r="DM243" s="201"/>
      <c r="DN243" s="201"/>
      <c r="DO243" s="201"/>
      <c r="DP243" s="201"/>
      <c r="DQ243" s="201"/>
      <c r="DR243" s="201"/>
      <c r="DS243" s="201"/>
      <c r="DT243" s="201"/>
    </row>
    <row r="244" spans="5:124" s="27" customFormat="1" ht="17" hidden="1" customHeight="1" outlineLevel="1" x14ac:dyDescent="0.15">
      <c r="E244" s="201"/>
      <c r="G244" s="980"/>
      <c r="H244" s="347"/>
      <c r="I244" s="27" t="str">
        <f>X!C325</f>
        <v>Raffreddamento con il free-cooling</v>
      </c>
      <c r="J244" s="74"/>
      <c r="K244" s="74"/>
      <c r="L244" s="74"/>
      <c r="M244" s="74"/>
      <c r="N244" s="74"/>
      <c r="O244" s="74"/>
      <c r="P244" s="74"/>
      <c r="Q244" s="74"/>
      <c r="R244" s="74"/>
      <c r="S244" s="74"/>
      <c r="T244" s="74"/>
      <c r="U244" s="506" t="s">
        <v>20</v>
      </c>
      <c r="V244" s="507"/>
      <c r="W244" s="1267">
        <f>AM330</f>
        <v>0</v>
      </c>
      <c r="X244" s="1267"/>
      <c r="Y244" s="1267"/>
      <c r="Z244" s="1267"/>
      <c r="AA244" s="106"/>
      <c r="AB244" s="107"/>
      <c r="AD244" s="107"/>
      <c r="AE244" s="107"/>
      <c r="AF244" s="107"/>
      <c r="AG244" s="107"/>
      <c r="AH244" s="107"/>
      <c r="AI244" s="107"/>
      <c r="AJ244" s="107"/>
      <c r="AK244" s="106"/>
      <c r="AL244" s="106"/>
      <c r="AM244" s="106"/>
      <c r="AN244" s="106"/>
      <c r="AO244" s="106"/>
      <c r="AP244" s="106"/>
      <c r="AQ244" s="106"/>
      <c r="AR244" s="106"/>
      <c r="AS244" s="106"/>
      <c r="AT244" s="106"/>
      <c r="AU244" s="1267">
        <f>BK330</f>
        <v>0</v>
      </c>
      <c r="AV244" s="1267"/>
      <c r="AW244" s="1267"/>
      <c r="AX244" s="1267"/>
      <c r="AY244" s="106"/>
      <c r="AZ244" s="130"/>
      <c r="BA244" s="107"/>
      <c r="BB244" s="107"/>
      <c r="BC244" s="107"/>
      <c r="BD244" s="107"/>
      <c r="BE244" s="107"/>
      <c r="BF244" s="107"/>
      <c r="BG244" s="107"/>
      <c r="BH244" s="107"/>
      <c r="BO244" s="94"/>
      <c r="BQ244" s="784"/>
      <c r="BR244" s="201"/>
      <c r="BS244" s="201"/>
      <c r="BT244" s="201"/>
      <c r="BU244" s="201"/>
      <c r="BV244" s="201"/>
      <c r="BW244" s="201"/>
      <c r="BX244" s="201"/>
      <c r="BY244" s="201"/>
      <c r="BZ244" s="201"/>
      <c r="CA244" s="201"/>
      <c r="CB244" s="201"/>
      <c r="CC244" s="201"/>
      <c r="CD244" s="201"/>
      <c r="CE244" s="201"/>
      <c r="CF244" s="201"/>
      <c r="CG244" s="201"/>
      <c r="CH244" s="201"/>
      <c r="CI244" s="201"/>
      <c r="CJ244" s="201"/>
      <c r="CK244" s="201"/>
      <c r="CL244" s="201"/>
      <c r="CM244" s="201"/>
      <c r="CN244" s="201"/>
      <c r="CO244" s="201"/>
      <c r="CP244" s="201"/>
      <c r="CQ244" s="201"/>
      <c r="CR244" s="201"/>
      <c r="CS244" s="201"/>
      <c r="CT244" s="201"/>
      <c r="CU244" s="201"/>
      <c r="CV244" s="201"/>
      <c r="CW244" s="201"/>
      <c r="CX244" s="201"/>
      <c r="CY244" s="201"/>
      <c r="CZ244" s="201"/>
      <c r="DA244" s="201"/>
      <c r="DB244" s="201"/>
      <c r="DC244" s="201"/>
      <c r="DD244" s="201"/>
      <c r="DE244" s="201"/>
      <c r="DF244" s="201"/>
      <c r="DG244" s="201"/>
      <c r="DH244" s="201"/>
      <c r="DI244" s="201"/>
      <c r="DJ244" s="201"/>
      <c r="DK244" s="201"/>
      <c r="DL244" s="201"/>
      <c r="DM244" s="201"/>
      <c r="DN244" s="201"/>
      <c r="DO244" s="201"/>
      <c r="DP244" s="201"/>
      <c r="DQ244" s="201"/>
      <c r="DR244" s="201"/>
      <c r="DS244" s="201"/>
      <c r="DT244" s="201"/>
    </row>
    <row r="245" spans="5:124" s="511" customFormat="1" ht="17" customHeight="1" collapsed="1" x14ac:dyDescent="0.15">
      <c r="E245" s="595"/>
      <c r="G245" s="509"/>
      <c r="H245" s="348"/>
      <c r="I245" s="511" t="str">
        <f>X!C326</f>
        <v>Freddo utilizzato</v>
      </c>
      <c r="J245" s="115"/>
      <c r="K245" s="115"/>
      <c r="L245" s="115"/>
      <c r="M245" s="115"/>
      <c r="N245" s="115"/>
      <c r="O245" s="115"/>
      <c r="P245" s="115"/>
      <c r="Q245" s="115"/>
      <c r="R245" s="115"/>
      <c r="S245" s="115"/>
      <c r="T245" s="115"/>
      <c r="U245" s="151" t="s">
        <v>20</v>
      </c>
      <c r="V245" s="115"/>
      <c r="W245" s="1305">
        <f>W243+W244</f>
        <v>0</v>
      </c>
      <c r="X245" s="1305"/>
      <c r="Y245" s="1305"/>
      <c r="Z245" s="1305"/>
      <c r="AA245" s="137"/>
      <c r="AB245" s="510"/>
      <c r="AD245" s="510"/>
      <c r="AE245" s="510"/>
      <c r="AF245" s="510"/>
      <c r="AG245" s="510"/>
      <c r="AH245" s="510"/>
      <c r="AI245" s="510"/>
      <c r="AJ245" s="510"/>
      <c r="AK245" s="137"/>
      <c r="AL245" s="137"/>
      <c r="AM245" s="137"/>
      <c r="AN245" s="137"/>
      <c r="AO245" s="137"/>
      <c r="AP245" s="137"/>
      <c r="AQ245" s="137"/>
      <c r="AR245" s="137"/>
      <c r="AS245" s="137"/>
      <c r="AT245" s="137"/>
      <c r="AU245" s="1305">
        <f>AU243+AU244</f>
        <v>0</v>
      </c>
      <c r="AV245" s="1305"/>
      <c r="AW245" s="1305"/>
      <c r="AX245" s="1305"/>
      <c r="AY245" s="137"/>
      <c r="AZ245" s="512"/>
      <c r="BA245" s="510"/>
      <c r="BB245" s="510"/>
      <c r="BC245" s="510"/>
      <c r="BD245" s="510"/>
      <c r="BE245" s="510"/>
      <c r="BF245" s="510"/>
      <c r="BG245" s="510"/>
      <c r="BH245" s="510"/>
      <c r="BO245" s="513"/>
      <c r="BQ245" s="871"/>
      <c r="BR245" s="595"/>
      <c r="BS245" s="595"/>
      <c r="BT245" s="595"/>
      <c r="BU245" s="595"/>
      <c r="BV245" s="595"/>
      <c r="BW245" s="595"/>
      <c r="BX245" s="595"/>
      <c r="BY245" s="595"/>
      <c r="BZ245" s="595"/>
      <c r="CA245" s="595"/>
      <c r="CB245" s="595"/>
      <c r="CC245" s="595"/>
      <c r="CD245" s="595"/>
      <c r="CE245" s="595"/>
      <c r="CF245" s="595"/>
      <c r="CG245" s="595"/>
      <c r="CH245" s="595"/>
      <c r="CI245" s="595"/>
      <c r="CJ245" s="595"/>
      <c r="CK245" s="595"/>
      <c r="CL245" s="595"/>
      <c r="CM245" s="595"/>
      <c r="CN245" s="595"/>
      <c r="CO245" s="595"/>
      <c r="CP245" s="595"/>
      <c r="CQ245" s="595"/>
      <c r="CR245" s="595"/>
      <c r="CS245" s="595"/>
      <c r="CT245" s="595"/>
      <c r="CU245" s="595"/>
      <c r="CV245" s="595"/>
      <c r="CW245" s="595"/>
      <c r="CX245" s="595"/>
      <c r="CY245" s="595"/>
      <c r="CZ245" s="595"/>
      <c r="DA245" s="595"/>
      <c r="DB245" s="595"/>
      <c r="DC245" s="595"/>
      <c r="DD245" s="595"/>
      <c r="DE245" s="595"/>
      <c r="DF245" s="595"/>
      <c r="DG245" s="595"/>
      <c r="DH245" s="595"/>
      <c r="DI245" s="595"/>
      <c r="DJ245" s="595"/>
      <c r="DK245" s="595"/>
      <c r="DL245" s="595"/>
      <c r="DM245" s="595"/>
      <c r="DN245" s="595"/>
      <c r="DO245" s="595"/>
      <c r="DP245" s="595"/>
      <c r="DQ245" s="595"/>
      <c r="DR245" s="595"/>
      <c r="DS245" s="595"/>
      <c r="DT245" s="595"/>
    </row>
    <row r="246" spans="5:124" s="27" customFormat="1" ht="6" customHeight="1" x14ac:dyDescent="0.15">
      <c r="E246" s="201"/>
      <c r="G246" s="90"/>
      <c r="H246" s="347"/>
      <c r="I246" s="74"/>
      <c r="J246" s="74"/>
      <c r="K246" s="74"/>
      <c r="L246" s="74"/>
      <c r="M246" s="74"/>
      <c r="N246" s="74"/>
      <c r="O246" s="74"/>
      <c r="P246" s="74"/>
      <c r="Q246" s="74"/>
      <c r="R246" s="74"/>
      <c r="S246" s="74"/>
      <c r="T246" s="74"/>
      <c r="U246" s="95"/>
      <c r="V246" s="74"/>
      <c r="W246" s="74"/>
      <c r="X246" s="106"/>
      <c r="Y246" s="106"/>
      <c r="Z246" s="106"/>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74"/>
      <c r="AV246" s="106"/>
      <c r="AW246" s="106"/>
      <c r="AX246" s="106"/>
      <c r="AY246" s="106"/>
      <c r="AZ246" s="106"/>
      <c r="BO246" s="94"/>
      <c r="BQ246" s="871"/>
      <c r="BR246" s="201"/>
      <c r="BS246" s="201"/>
      <c r="BT246" s="201"/>
      <c r="BU246" s="63"/>
      <c r="BV246" s="63"/>
      <c r="BW246" s="63"/>
      <c r="BX246" s="63"/>
      <c r="BY246" s="63"/>
      <c r="BZ246" s="63"/>
      <c r="CA246" s="63"/>
      <c r="CB246" s="63"/>
      <c r="CC246" s="63"/>
      <c r="CD246" s="201"/>
      <c r="CE246" s="201"/>
      <c r="CF246" s="201"/>
      <c r="CG246" s="201"/>
      <c r="CH246" s="201"/>
      <c r="CI246" s="201"/>
      <c r="CJ246" s="201"/>
      <c r="CK246" s="201"/>
      <c r="CL246" s="201"/>
      <c r="CM246" s="201"/>
      <c r="CN246" s="201"/>
      <c r="CO246" s="201"/>
      <c r="CP246" s="201"/>
      <c r="CQ246" s="201"/>
      <c r="CR246" s="201"/>
      <c r="CS246" s="201"/>
      <c r="CT246" s="201"/>
      <c r="CU246" s="201"/>
      <c r="CV246" s="201"/>
      <c r="CW246" s="201"/>
      <c r="CX246" s="201"/>
      <c r="CY246" s="201"/>
      <c r="CZ246" s="201"/>
      <c r="DA246" s="201"/>
      <c r="DB246" s="201"/>
      <c r="DC246" s="201"/>
      <c r="DD246" s="201"/>
      <c r="DE246" s="201"/>
      <c r="DF246" s="201"/>
      <c r="DG246" s="201"/>
      <c r="DH246" s="201"/>
      <c r="DI246" s="201"/>
      <c r="DJ246" s="201"/>
      <c r="DK246" s="201"/>
      <c r="DL246" s="201"/>
      <c r="DM246" s="201"/>
      <c r="DN246" s="201"/>
      <c r="DO246" s="201"/>
      <c r="DP246" s="201"/>
      <c r="DQ246" s="201"/>
      <c r="DR246" s="201"/>
      <c r="DS246" s="201"/>
      <c r="DT246" s="201"/>
    </row>
    <row r="247" spans="5:124" s="27" customFormat="1" ht="17" customHeight="1" x14ac:dyDescent="0.15">
      <c r="E247" s="201"/>
      <c r="G247" s="90"/>
      <c r="H247" s="347"/>
      <c r="I247" s="74" t="str">
        <f>X!C327</f>
        <v>Consumo di energia elettrica per il freddo</v>
      </c>
      <c r="J247" s="74"/>
      <c r="K247" s="74"/>
      <c r="L247" s="74"/>
      <c r="M247" s="74"/>
      <c r="N247" s="74"/>
      <c r="O247" s="74"/>
      <c r="P247" s="74"/>
      <c r="Q247" s="74"/>
      <c r="R247" s="74"/>
      <c r="S247" s="74"/>
      <c r="T247" s="74"/>
      <c r="U247" s="95" t="s">
        <v>20</v>
      </c>
      <c r="V247" s="74"/>
      <c r="W247" s="1266">
        <f>W238-W255</f>
        <v>0</v>
      </c>
      <c r="X247" s="1266"/>
      <c r="Y247" s="1266"/>
      <c r="Z247" s="1266"/>
      <c r="AA247" s="106"/>
      <c r="AB247" s="107"/>
      <c r="AC247" s="107"/>
      <c r="AD247" s="107"/>
      <c r="AE247" s="107"/>
      <c r="AF247" s="107"/>
      <c r="AG247" s="107"/>
      <c r="AH247" s="107"/>
      <c r="AI247" s="107"/>
      <c r="AJ247" s="107"/>
      <c r="AK247" s="106"/>
      <c r="AL247" s="106"/>
      <c r="AM247" s="106"/>
      <c r="AN247" s="106"/>
      <c r="AO247" s="106"/>
      <c r="AP247" s="106"/>
      <c r="AQ247" s="106"/>
      <c r="AR247" s="106"/>
      <c r="AS247" s="106"/>
      <c r="AT247" s="106"/>
      <c r="AU247" s="1266">
        <f>AU238-AU255</f>
        <v>0</v>
      </c>
      <c r="AV247" s="1266"/>
      <c r="AW247" s="1266"/>
      <c r="AX247" s="1266"/>
      <c r="AY247" s="106"/>
      <c r="AZ247" s="130"/>
      <c r="BA247" s="107"/>
      <c r="BB247" s="107"/>
      <c r="BC247" s="107"/>
      <c r="BD247" s="107"/>
      <c r="BE247" s="107"/>
      <c r="BF247" s="107"/>
      <c r="BG247" s="107"/>
      <c r="BH247" s="107"/>
      <c r="BM247"/>
      <c r="BO247" s="94"/>
      <c r="BQ247" s="871"/>
      <c r="BR247" s="201"/>
      <c r="BS247" s="201"/>
      <c r="BT247" s="201"/>
      <c r="BU247" s="63"/>
      <c r="BV247" s="63"/>
      <c r="BW247" s="63"/>
      <c r="BX247" s="63"/>
      <c r="BY247" s="63"/>
      <c r="BZ247" s="63"/>
      <c r="CA247" s="63"/>
      <c r="CB247" s="63"/>
      <c r="CC247" s="63"/>
      <c r="CD247" s="201"/>
      <c r="CE247" s="201"/>
      <c r="CF247" s="201"/>
      <c r="CG247" s="201"/>
      <c r="CH247" s="201"/>
      <c r="CI247" s="201"/>
      <c r="CJ247" s="201"/>
      <c r="CK247" s="201"/>
      <c r="CL247" s="201"/>
      <c r="CM247" s="201"/>
      <c r="CN247" s="201"/>
      <c r="CO247" s="201"/>
      <c r="CP247" s="201"/>
      <c r="CQ247" s="201"/>
      <c r="CR247" s="201"/>
      <c r="CS247" s="201"/>
      <c r="CT247" s="201"/>
      <c r="CU247" s="201"/>
      <c r="CV247" s="201"/>
      <c r="CW247" s="201"/>
      <c r="CX247" s="201"/>
      <c r="CY247" s="201"/>
      <c r="CZ247" s="201"/>
      <c r="DA247" s="201"/>
      <c r="DB247" s="201"/>
      <c r="DC247" s="201"/>
      <c r="DD247" s="201"/>
      <c r="DE247" s="201"/>
      <c r="DF247" s="201"/>
      <c r="DG247" s="201"/>
      <c r="DH247" s="201"/>
      <c r="DI247" s="201"/>
      <c r="DJ247" s="201"/>
      <c r="DK247" s="201"/>
      <c r="DL247" s="201"/>
      <c r="DM247" s="201"/>
      <c r="DN247" s="201"/>
      <c r="DO247" s="201"/>
      <c r="DP247" s="201"/>
      <c r="DQ247" s="201"/>
      <c r="DR247" s="201"/>
      <c r="DS247" s="201"/>
      <c r="DT247" s="201"/>
    </row>
    <row r="248" spans="5:124" s="27" customFormat="1" ht="6" customHeight="1" x14ac:dyDescent="0.15">
      <c r="E248" s="201"/>
      <c r="G248" s="90"/>
      <c r="H248" s="347"/>
      <c r="I248" s="74"/>
      <c r="J248" s="74"/>
      <c r="K248" s="74"/>
      <c r="L248" s="74"/>
      <c r="M248" s="74"/>
      <c r="N248" s="74"/>
      <c r="O248" s="74"/>
      <c r="P248" s="74"/>
      <c r="Q248" s="74"/>
      <c r="R248" s="74"/>
      <c r="S248" s="74"/>
      <c r="T248" s="74"/>
      <c r="U248" s="95"/>
      <c r="V248" s="74"/>
      <c r="W248" s="74"/>
      <c r="X248" s="106"/>
      <c r="Y248" s="106"/>
      <c r="Z248" s="106"/>
      <c r="AA248" s="106"/>
      <c r="AB248" s="106"/>
      <c r="AC248" s="106"/>
      <c r="AD248" s="106"/>
      <c r="AE248" s="106"/>
      <c r="AF248" s="106"/>
      <c r="AG248" s="106"/>
      <c r="AH248" s="106"/>
      <c r="AI248" s="106"/>
      <c r="AJ248" s="106"/>
      <c r="AK248" s="106"/>
      <c r="AL248" s="106"/>
      <c r="AM248" s="106"/>
      <c r="AN248" s="106"/>
      <c r="AO248" s="106"/>
      <c r="AP248" s="106"/>
      <c r="AQ248" s="106"/>
      <c r="AR248" s="106"/>
      <c r="AS248" s="106"/>
      <c r="AT248" s="106"/>
      <c r="AU248" s="74"/>
      <c r="AV248" s="106"/>
      <c r="AW248" s="106"/>
      <c r="AX248" s="106"/>
      <c r="AY248" s="106"/>
      <c r="AZ248" s="106"/>
      <c r="BO248" s="94"/>
      <c r="BQ248" s="871"/>
      <c r="BR248" s="201"/>
      <c r="BS248" s="201"/>
      <c r="BT248" s="201"/>
      <c r="BU248" s="63"/>
      <c r="BV248" s="63"/>
      <c r="BW248" s="63"/>
      <c r="BX248" s="63"/>
      <c r="BY248" s="63"/>
      <c r="BZ248" s="63"/>
      <c r="CA248" s="63"/>
      <c r="CB248" s="63"/>
      <c r="CC248" s="63"/>
      <c r="CD248" s="201"/>
      <c r="CE248" s="201"/>
      <c r="CF248" s="201"/>
      <c r="CG248" s="201"/>
      <c r="CH248" s="201"/>
      <c r="CI248" s="201"/>
      <c r="CJ248" s="201"/>
      <c r="CK248" s="201"/>
      <c r="CL248" s="201"/>
      <c r="CM248" s="201"/>
      <c r="CN248" s="201"/>
      <c r="CO248" s="201"/>
      <c r="CP248" s="201"/>
      <c r="CQ248" s="201"/>
      <c r="CR248" s="201"/>
      <c r="CS248" s="201"/>
      <c r="CT248" s="201"/>
      <c r="CU248" s="201"/>
      <c r="CV248" s="201"/>
      <c r="CW248" s="201"/>
      <c r="CX248" s="201"/>
      <c r="CY248" s="201"/>
      <c r="CZ248" s="201"/>
      <c r="DA248" s="201"/>
      <c r="DB248" s="201"/>
      <c r="DC248" s="201"/>
      <c r="DD248" s="201"/>
      <c r="DE248" s="201"/>
      <c r="DF248" s="201"/>
      <c r="DG248" s="201"/>
      <c r="DH248" s="201"/>
      <c r="DI248" s="201"/>
      <c r="DJ248" s="201"/>
      <c r="DK248" s="201"/>
      <c r="DL248" s="201"/>
      <c r="DM248" s="201"/>
      <c r="DN248" s="201"/>
      <c r="DO248" s="201"/>
      <c r="DP248" s="201"/>
      <c r="DQ248" s="201"/>
      <c r="DR248" s="201"/>
      <c r="DS248" s="201"/>
      <c r="DT248" s="201"/>
    </row>
    <row r="249" spans="5:124" s="27" customFormat="1" ht="17" customHeight="1" x14ac:dyDescent="0.15">
      <c r="E249" s="201"/>
      <c r="G249" s="90"/>
      <c r="I249" s="1370" t="str">
        <f>X!C328</f>
        <v>Indice di efficienza energetica (freddo)</v>
      </c>
      <c r="J249" s="1370"/>
      <c r="K249" s="1370"/>
      <c r="L249" s="1370"/>
      <c r="M249" s="1370"/>
      <c r="N249" s="1370"/>
      <c r="O249" s="1370"/>
      <c r="P249" s="1370"/>
      <c r="Q249" s="1370"/>
      <c r="R249" s="1370"/>
      <c r="S249" s="1370"/>
      <c r="T249" s="74"/>
      <c r="U249" s="95" t="s">
        <v>258</v>
      </c>
      <c r="V249" s="74"/>
      <c r="W249" s="74"/>
      <c r="X249" s="1301">
        <f>IF(W247=0,0,W245/W247)</f>
        <v>0</v>
      </c>
      <c r="Y249" s="1301"/>
      <c r="Z249" s="1301"/>
      <c r="AA249" s="106"/>
      <c r="AB249" s="572" t="str">
        <f>X!C329</f>
        <v>(Totale freddo / consumo di energia elettrica per il freddo)</v>
      </c>
      <c r="AC249" s="135"/>
      <c r="AD249" s="135"/>
      <c r="AE249" s="135"/>
      <c r="AF249" s="135"/>
      <c r="AG249" s="135"/>
      <c r="AH249" s="135"/>
      <c r="AI249" s="135"/>
      <c r="AJ249" s="135"/>
      <c r="AK249" s="106"/>
      <c r="AL249" s="106"/>
      <c r="AM249" s="106"/>
      <c r="AN249" s="106"/>
      <c r="AO249" s="106"/>
      <c r="AP249" s="106"/>
      <c r="AQ249" s="106"/>
      <c r="AR249" s="106"/>
      <c r="AS249" s="106"/>
      <c r="AT249" s="106"/>
      <c r="AU249" s="74"/>
      <c r="AV249" s="1301">
        <f>IF(AU247=0,0,AU245/AU247)</f>
        <v>0</v>
      </c>
      <c r="AW249" s="1301"/>
      <c r="AX249" s="1301"/>
      <c r="AY249" s="106"/>
      <c r="AZ249" s="572" t="str">
        <f>AB249</f>
        <v>(Totale freddo / consumo di energia elettrica per il freddo)</v>
      </c>
      <c r="BA249" s="107"/>
      <c r="BB249" s="107"/>
      <c r="BC249" s="107"/>
      <c r="BD249" s="107"/>
      <c r="BE249" s="107"/>
      <c r="BF249" s="107"/>
      <c r="BG249" s="107"/>
      <c r="BH249" s="107"/>
      <c r="BO249" s="94"/>
      <c r="BQ249" s="871"/>
      <c r="BR249" s="201"/>
      <c r="BS249" s="201"/>
      <c r="BT249" s="201"/>
      <c r="BU249" s="63"/>
      <c r="BV249" s="63"/>
      <c r="BW249" s="63"/>
      <c r="BX249" s="63"/>
      <c r="BY249" s="63"/>
      <c r="BZ249" s="63"/>
      <c r="CA249" s="63"/>
      <c r="CB249" s="63"/>
      <c r="CC249" s="63"/>
      <c r="CD249" s="201"/>
      <c r="CE249" s="201"/>
      <c r="CF249" s="201"/>
      <c r="CG249" s="201"/>
      <c r="CH249" s="201"/>
      <c r="CI249" s="201"/>
      <c r="CJ249" s="201"/>
      <c r="CK249" s="201"/>
      <c r="CL249" s="201"/>
      <c r="CM249" s="201"/>
      <c r="CN249" s="201"/>
      <c r="CO249" s="201"/>
      <c r="CP249" s="201"/>
      <c r="CQ249" s="201"/>
      <c r="CR249" s="201"/>
      <c r="CS249" s="201"/>
      <c r="CT249" s="201"/>
      <c r="CU249" s="201"/>
      <c r="CV249" s="201"/>
      <c r="CW249" s="201"/>
      <c r="CX249" s="201"/>
      <c r="CY249" s="201"/>
      <c r="CZ249" s="201"/>
      <c r="DA249" s="201"/>
      <c r="DB249" s="201"/>
      <c r="DC249" s="201"/>
      <c r="DD249" s="201"/>
      <c r="DE249" s="201"/>
      <c r="DF249" s="201"/>
      <c r="DG249" s="201"/>
      <c r="DH249" s="201"/>
      <c r="DI249" s="201"/>
      <c r="DJ249" s="201"/>
      <c r="DK249" s="201"/>
      <c r="DL249" s="201"/>
      <c r="DM249" s="201"/>
      <c r="DN249" s="201"/>
      <c r="DO249" s="201"/>
      <c r="DP249" s="201"/>
      <c r="DQ249" s="201"/>
      <c r="DR249" s="201"/>
      <c r="DS249" s="201"/>
      <c r="DT249" s="201"/>
    </row>
    <row r="250" spans="5:124" s="27" customFormat="1" x14ac:dyDescent="0.15">
      <c r="E250" s="201"/>
      <c r="G250" s="90"/>
      <c r="H250" s="347"/>
      <c r="I250" s="74"/>
      <c r="J250" s="74"/>
      <c r="K250" s="74"/>
      <c r="L250" s="74"/>
      <c r="M250" s="74"/>
      <c r="N250" s="74"/>
      <c r="O250" s="74"/>
      <c r="P250" s="74"/>
      <c r="Q250" s="74"/>
      <c r="R250" s="74"/>
      <c r="S250" s="74"/>
      <c r="T250" s="74"/>
      <c r="U250" s="95"/>
      <c r="V250" s="74"/>
      <c r="W250" s="74"/>
      <c r="X250" s="106"/>
      <c r="Y250" s="106"/>
      <c r="Z250" s="106"/>
      <c r="AA250" s="106"/>
      <c r="AB250" s="106"/>
      <c r="AC250" s="106"/>
      <c r="AD250" s="106"/>
      <c r="AE250" s="106"/>
      <c r="AF250" s="106"/>
      <c r="AG250" s="106"/>
      <c r="AH250" s="106"/>
      <c r="AI250" s="106"/>
      <c r="AJ250" s="106"/>
      <c r="AK250" s="106"/>
      <c r="AL250" s="106"/>
      <c r="AM250" s="106"/>
      <c r="AN250" s="106"/>
      <c r="AO250" s="106"/>
      <c r="AP250" s="106"/>
      <c r="AQ250" s="106"/>
      <c r="AR250" s="106"/>
      <c r="AS250" s="106"/>
      <c r="AT250" s="106"/>
      <c r="AU250" s="74"/>
      <c r="AV250" s="106"/>
      <c r="AW250" s="106"/>
      <c r="AX250" s="106"/>
      <c r="AY250" s="106"/>
      <c r="AZ250" s="106"/>
      <c r="BO250" s="94"/>
      <c r="BQ250" s="201"/>
      <c r="BR250" s="201"/>
      <c r="BS250" s="201"/>
      <c r="BT250" s="201"/>
      <c r="BU250" s="63"/>
      <c r="BV250" s="63"/>
      <c r="BW250" s="63"/>
      <c r="BX250" s="63"/>
      <c r="BY250" s="63"/>
      <c r="BZ250" s="63"/>
      <c r="CA250" s="63"/>
      <c r="CB250" s="63"/>
      <c r="CC250" s="63"/>
      <c r="CD250" s="201"/>
      <c r="CE250" s="201"/>
      <c r="CF250" s="201"/>
      <c r="CG250" s="201"/>
      <c r="CH250" s="201"/>
      <c r="CI250" s="201"/>
      <c r="CJ250" s="201"/>
      <c r="CK250" s="201"/>
      <c r="CL250" s="201"/>
      <c r="CM250" s="201"/>
      <c r="CN250" s="201"/>
      <c r="CO250" s="201"/>
      <c r="CP250" s="201"/>
      <c r="CQ250" s="201"/>
      <c r="CR250" s="201"/>
      <c r="CS250" s="201"/>
      <c r="CT250" s="201"/>
      <c r="CU250" s="201"/>
      <c r="CV250" s="201"/>
      <c r="CW250" s="201"/>
      <c r="CX250" s="201"/>
      <c r="CY250" s="201"/>
      <c r="CZ250" s="201"/>
      <c r="DA250" s="201"/>
      <c r="DB250" s="201"/>
      <c r="DC250" s="201"/>
      <c r="DD250" s="201"/>
      <c r="DE250" s="201"/>
      <c r="DF250" s="201"/>
      <c r="DG250" s="201"/>
      <c r="DH250" s="201"/>
      <c r="DI250" s="201"/>
      <c r="DJ250" s="201"/>
      <c r="DK250" s="201"/>
      <c r="DL250" s="201"/>
      <c r="DM250" s="201"/>
      <c r="DN250" s="201"/>
      <c r="DO250" s="201"/>
      <c r="DP250" s="201"/>
      <c r="DQ250" s="201"/>
      <c r="DR250" s="201"/>
      <c r="DS250" s="201"/>
      <c r="DT250" s="201"/>
    </row>
    <row r="251" spans="5:124" s="27" customFormat="1" x14ac:dyDescent="0.15">
      <c r="E251" s="201"/>
      <c r="G251" s="90"/>
      <c r="H251" s="392" t="str">
        <f>X!C330</f>
        <v>Calore</v>
      </c>
      <c r="I251" s="74"/>
      <c r="J251" s="74"/>
      <c r="K251" s="74"/>
      <c r="L251" s="74"/>
      <c r="M251" s="74"/>
      <c r="N251" s="74"/>
      <c r="O251" s="74"/>
      <c r="P251" s="74"/>
      <c r="Q251" s="74"/>
      <c r="R251" s="74"/>
      <c r="S251" s="74"/>
      <c r="T251" s="74"/>
      <c r="U251" s="95"/>
      <c r="V251" s="74"/>
      <c r="W251" s="74"/>
      <c r="X251" s="1266"/>
      <c r="Y251" s="1291"/>
      <c r="Z251" s="1291"/>
      <c r="AA251" s="106"/>
      <c r="AB251" s="107"/>
      <c r="AC251" s="107"/>
      <c r="AD251" s="107"/>
      <c r="AE251" s="107"/>
      <c r="AF251" s="107"/>
      <c r="AG251" s="107"/>
      <c r="AH251" s="107"/>
      <c r="AI251" s="107"/>
      <c r="AJ251" s="107"/>
      <c r="AK251" s="106"/>
      <c r="AL251" s="106"/>
      <c r="AM251" s="106"/>
      <c r="AN251" s="106"/>
      <c r="AO251" s="106"/>
      <c r="AP251" s="106"/>
      <c r="AQ251" s="106"/>
      <c r="AR251" s="106"/>
      <c r="AS251" s="106"/>
      <c r="AT251" s="106"/>
      <c r="AU251" s="74"/>
      <c r="AV251" s="1266"/>
      <c r="AW251" s="1291"/>
      <c r="AX251" s="1291"/>
      <c r="AY251" s="106"/>
      <c r="AZ251" s="130"/>
      <c r="BA251" s="107"/>
      <c r="BB251" s="107"/>
      <c r="BC251" s="107"/>
      <c r="BD251" s="107"/>
      <c r="BE251" s="107"/>
      <c r="BF251" s="107"/>
      <c r="BG251" s="107"/>
      <c r="BH251" s="107"/>
      <c r="BO251" s="94"/>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row>
    <row r="252" spans="5:124" s="27" customFormat="1" x14ac:dyDescent="0.15">
      <c r="E252" s="201"/>
      <c r="G252" s="90"/>
      <c r="H252" s="347"/>
      <c r="I252" s="74" t="str">
        <f>I254</f>
        <v>Calore utilizzato</v>
      </c>
      <c r="J252" s="74"/>
      <c r="K252" s="74"/>
      <c r="L252" s="74"/>
      <c r="M252" s="74"/>
      <c r="N252" s="74"/>
      <c r="O252" s="74"/>
      <c r="P252" s="74"/>
      <c r="Q252" s="74"/>
      <c r="R252" s="74"/>
      <c r="S252" s="74"/>
      <c r="T252" s="74"/>
      <c r="U252" s="95" t="s">
        <v>20</v>
      </c>
      <c r="V252" s="74"/>
      <c r="W252" s="1266" t="str">
        <f>IF(W254=0,"--",W254)</f>
        <v>--</v>
      </c>
      <c r="X252" s="1266"/>
      <c r="Y252" s="1266"/>
      <c r="Z252" s="1266"/>
      <c r="AA252" s="106"/>
      <c r="AB252" s="107"/>
      <c r="AC252" s="500"/>
      <c r="AD252" s="107"/>
      <c r="AE252" s="107"/>
      <c r="AF252" s="107"/>
      <c r="AG252" s="107"/>
      <c r="AH252" s="107"/>
      <c r="AI252" s="107"/>
      <c r="AJ252" s="107"/>
      <c r="AK252" s="106"/>
      <c r="AL252" s="106"/>
      <c r="AM252" s="106"/>
      <c r="AN252" s="106"/>
      <c r="AO252" s="106"/>
      <c r="AP252" s="106"/>
      <c r="AQ252" s="106"/>
      <c r="AR252" s="106"/>
      <c r="AS252" s="106"/>
      <c r="AT252" s="106"/>
      <c r="AU252" s="1266" t="str">
        <f>IF(AU254=0,"--",AU254)</f>
        <v>--</v>
      </c>
      <c r="AV252" s="1266"/>
      <c r="AW252" s="1266"/>
      <c r="AX252" s="1266"/>
      <c r="AY252" s="106"/>
      <c r="AZ252" s="130"/>
      <c r="BA252" s="107"/>
      <c r="BB252" s="107"/>
      <c r="BC252" s="107"/>
      <c r="BD252" s="107"/>
      <c r="BE252" s="107"/>
      <c r="BF252" s="107"/>
      <c r="BG252" s="107"/>
      <c r="BH252" s="107"/>
      <c r="BO252" s="94"/>
      <c r="BQ252" s="201"/>
      <c r="BR252" s="201"/>
      <c r="BS252" s="201"/>
      <c r="BT252" s="201"/>
      <c r="BU252" s="201"/>
      <c r="BV252" s="201"/>
      <c r="BW252" s="201"/>
      <c r="BX252" s="201"/>
      <c r="BY252" s="201"/>
      <c r="BZ252" s="201"/>
      <c r="CA252" s="201"/>
      <c r="CB252" s="201"/>
      <c r="CC252" s="201"/>
      <c r="CD252" s="201"/>
      <c r="CE252" s="201"/>
      <c r="CF252" s="201"/>
      <c r="CG252" s="201"/>
      <c r="CH252" s="201"/>
      <c r="CI252" s="201"/>
      <c r="CJ252" s="201"/>
      <c r="CK252" s="201"/>
      <c r="CL252" s="201"/>
      <c r="CM252" s="201"/>
      <c r="CN252" s="201"/>
      <c r="CO252" s="201"/>
      <c r="CP252" s="201"/>
      <c r="CQ252" s="201"/>
      <c r="CR252" s="201"/>
      <c r="CS252" s="201"/>
      <c r="CT252" s="201"/>
      <c r="CU252" s="201"/>
      <c r="CV252" s="201"/>
      <c r="CW252" s="201"/>
      <c r="CX252" s="201"/>
      <c r="CY252" s="201"/>
      <c r="CZ252" s="201"/>
      <c r="DA252" s="201"/>
      <c r="DB252" s="201"/>
      <c r="DC252" s="201"/>
      <c r="DD252" s="201"/>
      <c r="DE252" s="201"/>
      <c r="DF252" s="201"/>
      <c r="DG252" s="201"/>
      <c r="DH252" s="201"/>
      <c r="DI252" s="201"/>
      <c r="DJ252" s="201"/>
      <c r="DK252" s="201"/>
      <c r="DL252" s="201"/>
      <c r="DM252" s="201"/>
      <c r="DN252" s="201"/>
      <c r="DO252" s="201"/>
      <c r="DP252" s="201"/>
      <c r="DQ252" s="201"/>
      <c r="DR252" s="201"/>
      <c r="DS252" s="201"/>
      <c r="DT252" s="201"/>
    </row>
    <row r="253" spans="5:124" s="27" customFormat="1" x14ac:dyDescent="0.15">
      <c r="E253" s="201"/>
      <c r="G253" s="90"/>
      <c r="H253" s="347"/>
      <c r="I253" s="74" t="str">
        <f>X!C460</f>
        <v>consumo aggiuntivo di elettricità</v>
      </c>
      <c r="J253" s="74"/>
      <c r="K253" s="74"/>
      <c r="L253" s="74"/>
      <c r="M253" s="74"/>
      <c r="N253" s="74"/>
      <c r="O253" s="74"/>
      <c r="P253" s="74"/>
      <c r="Q253" s="74"/>
      <c r="R253" s="74"/>
      <c r="S253" s="74"/>
      <c r="T253" s="74"/>
      <c r="U253" s="95" t="s">
        <v>20</v>
      </c>
      <c r="V253" s="74"/>
      <c r="W253" s="1266" t="str">
        <f>IF(W255=0,"--",W255)</f>
        <v>--</v>
      </c>
      <c r="X253" s="1266"/>
      <c r="Y253" s="1266"/>
      <c r="Z253" s="1266"/>
      <c r="AA253" s="106"/>
      <c r="AB253" s="573" t="str">
        <f>IF(AB112=1,BR253,"")</f>
        <v>(Aumento della temperatura di condensazione)</v>
      </c>
      <c r="AC253" s="107"/>
      <c r="AD253" s="107"/>
      <c r="AE253" s="107"/>
      <c r="AF253" s="107"/>
      <c r="AG253" s="107"/>
      <c r="AH253" s="107"/>
      <c r="AI253" s="107"/>
      <c r="AJ253" s="107"/>
      <c r="AK253" s="106"/>
      <c r="AL253" s="106"/>
      <c r="AM253" s="106"/>
      <c r="AN253" s="106"/>
      <c r="AO253" s="106"/>
      <c r="AP253" s="106"/>
      <c r="AQ253" s="106"/>
      <c r="AR253" s="106"/>
      <c r="AS253" s="106"/>
      <c r="AT253" s="106"/>
      <c r="AU253" s="1266" t="str">
        <f>IF(AU255=0,"--",AU255)</f>
        <v>--</v>
      </c>
      <c r="AV253" s="1266"/>
      <c r="AW253" s="1266"/>
      <c r="AX253" s="1266"/>
      <c r="AY253" s="106"/>
      <c r="AZ253" s="573" t="str">
        <f>IF(AZ112=1,BR253,"")</f>
        <v>(Aumento della temperatura di condensazione)</v>
      </c>
      <c r="BA253" s="107"/>
      <c r="BB253" s="107"/>
      <c r="BC253" s="107"/>
      <c r="BD253" s="107"/>
      <c r="BE253" s="107"/>
      <c r="BF253" s="107"/>
      <c r="BG253" s="107"/>
      <c r="BH253" s="107"/>
      <c r="BM253"/>
      <c r="BO253" s="94"/>
      <c r="BQ253" s="201"/>
      <c r="BR253" s="872" t="str">
        <f>X!C392</f>
        <v>(Aumento della temperatura di condensazione)</v>
      </c>
      <c r="BS253" s="201"/>
      <c r="BT253" s="201"/>
      <c r="BU253" s="63"/>
      <c r="BV253" s="63"/>
      <c r="BW253" s="63"/>
      <c r="BX253" s="63"/>
      <c r="BY253" s="63"/>
      <c r="BZ253" s="63"/>
      <c r="CA253" s="63"/>
      <c r="CB253" s="63"/>
      <c r="CC253" s="63"/>
      <c r="CD253" s="201"/>
      <c r="CE253" s="201"/>
      <c r="CF253" s="201"/>
      <c r="CG253" s="201"/>
      <c r="CH253" s="201"/>
      <c r="CI253" s="201"/>
      <c r="CJ253" s="201"/>
      <c r="CK253" s="201"/>
      <c r="CL253" s="201"/>
      <c r="CM253" s="201"/>
      <c r="CN253" s="201"/>
      <c r="CO253" s="201"/>
      <c r="CP253" s="201"/>
      <c r="CQ253" s="201"/>
      <c r="CR253" s="201"/>
      <c r="CS253" s="201"/>
      <c r="CT253" s="201"/>
      <c r="CU253" s="201"/>
      <c r="CV253" s="201"/>
      <c r="CW253" s="201"/>
      <c r="CX253" s="201"/>
      <c r="CY253" s="201"/>
      <c r="CZ253" s="201"/>
      <c r="DA253" s="201"/>
      <c r="DB253" s="201"/>
      <c r="DC253" s="201"/>
      <c r="DD253" s="201"/>
      <c r="DE253" s="201"/>
      <c r="DF253" s="201"/>
      <c r="DG253" s="201"/>
      <c r="DH253" s="201"/>
      <c r="DI253" s="201"/>
      <c r="DJ253" s="201"/>
      <c r="DK253" s="201"/>
      <c r="DL253" s="201"/>
      <c r="DM253" s="201"/>
      <c r="DN253" s="201"/>
      <c r="DO253" s="201"/>
      <c r="DP253" s="201"/>
      <c r="DQ253" s="201"/>
      <c r="DR253" s="201"/>
      <c r="DS253" s="201"/>
      <c r="DT253" s="201"/>
    </row>
    <row r="254" spans="5:124" s="27" customFormat="1" hidden="1" outlineLevel="1" x14ac:dyDescent="0.15">
      <c r="E254" s="201"/>
      <c r="G254" s="980"/>
      <c r="H254" s="347"/>
      <c r="I254" s="74" t="str">
        <f>X!C331</f>
        <v>Calore utilizzato</v>
      </c>
      <c r="J254" s="74"/>
      <c r="K254" s="74"/>
      <c r="L254" s="74"/>
      <c r="M254" s="74"/>
      <c r="N254" s="74"/>
      <c r="O254" s="74"/>
      <c r="P254" s="74"/>
      <c r="Q254" s="74"/>
      <c r="R254" s="74"/>
      <c r="S254" s="74"/>
      <c r="T254" s="74"/>
      <c r="U254" s="95" t="s">
        <v>20</v>
      </c>
      <c r="V254" s="74"/>
      <c r="W254" s="1266">
        <f>AM968</f>
        <v>0</v>
      </c>
      <c r="X254" s="1266"/>
      <c r="Y254" s="1266"/>
      <c r="Z254" s="1266"/>
      <c r="AA254" s="106"/>
      <c r="AB254" s="107"/>
      <c r="AC254" s="500"/>
      <c r="AD254" s="107"/>
      <c r="AE254" s="107"/>
      <c r="AF254" s="107"/>
      <c r="AG254" s="107"/>
      <c r="AH254" s="107"/>
      <c r="AI254" s="107"/>
      <c r="AJ254" s="107"/>
      <c r="AK254" s="106"/>
      <c r="AL254" s="106"/>
      <c r="AM254" s="106"/>
      <c r="AN254" s="106"/>
      <c r="AO254" s="106"/>
      <c r="AP254" s="106"/>
      <c r="AQ254" s="106"/>
      <c r="AR254" s="106"/>
      <c r="AS254" s="106"/>
      <c r="AT254" s="106"/>
      <c r="AU254" s="1266">
        <f>BK968</f>
        <v>0</v>
      </c>
      <c r="AV254" s="1266"/>
      <c r="AW254" s="1266"/>
      <c r="AX254" s="1266"/>
      <c r="AY254" s="106"/>
      <c r="AZ254" s="130"/>
      <c r="BA254" s="107"/>
      <c r="BB254" s="107"/>
      <c r="BC254" s="107"/>
      <c r="BD254" s="107"/>
      <c r="BE254" s="107"/>
      <c r="BF254" s="107"/>
      <c r="BG254" s="107"/>
      <c r="BH254" s="107"/>
      <c r="BO254" s="94"/>
      <c r="BQ254" s="201"/>
      <c r="BR254" s="201"/>
      <c r="BS254" s="201"/>
      <c r="BT254" s="201"/>
      <c r="BU254" s="201"/>
      <c r="BV254" s="201"/>
      <c r="BW254" s="201"/>
      <c r="BX254" s="201"/>
      <c r="BY254" s="201"/>
      <c r="BZ254" s="201"/>
      <c r="CA254" s="201"/>
      <c r="CB254" s="201"/>
      <c r="CC254" s="201"/>
      <c r="CD254" s="201"/>
      <c r="CE254" s="201"/>
      <c r="CF254" s="201"/>
      <c r="CG254" s="201"/>
      <c r="CH254" s="201"/>
      <c r="CI254" s="201"/>
      <c r="CJ254" s="201"/>
      <c r="CK254" s="201"/>
      <c r="CL254" s="201"/>
      <c r="CM254" s="201"/>
      <c r="CN254" s="201"/>
      <c r="CO254" s="201"/>
      <c r="CP254" s="201"/>
      <c r="CQ254" s="201"/>
      <c r="CR254" s="201"/>
      <c r="CS254" s="201"/>
      <c r="CT254" s="201"/>
      <c r="CU254" s="201"/>
      <c r="CV254" s="201"/>
      <c r="CW254" s="201"/>
      <c r="CX254" s="201"/>
      <c r="CY254" s="201"/>
      <c r="CZ254" s="201"/>
      <c r="DA254" s="201"/>
      <c r="DB254" s="201"/>
      <c r="DC254" s="201"/>
      <c r="DD254" s="201"/>
      <c r="DE254" s="201"/>
      <c r="DF254" s="201"/>
      <c r="DG254" s="201"/>
      <c r="DH254" s="201"/>
      <c r="DI254" s="201"/>
      <c r="DJ254" s="201"/>
      <c r="DK254" s="201"/>
      <c r="DL254" s="201"/>
      <c r="DM254" s="201"/>
      <c r="DN254" s="201"/>
      <c r="DO254" s="201"/>
      <c r="DP254" s="201"/>
      <c r="DQ254" s="201"/>
      <c r="DR254" s="201"/>
      <c r="DS254" s="201"/>
      <c r="DT254" s="201"/>
    </row>
    <row r="255" spans="5:124" s="27" customFormat="1" hidden="1" outlineLevel="1" x14ac:dyDescent="0.15">
      <c r="E255" s="201"/>
      <c r="G255" s="980"/>
      <c r="H255" s="347"/>
      <c r="I255" s="74" t="str">
        <f>X!C398</f>
        <v>Consumo di energia elettrica per Calore</v>
      </c>
      <c r="J255" s="74"/>
      <c r="K255" s="74"/>
      <c r="L255" s="74"/>
      <c r="M255" s="74"/>
      <c r="N255" s="74"/>
      <c r="O255" s="74"/>
      <c r="P255" s="74"/>
      <c r="Q255" s="74"/>
      <c r="R255" s="74"/>
      <c r="S255" s="74"/>
      <c r="T255" s="74"/>
      <c r="U255" s="95" t="s">
        <v>20</v>
      </c>
      <c r="V255" s="74"/>
      <c r="W255" s="1266">
        <f>AM980+AN356*X362</f>
        <v>0</v>
      </c>
      <c r="X255" s="1266"/>
      <c r="Y255" s="1266"/>
      <c r="Z255" s="1266"/>
      <c r="AA255" s="106"/>
      <c r="AB255" s="573" t="str">
        <f>IF(AB114=1,BR255,"")</f>
        <v/>
      </c>
      <c r="AC255" s="107"/>
      <c r="AD255" s="107"/>
      <c r="AE255" s="107"/>
      <c r="AF255" s="107"/>
      <c r="AG255" s="107"/>
      <c r="AH255" s="107"/>
      <c r="AI255" s="107"/>
      <c r="AJ255" s="107"/>
      <c r="AK255" s="106"/>
      <c r="AL255" s="106"/>
      <c r="AM255" s="106"/>
      <c r="AN255" s="106"/>
      <c r="AO255" s="106"/>
      <c r="AP255" s="106"/>
      <c r="AQ255" s="106"/>
      <c r="AR255" s="106"/>
      <c r="AS255" s="106"/>
      <c r="AT255" s="106"/>
      <c r="AU255" s="1266">
        <f>BK980+BL356*AV362</f>
        <v>0</v>
      </c>
      <c r="AV255" s="1266"/>
      <c r="AW255" s="1266"/>
      <c r="AX255" s="1266"/>
      <c r="AY255" s="106"/>
      <c r="AZ255" s="573" t="str">
        <f>IF(AZ114=1,BR255,"")</f>
        <v/>
      </c>
      <c r="BA255" s="107"/>
      <c r="BB255" s="107"/>
      <c r="BC255" s="107"/>
      <c r="BD255" s="107"/>
      <c r="BE255" s="107"/>
      <c r="BF255" s="107"/>
      <c r="BG255" s="107"/>
      <c r="BH255" s="107"/>
      <c r="BM255"/>
      <c r="BO255" s="94"/>
      <c r="BQ255" s="201"/>
      <c r="BR255" s="872" t="str">
        <f>X!C392</f>
        <v>(Aumento della temperatura di condensazione)</v>
      </c>
      <c r="BS255" s="201"/>
      <c r="BT255" s="201"/>
      <c r="BU255" s="63"/>
      <c r="BV255" s="63"/>
      <c r="BW255" s="63"/>
      <c r="BX255" s="63"/>
      <c r="BY255" s="63"/>
      <c r="BZ255" s="63"/>
      <c r="CA255" s="63"/>
      <c r="CB255" s="63"/>
      <c r="CC255" s="63"/>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row>
    <row r="256" spans="5:124" s="27" customFormat="1" ht="6" customHeight="1" collapsed="1" x14ac:dyDescent="0.15">
      <c r="E256" s="201"/>
      <c r="G256" s="90"/>
      <c r="H256" s="347"/>
      <c r="I256" s="74"/>
      <c r="J256" s="74"/>
      <c r="K256" s="74"/>
      <c r="L256" s="74"/>
      <c r="M256" s="74"/>
      <c r="N256" s="74"/>
      <c r="O256" s="74"/>
      <c r="P256" s="74"/>
      <c r="Q256" s="74"/>
      <c r="R256" s="74"/>
      <c r="S256" s="74"/>
      <c r="T256" s="74"/>
      <c r="U256" s="95"/>
      <c r="V256" s="74"/>
      <c r="W256" s="74"/>
      <c r="X256" s="106"/>
      <c r="Y256" s="106"/>
      <c r="Z256" s="106"/>
      <c r="AA256" s="106"/>
      <c r="AB256" s="106"/>
      <c r="AC256" s="106"/>
      <c r="AD256" s="106"/>
      <c r="AE256" s="106"/>
      <c r="AF256" s="106"/>
      <c r="AG256" s="106"/>
      <c r="AH256" s="106"/>
      <c r="AI256" s="106"/>
      <c r="AJ256" s="106"/>
      <c r="AK256" s="106"/>
      <c r="AL256" s="106"/>
      <c r="AM256" s="106"/>
      <c r="AN256" s="106"/>
      <c r="AO256" s="106"/>
      <c r="AP256" s="106"/>
      <c r="AQ256" s="106"/>
      <c r="AR256" s="106"/>
      <c r="AS256" s="106"/>
      <c r="AT256" s="106"/>
      <c r="AU256" s="74"/>
      <c r="AV256" s="106"/>
      <c r="AW256" s="106"/>
      <c r="AX256" s="106"/>
      <c r="AY256" s="106"/>
      <c r="AZ256" s="106"/>
      <c r="BO256" s="94"/>
      <c r="BQ256" s="201"/>
      <c r="BR256" s="201"/>
      <c r="BS256" s="201"/>
      <c r="BT256" s="201"/>
      <c r="BU256" s="63"/>
      <c r="BV256" s="63"/>
      <c r="BW256" s="63"/>
      <c r="BX256" s="63"/>
      <c r="BY256" s="63"/>
      <c r="BZ256" s="63"/>
      <c r="CA256" s="63"/>
      <c r="CB256" s="63"/>
      <c r="CC256" s="63"/>
      <c r="CD256" s="201"/>
      <c r="CE256" s="201"/>
      <c r="CF256" s="201"/>
      <c r="CG256" s="201"/>
      <c r="CH256" s="201"/>
      <c r="CI256" s="201"/>
      <c r="CJ256" s="201"/>
      <c r="CK256" s="201"/>
      <c r="CL256" s="201"/>
      <c r="CM256" s="201"/>
      <c r="CN256" s="201"/>
      <c r="CO256" s="201"/>
      <c r="CP256" s="201"/>
      <c r="CQ256" s="201"/>
      <c r="CR256" s="201"/>
      <c r="CS256" s="201"/>
      <c r="CT256" s="201"/>
      <c r="CU256" s="201"/>
      <c r="CV256" s="201"/>
      <c r="CW256" s="201"/>
      <c r="CX256" s="201"/>
      <c r="CY256" s="201"/>
      <c r="CZ256" s="201"/>
      <c r="DA256" s="201"/>
      <c r="DB256" s="201"/>
      <c r="DC256" s="201"/>
      <c r="DD256" s="201"/>
      <c r="DE256" s="201"/>
      <c r="DF256" s="201"/>
      <c r="DG256" s="201"/>
      <c r="DH256" s="201"/>
      <c r="DI256" s="201"/>
      <c r="DJ256" s="201"/>
      <c r="DK256" s="201"/>
      <c r="DL256" s="201"/>
      <c r="DM256" s="201"/>
      <c r="DN256" s="201"/>
      <c r="DO256" s="201"/>
      <c r="DP256" s="201"/>
      <c r="DQ256" s="201"/>
      <c r="DR256" s="201"/>
      <c r="DS256" s="201"/>
      <c r="DT256" s="201"/>
    </row>
    <row r="257" spans="5:124" s="27" customFormat="1" x14ac:dyDescent="0.15">
      <c r="E257" s="201"/>
      <c r="G257" s="90"/>
      <c r="H257" s="392"/>
      <c r="I257" s="1370" t="str">
        <f>X!C332</f>
        <v>Indice di efficienza energetica (calore)</v>
      </c>
      <c r="J257" s="1370"/>
      <c r="K257" s="1370"/>
      <c r="L257" s="1370"/>
      <c r="M257" s="1370"/>
      <c r="N257" s="1370"/>
      <c r="O257" s="1370"/>
      <c r="P257" s="1370"/>
      <c r="Q257" s="1370"/>
      <c r="R257" s="1370"/>
      <c r="S257" s="1370"/>
      <c r="T257" s="74"/>
      <c r="U257" s="95" t="s">
        <v>258</v>
      </c>
      <c r="V257" s="74"/>
      <c r="W257" s="74"/>
      <c r="X257" s="1301" t="str">
        <f>IF(W255=0,"--",W254/W255)</f>
        <v>--</v>
      </c>
      <c r="Y257" s="1301"/>
      <c r="Z257" s="1301"/>
      <c r="AA257" s="106"/>
      <c r="AB257" s="572" t="str">
        <f>X!C333</f>
        <v>(calore utilizzato / consumo di energia elettrica per il caldo)</v>
      </c>
      <c r="AC257" s="135"/>
      <c r="AD257" s="135"/>
      <c r="AE257" s="135"/>
      <c r="AF257" s="135"/>
      <c r="AG257" s="135"/>
      <c r="AH257" s="135"/>
      <c r="AI257" s="135"/>
      <c r="AJ257" s="135"/>
      <c r="AK257" s="106"/>
      <c r="AL257" s="106"/>
      <c r="AM257" s="106"/>
      <c r="AN257" s="106"/>
      <c r="AO257" s="106"/>
      <c r="AP257" s="106"/>
      <c r="AQ257" s="106"/>
      <c r="AR257" s="106"/>
      <c r="AS257" s="106"/>
      <c r="AT257" s="106"/>
      <c r="AU257" s="74"/>
      <c r="AV257" s="1301" t="str">
        <f>IF(AU255=0,"--",AU254/AU255)</f>
        <v>--</v>
      </c>
      <c r="AW257" s="1301"/>
      <c r="AX257" s="1301"/>
      <c r="AY257" s="106"/>
      <c r="AZ257" s="572" t="str">
        <f>AB257</f>
        <v>(calore utilizzato / consumo di energia elettrica per il caldo)</v>
      </c>
      <c r="BA257" s="107"/>
      <c r="BB257" s="107"/>
      <c r="BC257" s="107"/>
      <c r="BD257" s="107"/>
      <c r="BE257" s="107"/>
      <c r="BF257" s="107"/>
      <c r="BG257" s="107"/>
      <c r="BH257" s="107"/>
      <c r="BO257" s="94"/>
      <c r="BQ257" s="201"/>
      <c r="BR257" s="201"/>
      <c r="BS257" s="201"/>
      <c r="BT257" s="201"/>
      <c r="BU257" s="63"/>
      <c r="BV257" s="63"/>
      <c r="BW257" s="63"/>
      <c r="BX257" s="63"/>
      <c r="BY257" s="63"/>
      <c r="BZ257" s="63"/>
      <c r="CA257" s="63"/>
      <c r="CB257" s="63"/>
      <c r="CC257" s="63"/>
      <c r="CD257" s="201"/>
      <c r="CE257" s="201"/>
      <c r="CF257" s="201"/>
      <c r="CG257" s="201"/>
      <c r="CH257" s="201"/>
      <c r="CI257" s="201"/>
      <c r="CJ257" s="201"/>
      <c r="CK257" s="201"/>
      <c r="CL257" s="201"/>
      <c r="CM257" s="201"/>
      <c r="CN257" s="201"/>
      <c r="CO257" s="201"/>
      <c r="CP257" s="201"/>
      <c r="CQ257" s="201"/>
      <c r="CR257" s="201"/>
      <c r="CS257" s="201"/>
      <c r="CT257" s="201"/>
      <c r="CU257" s="201"/>
      <c r="CV257" s="201"/>
      <c r="CW257" s="201"/>
      <c r="CX257" s="201"/>
      <c r="CY257" s="201"/>
      <c r="CZ257" s="201"/>
      <c r="DA257" s="201"/>
      <c r="DB257" s="201"/>
      <c r="DC257" s="201"/>
      <c r="DD257" s="201"/>
      <c r="DE257" s="201"/>
      <c r="DF257" s="201"/>
      <c r="DG257" s="201"/>
      <c r="DH257" s="201"/>
      <c r="DI257" s="201"/>
      <c r="DJ257" s="201"/>
      <c r="DK257" s="201"/>
      <c r="DL257" s="201"/>
      <c r="DM257" s="201"/>
      <c r="DN257" s="201"/>
      <c r="DO257" s="201"/>
      <c r="DP257" s="201"/>
      <c r="DQ257" s="201"/>
      <c r="DR257" s="201"/>
      <c r="DS257" s="201"/>
      <c r="DT257" s="201"/>
    </row>
    <row r="258" spans="5:124" s="27" customFormat="1" x14ac:dyDescent="0.15">
      <c r="E258" s="201"/>
      <c r="G258" s="90"/>
      <c r="H258" s="347"/>
      <c r="I258" s="74"/>
      <c r="J258" s="74"/>
      <c r="K258" s="74"/>
      <c r="L258" s="74"/>
      <c r="M258" s="74"/>
      <c r="N258" s="74"/>
      <c r="O258" s="74"/>
      <c r="P258" s="74"/>
      <c r="Q258" s="74"/>
      <c r="R258" s="74"/>
      <c r="S258" s="74"/>
      <c r="T258" s="74"/>
      <c r="U258" s="95"/>
      <c r="V258" s="74"/>
      <c r="W258" s="74"/>
      <c r="X258" s="106"/>
      <c r="Y258" s="106"/>
      <c r="Z258" s="106"/>
      <c r="AA258" s="106"/>
      <c r="AB258" s="106"/>
      <c r="AC258" s="106"/>
      <c r="AD258" s="106"/>
      <c r="AE258" s="106"/>
      <c r="AF258" s="106"/>
      <c r="AG258" s="106"/>
      <c r="AH258" s="106"/>
      <c r="AI258" s="106"/>
      <c r="AJ258" s="106"/>
      <c r="AK258" s="106"/>
      <c r="AL258" s="106"/>
      <c r="AM258" s="106"/>
      <c r="AN258" s="106"/>
      <c r="AO258" s="106"/>
      <c r="AP258" s="106"/>
      <c r="AQ258" s="106"/>
      <c r="AR258" s="106"/>
      <c r="AS258" s="106"/>
      <c r="AT258" s="106"/>
      <c r="AU258" s="74"/>
      <c r="AV258" s="106"/>
      <c r="AW258" s="106"/>
      <c r="AX258" s="106"/>
      <c r="AY258" s="106"/>
      <c r="AZ258" s="106"/>
      <c r="BO258" s="94"/>
      <c r="BQ258" s="201"/>
      <c r="BR258" s="201"/>
      <c r="BS258" s="201"/>
      <c r="BT258" s="201"/>
      <c r="BU258" s="63"/>
      <c r="BV258" s="63"/>
      <c r="BW258" s="63"/>
      <c r="BX258" s="63"/>
      <c r="BY258" s="63"/>
      <c r="BZ258" s="63"/>
      <c r="CA258" s="63"/>
      <c r="CB258" s="63"/>
      <c r="CC258" s="63"/>
      <c r="CD258" s="201"/>
      <c r="CE258" s="201"/>
      <c r="CF258" s="201"/>
      <c r="CG258" s="201"/>
      <c r="CH258" s="201"/>
      <c r="CI258" s="201"/>
      <c r="CJ258" s="201"/>
      <c r="CK258" s="201"/>
      <c r="CL258" s="201"/>
      <c r="CM258" s="201"/>
      <c r="CN258" s="201"/>
      <c r="CO258" s="201"/>
      <c r="CP258" s="201"/>
      <c r="CQ258" s="201"/>
      <c r="CR258" s="201"/>
      <c r="CS258" s="201"/>
      <c r="CT258" s="201"/>
      <c r="CU258" s="201"/>
      <c r="CV258" s="201"/>
      <c r="CW258" s="201"/>
      <c r="CX258" s="201"/>
      <c r="CY258" s="201"/>
      <c r="CZ258" s="201"/>
      <c r="DA258" s="201"/>
      <c r="DB258" s="201"/>
      <c r="DC258" s="201"/>
      <c r="DD258" s="201"/>
      <c r="DE258" s="201"/>
      <c r="DF258" s="201"/>
      <c r="DG258" s="201"/>
      <c r="DH258" s="201"/>
      <c r="DI258" s="201"/>
      <c r="DJ258" s="201"/>
      <c r="DK258" s="201"/>
      <c r="DL258" s="201"/>
      <c r="DM258" s="201"/>
      <c r="DN258" s="201"/>
      <c r="DO258" s="201"/>
      <c r="DP258" s="201"/>
      <c r="DQ258" s="201"/>
      <c r="DR258" s="201"/>
      <c r="DS258" s="201"/>
      <c r="DT258" s="201"/>
    </row>
    <row r="259" spans="5:124" s="27" customFormat="1" x14ac:dyDescent="0.15">
      <c r="E259" s="201"/>
      <c r="G259" s="90"/>
      <c r="H259" s="392" t="str">
        <f>X!C334</f>
        <v>Sistema complessivo (freddo + calore)</v>
      </c>
      <c r="I259" s="74"/>
      <c r="J259" s="74"/>
      <c r="K259" s="74"/>
      <c r="L259" s="74"/>
      <c r="M259" s="74"/>
      <c r="N259" s="74"/>
      <c r="O259" s="74"/>
      <c r="P259" s="74"/>
      <c r="Q259" s="74"/>
      <c r="R259" s="74"/>
      <c r="S259" s="74"/>
      <c r="T259" s="74"/>
      <c r="U259" s="95"/>
      <c r="V259" s="74"/>
      <c r="W259" s="74"/>
      <c r="X259" s="1266"/>
      <c r="Y259" s="1291"/>
      <c r="Z259" s="1291"/>
      <c r="AA259" s="106"/>
      <c r="AB259" s="107"/>
      <c r="AC259" s="107"/>
      <c r="AD259" s="107"/>
      <c r="AE259" s="107"/>
      <c r="AF259" s="107"/>
      <c r="AG259" s="107"/>
      <c r="AH259" s="107"/>
      <c r="AI259" s="107"/>
      <c r="AJ259" s="107"/>
      <c r="AK259" s="106"/>
      <c r="AL259" s="106"/>
      <c r="AM259" s="106"/>
      <c r="AN259" s="106"/>
      <c r="AO259" s="106"/>
      <c r="AP259" s="106"/>
      <c r="AQ259" s="106"/>
      <c r="AR259" s="106"/>
      <c r="AS259" s="106"/>
      <c r="AT259" s="106"/>
      <c r="AU259" s="74"/>
      <c r="AV259" s="1266"/>
      <c r="AW259" s="1291"/>
      <c r="AX259" s="1291"/>
      <c r="AY259" s="106"/>
      <c r="AZ259" s="130"/>
      <c r="BA259" s="107"/>
      <c r="BB259" s="107"/>
      <c r="BC259" s="107"/>
      <c r="BD259" s="107"/>
      <c r="BE259" s="107"/>
      <c r="BF259" s="107"/>
      <c r="BG259" s="107"/>
      <c r="BH259" s="107"/>
      <c r="BO259" s="94"/>
      <c r="BQ259" s="201"/>
      <c r="BR259" s="201"/>
      <c r="BS259" s="201"/>
      <c r="BT259" s="201"/>
      <c r="BU259" s="201"/>
      <c r="BV259" s="201"/>
      <c r="BW259" s="201"/>
      <c r="BX259" s="201"/>
      <c r="BY259" s="201"/>
      <c r="BZ259" s="201"/>
      <c r="CA259" s="201"/>
      <c r="CB259" s="201"/>
      <c r="CC259" s="201"/>
      <c r="CD259" s="201"/>
      <c r="CE259" s="201"/>
      <c r="CF259" s="201"/>
      <c r="CG259" s="201"/>
      <c r="CH259" s="201"/>
      <c r="CI259" s="201"/>
      <c r="CJ259" s="201"/>
      <c r="CK259" s="201"/>
      <c r="CL259" s="201"/>
      <c r="CM259" s="201"/>
      <c r="CN259" s="201"/>
      <c r="CO259" s="201"/>
      <c r="CP259" s="201"/>
      <c r="CQ259" s="201"/>
      <c r="CR259" s="201"/>
      <c r="CS259" s="201"/>
      <c r="CT259" s="201"/>
      <c r="CU259" s="201"/>
      <c r="CV259" s="201"/>
      <c r="CW259" s="201"/>
      <c r="CX259" s="201"/>
      <c r="CY259" s="201"/>
      <c r="CZ259" s="201"/>
      <c r="DA259" s="201"/>
      <c r="DB259" s="201"/>
      <c r="DC259" s="201"/>
      <c r="DD259" s="201"/>
      <c r="DE259" s="201"/>
      <c r="DF259" s="201"/>
      <c r="DG259" s="201"/>
      <c r="DH259" s="201"/>
      <c r="DI259" s="201"/>
      <c r="DJ259" s="201"/>
      <c r="DK259" s="201"/>
      <c r="DL259" s="201"/>
      <c r="DM259" s="201"/>
      <c r="DN259" s="201"/>
      <c r="DO259" s="201"/>
      <c r="DP259" s="201"/>
      <c r="DQ259" s="201"/>
      <c r="DR259" s="201"/>
      <c r="DS259" s="201"/>
      <c r="DT259" s="201"/>
    </row>
    <row r="260" spans="5:124" s="27" customFormat="1" x14ac:dyDescent="0.15">
      <c r="E260" s="201"/>
      <c r="G260" s="90"/>
      <c r="H260" s="347"/>
      <c r="I260" s="74" t="str">
        <f>X!C335</f>
        <v>Calore + freddo utilizzati</v>
      </c>
      <c r="J260" s="74"/>
      <c r="K260" s="74"/>
      <c r="L260" s="74"/>
      <c r="M260" s="74"/>
      <c r="N260" s="74"/>
      <c r="O260" s="74"/>
      <c r="P260" s="74"/>
      <c r="Q260" s="74"/>
      <c r="R260" s="74"/>
      <c r="S260" s="74"/>
      <c r="T260" s="74"/>
      <c r="U260" s="95" t="s">
        <v>20</v>
      </c>
      <c r="V260" s="74"/>
      <c r="W260" s="1266">
        <f>W245+W254</f>
        <v>0</v>
      </c>
      <c r="X260" s="1266"/>
      <c r="Y260" s="1266"/>
      <c r="Z260" s="1266"/>
      <c r="AA260" s="106"/>
      <c r="AB260" s="107"/>
      <c r="AC260" s="500"/>
      <c r="AD260" s="107"/>
      <c r="AE260" s="107"/>
      <c r="AF260" s="107"/>
      <c r="AG260" s="107"/>
      <c r="AH260" s="107"/>
      <c r="AI260" s="107"/>
      <c r="AJ260" s="107"/>
      <c r="AK260" s="106"/>
      <c r="AL260" s="106"/>
      <c r="AM260" s="106"/>
      <c r="AN260" s="106"/>
      <c r="AO260" s="106"/>
      <c r="AP260" s="106"/>
      <c r="AQ260" s="106"/>
      <c r="AR260" s="106"/>
      <c r="AS260" s="106"/>
      <c r="AT260" s="106"/>
      <c r="AU260" s="1266">
        <f>AU245+AU254</f>
        <v>0</v>
      </c>
      <c r="AV260" s="1266"/>
      <c r="AW260" s="1266"/>
      <c r="AX260" s="1266"/>
      <c r="AY260" s="106"/>
      <c r="AZ260" s="130"/>
      <c r="BA260" s="107"/>
      <c r="BB260" s="107"/>
      <c r="BC260" s="107"/>
      <c r="BD260" s="107"/>
      <c r="BE260" s="107"/>
      <c r="BF260" s="107"/>
      <c r="BG260" s="107"/>
      <c r="BH260" s="107"/>
      <c r="BO260" s="94"/>
      <c r="BQ260" s="201"/>
      <c r="BR260" s="201"/>
      <c r="BS260" s="201"/>
      <c r="BT260" s="201"/>
      <c r="BU260" s="201"/>
      <c r="BV260" s="201"/>
      <c r="BW260" s="201"/>
      <c r="BX260" s="201"/>
      <c r="BY260" s="201"/>
      <c r="BZ260" s="201"/>
      <c r="CA260" s="201"/>
      <c r="CB260" s="201"/>
      <c r="CC260" s="201"/>
      <c r="CD260" s="201"/>
      <c r="CE260" s="201"/>
      <c r="CF260" s="201"/>
      <c r="CG260" s="201"/>
      <c r="CH260" s="201"/>
      <c r="CI260" s="201"/>
      <c r="CJ260" s="201"/>
      <c r="CK260" s="201"/>
      <c r="CL260" s="201"/>
      <c r="CM260" s="201"/>
      <c r="CN260" s="201"/>
      <c r="CO260" s="201"/>
      <c r="CP260" s="201"/>
      <c r="CQ260" s="201"/>
      <c r="CR260" s="201"/>
      <c r="CS260" s="201"/>
      <c r="CT260" s="201"/>
      <c r="CU260" s="201"/>
      <c r="CV260" s="201"/>
      <c r="CW260" s="201"/>
      <c r="CX260" s="201"/>
      <c r="CY260" s="201"/>
      <c r="CZ260" s="201"/>
      <c r="DA260" s="201"/>
      <c r="DB260" s="201"/>
      <c r="DC260" s="201"/>
      <c r="DD260" s="201"/>
      <c r="DE260" s="201"/>
      <c r="DF260" s="201"/>
      <c r="DG260" s="201"/>
      <c r="DH260" s="201"/>
      <c r="DI260" s="201"/>
      <c r="DJ260" s="201"/>
      <c r="DK260" s="201"/>
      <c r="DL260" s="201"/>
      <c r="DM260" s="201"/>
      <c r="DN260" s="201"/>
      <c r="DO260" s="201"/>
      <c r="DP260" s="201"/>
      <c r="DQ260" s="201"/>
      <c r="DR260" s="201"/>
      <c r="DS260" s="201"/>
      <c r="DT260" s="201"/>
    </row>
    <row r="261" spans="5:124" s="27" customFormat="1" x14ac:dyDescent="0.15">
      <c r="E261" s="201"/>
      <c r="G261" s="90"/>
      <c r="H261" s="347"/>
      <c r="I261" s="74" t="str">
        <f>X!C336</f>
        <v>Consumo di energia elettrica calore e freddo</v>
      </c>
      <c r="J261" s="74"/>
      <c r="K261" s="74"/>
      <c r="L261" s="74"/>
      <c r="M261" s="74"/>
      <c r="N261" s="74"/>
      <c r="O261" s="74"/>
      <c r="P261" s="74"/>
      <c r="Q261" s="74"/>
      <c r="R261" s="74"/>
      <c r="S261" s="74"/>
      <c r="T261" s="74"/>
      <c r="U261" s="95" t="s">
        <v>20</v>
      </c>
      <c r="V261" s="74"/>
      <c r="W261" s="1266">
        <f>W247+W255</f>
        <v>0</v>
      </c>
      <c r="X261" s="1266"/>
      <c r="Y261" s="1266"/>
      <c r="Z261" s="1266"/>
      <c r="AA261" s="106"/>
      <c r="AB261" s="107"/>
      <c r="AC261" s="107"/>
      <c r="AD261" s="107"/>
      <c r="AE261" s="107"/>
      <c r="AF261" s="107"/>
      <c r="AG261" s="107"/>
      <c r="AH261" s="107"/>
      <c r="AI261" s="107"/>
      <c r="AJ261" s="107"/>
      <c r="AK261" s="106"/>
      <c r="AL261" s="106"/>
      <c r="AM261" s="106"/>
      <c r="AN261" s="106"/>
      <c r="AO261" s="106"/>
      <c r="AP261" s="106"/>
      <c r="AQ261" s="106"/>
      <c r="AR261" s="106"/>
      <c r="AS261" s="106"/>
      <c r="AT261" s="106"/>
      <c r="AU261" s="1266">
        <f>AU247+AU255</f>
        <v>0</v>
      </c>
      <c r="AV261" s="1266"/>
      <c r="AW261" s="1266"/>
      <c r="AX261" s="1266"/>
      <c r="AY261" s="106"/>
      <c r="AZ261" s="130"/>
      <c r="BA261" s="107"/>
      <c r="BB261" s="107"/>
      <c r="BC261" s="107"/>
      <c r="BD261" s="107"/>
      <c r="BE261" s="107"/>
      <c r="BF261" s="107"/>
      <c r="BG261" s="107"/>
      <c r="BH261" s="107"/>
      <c r="BM261"/>
      <c r="BO261" s="94"/>
      <c r="BQ261" s="201"/>
      <c r="BR261" s="201"/>
      <c r="BS261" s="201"/>
      <c r="BT261" s="201"/>
      <c r="BU261" s="63"/>
      <c r="BV261" s="63"/>
      <c r="BW261" s="63"/>
      <c r="BX261" s="63"/>
      <c r="BY261" s="63"/>
      <c r="BZ261" s="63"/>
      <c r="CA261" s="63"/>
      <c r="CB261" s="63"/>
      <c r="CC261" s="63"/>
      <c r="CD261" s="201"/>
      <c r="CE261" s="201"/>
      <c r="CF261" s="201"/>
      <c r="CG261" s="201"/>
      <c r="CH261" s="201"/>
      <c r="CI261" s="201"/>
      <c r="CJ261" s="201"/>
      <c r="CK261" s="201"/>
      <c r="CL261" s="201"/>
      <c r="CM261" s="201"/>
      <c r="CN261" s="201"/>
      <c r="CO261" s="201"/>
      <c r="CP261" s="201"/>
      <c r="CQ261" s="201"/>
      <c r="CR261" s="201"/>
      <c r="CS261" s="201"/>
      <c r="CT261" s="201"/>
      <c r="CU261" s="201"/>
      <c r="CV261" s="201"/>
      <c r="CW261" s="201"/>
      <c r="CX261" s="201"/>
      <c r="CY261" s="201"/>
      <c r="CZ261" s="201"/>
      <c r="DA261" s="201"/>
      <c r="DB261" s="201"/>
      <c r="DC261" s="201"/>
      <c r="DD261" s="201"/>
      <c r="DE261" s="201"/>
      <c r="DF261" s="201"/>
      <c r="DG261" s="201"/>
      <c r="DH261" s="201"/>
      <c r="DI261" s="201"/>
      <c r="DJ261" s="201"/>
      <c r="DK261" s="201"/>
      <c r="DL261" s="201"/>
      <c r="DM261" s="201"/>
      <c r="DN261" s="201"/>
      <c r="DO261" s="201"/>
      <c r="DP261" s="201"/>
      <c r="DQ261" s="201"/>
      <c r="DR261" s="201"/>
      <c r="DS261" s="201"/>
      <c r="DT261" s="201"/>
    </row>
    <row r="262" spans="5:124" s="27" customFormat="1" x14ac:dyDescent="0.15">
      <c r="E262" s="201"/>
      <c r="G262" s="90"/>
      <c r="H262" s="347"/>
      <c r="I262" s="74"/>
      <c r="J262" s="74"/>
      <c r="K262" s="74"/>
      <c r="L262" s="74"/>
      <c r="M262" s="74"/>
      <c r="N262" s="74"/>
      <c r="O262" s="74"/>
      <c r="P262" s="74"/>
      <c r="Q262" s="74"/>
      <c r="R262" s="74"/>
      <c r="S262" s="74"/>
      <c r="T262" s="74"/>
      <c r="U262" s="95"/>
      <c r="V262" s="74"/>
      <c r="W262" s="74"/>
      <c r="X262" s="106"/>
      <c r="Y262" s="106"/>
      <c r="Z262" s="106"/>
      <c r="AA262" s="106"/>
      <c r="AB262" s="106"/>
      <c r="AC262" s="106"/>
      <c r="AD262" s="106"/>
      <c r="AE262" s="106"/>
      <c r="AF262" s="106"/>
      <c r="AG262" s="106"/>
      <c r="AH262" s="106"/>
      <c r="AI262" s="106"/>
      <c r="AJ262" s="106"/>
      <c r="AK262" s="106"/>
      <c r="AL262" s="106"/>
      <c r="AM262" s="106"/>
      <c r="AN262" s="106"/>
      <c r="AO262" s="106"/>
      <c r="AP262" s="106"/>
      <c r="AQ262" s="106"/>
      <c r="AR262" s="106"/>
      <c r="AS262" s="106"/>
      <c r="AT262" s="106"/>
      <c r="AU262" s="74"/>
      <c r="AV262" s="106"/>
      <c r="AW262" s="106"/>
      <c r="AX262" s="106"/>
      <c r="AY262" s="106"/>
      <c r="AZ262" s="106"/>
      <c r="BO262" s="94"/>
      <c r="BQ262" s="201"/>
      <c r="BR262" s="201"/>
      <c r="BS262" s="201"/>
      <c r="BT262" s="201"/>
      <c r="BU262" s="63"/>
      <c r="BV262" s="63"/>
      <c r="BW262" s="63"/>
      <c r="BX262" s="63"/>
      <c r="BY262" s="63"/>
      <c r="BZ262" s="63"/>
      <c r="CA262" s="63"/>
      <c r="CB262" s="63"/>
      <c r="CC262" s="63"/>
      <c r="CD262" s="201"/>
      <c r="CE262" s="201"/>
      <c r="CF262" s="201"/>
      <c r="CG262" s="201"/>
      <c r="CH262" s="201"/>
      <c r="CI262" s="201"/>
      <c r="CJ262" s="201"/>
      <c r="CK262" s="201"/>
      <c r="CL262" s="201"/>
      <c r="CM262" s="201"/>
      <c r="CN262" s="201"/>
      <c r="CO262" s="201"/>
      <c r="CP262" s="201"/>
      <c r="CQ262" s="201"/>
      <c r="CR262" s="201"/>
      <c r="CS262" s="201"/>
      <c r="CT262" s="201"/>
      <c r="CU262" s="201"/>
      <c r="CV262" s="201"/>
      <c r="CW262" s="201"/>
      <c r="CX262" s="201"/>
      <c r="CY262" s="201"/>
      <c r="CZ262" s="201"/>
      <c r="DA262" s="201"/>
      <c r="DB262" s="201"/>
      <c r="DC262" s="201"/>
      <c r="DD262" s="201"/>
      <c r="DE262" s="201"/>
      <c r="DF262" s="201"/>
      <c r="DG262" s="201"/>
      <c r="DH262" s="201"/>
      <c r="DI262" s="201"/>
      <c r="DJ262" s="201"/>
      <c r="DK262" s="201"/>
      <c r="DL262" s="201"/>
      <c r="DM262" s="201"/>
      <c r="DN262" s="201"/>
      <c r="DO262" s="201"/>
      <c r="DP262" s="201"/>
      <c r="DQ262" s="201"/>
      <c r="DR262" s="201"/>
      <c r="DS262" s="201"/>
      <c r="DT262" s="201"/>
    </row>
    <row r="263" spans="5:124" s="27" customFormat="1" x14ac:dyDescent="0.15">
      <c r="E263" s="201"/>
      <c r="G263" s="90"/>
      <c r="H263" s="392"/>
      <c r="I263" s="1370" t="str">
        <f>X!C337</f>
        <v>Indice di efficienza energetica (calore + freddo)</v>
      </c>
      <c r="J263" s="1370"/>
      <c r="K263" s="1370"/>
      <c r="L263" s="1370"/>
      <c r="M263" s="1370"/>
      <c r="N263" s="1370"/>
      <c r="O263" s="1370"/>
      <c r="P263" s="1370"/>
      <c r="Q263" s="1370"/>
      <c r="R263" s="1370"/>
      <c r="S263" s="1370"/>
      <c r="T263" s="74"/>
      <c r="U263" s="95" t="s">
        <v>258</v>
      </c>
      <c r="V263" s="74"/>
      <c r="W263" s="74"/>
      <c r="X263" s="1301">
        <f>IF(W261=0,0,W260/W261)</f>
        <v>0</v>
      </c>
      <c r="Y263" s="1301"/>
      <c r="Z263" s="1301"/>
      <c r="AA263" s="106"/>
      <c r="AB263" s="572" t="str">
        <f>X!C338</f>
        <v>((calore + freddo utilizzati) / consumo totale di energia elettrica)</v>
      </c>
      <c r="AC263" s="135"/>
      <c r="AD263" s="135"/>
      <c r="AE263" s="135"/>
      <c r="AF263" s="135"/>
      <c r="AG263" s="135"/>
      <c r="AH263" s="135"/>
      <c r="AI263" s="135"/>
      <c r="AJ263" s="135"/>
      <c r="AK263" s="106"/>
      <c r="AL263" s="106"/>
      <c r="AM263" s="106"/>
      <c r="AN263" s="106"/>
      <c r="AO263" s="106"/>
      <c r="AP263" s="106"/>
      <c r="AQ263" s="106"/>
      <c r="AR263" s="106"/>
      <c r="AS263" s="106"/>
      <c r="AT263" s="106"/>
      <c r="AU263" s="74"/>
      <c r="AV263" s="1301">
        <f>IF(AU261=0,0,AU260/AU261)</f>
        <v>0</v>
      </c>
      <c r="AW263" s="1301"/>
      <c r="AX263" s="1301"/>
      <c r="AY263" s="106"/>
      <c r="AZ263" s="572" t="str">
        <f>AB263</f>
        <v>((calore + freddo utilizzati) / consumo totale di energia elettrica)</v>
      </c>
      <c r="BA263" s="107"/>
      <c r="BB263" s="107"/>
      <c r="BC263" s="107"/>
      <c r="BD263" s="107"/>
      <c r="BE263" s="107"/>
      <c r="BF263" s="107"/>
      <c r="BG263" s="107"/>
      <c r="BH263" s="107"/>
      <c r="BO263" s="94"/>
      <c r="BQ263" s="201"/>
      <c r="BR263" s="201"/>
      <c r="BS263" s="201"/>
      <c r="BT263" s="201"/>
      <c r="BU263" s="63"/>
      <c r="BV263" s="63"/>
      <c r="BW263" s="63"/>
      <c r="BX263" s="63"/>
      <c r="BY263" s="63"/>
      <c r="BZ263" s="63"/>
      <c r="CA263" s="63"/>
      <c r="CB263" s="63"/>
      <c r="CC263" s="63"/>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row>
    <row r="264" spans="5:124" x14ac:dyDescent="0.15">
      <c r="G264" s="118"/>
      <c r="BO264" s="121"/>
      <c r="BU264" s="201"/>
      <c r="BV264" s="201"/>
      <c r="BW264" s="201"/>
      <c r="BX264" s="201"/>
      <c r="BY264" s="201"/>
      <c r="BZ264" s="201"/>
      <c r="CA264" s="201"/>
      <c r="CB264" s="201"/>
      <c r="CC264" s="201"/>
    </row>
    <row r="265" spans="5:124"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row>
    <row r="266" spans="5:124" x14ac:dyDescent="0.15">
      <c r="G266" s="118"/>
      <c r="H266" s="569">
        <v>4.2</v>
      </c>
      <c r="I266" s="570" t="str">
        <f>X!$C$102</f>
        <v>Risultato della stima in base alle ipotesi del progettista</v>
      </c>
      <c r="J266" s="210"/>
      <c r="K266" s="210"/>
      <c r="L266" s="210"/>
      <c r="M266" s="210"/>
      <c r="N266" s="210"/>
      <c r="O266" s="210"/>
      <c r="P266" s="210"/>
      <c r="Q266" s="210"/>
      <c r="R266" s="210"/>
      <c r="S266" s="210"/>
      <c r="T266" s="210"/>
      <c r="U266" s="571"/>
      <c r="V266" s="210"/>
      <c r="W266" s="210"/>
      <c r="X266" s="210"/>
      <c r="Y266" s="210"/>
      <c r="Z266" s="210"/>
      <c r="AA266" s="210"/>
      <c r="AB266" s="210"/>
      <c r="AC266" s="210"/>
      <c r="AD266" s="210"/>
      <c r="AE266" s="210"/>
      <c r="AF266" s="210"/>
      <c r="AG266" s="210"/>
      <c r="AH266" s="210"/>
      <c r="AI266" s="210"/>
      <c r="AJ266" s="210"/>
      <c r="AK266" s="210"/>
      <c r="AL266" s="210"/>
      <c r="AM266" s="210"/>
      <c r="AN266" s="210"/>
      <c r="AO266" s="210"/>
      <c r="AP266" s="210"/>
      <c r="AQ266" s="27"/>
      <c r="AR266" s="27"/>
      <c r="AS266" s="27"/>
      <c r="AT266" s="27"/>
      <c r="AU266" s="210"/>
      <c r="AV266" s="210"/>
      <c r="AW266" s="210"/>
      <c r="AX266" s="210"/>
      <c r="AY266" s="210"/>
      <c r="AZ266" s="210"/>
      <c r="BA266" s="210"/>
      <c r="BB266" s="210"/>
      <c r="BC266" s="210"/>
      <c r="BD266" s="210"/>
      <c r="BE266" s="210"/>
      <c r="BF266" s="210"/>
      <c r="BG266" s="210"/>
      <c r="BH266" s="210"/>
      <c r="BI266" s="210"/>
      <c r="BJ266" s="210"/>
      <c r="BK266" s="210"/>
      <c r="BL266" s="210"/>
      <c r="BM266" s="210"/>
      <c r="BN266" s="210"/>
      <c r="BO266" s="121"/>
      <c r="BQ266" s="201"/>
      <c r="BU266" s="201"/>
      <c r="BV266" s="201"/>
      <c r="BW266" s="201"/>
      <c r="BX266" s="201"/>
      <c r="BY266" s="201"/>
      <c r="BZ266" s="201"/>
      <c r="CA266" s="201"/>
      <c r="CB266" s="201"/>
      <c r="CC266" s="201"/>
    </row>
    <row r="267" spans="5:124"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32"/>
      <c r="Y267" s="132"/>
      <c r="Z267" s="132"/>
      <c r="AA267" s="132"/>
      <c r="AB267" s="132"/>
      <c r="AC267" s="132"/>
      <c r="AD267" s="132"/>
      <c r="AE267" s="132"/>
      <c r="AF267" s="132"/>
      <c r="AG267" s="132"/>
      <c r="AH267" s="132"/>
      <c r="AI267" s="132"/>
      <c r="AJ267" s="132"/>
      <c r="AK267" s="132"/>
      <c r="AL267" s="132"/>
      <c r="AM267" s="106"/>
      <c r="AN267" s="106"/>
      <c r="AO267" s="106"/>
      <c r="AP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row>
    <row r="268" spans="5:124" s="27" customFormat="1" ht="17" customHeight="1" x14ac:dyDescent="0.15">
      <c r="E268" s="201"/>
      <c r="G268" s="90"/>
      <c r="H268" s="364"/>
      <c r="I268" s="1480" t="str">
        <f>X!C457</f>
        <v>Il TEWI e l'efficienza economica sono calcolati sulla base dei tempi di funzionamento definiti dal progettista (vedi 3.6) e del fabbisogno di energia risultante. Se non vengono inseriti valori al punto 3.6, il programma prende i tempi di funzionamento dal profilo standard. In questo caso i risultati (punti 4.1 e 4.2) sono identici.</v>
      </c>
      <c r="J268" s="1480"/>
      <c r="K268" s="1480"/>
      <c r="L268" s="1480"/>
      <c r="M268" s="1480"/>
      <c r="N268" s="1480"/>
      <c r="O268" s="1480"/>
      <c r="P268" s="1480"/>
      <c r="Q268" s="1480"/>
      <c r="R268" s="1480"/>
      <c r="S268" s="1480"/>
      <c r="T268" s="1480"/>
      <c r="U268" s="1480"/>
      <c r="V268" s="1480"/>
      <c r="W268" s="1480"/>
      <c r="X268" s="1480"/>
      <c r="Y268" s="1480"/>
      <c r="Z268" s="1480"/>
      <c r="AA268" s="1480"/>
      <c r="AB268" s="1480"/>
      <c r="AC268" s="1480"/>
      <c r="AD268" s="1480"/>
      <c r="AE268" s="1480"/>
      <c r="AF268" s="1480"/>
      <c r="AG268" s="1480"/>
      <c r="AH268" s="1480"/>
      <c r="AI268" s="1480"/>
      <c r="AJ268" s="1480"/>
      <c r="AK268" s="1480"/>
      <c r="AL268" s="1480"/>
      <c r="AM268" s="1480"/>
      <c r="AN268" s="1480"/>
      <c r="AO268" s="1480"/>
      <c r="AP268" s="1480"/>
      <c r="AQ268" s="1480"/>
      <c r="AR268" s="1480"/>
      <c r="AS268" s="1480"/>
      <c r="AT268" s="1480"/>
      <c r="AU268" s="1480"/>
      <c r="AV268" s="1480"/>
      <c r="AW268" s="1480"/>
      <c r="AX268" s="1480"/>
      <c r="AY268" s="1480"/>
      <c r="AZ268" s="1480"/>
      <c r="BA268" s="1480"/>
      <c r="BB268" s="1480"/>
      <c r="BC268" s="1480"/>
      <c r="BD268" s="1480"/>
      <c r="BE268" s="1480"/>
      <c r="BF268" s="1480"/>
      <c r="BG268" s="1480"/>
      <c r="BH268" s="1480"/>
      <c r="BI268" s="1480"/>
      <c r="BJ268" s="1480"/>
      <c r="BK268" s="1480"/>
      <c r="BL268" s="1480"/>
      <c r="BM268" s="1480"/>
      <c r="BN268" s="1480"/>
      <c r="BO268" s="94"/>
      <c r="BQ268" s="201"/>
      <c r="BR268" s="201"/>
      <c r="BS268" s="201"/>
      <c r="BT268" s="201"/>
      <c r="BU268" s="63"/>
      <c r="BV268" s="63"/>
      <c r="BW268" s="63"/>
      <c r="BX268" s="63"/>
      <c r="BY268" s="63"/>
      <c r="BZ268" s="63"/>
      <c r="CA268" s="63"/>
      <c r="CB268" s="63"/>
      <c r="CC268" s="63"/>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row>
    <row r="269" spans="5:124" s="27" customFormat="1" ht="11" customHeight="1" x14ac:dyDescent="0.15">
      <c r="E269" s="201"/>
      <c r="G269" s="90"/>
      <c r="H269" s="364"/>
      <c r="I269" s="1480"/>
      <c r="J269" s="1480"/>
      <c r="K269" s="1480"/>
      <c r="L269" s="1480"/>
      <c r="M269" s="1480"/>
      <c r="N269" s="1480"/>
      <c r="O269" s="1480"/>
      <c r="P269" s="1480"/>
      <c r="Q269" s="1480"/>
      <c r="R269" s="1480"/>
      <c r="S269" s="1480"/>
      <c r="T269" s="1480"/>
      <c r="U269" s="1480"/>
      <c r="V269" s="1480"/>
      <c r="W269" s="1480"/>
      <c r="X269" s="1480"/>
      <c r="Y269" s="1480"/>
      <c r="Z269" s="1480"/>
      <c r="AA269" s="1480"/>
      <c r="AB269" s="1480"/>
      <c r="AC269" s="1480"/>
      <c r="AD269" s="1480"/>
      <c r="AE269" s="1480"/>
      <c r="AF269" s="1480"/>
      <c r="AG269" s="1480"/>
      <c r="AH269" s="1480"/>
      <c r="AI269" s="1480"/>
      <c r="AJ269" s="1480"/>
      <c r="AK269" s="1480"/>
      <c r="AL269" s="1480"/>
      <c r="AM269" s="1480"/>
      <c r="AN269" s="1480"/>
      <c r="AO269" s="1480"/>
      <c r="AP269" s="1480"/>
      <c r="AQ269" s="1480"/>
      <c r="AR269" s="1480"/>
      <c r="AS269" s="1480"/>
      <c r="AT269" s="1480"/>
      <c r="AU269" s="1480"/>
      <c r="AV269" s="1480"/>
      <c r="AW269" s="1480"/>
      <c r="AX269" s="1480"/>
      <c r="AY269" s="1480"/>
      <c r="AZ269" s="1480"/>
      <c r="BA269" s="1480"/>
      <c r="BB269" s="1480"/>
      <c r="BC269" s="1480"/>
      <c r="BD269" s="1480"/>
      <c r="BE269" s="1480"/>
      <c r="BF269" s="1480"/>
      <c r="BG269" s="1480"/>
      <c r="BH269" s="1480"/>
      <c r="BI269" s="1480"/>
      <c r="BJ269" s="1480"/>
      <c r="BK269" s="1480"/>
      <c r="BL269" s="1480"/>
      <c r="BM269" s="1480"/>
      <c r="BN269" s="1480"/>
      <c r="BO269" s="94"/>
      <c r="BQ269" s="201"/>
      <c r="BR269" s="201"/>
      <c r="BS269" s="201"/>
      <c r="BT269" s="201"/>
      <c r="BU269" s="63"/>
      <c r="BV269" s="63"/>
      <c r="BW269" s="63"/>
      <c r="BX269" s="63"/>
      <c r="BY269" s="63"/>
      <c r="BZ269" s="63"/>
      <c r="CA269" s="63"/>
      <c r="CB269" s="63"/>
      <c r="CC269" s="63"/>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row>
    <row r="270" spans="5:124" s="27" customFormat="1" ht="6" customHeight="1" x14ac:dyDescent="0.15">
      <c r="E270" s="201"/>
      <c r="G270" s="90"/>
      <c r="H270" s="347"/>
      <c r="I270" s="74"/>
      <c r="J270" s="74"/>
      <c r="K270" s="74"/>
      <c r="L270" s="74"/>
      <c r="M270" s="74"/>
      <c r="N270" s="74"/>
      <c r="O270" s="74"/>
      <c r="P270" s="74"/>
      <c r="Q270" s="74"/>
      <c r="R270" s="74"/>
      <c r="S270" s="74"/>
      <c r="T270" s="74"/>
      <c r="U270" s="95"/>
      <c r="V270" s="74"/>
      <c r="W270" s="74"/>
      <c r="X270" s="132"/>
      <c r="Y270" s="132"/>
      <c r="Z270" s="132"/>
      <c r="AA270" s="132"/>
      <c r="AB270" s="132"/>
      <c r="AC270" s="132"/>
      <c r="AD270" s="132"/>
      <c r="AE270" s="132"/>
      <c r="AF270" s="132"/>
      <c r="AG270" s="132"/>
      <c r="AH270" s="132"/>
      <c r="AI270" s="132"/>
      <c r="AJ270" s="132"/>
      <c r="AK270" s="132"/>
      <c r="AL270" s="132"/>
      <c r="AM270" s="106"/>
      <c r="AN270" s="106"/>
      <c r="AO270" s="106"/>
      <c r="AP270" s="106"/>
      <c r="AU270" s="106"/>
      <c r="AV270" s="106"/>
      <c r="AW270" s="106"/>
      <c r="AX270" s="106"/>
      <c r="AY270" s="106"/>
      <c r="AZ270" s="106"/>
      <c r="BA270" s="106"/>
      <c r="BB270" s="106"/>
      <c r="BC270" s="106"/>
      <c r="BD270" s="106"/>
      <c r="BE270" s="106"/>
      <c r="BF270" s="106"/>
      <c r="BG270" s="106"/>
      <c r="BH270" s="106"/>
      <c r="BI270" s="106"/>
      <c r="BJ270" s="106"/>
      <c r="BK270" s="106"/>
      <c r="BL270" s="106"/>
      <c r="BM270" s="106"/>
      <c r="BN270" s="106"/>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row>
    <row r="271" spans="5:124" s="27" customFormat="1" ht="17" customHeight="1" x14ac:dyDescent="0.15">
      <c r="E271" s="201"/>
      <c r="G271" s="90"/>
      <c r="H271" s="364" t="str">
        <f>H234</f>
        <v>Consumo elettricità</v>
      </c>
      <c r="I271" s="74"/>
      <c r="J271" s="74"/>
      <c r="K271" s="74"/>
      <c r="L271" s="74"/>
      <c r="M271" s="74"/>
      <c r="N271" s="74"/>
      <c r="O271" s="74"/>
      <c r="P271" s="74"/>
      <c r="Q271" s="74"/>
      <c r="R271" s="74"/>
      <c r="S271" s="74"/>
      <c r="T271" s="74"/>
      <c r="U271" s="95"/>
      <c r="V271" s="74"/>
      <c r="W271" s="74"/>
      <c r="X271" s="1266"/>
      <c r="Y271" s="1291"/>
      <c r="Z271" s="1291"/>
      <c r="AA271" s="106"/>
      <c r="AB271" s="107"/>
      <c r="AC271" s="107"/>
      <c r="AD271" s="107"/>
      <c r="AE271" s="107"/>
      <c r="AF271" s="107"/>
      <c r="AG271" s="107"/>
      <c r="AH271" s="107"/>
      <c r="AI271" s="107"/>
      <c r="AJ271" s="107"/>
      <c r="AK271" s="106"/>
      <c r="AL271" s="106"/>
      <c r="AM271" s="106"/>
      <c r="AN271" s="106"/>
      <c r="AO271" s="106"/>
      <c r="AP271" s="106"/>
      <c r="AQ271" s="106"/>
      <c r="AR271" s="106"/>
      <c r="AS271" s="106"/>
      <c r="AT271" s="106"/>
      <c r="AU271" s="106"/>
      <c r="AV271" s="74"/>
      <c r="AW271" s="74"/>
      <c r="AX271" s="74"/>
      <c r="AY271" s="74"/>
      <c r="AZ271" s="107"/>
      <c r="BA271" s="107"/>
      <c r="BB271" s="107"/>
      <c r="BC271" s="107"/>
      <c r="BD271" s="107"/>
      <c r="BE271" s="107"/>
      <c r="BF271" s="107"/>
      <c r="BG271" s="107"/>
      <c r="BH271" s="107"/>
      <c r="BO271" s="94"/>
      <c r="BQ271" s="201"/>
      <c r="BR271" s="201"/>
      <c r="BS271" s="201"/>
      <c r="BT271" s="201"/>
      <c r="BU271" s="63"/>
      <c r="BV271" s="63"/>
      <c r="BW271" s="63"/>
      <c r="BX271" s="63"/>
      <c r="BY271" s="63"/>
      <c r="BZ271" s="63"/>
      <c r="CA271" s="63"/>
      <c r="CB271" s="63"/>
      <c r="CC271" s="63"/>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row>
    <row r="272" spans="5:124" s="27" customFormat="1" ht="17" customHeight="1" x14ac:dyDescent="0.15">
      <c r="E272" s="201"/>
      <c r="G272" s="90"/>
      <c r="H272" s="347"/>
      <c r="I272" s="74" t="str">
        <f>I235</f>
        <v>Compressore</v>
      </c>
      <c r="J272" s="74"/>
      <c r="K272" s="74"/>
      <c r="L272" s="74"/>
      <c r="M272" s="74"/>
      <c r="N272" s="74"/>
      <c r="O272" s="74"/>
      <c r="P272" s="74"/>
      <c r="Q272" s="74"/>
      <c r="R272" s="74"/>
      <c r="S272" s="74"/>
      <c r="T272" s="74"/>
      <c r="U272" s="95" t="s">
        <v>20</v>
      </c>
      <c r="V272" s="74"/>
      <c r="W272" s="1266">
        <f>AM426</f>
        <v>0</v>
      </c>
      <c r="X272" s="1266"/>
      <c r="Y272" s="1266"/>
      <c r="Z272" s="1266"/>
      <c r="AA272" s="106"/>
      <c r="AB272" s="107"/>
      <c r="AC272" s="107"/>
      <c r="AD272" s="107"/>
      <c r="AE272" s="107"/>
      <c r="AF272" s="107"/>
      <c r="AG272" s="107"/>
      <c r="AH272" s="107"/>
      <c r="AI272" s="107"/>
      <c r="AJ272" s="107"/>
      <c r="AK272" s="106"/>
      <c r="AL272" s="106"/>
      <c r="AM272" s="106"/>
      <c r="AN272" s="106"/>
      <c r="AO272" s="106"/>
      <c r="AP272" s="106"/>
      <c r="AQ272" s="106"/>
      <c r="AR272" s="106"/>
      <c r="AS272" s="106"/>
      <c r="AT272" s="106"/>
      <c r="AU272" s="1266">
        <f>BK426</f>
        <v>0</v>
      </c>
      <c r="AV272" s="1266"/>
      <c r="AW272" s="1266"/>
      <c r="AX272" s="1266"/>
      <c r="AY272" s="106"/>
      <c r="AZ272" s="130"/>
      <c r="BA272" s="107"/>
      <c r="BB272" s="107"/>
      <c r="BC272" s="107"/>
      <c r="BD272" s="107"/>
      <c r="BE272" s="107"/>
      <c r="BF272" s="107"/>
      <c r="BG272" s="107"/>
      <c r="BH272" s="107"/>
      <c r="BO272" s="94"/>
      <c r="BQ272" s="201"/>
      <c r="BR272" s="201"/>
      <c r="BS272" s="201"/>
      <c r="BT272" s="201"/>
      <c r="BU272" s="63"/>
      <c r="BV272" s="63"/>
      <c r="BW272" s="63"/>
      <c r="BX272" s="63"/>
      <c r="BY272" s="63"/>
      <c r="BZ272" s="63"/>
      <c r="CA272" s="63"/>
      <c r="CB272" s="63"/>
      <c r="CC272" s="63"/>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row>
    <row r="273" spans="5:124" s="27" customFormat="1" ht="17" customHeight="1" x14ac:dyDescent="0.15">
      <c r="E273" s="201"/>
      <c r="G273" s="90"/>
      <c r="H273" s="347"/>
      <c r="I273" s="74" t="str">
        <f>I236</f>
        <v>Aggregati ausiliari «parte caldo»</v>
      </c>
      <c r="J273" s="74"/>
      <c r="K273" s="74"/>
      <c r="L273" s="74"/>
      <c r="M273" s="74"/>
      <c r="N273" s="74"/>
      <c r="O273" s="74"/>
      <c r="P273" s="74"/>
      <c r="Q273" s="74"/>
      <c r="R273" s="74"/>
      <c r="S273" s="74"/>
      <c r="T273" s="74"/>
      <c r="U273" s="95" t="s">
        <v>20</v>
      </c>
      <c r="V273" s="74"/>
      <c r="W273" s="1266">
        <f>AN438</f>
        <v>0</v>
      </c>
      <c r="X273" s="1266"/>
      <c r="Y273" s="1266"/>
      <c r="Z273" s="1266"/>
      <c r="AA273" s="106"/>
      <c r="AB273" s="107"/>
      <c r="AC273" s="107"/>
      <c r="AD273" s="107"/>
      <c r="AE273" s="107"/>
      <c r="AF273" s="107"/>
      <c r="AG273" s="107"/>
      <c r="AH273" s="107"/>
      <c r="AI273" s="107"/>
      <c r="AJ273" s="107"/>
      <c r="AK273" s="106"/>
      <c r="AL273" s="106"/>
      <c r="AM273" s="106"/>
      <c r="AN273" s="106"/>
      <c r="AO273" s="106"/>
      <c r="AP273" s="106"/>
      <c r="AQ273" s="106"/>
      <c r="AR273" s="106"/>
      <c r="AS273" s="106"/>
      <c r="AT273" s="106"/>
      <c r="AU273" s="1266">
        <f>BL438</f>
        <v>0</v>
      </c>
      <c r="AV273" s="1266"/>
      <c r="AW273" s="1266"/>
      <c r="AX273" s="1266"/>
      <c r="AY273" s="106"/>
      <c r="AZ273" s="130"/>
      <c r="BA273" s="107"/>
      <c r="BB273" s="107"/>
      <c r="BC273" s="107"/>
      <c r="BD273" s="107"/>
      <c r="BE273" s="107"/>
      <c r="BF273" s="107"/>
      <c r="BG273" s="107"/>
      <c r="BH273" s="107"/>
      <c r="BM273"/>
      <c r="BO273" s="94"/>
      <c r="BQ273" s="201"/>
      <c r="BR273" s="201"/>
      <c r="BS273" s="201"/>
      <c r="BT273" s="201"/>
      <c r="BU273" s="63"/>
      <c r="BV273" s="63"/>
      <c r="BW273" s="63"/>
      <c r="BX273" s="63"/>
      <c r="BY273" s="63"/>
      <c r="BZ273" s="63"/>
      <c r="CA273" s="63"/>
      <c r="CB273" s="63"/>
      <c r="CC273" s="63"/>
      <c r="CD273" s="201"/>
      <c r="CE273" s="201"/>
      <c r="CF273" s="201"/>
      <c r="CG273" s="201"/>
      <c r="CH273" s="201"/>
      <c r="CI273" s="201"/>
      <c r="CJ273" s="201"/>
      <c r="CK273" s="201"/>
      <c r="CL273" s="201"/>
      <c r="CM273" s="201"/>
      <c r="CN273" s="201"/>
      <c r="CO273" s="201"/>
      <c r="CP273" s="201"/>
      <c r="CQ273" s="201"/>
      <c r="CR273" s="201"/>
      <c r="CS273" s="201"/>
      <c r="CT273" s="201"/>
      <c r="CU273" s="201"/>
      <c r="CV273" s="201"/>
      <c r="CW273" s="201"/>
      <c r="CX273" s="201"/>
      <c r="CY273" s="201"/>
      <c r="CZ273" s="201"/>
      <c r="DA273" s="201"/>
      <c r="DB273" s="201"/>
      <c r="DC273" s="201"/>
      <c r="DD273" s="201"/>
      <c r="DE273" s="201"/>
      <c r="DF273" s="201"/>
      <c r="DG273" s="201"/>
      <c r="DH273" s="201"/>
      <c r="DI273" s="201"/>
      <c r="DJ273" s="201"/>
      <c r="DK273" s="201"/>
      <c r="DL273" s="201"/>
      <c r="DM273" s="201"/>
      <c r="DN273" s="201"/>
      <c r="DO273" s="201"/>
      <c r="DP273" s="201"/>
      <c r="DQ273" s="201"/>
      <c r="DR273" s="201"/>
      <c r="DS273" s="201"/>
      <c r="DT273" s="201"/>
    </row>
    <row r="274" spans="5:124" s="27" customFormat="1" ht="17" customHeight="1" x14ac:dyDescent="0.15">
      <c r="E274" s="201"/>
      <c r="G274" s="90"/>
      <c r="H274" s="347"/>
      <c r="I274" s="74" t="str">
        <f>I237</f>
        <v>Aggregati ausiliari «parte freddo»</v>
      </c>
      <c r="J274" s="74"/>
      <c r="K274" s="74"/>
      <c r="L274" s="74"/>
      <c r="M274" s="74"/>
      <c r="N274" s="74"/>
      <c r="O274" s="74"/>
      <c r="P274" s="74"/>
      <c r="Q274" s="74"/>
      <c r="R274" s="74"/>
      <c r="S274" s="74"/>
      <c r="T274" s="74"/>
      <c r="U274" s="95" t="s">
        <v>20</v>
      </c>
      <c r="V274" s="74"/>
      <c r="W274" s="1266">
        <f>AF465</f>
        <v>0</v>
      </c>
      <c r="X274" s="1266"/>
      <c r="Y274" s="1266"/>
      <c r="Z274" s="1266"/>
      <c r="AA274" s="106"/>
      <c r="AB274" s="135"/>
      <c r="AC274" s="135"/>
      <c r="AD274" s="135"/>
      <c r="AE274" s="135"/>
      <c r="AF274" s="135"/>
      <c r="AG274" s="135"/>
      <c r="AH274" s="135"/>
      <c r="AI274" s="135"/>
      <c r="AJ274" s="135"/>
      <c r="AK274" s="106"/>
      <c r="AL274" s="106"/>
      <c r="AM274" s="106"/>
      <c r="AN274" s="106"/>
      <c r="AO274" s="106"/>
      <c r="AP274" s="106"/>
      <c r="AQ274" s="106"/>
      <c r="AR274" s="106"/>
      <c r="AS274" s="106"/>
      <c r="AT274" s="106"/>
      <c r="AU274" s="1267">
        <f>BD465</f>
        <v>0</v>
      </c>
      <c r="AV274" s="1267"/>
      <c r="AW274" s="1267"/>
      <c r="AX274" s="1267"/>
      <c r="AY274" s="106"/>
      <c r="AZ274" s="169"/>
      <c r="BA274" s="107"/>
      <c r="BB274" s="107"/>
      <c r="BC274" s="107"/>
      <c r="BD274" s="107"/>
      <c r="BE274" s="107"/>
      <c r="BF274" s="107"/>
      <c r="BG274" s="107"/>
      <c r="BH274" s="107"/>
      <c r="BO274" s="94"/>
      <c r="BQ274" s="201"/>
      <c r="BR274" s="867" t="s">
        <v>841</v>
      </c>
      <c r="BS274" s="201"/>
      <c r="BT274" s="201"/>
      <c r="BU274" s="201"/>
      <c r="BV274" s="201"/>
      <c r="BW274" s="201"/>
      <c r="BX274" s="201"/>
      <c r="BY274" s="201"/>
      <c r="BZ274" s="201"/>
      <c r="CA274" s="201"/>
      <c r="CB274" s="201"/>
      <c r="CC274" s="201"/>
      <c r="CD274" s="201"/>
      <c r="CE274" s="201"/>
      <c r="CF274" s="201"/>
      <c r="CG274" s="201"/>
      <c r="CH274" s="201"/>
      <c r="CI274" s="201"/>
      <c r="CJ274" s="201"/>
      <c r="CK274" s="201"/>
      <c r="CL274" s="201"/>
      <c r="CM274" s="201"/>
      <c r="CN274" s="201"/>
      <c r="CO274" s="201"/>
      <c r="CP274" s="201"/>
      <c r="CQ274" s="201"/>
      <c r="CR274" s="201"/>
      <c r="CS274" s="201"/>
      <c r="CT274" s="201"/>
      <c r="CU274" s="201"/>
      <c r="CV274" s="201"/>
      <c r="CW274" s="201"/>
      <c r="CX274" s="201"/>
      <c r="CY274" s="201"/>
      <c r="CZ274" s="201"/>
      <c r="DA274" s="201"/>
      <c r="DB274" s="201"/>
      <c r="DC274" s="201"/>
      <c r="DD274" s="201"/>
      <c r="DE274" s="201"/>
      <c r="DF274" s="201"/>
      <c r="DG274" s="201"/>
      <c r="DH274" s="201"/>
      <c r="DI274" s="201"/>
      <c r="DJ274" s="201"/>
      <c r="DK274" s="201"/>
      <c r="DL274" s="201"/>
      <c r="DM274" s="201"/>
      <c r="DN274" s="201"/>
      <c r="DO274" s="201"/>
      <c r="DP274" s="201"/>
      <c r="DQ274" s="201"/>
      <c r="DR274" s="201"/>
      <c r="DS274" s="201"/>
      <c r="DT274" s="201"/>
    </row>
    <row r="275" spans="5:124" s="27" customFormat="1" ht="17" customHeight="1" x14ac:dyDescent="0.15">
      <c r="E275" s="201"/>
      <c r="G275" s="90"/>
      <c r="H275" s="347"/>
      <c r="I275" s="115" t="str">
        <f>I238</f>
        <v>Consumo totale di elettricità</v>
      </c>
      <c r="J275" s="115"/>
      <c r="K275" s="115"/>
      <c r="L275" s="115"/>
      <c r="M275" s="115"/>
      <c r="N275" s="115"/>
      <c r="O275" s="115"/>
      <c r="P275" s="115"/>
      <c r="Q275" s="115"/>
      <c r="R275" s="115"/>
      <c r="S275" s="115"/>
      <c r="T275" s="115"/>
      <c r="U275" s="740" t="s">
        <v>20</v>
      </c>
      <c r="V275" s="741"/>
      <c r="W275" s="1372">
        <f>SUM(W272:Z274)</f>
        <v>0</v>
      </c>
      <c r="X275" s="1372"/>
      <c r="Y275" s="1372"/>
      <c r="Z275" s="1372"/>
      <c r="AA275" s="137"/>
      <c r="AB275" s="170"/>
      <c r="AC275" s="170"/>
      <c r="AD275" s="170"/>
      <c r="AE275" s="170"/>
      <c r="AF275" s="170"/>
      <c r="AG275" s="170"/>
      <c r="AH275" s="170"/>
      <c r="AI275" s="170"/>
      <c r="AJ275" s="170"/>
      <c r="AK275" s="137"/>
      <c r="AL275" s="137"/>
      <c r="AM275" s="137"/>
      <c r="AN275" s="137"/>
      <c r="AO275" s="137"/>
      <c r="AP275" s="137"/>
      <c r="AQ275" s="137"/>
      <c r="AR275" s="137"/>
      <c r="AS275" s="137"/>
      <c r="AT275" s="137"/>
      <c r="AU275" s="1372">
        <f>SUM(AU272:AX274)</f>
        <v>0</v>
      </c>
      <c r="AV275" s="1372"/>
      <c r="AW275" s="1372"/>
      <c r="AX275" s="1372"/>
      <c r="AY275" s="137"/>
      <c r="AZ275" s="169"/>
      <c r="BA275" s="107"/>
      <c r="BB275" s="107"/>
      <c r="BC275" s="107"/>
      <c r="BD275" s="107"/>
      <c r="BE275" s="107"/>
      <c r="BF275" s="107"/>
      <c r="BG275" s="107"/>
      <c r="BH275" s="107"/>
      <c r="BM275"/>
      <c r="BO275" s="94"/>
      <c r="BQ275" s="201"/>
      <c r="BR275" s="201"/>
      <c r="BS275" s="201"/>
      <c r="BT275" s="201"/>
      <c r="BU275" s="216"/>
      <c r="BV275" s="216"/>
      <c r="BW275" s="216"/>
      <c r="BX275" s="216"/>
      <c r="BY275" s="216"/>
      <c r="BZ275" s="216"/>
      <c r="CA275" s="216"/>
      <c r="CB275" s="216"/>
      <c r="CC275" s="216"/>
      <c r="CD275" s="201"/>
      <c r="CE275" s="201"/>
      <c r="CF275" s="201"/>
      <c r="CG275" s="201"/>
      <c r="CH275" s="201"/>
      <c r="CI275" s="201"/>
      <c r="CJ275" s="201"/>
      <c r="CK275" s="201"/>
      <c r="CL275" s="201"/>
      <c r="CM275" s="201"/>
      <c r="CN275" s="201"/>
      <c r="CO275" s="201"/>
      <c r="CP275" s="201"/>
      <c r="CQ275" s="201"/>
      <c r="CR275" s="201"/>
      <c r="CS275" s="201"/>
      <c r="CT275" s="201"/>
      <c r="CU275" s="201"/>
      <c r="CV275" s="201"/>
      <c r="CW275" s="201"/>
      <c r="CX275" s="201"/>
      <c r="CY275" s="201"/>
      <c r="CZ275" s="201"/>
      <c r="DA275" s="201"/>
      <c r="DB275" s="201"/>
      <c r="DC275" s="201"/>
      <c r="DD275" s="201"/>
      <c r="DE275" s="201"/>
      <c r="DF275" s="201"/>
      <c r="DG275" s="201"/>
      <c r="DH275" s="201"/>
      <c r="DI275" s="201"/>
      <c r="DJ275" s="201"/>
      <c r="DK275" s="201"/>
      <c r="DL275" s="201"/>
      <c r="DM275" s="201"/>
      <c r="DN275" s="201"/>
      <c r="DO275" s="201"/>
      <c r="DP275" s="201"/>
      <c r="DQ275" s="201"/>
      <c r="DR275" s="201"/>
      <c r="DS275" s="201"/>
      <c r="DT275" s="201"/>
    </row>
    <row r="276" spans="5:124" s="27" customFormat="1" ht="6" customHeight="1" x14ac:dyDescent="0.15">
      <c r="E276" s="201"/>
      <c r="G276" s="90"/>
      <c r="H276" s="347"/>
      <c r="I276" s="74"/>
      <c r="J276" s="74"/>
      <c r="K276" s="74"/>
      <c r="L276" s="74"/>
      <c r="M276" s="74"/>
      <c r="N276" s="74"/>
      <c r="O276" s="74"/>
      <c r="P276" s="74"/>
      <c r="Q276" s="74"/>
      <c r="R276" s="74"/>
      <c r="S276" s="74"/>
      <c r="T276" s="74"/>
      <c r="U276" s="95"/>
      <c r="V276" s="74"/>
      <c r="W276" s="74"/>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row>
    <row r="277" spans="5:124" s="27" customFormat="1" ht="17" customHeight="1" x14ac:dyDescent="0.15">
      <c r="E277" s="201"/>
      <c r="G277" s="90"/>
      <c r="H277" s="392" t="str">
        <f>H240</f>
        <v>Freddo</v>
      </c>
      <c r="I277" s="74"/>
      <c r="J277" s="74"/>
      <c r="K277" s="74"/>
      <c r="L277" s="74"/>
      <c r="M277" s="74"/>
      <c r="N277" s="74"/>
      <c r="O277" s="74"/>
      <c r="P277" s="74"/>
      <c r="Q277" s="74"/>
      <c r="R277" s="74"/>
      <c r="S277" s="74"/>
      <c r="T277" s="74"/>
      <c r="U277" s="95"/>
      <c r="V277" s="74"/>
      <c r="W277" s="74"/>
      <c r="X277" s="1266"/>
      <c r="Y277" s="1291"/>
      <c r="Z277" s="1291"/>
      <c r="AA277" s="106"/>
      <c r="AB277" s="107"/>
      <c r="AC277" s="107"/>
      <c r="AD277" s="107"/>
      <c r="AE277" s="107"/>
      <c r="AF277" s="107"/>
      <c r="AG277" s="107"/>
      <c r="AH277" s="107"/>
      <c r="AI277" s="107"/>
      <c r="AJ277" s="107"/>
      <c r="AK277" s="106"/>
      <c r="AL277" s="106"/>
      <c r="AM277" s="106"/>
      <c r="AN277" s="106"/>
      <c r="AO277" s="106"/>
      <c r="AP277" s="106"/>
      <c r="AQ277" s="106"/>
      <c r="AR277" s="106"/>
      <c r="AS277" s="106"/>
      <c r="AT277" s="106"/>
      <c r="AU277" s="74"/>
      <c r="AV277" s="1266"/>
      <c r="AW277" s="1291"/>
      <c r="AX277" s="1291"/>
      <c r="AY277" s="106"/>
      <c r="AZ277" s="130"/>
      <c r="BA277" s="107"/>
      <c r="BB277" s="107"/>
      <c r="BC277" s="107"/>
      <c r="BD277" s="107"/>
      <c r="BE277" s="107"/>
      <c r="BF277" s="107"/>
      <c r="BG277" s="107"/>
      <c r="BH277" s="107"/>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row>
    <row r="278" spans="5:124" s="27" customFormat="1" ht="17" customHeight="1" x14ac:dyDescent="0.15">
      <c r="E278" s="201"/>
      <c r="G278" s="90"/>
      <c r="H278" s="347"/>
      <c r="I278" s="27" t="str">
        <f>I280</f>
        <v>Raffreddamento con la macchina refrigerante</v>
      </c>
      <c r="J278" s="74"/>
      <c r="K278" s="74"/>
      <c r="L278" s="74"/>
      <c r="M278" s="74"/>
      <c r="N278" s="74"/>
      <c r="O278" s="74"/>
      <c r="P278" s="74"/>
      <c r="Q278" s="74"/>
      <c r="R278" s="74"/>
      <c r="S278" s="74"/>
      <c r="T278" s="74"/>
      <c r="U278" s="95" t="s">
        <v>20</v>
      </c>
      <c r="V278" s="74"/>
      <c r="W278" s="1266">
        <f>W280</f>
        <v>0</v>
      </c>
      <c r="X278" s="1266"/>
      <c r="Y278" s="1266"/>
      <c r="Z278" s="1266"/>
      <c r="AA278" s="106"/>
      <c r="AB278" s="107"/>
      <c r="AD278" s="107"/>
      <c r="AE278" s="107"/>
      <c r="AF278" s="107"/>
      <c r="AG278" s="107"/>
      <c r="AH278" s="107"/>
      <c r="AI278" s="107"/>
      <c r="AJ278" s="107"/>
      <c r="AK278" s="106"/>
      <c r="AL278" s="106"/>
      <c r="AM278" s="106"/>
      <c r="AN278" s="106"/>
      <c r="AO278" s="106"/>
      <c r="AP278" s="106"/>
      <c r="AQ278" s="106"/>
      <c r="AR278" s="106"/>
      <c r="AS278" s="106"/>
      <c r="AT278" s="106"/>
      <c r="AU278" s="1266">
        <f>AU280</f>
        <v>0</v>
      </c>
      <c r="AV278" s="1266"/>
      <c r="AW278" s="1266"/>
      <c r="AX278" s="1266"/>
      <c r="AY278" s="106"/>
      <c r="AZ278" s="130"/>
      <c r="BA278" s="107"/>
      <c r="BB278" s="107"/>
      <c r="BC278" s="107"/>
      <c r="BD278" s="107"/>
      <c r="BE278" s="107"/>
      <c r="BF278" s="107"/>
      <c r="BG278" s="107"/>
      <c r="BH278" s="107"/>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row>
    <row r="279" spans="5:124" s="27" customFormat="1" ht="17" customHeight="1" x14ac:dyDescent="0.15">
      <c r="E279" s="201"/>
      <c r="G279" s="90"/>
      <c r="H279" s="347"/>
      <c r="I279" s="27" t="str">
        <f>I281</f>
        <v>Raffreddamento con il free-cooling</v>
      </c>
      <c r="J279" s="74"/>
      <c r="K279" s="74"/>
      <c r="L279" s="74"/>
      <c r="M279" s="74"/>
      <c r="N279" s="74"/>
      <c r="O279" s="74"/>
      <c r="P279" s="74"/>
      <c r="Q279" s="74"/>
      <c r="R279" s="74"/>
      <c r="S279" s="74"/>
      <c r="T279" s="74"/>
      <c r="U279" s="506" t="s">
        <v>20</v>
      </c>
      <c r="V279" s="507"/>
      <c r="W279" s="1267" t="str">
        <f>IF(W281=0,"--",W281)</f>
        <v>--</v>
      </c>
      <c r="X279" s="1267"/>
      <c r="Y279" s="1267"/>
      <c r="Z279" s="1267"/>
      <c r="AA279" s="106"/>
      <c r="AB279" s="107"/>
      <c r="AD279" s="107"/>
      <c r="AE279" s="107"/>
      <c r="AF279" s="107"/>
      <c r="AG279" s="107"/>
      <c r="AH279" s="107"/>
      <c r="AI279" s="107"/>
      <c r="AJ279" s="107"/>
      <c r="AK279" s="106"/>
      <c r="AL279" s="106"/>
      <c r="AM279" s="106"/>
      <c r="AN279" s="106"/>
      <c r="AO279" s="106"/>
      <c r="AP279" s="106"/>
      <c r="AQ279" s="106"/>
      <c r="AR279" s="106"/>
      <c r="AS279" s="106"/>
      <c r="AT279" s="106"/>
      <c r="AU279" s="1267" t="str">
        <f>IF(AU281=0,"--",AU281)</f>
        <v>--</v>
      </c>
      <c r="AV279" s="1267"/>
      <c r="AW279" s="1267"/>
      <c r="AX279" s="1267"/>
      <c r="AY279" s="106"/>
      <c r="AZ279" s="130"/>
      <c r="BA279" s="107"/>
      <c r="BB279" s="107"/>
      <c r="BC279" s="107"/>
      <c r="BD279" s="107"/>
      <c r="BE279" s="107"/>
      <c r="BF279" s="107"/>
      <c r="BG279" s="107"/>
      <c r="BH279" s="107"/>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row>
    <row r="280" spans="5:124" s="27" customFormat="1" ht="17" hidden="1" customHeight="1" outlineLevel="1" x14ac:dyDescent="0.15">
      <c r="E280" s="201"/>
      <c r="G280" s="980"/>
      <c r="H280" s="347"/>
      <c r="I280" s="27" t="str">
        <f>I243</f>
        <v>Raffreddamento con la macchina refrigerante</v>
      </c>
      <c r="J280" s="74"/>
      <c r="K280" s="74"/>
      <c r="L280" s="74"/>
      <c r="M280" s="74"/>
      <c r="N280" s="74"/>
      <c r="O280" s="74"/>
      <c r="P280" s="74"/>
      <c r="Q280" s="74"/>
      <c r="R280" s="74"/>
      <c r="S280" s="74"/>
      <c r="T280" s="74"/>
      <c r="U280" s="95" t="s">
        <v>20</v>
      </c>
      <c r="V280" s="74"/>
      <c r="W280" s="1266">
        <f>AM411</f>
        <v>0</v>
      </c>
      <c r="X280" s="1266"/>
      <c r="Y280" s="1266"/>
      <c r="Z280" s="1266"/>
      <c r="AA280" s="106"/>
      <c r="AB280" s="107"/>
      <c r="AD280" s="107"/>
      <c r="AE280" s="107"/>
      <c r="AF280" s="107"/>
      <c r="AG280" s="107"/>
      <c r="AH280" s="107"/>
      <c r="AI280" s="107"/>
      <c r="AJ280" s="107"/>
      <c r="AK280" s="106"/>
      <c r="AL280" s="106"/>
      <c r="AM280" s="106"/>
      <c r="AN280" s="106"/>
      <c r="AO280" s="106"/>
      <c r="AP280" s="106"/>
      <c r="AQ280" s="106"/>
      <c r="AR280" s="106"/>
      <c r="AS280" s="106"/>
      <c r="AT280" s="106"/>
      <c r="AU280" s="1266">
        <f>BK411</f>
        <v>0</v>
      </c>
      <c r="AV280" s="1266"/>
      <c r="AW280" s="1266"/>
      <c r="AX280" s="1266"/>
      <c r="AY280" s="106"/>
      <c r="AZ280" s="130"/>
      <c r="BA280" s="107"/>
      <c r="BB280" s="107"/>
      <c r="BC280" s="107"/>
      <c r="BD280" s="107"/>
      <c r="BE280" s="107"/>
      <c r="BF280" s="107"/>
      <c r="BG280" s="107"/>
      <c r="BH280" s="107"/>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row>
    <row r="281" spans="5:124" s="27" customFormat="1" ht="17" hidden="1" customHeight="1" outlineLevel="1" x14ac:dyDescent="0.15">
      <c r="E281" s="201"/>
      <c r="G281" s="980"/>
      <c r="H281" s="347"/>
      <c r="I281" s="27" t="str">
        <f>I244</f>
        <v>Raffreddamento con il free-cooling</v>
      </c>
      <c r="J281" s="74"/>
      <c r="K281" s="74"/>
      <c r="L281" s="74"/>
      <c r="M281" s="74"/>
      <c r="N281" s="74"/>
      <c r="O281" s="74"/>
      <c r="P281" s="74"/>
      <c r="Q281" s="74"/>
      <c r="R281" s="74"/>
      <c r="S281" s="74"/>
      <c r="T281" s="74"/>
      <c r="U281" s="506" t="s">
        <v>20</v>
      </c>
      <c r="V281" s="507"/>
      <c r="W281" s="1267">
        <f>AM410</f>
        <v>0</v>
      </c>
      <c r="X281" s="1267"/>
      <c r="Y281" s="1267"/>
      <c r="Z281" s="1267"/>
      <c r="AA281" s="106"/>
      <c r="AB281" s="107"/>
      <c r="AD281" s="107"/>
      <c r="AE281" s="107"/>
      <c r="AF281" s="107"/>
      <c r="AG281" s="107"/>
      <c r="AH281" s="107"/>
      <c r="AI281" s="107"/>
      <c r="AJ281" s="107"/>
      <c r="AK281" s="106"/>
      <c r="AL281" s="106"/>
      <c r="AM281" s="106"/>
      <c r="AN281" s="106"/>
      <c r="AO281" s="106"/>
      <c r="AP281" s="106"/>
      <c r="AQ281" s="106"/>
      <c r="AR281" s="106"/>
      <c r="AS281" s="106"/>
      <c r="AT281" s="106"/>
      <c r="AU281" s="1267">
        <f>BK410</f>
        <v>0</v>
      </c>
      <c r="AV281" s="1267"/>
      <c r="AW281" s="1267"/>
      <c r="AX281" s="1267"/>
      <c r="AY281" s="106"/>
      <c r="AZ281" s="130"/>
      <c r="BA281" s="107"/>
      <c r="BB281" s="107"/>
      <c r="BC281" s="107"/>
      <c r="BD281" s="107"/>
      <c r="BE281" s="107"/>
      <c r="BF281" s="107"/>
      <c r="BG281" s="107"/>
      <c r="BH281" s="107"/>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row>
    <row r="282" spans="5:124" s="511" customFormat="1" ht="17" customHeight="1" collapsed="1" x14ac:dyDescent="0.15">
      <c r="E282" s="595"/>
      <c r="G282" s="509"/>
      <c r="H282" s="348"/>
      <c r="I282" s="511" t="str">
        <f>I245</f>
        <v>Freddo utilizzato</v>
      </c>
      <c r="J282" s="115"/>
      <c r="K282" s="115"/>
      <c r="L282" s="115"/>
      <c r="M282" s="115"/>
      <c r="N282" s="115"/>
      <c r="O282" s="115"/>
      <c r="P282" s="115"/>
      <c r="Q282" s="115"/>
      <c r="R282" s="115"/>
      <c r="S282" s="115"/>
      <c r="T282" s="115"/>
      <c r="U282" s="151" t="s">
        <v>20</v>
      </c>
      <c r="V282" s="115"/>
      <c r="W282" s="1305">
        <f>W280+W281</f>
        <v>0</v>
      </c>
      <c r="X282" s="1305"/>
      <c r="Y282" s="1305"/>
      <c r="Z282" s="1305"/>
      <c r="AA282" s="137"/>
      <c r="AB282" s="510"/>
      <c r="AD282" s="510"/>
      <c r="AE282" s="510"/>
      <c r="AF282" s="510"/>
      <c r="AG282" s="510"/>
      <c r="AH282" s="510"/>
      <c r="AI282" s="510"/>
      <c r="AJ282" s="510"/>
      <c r="AK282" s="137"/>
      <c r="AL282" s="137"/>
      <c r="AM282" s="137"/>
      <c r="AN282" s="137"/>
      <c r="AO282" s="137"/>
      <c r="AP282" s="137"/>
      <c r="AQ282" s="137"/>
      <c r="AR282" s="137"/>
      <c r="AS282" s="137"/>
      <c r="AT282" s="137"/>
      <c r="AU282" s="1305">
        <f>AU280+AU281</f>
        <v>0</v>
      </c>
      <c r="AV282" s="1305"/>
      <c r="AW282" s="1305"/>
      <c r="AX282" s="1305"/>
      <c r="AY282" s="137"/>
      <c r="AZ282" s="512"/>
      <c r="BA282" s="510"/>
      <c r="BB282" s="510"/>
      <c r="BC282" s="510"/>
      <c r="BD282" s="510"/>
      <c r="BE282" s="510"/>
      <c r="BF282" s="510"/>
      <c r="BG282" s="510"/>
      <c r="BH282" s="510"/>
      <c r="BO282" s="513"/>
      <c r="BQ282" s="201"/>
      <c r="BR282" s="595"/>
      <c r="BS282" s="595"/>
      <c r="BT282" s="595"/>
      <c r="BU282" s="595"/>
      <c r="BV282" s="595"/>
      <c r="BW282" s="595"/>
      <c r="BX282" s="595"/>
      <c r="BY282" s="595"/>
      <c r="BZ282" s="595"/>
      <c r="CA282" s="595"/>
      <c r="CB282" s="595"/>
      <c r="CC282" s="595"/>
      <c r="CD282" s="595"/>
      <c r="CE282" s="595"/>
      <c r="CF282" s="595"/>
      <c r="CG282" s="595"/>
      <c r="CH282" s="595"/>
      <c r="CI282" s="595"/>
      <c r="CJ282" s="595"/>
      <c r="CK282" s="595"/>
      <c r="CL282" s="595"/>
      <c r="CM282" s="595"/>
      <c r="CN282" s="595"/>
      <c r="CO282" s="595"/>
      <c r="CP282" s="595"/>
      <c r="CQ282" s="595"/>
      <c r="CR282" s="595"/>
      <c r="CS282" s="595"/>
      <c r="CT282" s="595"/>
      <c r="CU282" s="595"/>
      <c r="CV282" s="595"/>
      <c r="CW282" s="595"/>
      <c r="CX282" s="595"/>
      <c r="CY282" s="595"/>
      <c r="CZ282" s="595"/>
      <c r="DA282" s="595"/>
      <c r="DB282" s="595"/>
      <c r="DC282" s="595"/>
      <c r="DD282" s="595"/>
      <c r="DE282" s="595"/>
      <c r="DF282" s="595"/>
      <c r="DG282" s="595"/>
      <c r="DH282" s="595"/>
      <c r="DI282" s="595"/>
      <c r="DJ282" s="595"/>
      <c r="DK282" s="595"/>
      <c r="DL282" s="595"/>
      <c r="DM282" s="595"/>
      <c r="DN282" s="595"/>
      <c r="DO282" s="595"/>
      <c r="DP282" s="595"/>
      <c r="DQ282" s="595"/>
      <c r="DR282" s="595"/>
      <c r="DS282" s="595"/>
      <c r="DT282" s="595"/>
    </row>
    <row r="283" spans="5:124" s="27" customFormat="1" ht="6" customHeight="1" x14ac:dyDescent="0.15">
      <c r="E283" s="201"/>
      <c r="G283" s="90"/>
      <c r="H283" s="347"/>
      <c r="I283" s="74"/>
      <c r="J283" s="74"/>
      <c r="K283" s="74"/>
      <c r="L283" s="74"/>
      <c r="M283" s="74"/>
      <c r="N283" s="74"/>
      <c r="O283" s="74"/>
      <c r="P283" s="74"/>
      <c r="Q283" s="74"/>
      <c r="R283" s="74"/>
      <c r="S283" s="74"/>
      <c r="T283" s="74"/>
      <c r="U283" s="95"/>
      <c r="V283" s="74"/>
      <c r="W283" s="74"/>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74"/>
      <c r="AV283" s="106"/>
      <c r="AW283" s="106"/>
      <c r="AX283" s="106"/>
      <c r="AY283" s="106"/>
      <c r="AZ283" s="106"/>
      <c r="BO283" s="94"/>
      <c r="BQ283" s="201"/>
      <c r="BR283" s="201"/>
      <c r="BS283" s="201"/>
      <c r="BT283" s="201"/>
      <c r="BU283" s="63"/>
      <c r="BV283" s="63"/>
      <c r="BW283" s="63"/>
      <c r="BX283" s="63"/>
      <c r="BY283" s="63"/>
      <c r="BZ283" s="63"/>
      <c r="CA283" s="63"/>
      <c r="CB283" s="63"/>
      <c r="CC283" s="63"/>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row>
    <row r="284" spans="5:124" s="27" customFormat="1" ht="17" customHeight="1" x14ac:dyDescent="0.15">
      <c r="E284" s="201"/>
      <c r="G284" s="90"/>
      <c r="H284" s="347"/>
      <c r="I284" s="27" t="str">
        <f>I247</f>
        <v>Consumo di energia elettrica per il freddo</v>
      </c>
      <c r="J284" s="74"/>
      <c r="K284" s="74"/>
      <c r="L284" s="74"/>
      <c r="M284" s="74"/>
      <c r="N284" s="74"/>
      <c r="O284" s="74"/>
      <c r="P284" s="74"/>
      <c r="Q284" s="74"/>
      <c r="R284" s="74"/>
      <c r="S284" s="74"/>
      <c r="T284" s="74"/>
      <c r="U284" s="95" t="s">
        <v>20</v>
      </c>
      <c r="V284" s="74"/>
      <c r="W284" s="1266">
        <f>W275-W292</f>
        <v>0</v>
      </c>
      <c r="X284" s="1266"/>
      <c r="Y284" s="1266"/>
      <c r="Z284" s="1266"/>
      <c r="AA284" s="106"/>
      <c r="AB284" s="107"/>
      <c r="AC284" s="107"/>
      <c r="AD284" s="107"/>
      <c r="AE284" s="107"/>
      <c r="AF284" s="107"/>
      <c r="AG284" s="107"/>
      <c r="AH284" s="107"/>
      <c r="AI284" s="107"/>
      <c r="AJ284" s="107"/>
      <c r="AK284" s="106"/>
      <c r="AL284" s="106"/>
      <c r="AM284" s="106"/>
      <c r="AN284" s="106"/>
      <c r="AO284" s="106"/>
      <c r="AP284" s="106"/>
      <c r="AQ284" s="106"/>
      <c r="AR284" s="106"/>
      <c r="AS284" s="106"/>
      <c r="AT284" s="106"/>
      <c r="AU284" s="1266">
        <f>AU275-AU292</f>
        <v>0</v>
      </c>
      <c r="AV284" s="1266"/>
      <c r="AW284" s="1266"/>
      <c r="AX284" s="1266"/>
      <c r="AY284" s="106"/>
      <c r="AZ284" s="130"/>
      <c r="BA284" s="107"/>
      <c r="BB284" s="107"/>
      <c r="BC284" s="107"/>
      <c r="BD284" s="107"/>
      <c r="BE284" s="107"/>
      <c r="BF284" s="107"/>
      <c r="BG284" s="107"/>
      <c r="BH284" s="107"/>
      <c r="BM284"/>
      <c r="BO284" s="94"/>
      <c r="BQ284" s="201"/>
      <c r="BR284" s="201"/>
      <c r="BS284" s="201"/>
      <c r="BT284" s="201"/>
      <c r="BU284" s="63"/>
      <c r="BV284" s="63"/>
      <c r="BW284" s="63"/>
      <c r="BX284" s="63"/>
      <c r="BY284" s="63"/>
      <c r="BZ284" s="63"/>
      <c r="CA284" s="63"/>
      <c r="CB284" s="63"/>
      <c r="CC284" s="63"/>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row>
    <row r="285" spans="5:124" s="27" customFormat="1" ht="6" customHeight="1" x14ac:dyDescent="0.15">
      <c r="E285" s="201"/>
      <c r="G285" s="90"/>
      <c r="H285" s="347"/>
      <c r="I285" s="74"/>
      <c r="J285" s="74"/>
      <c r="K285" s="74"/>
      <c r="L285" s="74"/>
      <c r="M285" s="74"/>
      <c r="N285" s="74"/>
      <c r="O285" s="74"/>
      <c r="P285" s="74"/>
      <c r="Q285" s="74"/>
      <c r="R285" s="74"/>
      <c r="S285" s="74"/>
      <c r="T285" s="74"/>
      <c r="U285" s="95"/>
      <c r="V285" s="74"/>
      <c r="W285" s="74"/>
      <c r="X285" s="106"/>
      <c r="Y285" s="106"/>
      <c r="Z285" s="106"/>
      <c r="AA285" s="106"/>
      <c r="AB285" s="106"/>
      <c r="AC285" s="106"/>
      <c r="AD285" s="106"/>
      <c r="AE285" s="106"/>
      <c r="AF285" s="106"/>
      <c r="AG285" s="106"/>
      <c r="AH285" s="106"/>
      <c r="AI285" s="106"/>
      <c r="AJ285" s="106"/>
      <c r="AK285" s="106"/>
      <c r="AL285" s="106"/>
      <c r="AM285" s="106"/>
      <c r="AN285" s="106"/>
      <c r="AO285" s="106"/>
      <c r="AP285" s="106"/>
      <c r="AQ285" s="106"/>
      <c r="AR285" s="106"/>
      <c r="AS285" s="106"/>
      <c r="AT285" s="106"/>
      <c r="AU285" s="74"/>
      <c r="AV285" s="106"/>
      <c r="AW285" s="106"/>
      <c r="AX285" s="106"/>
      <c r="AY285" s="106"/>
      <c r="AZ285" s="106"/>
      <c r="BO285" s="94"/>
      <c r="BQ285" s="201"/>
      <c r="BR285" s="201"/>
      <c r="BS285" s="201"/>
      <c r="BT285" s="201"/>
      <c r="BU285" s="63"/>
      <c r="BV285" s="63"/>
      <c r="BW285" s="63"/>
      <c r="BX285" s="63"/>
      <c r="BY285" s="63"/>
      <c r="BZ285" s="63"/>
      <c r="CA285" s="63"/>
      <c r="CB285" s="63"/>
      <c r="CC285" s="63"/>
      <c r="CD285" s="201"/>
      <c r="CE285" s="201"/>
      <c r="CF285" s="201"/>
      <c r="CG285" s="201"/>
      <c r="CH285" s="201"/>
      <c r="CI285" s="201"/>
      <c r="CJ285" s="201"/>
      <c r="CK285" s="201"/>
      <c r="CL285" s="201"/>
      <c r="CM285" s="201"/>
      <c r="CN285" s="201"/>
      <c r="CO285" s="201"/>
      <c r="CP285" s="201"/>
      <c r="CQ285" s="201"/>
      <c r="CR285" s="201"/>
      <c r="CS285" s="201"/>
      <c r="CT285" s="201"/>
      <c r="CU285" s="201"/>
      <c r="CV285" s="201"/>
      <c r="CW285" s="201"/>
      <c r="CX285" s="201"/>
      <c r="CY285" s="201"/>
      <c r="CZ285" s="201"/>
      <c r="DA285" s="201"/>
      <c r="DB285" s="201"/>
      <c r="DC285" s="201"/>
      <c r="DD285" s="201"/>
      <c r="DE285" s="201"/>
      <c r="DF285" s="201"/>
      <c r="DG285" s="201"/>
      <c r="DH285" s="201"/>
      <c r="DI285" s="201"/>
      <c r="DJ285" s="201"/>
      <c r="DK285" s="201"/>
      <c r="DL285" s="201"/>
      <c r="DM285" s="201"/>
      <c r="DN285" s="201"/>
      <c r="DO285" s="201"/>
      <c r="DP285" s="201"/>
      <c r="DQ285" s="201"/>
      <c r="DR285" s="201"/>
      <c r="DS285" s="201"/>
      <c r="DT285" s="201"/>
    </row>
    <row r="286" spans="5:124" s="27" customFormat="1" ht="17" customHeight="1" x14ac:dyDescent="0.15">
      <c r="E286" s="201"/>
      <c r="G286" s="90"/>
      <c r="I286" s="1370" t="str">
        <f t="shared" ref="I286:S286" si="3">I249</f>
        <v>Indice di efficienza energetica (freddo)</v>
      </c>
      <c r="J286" s="1370">
        <f t="shared" si="3"/>
        <v>0</v>
      </c>
      <c r="K286" s="1370">
        <f t="shared" si="3"/>
        <v>0</v>
      </c>
      <c r="L286" s="1370">
        <f t="shared" si="3"/>
        <v>0</v>
      </c>
      <c r="M286" s="1370">
        <f t="shared" si="3"/>
        <v>0</v>
      </c>
      <c r="N286" s="1370">
        <f t="shared" si="3"/>
        <v>0</v>
      </c>
      <c r="O286" s="1370">
        <f t="shared" si="3"/>
        <v>0</v>
      </c>
      <c r="P286" s="1370">
        <f t="shared" si="3"/>
        <v>0</v>
      </c>
      <c r="Q286" s="1370">
        <f t="shared" si="3"/>
        <v>0</v>
      </c>
      <c r="R286" s="1370">
        <f t="shared" si="3"/>
        <v>0</v>
      </c>
      <c r="S286" s="1370">
        <f t="shared" si="3"/>
        <v>0</v>
      </c>
      <c r="T286" s="74"/>
      <c r="U286" s="95" t="s">
        <v>258</v>
      </c>
      <c r="V286" s="74"/>
      <c r="W286" s="74"/>
      <c r="X286" s="1301">
        <f>IF(W284=0,0,W282/W284)</f>
        <v>0</v>
      </c>
      <c r="Y286" s="1301"/>
      <c r="Z286" s="1301"/>
      <c r="AA286" s="106"/>
      <c r="AB286" s="572" t="str">
        <f>AB249</f>
        <v>(Totale freddo / consumo di energia elettrica per il freddo)</v>
      </c>
      <c r="AC286" s="135"/>
      <c r="AD286" s="135"/>
      <c r="AE286" s="135"/>
      <c r="AF286" s="135"/>
      <c r="AG286" s="135"/>
      <c r="AH286" s="135"/>
      <c r="AI286" s="135"/>
      <c r="AJ286" s="135"/>
      <c r="AK286" s="106"/>
      <c r="AL286" s="106"/>
      <c r="AM286" s="106"/>
      <c r="AN286" s="106"/>
      <c r="AO286" s="106"/>
      <c r="AP286" s="106"/>
      <c r="AQ286" s="106"/>
      <c r="AR286" s="106"/>
      <c r="AS286" s="106"/>
      <c r="AT286" s="106"/>
      <c r="AU286" s="74"/>
      <c r="AV286" s="1301">
        <f>IF(AU284=0,0,AU282/AU284)</f>
        <v>0</v>
      </c>
      <c r="AW286" s="1301"/>
      <c r="AX286" s="1301"/>
      <c r="AY286" s="106"/>
      <c r="AZ286" s="572" t="str">
        <f>AB286</f>
        <v>(Totale freddo / consumo di energia elettrica per il freddo)</v>
      </c>
      <c r="BA286" s="107"/>
      <c r="BB286" s="107"/>
      <c r="BC286" s="107"/>
      <c r="BD286" s="107"/>
      <c r="BE286" s="107"/>
      <c r="BF286" s="107"/>
      <c r="BG286" s="107"/>
      <c r="BH286" s="107"/>
      <c r="BO286" s="94"/>
      <c r="BQ286" s="201"/>
      <c r="BR286" s="201"/>
      <c r="BS286" s="201"/>
      <c r="BT286" s="201"/>
      <c r="BU286" s="63"/>
      <c r="BV286" s="63"/>
      <c r="BW286" s="63"/>
      <c r="BX286" s="63"/>
      <c r="BY286" s="63"/>
      <c r="BZ286" s="63"/>
      <c r="CA286" s="63"/>
      <c r="CB286" s="63"/>
      <c r="CC286" s="63"/>
      <c r="CD286" s="201"/>
      <c r="CE286" s="201"/>
      <c r="CF286" s="201"/>
      <c r="CG286" s="201"/>
      <c r="CH286" s="201"/>
      <c r="CI286" s="201"/>
      <c r="CJ286" s="201"/>
      <c r="CK286" s="201"/>
      <c r="CL286" s="201"/>
      <c r="CM286" s="201"/>
      <c r="CN286" s="201"/>
      <c r="CO286" s="201"/>
      <c r="CP286" s="201"/>
      <c r="CQ286" s="201"/>
      <c r="CR286" s="201"/>
      <c r="CS286" s="201"/>
      <c r="CT286" s="201"/>
      <c r="CU286" s="201"/>
      <c r="CV286" s="201"/>
      <c r="CW286" s="201"/>
      <c r="CX286" s="201"/>
      <c r="CY286" s="201"/>
      <c r="CZ286" s="201"/>
      <c r="DA286" s="201"/>
      <c r="DB286" s="201"/>
      <c r="DC286" s="201"/>
      <c r="DD286" s="201"/>
      <c r="DE286" s="201"/>
      <c r="DF286" s="201"/>
      <c r="DG286" s="201"/>
      <c r="DH286" s="201"/>
      <c r="DI286" s="201"/>
      <c r="DJ286" s="201"/>
      <c r="DK286" s="201"/>
      <c r="DL286" s="201"/>
      <c r="DM286" s="201"/>
      <c r="DN286" s="201"/>
      <c r="DO286" s="201"/>
      <c r="DP286" s="201"/>
      <c r="DQ286" s="201"/>
      <c r="DR286" s="201"/>
      <c r="DS286" s="201"/>
      <c r="DT286" s="201"/>
    </row>
    <row r="287" spans="5:124" s="27" customFormat="1" x14ac:dyDescent="0.15">
      <c r="E287" s="201"/>
      <c r="G287" s="90"/>
      <c r="H287" s="347"/>
      <c r="I287" s="74"/>
      <c r="J287" s="74"/>
      <c r="K287" s="74"/>
      <c r="L287" s="74"/>
      <c r="M287" s="74"/>
      <c r="N287" s="74"/>
      <c r="O287" s="74"/>
      <c r="P287" s="74"/>
      <c r="Q287" s="74"/>
      <c r="R287" s="74"/>
      <c r="S287" s="74"/>
      <c r="T287" s="74"/>
      <c r="U287" s="95"/>
      <c r="V287" s="74"/>
      <c r="W287" s="74"/>
      <c r="X287" s="106"/>
      <c r="Y287" s="106"/>
      <c r="Z287" s="106"/>
      <c r="AA287" s="106"/>
      <c r="AB287" s="106"/>
      <c r="AC287" s="106"/>
      <c r="AD287" s="106"/>
      <c r="AE287" s="106"/>
      <c r="AF287" s="106"/>
      <c r="AG287" s="106"/>
      <c r="AH287" s="106"/>
      <c r="AI287" s="106"/>
      <c r="AJ287" s="106"/>
      <c r="AK287" s="106"/>
      <c r="AL287" s="106"/>
      <c r="AM287" s="106"/>
      <c r="AN287" s="106"/>
      <c r="AO287" s="106"/>
      <c r="AP287" s="106"/>
      <c r="AQ287" s="106"/>
      <c r="AR287" s="106"/>
      <c r="AS287" s="106"/>
      <c r="AT287" s="106"/>
      <c r="AU287" s="74"/>
      <c r="AV287" s="106"/>
      <c r="AW287" s="106"/>
      <c r="AX287" s="106"/>
      <c r="AY287" s="106"/>
      <c r="AZ287" s="106"/>
      <c r="BO287" s="94"/>
      <c r="BQ287" s="201"/>
      <c r="BR287" s="201"/>
      <c r="BS287" s="201"/>
      <c r="BT287" s="201"/>
      <c r="BU287" s="63"/>
      <c r="BV287" s="63"/>
      <c r="BW287" s="63"/>
      <c r="BX287" s="63"/>
      <c r="BY287" s="63"/>
      <c r="BZ287" s="63"/>
      <c r="CA287" s="63"/>
      <c r="CB287" s="63"/>
      <c r="CC287" s="63"/>
      <c r="CD287" s="201"/>
      <c r="CE287" s="201"/>
      <c r="CF287" s="201"/>
      <c r="CG287" s="201"/>
      <c r="CH287" s="201"/>
      <c r="CI287" s="201"/>
      <c r="CJ287" s="201"/>
      <c r="CK287" s="201"/>
      <c r="CL287" s="201"/>
      <c r="CM287" s="201"/>
      <c r="CN287" s="201"/>
      <c r="CO287" s="201"/>
      <c r="CP287" s="201"/>
      <c r="CQ287" s="201"/>
      <c r="CR287" s="201"/>
      <c r="CS287" s="201"/>
      <c r="CT287" s="201"/>
      <c r="CU287" s="201"/>
      <c r="CV287" s="201"/>
      <c r="CW287" s="201"/>
      <c r="CX287" s="201"/>
      <c r="CY287" s="201"/>
      <c r="CZ287" s="201"/>
      <c r="DA287" s="201"/>
      <c r="DB287" s="201"/>
      <c r="DC287" s="201"/>
      <c r="DD287" s="201"/>
      <c r="DE287" s="201"/>
      <c r="DF287" s="201"/>
      <c r="DG287" s="201"/>
      <c r="DH287" s="201"/>
      <c r="DI287" s="201"/>
      <c r="DJ287" s="201"/>
      <c r="DK287" s="201"/>
      <c r="DL287" s="201"/>
      <c r="DM287" s="201"/>
      <c r="DN287" s="201"/>
      <c r="DO287" s="201"/>
      <c r="DP287" s="201"/>
      <c r="DQ287" s="201"/>
      <c r="DR287" s="201"/>
      <c r="DS287" s="201"/>
      <c r="DT287" s="201"/>
    </row>
    <row r="288" spans="5:124" s="27" customFormat="1" x14ac:dyDescent="0.15">
      <c r="E288" s="201"/>
      <c r="G288" s="90"/>
      <c r="H288" s="392" t="str">
        <f>H251</f>
        <v>Calore</v>
      </c>
      <c r="I288" s="74"/>
      <c r="J288" s="74"/>
      <c r="K288" s="74"/>
      <c r="L288" s="74"/>
      <c r="M288" s="74"/>
      <c r="N288" s="74"/>
      <c r="O288" s="74"/>
      <c r="P288" s="74"/>
      <c r="Q288" s="74"/>
      <c r="R288" s="74"/>
      <c r="S288" s="74"/>
      <c r="T288" s="74"/>
      <c r="U288" s="95"/>
      <c r="V288" s="74"/>
      <c r="W288" s="74"/>
      <c r="X288" s="1266"/>
      <c r="Y288" s="1291"/>
      <c r="Z288" s="1291"/>
      <c r="AA288" s="106"/>
      <c r="AB288" s="107"/>
      <c r="AC288" s="107"/>
      <c r="AD288" s="107"/>
      <c r="AE288" s="107"/>
      <c r="AF288" s="107"/>
      <c r="AG288" s="107"/>
      <c r="AH288" s="107"/>
      <c r="AI288" s="107"/>
      <c r="AJ288" s="107"/>
      <c r="AK288" s="106"/>
      <c r="AL288" s="106"/>
      <c r="AM288" s="106"/>
      <c r="AN288" s="106"/>
      <c r="AO288" s="106"/>
      <c r="AP288" s="106"/>
      <c r="AQ288" s="106"/>
      <c r="AR288" s="106"/>
      <c r="AS288" s="106"/>
      <c r="AT288" s="106"/>
      <c r="AU288" s="74"/>
      <c r="AV288" s="1266"/>
      <c r="AW288" s="1291"/>
      <c r="AX288" s="1291"/>
      <c r="AY288" s="106"/>
      <c r="AZ288" s="130"/>
      <c r="BA288" s="107"/>
      <c r="BB288" s="107"/>
      <c r="BC288" s="107"/>
      <c r="BD288" s="107"/>
      <c r="BE288" s="107"/>
      <c r="BF288" s="107"/>
      <c r="BG288" s="107"/>
      <c r="BH288" s="107"/>
      <c r="BO288" s="94"/>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row>
    <row r="289" spans="5:124" s="27" customFormat="1" x14ac:dyDescent="0.15">
      <c r="E289" s="201"/>
      <c r="G289" s="90"/>
      <c r="H289" s="347"/>
      <c r="I289" s="74" t="str">
        <f>I291</f>
        <v>Calore utilizzato</v>
      </c>
      <c r="J289" s="74"/>
      <c r="K289" s="74"/>
      <c r="L289" s="74"/>
      <c r="M289" s="74"/>
      <c r="N289" s="74"/>
      <c r="O289" s="74"/>
      <c r="P289" s="74"/>
      <c r="Q289" s="74"/>
      <c r="R289" s="74"/>
      <c r="S289" s="74"/>
      <c r="T289" s="74"/>
      <c r="U289" s="95" t="s">
        <v>20</v>
      </c>
      <c r="V289" s="74"/>
      <c r="W289" s="1266" t="str">
        <f>IF(W291=0,"--",W291)</f>
        <v>--</v>
      </c>
      <c r="X289" s="1266"/>
      <c r="Y289" s="1266"/>
      <c r="Z289" s="1266"/>
      <c r="AA289" s="106"/>
      <c r="AB289" s="107"/>
      <c r="AC289" s="500"/>
      <c r="AD289" s="107"/>
      <c r="AE289" s="107"/>
      <c r="AF289" s="107"/>
      <c r="AG289" s="107"/>
      <c r="AH289" s="107"/>
      <c r="AI289" s="107"/>
      <c r="AJ289" s="107"/>
      <c r="AK289" s="106"/>
      <c r="AL289" s="106"/>
      <c r="AM289" s="106"/>
      <c r="AN289" s="106"/>
      <c r="AO289" s="106"/>
      <c r="AP289" s="106"/>
      <c r="AQ289" s="106"/>
      <c r="AR289" s="106"/>
      <c r="AS289" s="106"/>
      <c r="AT289" s="106"/>
      <c r="AU289" s="1266" t="str">
        <f>IF(AU291=0,"--",AU291)</f>
        <v>--</v>
      </c>
      <c r="AV289" s="1266"/>
      <c r="AW289" s="1266"/>
      <c r="AX289" s="1266"/>
      <c r="AY289" s="106"/>
      <c r="AZ289" s="130"/>
      <c r="BA289" s="107"/>
      <c r="BB289" s="107"/>
      <c r="BC289" s="107"/>
      <c r="BD289" s="107"/>
      <c r="BE289" s="107"/>
      <c r="BF289" s="107"/>
      <c r="BG289" s="107"/>
      <c r="BH289" s="107"/>
      <c r="BO289" s="94"/>
      <c r="BQ289" s="201"/>
      <c r="BR289" s="201"/>
      <c r="BS289" s="201"/>
      <c r="BT289" s="201"/>
      <c r="BU289" s="201"/>
      <c r="BV289" s="201"/>
      <c r="BW289" s="201"/>
      <c r="BX289" s="201"/>
      <c r="BY289" s="201"/>
      <c r="BZ289" s="201"/>
      <c r="CA289" s="201"/>
      <c r="CB289" s="201"/>
      <c r="CC289" s="201"/>
      <c r="CD289" s="201"/>
      <c r="CE289" s="201"/>
      <c r="CF289" s="201"/>
      <c r="CG289" s="201"/>
      <c r="CH289" s="201"/>
      <c r="CI289" s="201"/>
      <c r="CJ289" s="201"/>
      <c r="CK289" s="201"/>
      <c r="CL289" s="201"/>
      <c r="CM289" s="201"/>
      <c r="CN289" s="201"/>
      <c r="CO289" s="201"/>
      <c r="CP289" s="201"/>
      <c r="CQ289" s="201"/>
      <c r="CR289" s="201"/>
      <c r="CS289" s="201"/>
      <c r="CT289" s="201"/>
      <c r="CU289" s="201"/>
      <c r="CV289" s="201"/>
      <c r="CW289" s="201"/>
      <c r="CX289" s="201"/>
      <c r="CY289" s="201"/>
      <c r="CZ289" s="201"/>
      <c r="DA289" s="201"/>
      <c r="DB289" s="201"/>
      <c r="DC289" s="201"/>
      <c r="DD289" s="201"/>
      <c r="DE289" s="201"/>
      <c r="DF289" s="201"/>
      <c r="DG289" s="201"/>
      <c r="DH289" s="201"/>
      <c r="DI289" s="201"/>
      <c r="DJ289" s="201"/>
      <c r="DK289" s="201"/>
      <c r="DL289" s="201"/>
      <c r="DM289" s="201"/>
      <c r="DN289" s="201"/>
      <c r="DO289" s="201"/>
      <c r="DP289" s="201"/>
      <c r="DQ289" s="201"/>
      <c r="DR289" s="201"/>
      <c r="DS289" s="201"/>
      <c r="DT289" s="201"/>
    </row>
    <row r="290" spans="5:124" s="27" customFormat="1" x14ac:dyDescent="0.15">
      <c r="E290" s="201"/>
      <c r="G290" s="90"/>
      <c r="H290" s="347"/>
      <c r="I290" s="74" t="str">
        <f>I257</f>
        <v>Indice di efficienza energetica (calore)</v>
      </c>
      <c r="J290" s="74"/>
      <c r="K290" s="74"/>
      <c r="L290" s="74"/>
      <c r="M290" s="74"/>
      <c r="N290" s="74"/>
      <c r="O290" s="74"/>
      <c r="P290" s="74"/>
      <c r="Q290" s="74"/>
      <c r="R290" s="74"/>
      <c r="S290" s="74"/>
      <c r="T290" s="74"/>
      <c r="U290" s="95" t="s">
        <v>20</v>
      </c>
      <c r="V290" s="74"/>
      <c r="W290" s="1266" t="str">
        <f>IF(W292=0,"--",W292)</f>
        <v>--</v>
      </c>
      <c r="X290" s="1266"/>
      <c r="Y290" s="1266"/>
      <c r="Z290" s="1266"/>
      <c r="AA290" s="106"/>
      <c r="AB290" s="573" t="str">
        <f>AB253</f>
        <v>(Aumento della temperatura di condensazione)</v>
      </c>
      <c r="AC290" s="107"/>
      <c r="AD290" s="107"/>
      <c r="AE290" s="107"/>
      <c r="AF290" s="107"/>
      <c r="AG290" s="107"/>
      <c r="AH290" s="107"/>
      <c r="AI290" s="107"/>
      <c r="AJ290" s="107"/>
      <c r="AK290" s="106"/>
      <c r="AL290" s="106"/>
      <c r="AM290" s="106"/>
      <c r="AN290" s="106"/>
      <c r="AO290" s="106"/>
      <c r="AP290" s="106"/>
      <c r="AQ290" s="106"/>
      <c r="AR290" s="106"/>
      <c r="AS290" s="106"/>
      <c r="AT290" s="106"/>
      <c r="AU290" s="1266" t="str">
        <f>IF(AU292=0,"--",AU292)</f>
        <v>--</v>
      </c>
      <c r="AV290" s="1266"/>
      <c r="AW290" s="1266"/>
      <c r="AX290" s="1266"/>
      <c r="AY290" s="106"/>
      <c r="AZ290" s="573" t="str">
        <f>AZ253</f>
        <v>(Aumento della temperatura di condensazione)</v>
      </c>
      <c r="BA290" s="107"/>
      <c r="BB290" s="107"/>
      <c r="BC290" s="107"/>
      <c r="BD290" s="107"/>
      <c r="BE290" s="107"/>
      <c r="BF290" s="107"/>
      <c r="BG290" s="107"/>
      <c r="BH290" s="107"/>
      <c r="BM290"/>
      <c r="BO290" s="94"/>
      <c r="BQ290" s="201"/>
      <c r="BR290" s="201"/>
      <c r="BS290" s="201"/>
      <c r="BT290" s="201"/>
      <c r="BU290" s="63"/>
      <c r="BV290" s="63"/>
      <c r="BW290" s="63"/>
      <c r="BX290" s="63"/>
      <c r="BY290" s="63"/>
      <c r="BZ290" s="63"/>
      <c r="CA290" s="63"/>
      <c r="CB290" s="63"/>
      <c r="CC290" s="63"/>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row>
    <row r="291" spans="5:124" s="27" customFormat="1" hidden="1" outlineLevel="1" x14ac:dyDescent="0.15">
      <c r="E291" s="201"/>
      <c r="G291" s="980"/>
      <c r="H291" s="347"/>
      <c r="I291" s="74" t="str">
        <f>I254</f>
        <v>Calore utilizzato</v>
      </c>
      <c r="J291" s="74"/>
      <c r="K291" s="74"/>
      <c r="L291" s="74"/>
      <c r="M291" s="74"/>
      <c r="N291" s="74"/>
      <c r="O291" s="74"/>
      <c r="P291" s="74"/>
      <c r="Q291" s="74"/>
      <c r="R291" s="74"/>
      <c r="S291" s="74"/>
      <c r="T291" s="74"/>
      <c r="U291" s="95" t="s">
        <v>20</v>
      </c>
      <c r="V291" s="74"/>
      <c r="W291" s="1266">
        <f>AM994</f>
        <v>0</v>
      </c>
      <c r="X291" s="1266"/>
      <c r="Y291" s="1266"/>
      <c r="Z291" s="1266"/>
      <c r="AA291" s="106"/>
      <c r="AB291" s="107"/>
      <c r="AC291" s="500"/>
      <c r="AD291" s="107"/>
      <c r="AE291" s="107"/>
      <c r="AF291" s="107"/>
      <c r="AG291" s="107"/>
      <c r="AH291" s="107"/>
      <c r="AI291" s="107"/>
      <c r="AJ291" s="107"/>
      <c r="AK291" s="106"/>
      <c r="AL291" s="106"/>
      <c r="AM291" s="106"/>
      <c r="AN291" s="106"/>
      <c r="AO291" s="106"/>
      <c r="AP291" s="106"/>
      <c r="AQ291" s="106"/>
      <c r="AR291" s="106"/>
      <c r="AS291" s="106"/>
      <c r="AT291" s="106"/>
      <c r="AU291" s="1266">
        <f>BK994</f>
        <v>0</v>
      </c>
      <c r="AV291" s="1266"/>
      <c r="AW291" s="1266"/>
      <c r="AX291" s="1266"/>
      <c r="AY291" s="106"/>
      <c r="AZ291" s="130"/>
      <c r="BA291" s="107"/>
      <c r="BB291" s="107"/>
      <c r="BC291" s="107"/>
      <c r="BD291" s="107"/>
      <c r="BE291" s="107"/>
      <c r="BF291" s="107"/>
      <c r="BG291" s="107"/>
      <c r="BH291" s="107"/>
      <c r="BO291" s="94"/>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row>
    <row r="292" spans="5:124" s="27" customFormat="1" hidden="1" outlineLevel="1" x14ac:dyDescent="0.15">
      <c r="E292" s="201"/>
      <c r="G292" s="980"/>
      <c r="H292" s="347"/>
      <c r="I292" s="74" t="str">
        <f>X!C460</f>
        <v>consumo aggiuntivo di elettricità</v>
      </c>
      <c r="J292" s="74"/>
      <c r="K292" s="74"/>
      <c r="L292" s="74"/>
      <c r="M292" s="74"/>
      <c r="N292" s="74"/>
      <c r="O292" s="74"/>
      <c r="P292" s="74"/>
      <c r="Q292" s="74"/>
      <c r="R292" s="74"/>
      <c r="S292" s="74"/>
      <c r="T292" s="74"/>
      <c r="U292" s="95" t="s">
        <v>20</v>
      </c>
      <c r="V292" s="74"/>
      <c r="W292" s="1266">
        <f>AM1006+X443*AN437</f>
        <v>0</v>
      </c>
      <c r="X292" s="1266"/>
      <c r="Y292" s="1266"/>
      <c r="Z292" s="1266"/>
      <c r="AA292" s="106"/>
      <c r="AB292" s="573" t="str">
        <f>AB255</f>
        <v/>
      </c>
      <c r="AC292" s="107"/>
      <c r="AD292" s="107"/>
      <c r="AE292" s="107"/>
      <c r="AF292" s="107"/>
      <c r="AG292" s="107"/>
      <c r="AH292" s="107"/>
      <c r="AI292" s="107"/>
      <c r="AJ292" s="107"/>
      <c r="AK292" s="106"/>
      <c r="AL292" s="106"/>
      <c r="AM292" s="106"/>
      <c r="AN292" s="106"/>
      <c r="AO292" s="106"/>
      <c r="AP292" s="106"/>
      <c r="AQ292" s="106"/>
      <c r="AR292" s="106"/>
      <c r="AS292" s="106"/>
      <c r="AT292" s="106"/>
      <c r="AU292" s="1266">
        <f>BK1006+AV443*BL437</f>
        <v>0</v>
      </c>
      <c r="AV292" s="1266"/>
      <c r="AW292" s="1266"/>
      <c r="AX292" s="1266"/>
      <c r="AY292" s="106"/>
      <c r="AZ292" s="573" t="str">
        <f>AZ255</f>
        <v/>
      </c>
      <c r="BA292" s="107"/>
      <c r="BB292" s="107"/>
      <c r="BC292" s="107"/>
      <c r="BD292" s="107"/>
      <c r="BE292" s="107"/>
      <c r="BF292" s="107"/>
      <c r="BG292" s="107"/>
      <c r="BH292" s="107"/>
      <c r="BM292"/>
      <c r="BO292" s="94"/>
      <c r="BQ292" s="201"/>
      <c r="BR292" s="201"/>
      <c r="BS292" s="201"/>
      <c r="BT292" s="201"/>
      <c r="BU292" s="63"/>
      <c r="BV292" s="63"/>
      <c r="BW292" s="63"/>
      <c r="BX292" s="63"/>
      <c r="BY292" s="63"/>
      <c r="BZ292" s="63"/>
      <c r="CA292" s="63"/>
      <c r="CB292" s="63"/>
      <c r="CC292" s="63"/>
      <c r="CD292" s="201"/>
      <c r="CE292" s="201"/>
      <c r="CF292" s="201"/>
      <c r="CG292" s="201"/>
      <c r="CH292" s="201"/>
      <c r="CI292" s="201"/>
      <c r="CJ292" s="201"/>
      <c r="CK292" s="201"/>
      <c r="CL292" s="201"/>
      <c r="CM292" s="201"/>
      <c r="CN292" s="201"/>
      <c r="CO292" s="201"/>
      <c r="CP292" s="201"/>
      <c r="CQ292" s="201"/>
      <c r="CR292" s="201"/>
      <c r="CS292" s="201"/>
      <c r="CT292" s="201"/>
      <c r="CU292" s="201"/>
      <c r="CV292" s="201"/>
      <c r="CW292" s="201"/>
      <c r="CX292" s="201"/>
      <c r="CY292" s="201"/>
      <c r="CZ292" s="201"/>
      <c r="DA292" s="201"/>
      <c r="DB292" s="201"/>
      <c r="DC292" s="201"/>
      <c r="DD292" s="201"/>
      <c r="DE292" s="201"/>
      <c r="DF292" s="201"/>
      <c r="DG292" s="201"/>
      <c r="DH292" s="201"/>
      <c r="DI292" s="201"/>
      <c r="DJ292" s="201"/>
      <c r="DK292" s="201"/>
      <c r="DL292" s="201"/>
      <c r="DM292" s="201"/>
      <c r="DN292" s="201"/>
      <c r="DO292" s="201"/>
      <c r="DP292" s="201"/>
      <c r="DQ292" s="201"/>
      <c r="DR292" s="201"/>
      <c r="DS292" s="201"/>
      <c r="DT292" s="201"/>
    </row>
    <row r="293" spans="5:124" s="27" customFormat="1" ht="6" customHeight="1" collapsed="1" x14ac:dyDescent="0.15">
      <c r="E293" s="201"/>
      <c r="G293" s="90"/>
      <c r="H293" s="347"/>
      <c r="I293" s="74"/>
      <c r="J293" s="74"/>
      <c r="K293" s="74"/>
      <c r="L293" s="74"/>
      <c r="M293" s="74"/>
      <c r="N293" s="74"/>
      <c r="O293" s="74"/>
      <c r="P293" s="74"/>
      <c r="Q293" s="74"/>
      <c r="R293" s="74"/>
      <c r="S293" s="74"/>
      <c r="T293" s="74"/>
      <c r="U293" s="95"/>
      <c r="V293" s="74"/>
      <c r="W293" s="74"/>
      <c r="X293" s="106"/>
      <c r="Y293" s="106"/>
      <c r="Z293" s="106"/>
      <c r="AA293" s="106"/>
      <c r="AB293" s="106"/>
      <c r="AC293" s="106"/>
      <c r="AD293" s="106"/>
      <c r="AE293" s="106"/>
      <c r="AF293" s="106"/>
      <c r="AG293" s="106"/>
      <c r="AH293" s="106"/>
      <c r="AI293" s="106"/>
      <c r="AJ293" s="106"/>
      <c r="AK293" s="106"/>
      <c r="AL293" s="106"/>
      <c r="AM293" s="106"/>
      <c r="AN293" s="106"/>
      <c r="AO293" s="106"/>
      <c r="AP293" s="106"/>
      <c r="AQ293" s="106"/>
      <c r="AR293" s="106"/>
      <c r="AS293" s="106"/>
      <c r="AT293" s="106"/>
      <c r="AU293" s="74"/>
      <c r="AV293" s="106"/>
      <c r="AW293" s="106"/>
      <c r="AX293" s="106"/>
      <c r="AY293" s="106"/>
      <c r="AZ293" s="106"/>
      <c r="BO293" s="94"/>
      <c r="BQ293" s="201"/>
      <c r="BR293" s="201"/>
      <c r="BS293" s="201"/>
      <c r="BT293" s="201"/>
      <c r="BU293" s="63"/>
      <c r="BV293" s="63"/>
      <c r="BW293" s="63"/>
      <c r="BX293" s="63"/>
      <c r="BY293" s="63"/>
      <c r="BZ293" s="63"/>
      <c r="CA293" s="63"/>
      <c r="CB293" s="63"/>
      <c r="CC293" s="63"/>
      <c r="CD293" s="201"/>
      <c r="CE293" s="201"/>
      <c r="CF293" s="201"/>
      <c r="CG293" s="201"/>
      <c r="CH293" s="201"/>
      <c r="CI293" s="201"/>
      <c r="CJ293" s="201"/>
      <c r="CK293" s="201"/>
      <c r="CL293" s="201"/>
      <c r="CM293" s="201"/>
      <c r="CN293" s="201"/>
      <c r="CO293" s="201"/>
      <c r="CP293" s="201"/>
      <c r="CQ293" s="201"/>
      <c r="CR293" s="201"/>
      <c r="CS293" s="201"/>
      <c r="CT293" s="201"/>
      <c r="CU293" s="201"/>
      <c r="CV293" s="201"/>
      <c r="CW293" s="201"/>
      <c r="CX293" s="201"/>
      <c r="CY293" s="201"/>
      <c r="CZ293" s="201"/>
      <c r="DA293" s="201"/>
      <c r="DB293" s="201"/>
      <c r="DC293" s="201"/>
      <c r="DD293" s="201"/>
      <c r="DE293" s="201"/>
      <c r="DF293" s="201"/>
      <c r="DG293" s="201"/>
      <c r="DH293" s="201"/>
      <c r="DI293" s="201"/>
      <c r="DJ293" s="201"/>
      <c r="DK293" s="201"/>
      <c r="DL293" s="201"/>
      <c r="DM293" s="201"/>
      <c r="DN293" s="201"/>
      <c r="DO293" s="201"/>
      <c r="DP293" s="201"/>
      <c r="DQ293" s="201"/>
      <c r="DR293" s="201"/>
      <c r="DS293" s="201"/>
      <c r="DT293" s="201"/>
    </row>
    <row r="294" spans="5:124" s="27" customFormat="1" x14ac:dyDescent="0.15">
      <c r="E294" s="201"/>
      <c r="G294" s="90"/>
      <c r="H294" s="392"/>
      <c r="I294" s="1370" t="str">
        <f t="shared" ref="I294:S294" si="4">I257</f>
        <v>Indice di efficienza energetica (calore)</v>
      </c>
      <c r="J294" s="1370">
        <f t="shared" si="4"/>
        <v>0</v>
      </c>
      <c r="K294" s="1370">
        <f t="shared" si="4"/>
        <v>0</v>
      </c>
      <c r="L294" s="1370">
        <f t="shared" si="4"/>
        <v>0</v>
      </c>
      <c r="M294" s="1370">
        <f t="shared" si="4"/>
        <v>0</v>
      </c>
      <c r="N294" s="1370">
        <f t="shared" si="4"/>
        <v>0</v>
      </c>
      <c r="O294" s="1370">
        <f t="shared" si="4"/>
        <v>0</v>
      </c>
      <c r="P294" s="1370">
        <f t="shared" si="4"/>
        <v>0</v>
      </c>
      <c r="Q294" s="1370">
        <f t="shared" si="4"/>
        <v>0</v>
      </c>
      <c r="R294" s="1370">
        <f t="shared" si="4"/>
        <v>0</v>
      </c>
      <c r="S294" s="1370">
        <f t="shared" si="4"/>
        <v>0</v>
      </c>
      <c r="T294" s="74"/>
      <c r="U294" s="95" t="s">
        <v>258</v>
      </c>
      <c r="V294" s="74"/>
      <c r="W294" s="74"/>
      <c r="X294" s="1301" t="str">
        <f>IF(W292=0,"--",W291/W292)</f>
        <v>--</v>
      </c>
      <c r="Y294" s="1301"/>
      <c r="Z294" s="1301"/>
      <c r="AA294" s="106"/>
      <c r="AB294" s="572" t="str">
        <f>AB257</f>
        <v>(calore utilizzato / consumo di energia elettrica per il caldo)</v>
      </c>
      <c r="AC294" s="135"/>
      <c r="AD294" s="135"/>
      <c r="AE294" s="135"/>
      <c r="AF294" s="135"/>
      <c r="AG294" s="135"/>
      <c r="AH294" s="135"/>
      <c r="AI294" s="135"/>
      <c r="AJ294" s="135"/>
      <c r="AK294" s="106"/>
      <c r="AL294" s="106"/>
      <c r="AM294" s="106"/>
      <c r="AN294" s="106"/>
      <c r="AO294" s="106"/>
      <c r="AP294" s="106"/>
      <c r="AQ294" s="106"/>
      <c r="AR294" s="106"/>
      <c r="AS294" s="106"/>
      <c r="AT294" s="106"/>
      <c r="AU294" s="74"/>
      <c r="AV294" s="1301" t="str">
        <f>IF(AU292=0,"--",AU291/AU292)</f>
        <v>--</v>
      </c>
      <c r="AW294" s="1301"/>
      <c r="AX294" s="1301"/>
      <c r="AY294" s="106"/>
      <c r="AZ294" s="572" t="str">
        <f>AB294</f>
        <v>(calore utilizzato / consumo di energia elettrica per il caldo)</v>
      </c>
      <c r="BA294" s="107"/>
      <c r="BB294" s="107"/>
      <c r="BC294" s="107"/>
      <c r="BD294" s="107"/>
      <c r="BE294" s="107"/>
      <c r="BF294" s="107"/>
      <c r="BG294" s="107"/>
      <c r="BH294" s="107"/>
      <c r="BO294" s="94"/>
      <c r="BQ294" s="201"/>
      <c r="BR294" s="201"/>
      <c r="BS294" s="201"/>
      <c r="BT294" s="201"/>
      <c r="BU294" s="63"/>
      <c r="BV294" s="63"/>
      <c r="BW294" s="63"/>
      <c r="BX294" s="63"/>
      <c r="BY294" s="63"/>
      <c r="BZ294" s="63"/>
      <c r="CA294" s="63"/>
      <c r="CB294" s="63"/>
      <c r="CC294" s="63"/>
      <c r="CD294" s="201"/>
      <c r="CE294" s="201"/>
      <c r="CF294" s="201"/>
      <c r="CG294" s="201"/>
      <c r="CH294" s="201"/>
      <c r="CI294" s="201"/>
      <c r="CJ294" s="201"/>
      <c r="CK294" s="201"/>
      <c r="CL294" s="201"/>
      <c r="CM294" s="201"/>
      <c r="CN294" s="201"/>
      <c r="CO294" s="201"/>
      <c r="CP294" s="201"/>
      <c r="CQ294" s="201"/>
      <c r="CR294" s="201"/>
      <c r="CS294" s="201"/>
      <c r="CT294" s="201"/>
      <c r="CU294" s="201"/>
      <c r="CV294" s="201"/>
      <c r="CW294" s="201"/>
      <c r="CX294" s="201"/>
      <c r="CY294" s="201"/>
      <c r="CZ294" s="201"/>
      <c r="DA294" s="201"/>
      <c r="DB294" s="201"/>
      <c r="DC294" s="201"/>
      <c r="DD294" s="201"/>
      <c r="DE294" s="201"/>
      <c r="DF294" s="201"/>
      <c r="DG294" s="201"/>
      <c r="DH294" s="201"/>
      <c r="DI294" s="201"/>
      <c r="DJ294" s="201"/>
      <c r="DK294" s="201"/>
      <c r="DL294" s="201"/>
      <c r="DM294" s="201"/>
      <c r="DN294" s="201"/>
      <c r="DO294" s="201"/>
      <c r="DP294" s="201"/>
      <c r="DQ294" s="201"/>
      <c r="DR294" s="201"/>
      <c r="DS294" s="201"/>
      <c r="DT294" s="201"/>
    </row>
    <row r="295" spans="5:124" s="27" customFormat="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74"/>
      <c r="AV295" s="106"/>
      <c r="AW295" s="106"/>
      <c r="AX295" s="106"/>
      <c r="AY295" s="106"/>
      <c r="AZ295" s="106"/>
      <c r="BO295" s="94"/>
      <c r="BQ295" s="201"/>
      <c r="BR295" s="201"/>
      <c r="BS295" s="201"/>
      <c r="BT295" s="201"/>
      <c r="BU295" s="63"/>
      <c r="BV295" s="63"/>
      <c r="BW295" s="63"/>
      <c r="BX295" s="63"/>
      <c r="BY295" s="63"/>
      <c r="BZ295" s="63"/>
      <c r="CA295" s="63"/>
      <c r="CB295" s="63"/>
      <c r="CC295" s="63"/>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row>
    <row r="296" spans="5:124" s="27" customFormat="1" x14ac:dyDescent="0.15">
      <c r="E296" s="201"/>
      <c r="G296" s="90"/>
      <c r="H296" s="392" t="str">
        <f>H259</f>
        <v>Sistema complessivo (freddo + calore)</v>
      </c>
      <c r="I296" s="74"/>
      <c r="J296" s="74"/>
      <c r="K296" s="74"/>
      <c r="L296" s="74"/>
      <c r="M296" s="74"/>
      <c r="N296" s="74"/>
      <c r="O296" s="74"/>
      <c r="P296" s="74"/>
      <c r="Q296" s="74"/>
      <c r="R296" s="74"/>
      <c r="S296" s="74"/>
      <c r="T296" s="74"/>
      <c r="U296" s="95"/>
      <c r="V296" s="74"/>
      <c r="W296" s="74"/>
      <c r="X296" s="1266"/>
      <c r="Y296" s="1291"/>
      <c r="Z296" s="1291"/>
      <c r="AA296" s="106"/>
      <c r="AB296" s="107"/>
      <c r="AC296" s="107"/>
      <c r="AD296" s="107"/>
      <c r="AE296" s="107"/>
      <c r="AF296" s="107"/>
      <c r="AG296" s="107"/>
      <c r="AH296" s="107"/>
      <c r="AI296" s="107"/>
      <c r="AJ296" s="107"/>
      <c r="AK296" s="106"/>
      <c r="AL296" s="106"/>
      <c r="AM296" s="106"/>
      <c r="AN296" s="106"/>
      <c r="AO296" s="106"/>
      <c r="AP296" s="106"/>
      <c r="AQ296" s="106"/>
      <c r="AR296" s="106"/>
      <c r="AS296" s="106"/>
      <c r="AT296" s="106"/>
      <c r="AU296" s="74"/>
      <c r="AV296" s="1266"/>
      <c r="AW296" s="1291"/>
      <c r="AX296" s="1291"/>
      <c r="AY296" s="106"/>
      <c r="AZ296" s="130"/>
      <c r="BA296" s="107"/>
      <c r="BB296" s="107"/>
      <c r="BC296" s="107"/>
      <c r="BD296" s="107"/>
      <c r="BE296" s="107"/>
      <c r="BF296" s="107"/>
      <c r="BG296" s="107"/>
      <c r="BH296" s="107"/>
      <c r="BO296" s="94"/>
      <c r="BQ296" s="201"/>
      <c r="BR296" s="201"/>
      <c r="BS296" s="201"/>
      <c r="BT296" s="201"/>
      <c r="BU296" s="201"/>
      <c r="BV296" s="201"/>
      <c r="BW296" s="201"/>
      <c r="BX296" s="201"/>
      <c r="BY296" s="201"/>
      <c r="BZ296" s="201"/>
      <c r="CA296" s="201"/>
      <c r="CB296" s="201"/>
      <c r="CC296" s="201"/>
      <c r="CD296" s="201"/>
      <c r="CE296" s="201"/>
      <c r="CF296" s="201"/>
      <c r="CG296" s="201"/>
      <c r="CH296" s="201"/>
      <c r="CI296" s="201"/>
      <c r="CJ296" s="201"/>
      <c r="CK296" s="201"/>
      <c r="CL296" s="201"/>
      <c r="CM296" s="201"/>
      <c r="CN296" s="201"/>
      <c r="CO296" s="201"/>
      <c r="CP296" s="201"/>
      <c r="CQ296" s="201"/>
      <c r="CR296" s="201"/>
      <c r="CS296" s="201"/>
      <c r="CT296" s="201"/>
      <c r="CU296" s="201"/>
      <c r="CV296" s="201"/>
      <c r="CW296" s="201"/>
      <c r="CX296" s="201"/>
      <c r="CY296" s="201"/>
      <c r="CZ296" s="201"/>
      <c r="DA296" s="201"/>
      <c r="DB296" s="201"/>
      <c r="DC296" s="201"/>
      <c r="DD296" s="201"/>
      <c r="DE296" s="201"/>
      <c r="DF296" s="201"/>
      <c r="DG296" s="201"/>
      <c r="DH296" s="201"/>
      <c r="DI296" s="201"/>
      <c r="DJ296" s="201"/>
      <c r="DK296" s="201"/>
      <c r="DL296" s="201"/>
      <c r="DM296" s="201"/>
      <c r="DN296" s="201"/>
      <c r="DO296" s="201"/>
      <c r="DP296" s="201"/>
      <c r="DQ296" s="201"/>
      <c r="DR296" s="201"/>
      <c r="DS296" s="201"/>
      <c r="DT296" s="201"/>
    </row>
    <row r="297" spans="5:124" s="27" customFormat="1" x14ac:dyDescent="0.15">
      <c r="E297" s="201"/>
      <c r="G297" s="90"/>
      <c r="H297" s="347"/>
      <c r="I297" s="74" t="str">
        <f>I260</f>
        <v>Calore + freddo utilizzati</v>
      </c>
      <c r="J297" s="74"/>
      <c r="K297" s="74"/>
      <c r="L297" s="74"/>
      <c r="M297" s="74"/>
      <c r="N297" s="74"/>
      <c r="O297" s="74"/>
      <c r="P297" s="74"/>
      <c r="Q297" s="74"/>
      <c r="R297" s="74"/>
      <c r="S297" s="74"/>
      <c r="T297" s="74"/>
      <c r="U297" s="95" t="s">
        <v>20</v>
      </c>
      <c r="V297" s="74"/>
      <c r="W297" s="1266">
        <f>W282+W291</f>
        <v>0</v>
      </c>
      <c r="X297" s="1266"/>
      <c r="Y297" s="1266"/>
      <c r="Z297" s="1266"/>
      <c r="AA297" s="106"/>
      <c r="AB297" s="107"/>
      <c r="AC297" s="500"/>
      <c r="AD297" s="107"/>
      <c r="AE297" s="107"/>
      <c r="AF297" s="107"/>
      <c r="AG297" s="107"/>
      <c r="AH297" s="107"/>
      <c r="AI297" s="107"/>
      <c r="AJ297" s="107"/>
      <c r="AK297" s="106"/>
      <c r="AL297" s="106"/>
      <c r="AM297" s="106"/>
      <c r="AN297" s="106"/>
      <c r="AO297" s="106"/>
      <c r="AP297" s="106"/>
      <c r="AQ297" s="106"/>
      <c r="AR297" s="106"/>
      <c r="AS297" s="106"/>
      <c r="AT297" s="106"/>
      <c r="AU297" s="1266">
        <f>AU282+AU291</f>
        <v>0</v>
      </c>
      <c r="AV297" s="1266"/>
      <c r="AW297" s="1266"/>
      <c r="AX297" s="1266"/>
      <c r="AY297" s="106"/>
      <c r="AZ297" s="130"/>
      <c r="BA297" s="107"/>
      <c r="BB297" s="107"/>
      <c r="BC297" s="107"/>
      <c r="BD297" s="107"/>
      <c r="BE297" s="107"/>
      <c r="BF297" s="107"/>
      <c r="BG297" s="107"/>
      <c r="BH297" s="107"/>
      <c r="BO297" s="94"/>
      <c r="BQ297" s="201"/>
      <c r="BR297" s="201"/>
      <c r="BS297" s="201"/>
      <c r="BT297" s="201"/>
      <c r="BU297" s="201"/>
      <c r="BV297" s="201"/>
      <c r="BW297" s="201"/>
      <c r="BX297" s="201"/>
      <c r="BY297" s="201"/>
      <c r="BZ297" s="201"/>
      <c r="CA297" s="201"/>
      <c r="CB297" s="201"/>
      <c r="CC297" s="201"/>
      <c r="CD297" s="201"/>
      <c r="CE297" s="201"/>
      <c r="CF297" s="201"/>
      <c r="CG297" s="201"/>
      <c r="CH297" s="201"/>
      <c r="CI297" s="201"/>
      <c r="CJ297" s="201"/>
      <c r="CK297" s="201"/>
      <c r="CL297" s="201"/>
      <c r="CM297" s="201"/>
      <c r="CN297" s="201"/>
      <c r="CO297" s="201"/>
      <c r="CP297" s="201"/>
      <c r="CQ297" s="201"/>
      <c r="CR297" s="201"/>
      <c r="CS297" s="201"/>
      <c r="CT297" s="201"/>
      <c r="CU297" s="201"/>
      <c r="CV297" s="201"/>
      <c r="CW297" s="201"/>
      <c r="CX297" s="201"/>
      <c r="CY297" s="201"/>
      <c r="CZ297" s="201"/>
      <c r="DA297" s="201"/>
      <c r="DB297" s="201"/>
      <c r="DC297" s="201"/>
      <c r="DD297" s="201"/>
      <c r="DE297" s="201"/>
      <c r="DF297" s="201"/>
      <c r="DG297" s="201"/>
      <c r="DH297" s="201"/>
      <c r="DI297" s="201"/>
      <c r="DJ297" s="201"/>
      <c r="DK297" s="201"/>
      <c r="DL297" s="201"/>
      <c r="DM297" s="201"/>
      <c r="DN297" s="201"/>
      <c r="DO297" s="201"/>
      <c r="DP297" s="201"/>
      <c r="DQ297" s="201"/>
      <c r="DR297" s="201"/>
      <c r="DS297" s="201"/>
      <c r="DT297" s="201"/>
    </row>
    <row r="298" spans="5:124" s="27" customFormat="1" x14ac:dyDescent="0.15">
      <c r="E298" s="201"/>
      <c r="G298" s="90"/>
      <c r="H298" s="347"/>
      <c r="I298" s="74" t="str">
        <f>I261</f>
        <v>Consumo di energia elettrica calore e freddo</v>
      </c>
      <c r="J298" s="74"/>
      <c r="K298" s="74"/>
      <c r="L298" s="74"/>
      <c r="M298" s="74"/>
      <c r="N298" s="74"/>
      <c r="O298" s="74"/>
      <c r="P298" s="74"/>
      <c r="Q298" s="74"/>
      <c r="R298" s="74"/>
      <c r="S298" s="74"/>
      <c r="T298" s="74"/>
      <c r="U298" s="95" t="s">
        <v>20</v>
      </c>
      <c r="V298" s="74"/>
      <c r="W298" s="1266">
        <f>W284+W292</f>
        <v>0</v>
      </c>
      <c r="X298" s="1266"/>
      <c r="Y298" s="1266"/>
      <c r="Z298" s="1266"/>
      <c r="AA298" s="106"/>
      <c r="AB298" s="107"/>
      <c r="AC298" s="107"/>
      <c r="AD298" s="107"/>
      <c r="AE298" s="107"/>
      <c r="AF298" s="107"/>
      <c r="AG298" s="107"/>
      <c r="AH298" s="107"/>
      <c r="AI298" s="107"/>
      <c r="AJ298" s="107"/>
      <c r="AK298" s="106"/>
      <c r="AL298" s="106"/>
      <c r="AM298" s="106"/>
      <c r="AN298" s="106"/>
      <c r="AO298" s="106"/>
      <c r="AP298" s="106"/>
      <c r="AQ298" s="106"/>
      <c r="AR298" s="106"/>
      <c r="AS298" s="106"/>
      <c r="AT298" s="106"/>
      <c r="AU298" s="1266">
        <f>AU284+AU292</f>
        <v>0</v>
      </c>
      <c r="AV298" s="1266"/>
      <c r="AW298" s="1266"/>
      <c r="AX298" s="1266"/>
      <c r="AY298" s="106"/>
      <c r="AZ298" s="130"/>
      <c r="BA298" s="107"/>
      <c r="BB298" s="107"/>
      <c r="BC298" s="107"/>
      <c r="BD298" s="107"/>
      <c r="BE298" s="107"/>
      <c r="BF298" s="107"/>
      <c r="BG298" s="107"/>
      <c r="BH298" s="107"/>
      <c r="BM298"/>
      <c r="BO298" s="94"/>
      <c r="BQ298" s="201"/>
      <c r="BR298" s="201"/>
      <c r="BS298" s="201"/>
      <c r="BT298" s="201"/>
      <c r="BU298" s="63"/>
      <c r="BV298" s="63"/>
      <c r="BW298" s="63"/>
      <c r="BX298" s="63"/>
      <c r="BY298" s="63"/>
      <c r="BZ298" s="63"/>
      <c r="CA298" s="63"/>
      <c r="CB298" s="63"/>
      <c r="CC298" s="63"/>
      <c r="CD298" s="201"/>
      <c r="CE298" s="201"/>
      <c r="CF298" s="201"/>
      <c r="CG298" s="201"/>
      <c r="CH298" s="201"/>
      <c r="CI298" s="201"/>
      <c r="CJ298" s="201"/>
      <c r="CK298" s="201"/>
      <c r="CL298" s="201"/>
      <c r="CM298" s="201"/>
      <c r="CN298" s="201"/>
      <c r="CO298" s="201"/>
      <c r="CP298" s="201"/>
      <c r="CQ298" s="201"/>
      <c r="CR298" s="201"/>
      <c r="CS298" s="201"/>
      <c r="CT298" s="201"/>
      <c r="CU298" s="201"/>
      <c r="CV298" s="201"/>
      <c r="CW298" s="201"/>
      <c r="CX298" s="201"/>
      <c r="CY298" s="201"/>
      <c r="CZ298" s="201"/>
      <c r="DA298" s="201"/>
      <c r="DB298" s="201"/>
      <c r="DC298" s="201"/>
      <c r="DD298" s="201"/>
      <c r="DE298" s="201"/>
      <c r="DF298" s="201"/>
      <c r="DG298" s="201"/>
      <c r="DH298" s="201"/>
      <c r="DI298" s="201"/>
      <c r="DJ298" s="201"/>
      <c r="DK298" s="201"/>
      <c r="DL298" s="201"/>
      <c r="DM298" s="201"/>
      <c r="DN298" s="201"/>
      <c r="DO298" s="201"/>
      <c r="DP298" s="201"/>
      <c r="DQ298" s="201"/>
      <c r="DR298" s="201"/>
      <c r="DS298" s="201"/>
      <c r="DT298" s="201"/>
    </row>
    <row r="299" spans="5:124" s="27" customFormat="1" x14ac:dyDescent="0.15">
      <c r="E299" s="201"/>
      <c r="G299" s="90"/>
      <c r="H299" s="347"/>
      <c r="I299" s="74"/>
      <c r="J299" s="74"/>
      <c r="K299" s="74"/>
      <c r="L299" s="74"/>
      <c r="M299" s="74"/>
      <c r="N299" s="74"/>
      <c r="O299" s="74"/>
      <c r="P299" s="74"/>
      <c r="Q299" s="74"/>
      <c r="R299" s="74"/>
      <c r="S299" s="74"/>
      <c r="T299" s="74"/>
      <c r="U299" s="95"/>
      <c r="V299" s="74"/>
      <c r="W299" s="74"/>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74"/>
      <c r="AV299" s="106"/>
      <c r="AW299" s="106"/>
      <c r="AX299" s="106"/>
      <c r="AY299" s="106"/>
      <c r="AZ299" s="106"/>
      <c r="BO299" s="94"/>
      <c r="BQ299" s="201"/>
      <c r="BR299" s="201"/>
      <c r="BS299" s="201"/>
      <c r="BT299" s="201"/>
      <c r="BU299" s="63"/>
      <c r="BV299" s="63"/>
      <c r="BW299" s="63"/>
      <c r="BX299" s="63"/>
      <c r="BY299" s="63"/>
      <c r="BZ299" s="63"/>
      <c r="CA299" s="63"/>
      <c r="CB299" s="63"/>
      <c r="CC299" s="63"/>
      <c r="CD299" s="201"/>
      <c r="CE299" s="201"/>
      <c r="CF299" s="201"/>
      <c r="CG299" s="201"/>
      <c r="CH299" s="201"/>
      <c r="CI299" s="201"/>
      <c r="CJ299" s="201"/>
      <c r="CK299" s="201"/>
      <c r="CL299" s="201"/>
      <c r="CM299" s="201"/>
      <c r="CN299" s="201"/>
      <c r="CO299" s="201"/>
      <c r="CP299" s="201"/>
      <c r="CQ299" s="201"/>
      <c r="CR299" s="201"/>
      <c r="CS299" s="201"/>
      <c r="CT299" s="201"/>
      <c r="CU299" s="201"/>
      <c r="CV299" s="201"/>
      <c r="CW299" s="201"/>
      <c r="CX299" s="201"/>
      <c r="CY299" s="201"/>
      <c r="CZ299" s="201"/>
      <c r="DA299" s="201"/>
      <c r="DB299" s="201"/>
      <c r="DC299" s="201"/>
      <c r="DD299" s="201"/>
      <c r="DE299" s="201"/>
      <c r="DF299" s="201"/>
      <c r="DG299" s="201"/>
      <c r="DH299" s="201"/>
      <c r="DI299" s="201"/>
      <c r="DJ299" s="201"/>
      <c r="DK299" s="201"/>
      <c r="DL299" s="201"/>
      <c r="DM299" s="201"/>
      <c r="DN299" s="201"/>
      <c r="DO299" s="201"/>
      <c r="DP299" s="201"/>
      <c r="DQ299" s="201"/>
      <c r="DR299" s="201"/>
      <c r="DS299" s="201"/>
      <c r="DT299" s="201"/>
    </row>
    <row r="300" spans="5:124" s="27" customFormat="1" x14ac:dyDescent="0.15">
      <c r="E300" s="201"/>
      <c r="G300" s="90"/>
      <c r="H300" s="392"/>
      <c r="I300" s="1370" t="str">
        <f t="shared" ref="I300:S300" si="5">I263</f>
        <v>Indice di efficienza energetica (calore + freddo)</v>
      </c>
      <c r="J300" s="1370">
        <f t="shared" si="5"/>
        <v>0</v>
      </c>
      <c r="K300" s="1370">
        <f t="shared" si="5"/>
        <v>0</v>
      </c>
      <c r="L300" s="1370">
        <f t="shared" si="5"/>
        <v>0</v>
      </c>
      <c r="M300" s="1370">
        <f t="shared" si="5"/>
        <v>0</v>
      </c>
      <c r="N300" s="1370">
        <f t="shared" si="5"/>
        <v>0</v>
      </c>
      <c r="O300" s="1370">
        <f t="shared" si="5"/>
        <v>0</v>
      </c>
      <c r="P300" s="1370">
        <f t="shared" si="5"/>
        <v>0</v>
      </c>
      <c r="Q300" s="1370">
        <f t="shared" si="5"/>
        <v>0</v>
      </c>
      <c r="R300" s="1370">
        <f t="shared" si="5"/>
        <v>0</v>
      </c>
      <c r="S300" s="1370">
        <f t="shared" si="5"/>
        <v>0</v>
      </c>
      <c r="T300" s="74"/>
      <c r="U300" s="95" t="s">
        <v>258</v>
      </c>
      <c r="V300" s="74"/>
      <c r="W300" s="74"/>
      <c r="X300" s="1301">
        <f>IF(W298=0,0,W297/W298)</f>
        <v>0</v>
      </c>
      <c r="Y300" s="1301"/>
      <c r="Z300" s="1301"/>
      <c r="AA300" s="106"/>
      <c r="AB300" s="572" t="str">
        <f>AB263</f>
        <v>((calore + freddo utilizzati) / consumo totale di energia elettrica)</v>
      </c>
      <c r="AC300" s="135"/>
      <c r="AD300" s="135"/>
      <c r="AE300" s="135"/>
      <c r="AF300" s="135"/>
      <c r="AG300" s="135"/>
      <c r="AH300" s="135"/>
      <c r="AI300" s="135"/>
      <c r="AJ300" s="135"/>
      <c r="AK300" s="106"/>
      <c r="AL300" s="106"/>
      <c r="AM300" s="106"/>
      <c r="AN300" s="106"/>
      <c r="AO300" s="106"/>
      <c r="AP300" s="106"/>
      <c r="AQ300" s="106"/>
      <c r="AR300" s="106"/>
      <c r="AS300" s="106"/>
      <c r="AT300" s="106"/>
      <c r="AU300" s="74"/>
      <c r="AV300" s="1301">
        <f>IF(AU298=0,0,AU297/AU298)</f>
        <v>0</v>
      </c>
      <c r="AW300" s="1301"/>
      <c r="AX300" s="1301"/>
      <c r="AY300" s="106"/>
      <c r="AZ300" s="572" t="str">
        <f>AB300</f>
        <v>((calore + freddo utilizzati) / consumo totale di energia elettrica)</v>
      </c>
      <c r="BA300" s="107"/>
      <c r="BB300" s="107"/>
      <c r="BC300" s="107"/>
      <c r="BD300" s="107"/>
      <c r="BE300" s="107"/>
      <c r="BF300" s="107"/>
      <c r="BG300" s="107"/>
      <c r="BH300" s="107"/>
      <c r="BO300" s="94"/>
      <c r="BQ300" s="201"/>
      <c r="BR300" s="201"/>
      <c r="BS300" s="201"/>
      <c r="BT300" s="201"/>
      <c r="BU300" s="63"/>
      <c r="BV300" s="63"/>
      <c r="BW300" s="63"/>
      <c r="BX300" s="63"/>
      <c r="BY300" s="63"/>
      <c r="BZ300" s="63"/>
      <c r="CA300" s="63"/>
      <c r="CB300" s="63"/>
      <c r="CC300" s="63"/>
      <c r="CD300" s="201"/>
      <c r="CE300" s="201"/>
      <c r="CF300" s="201"/>
      <c r="CG300" s="201"/>
      <c r="CH300" s="201"/>
      <c r="CI300" s="201"/>
      <c r="CJ300" s="201"/>
      <c r="CK300" s="201"/>
      <c r="CL300" s="201"/>
      <c r="CM300" s="201"/>
      <c r="CN300" s="201"/>
      <c r="CO300" s="201"/>
      <c r="CP300" s="201"/>
      <c r="CQ300" s="201"/>
      <c r="CR300" s="201"/>
      <c r="CS300" s="201"/>
      <c r="CT300" s="201"/>
      <c r="CU300" s="201"/>
      <c r="CV300" s="201"/>
      <c r="CW300" s="201"/>
      <c r="CX300" s="201"/>
      <c r="CY300" s="201"/>
      <c r="CZ300" s="201"/>
      <c r="DA300" s="201"/>
      <c r="DB300" s="201"/>
      <c r="DC300" s="201"/>
      <c r="DD300" s="201"/>
      <c r="DE300" s="201"/>
      <c r="DF300" s="201"/>
      <c r="DG300" s="201"/>
      <c r="DH300" s="201"/>
      <c r="DI300" s="201"/>
      <c r="DJ300" s="201"/>
      <c r="DK300" s="201"/>
      <c r="DL300" s="201"/>
      <c r="DM300" s="201"/>
      <c r="DN300" s="201"/>
      <c r="DO300" s="201"/>
      <c r="DP300" s="201"/>
      <c r="DQ300" s="201"/>
      <c r="DR300" s="201"/>
      <c r="DS300" s="201"/>
      <c r="DT300" s="201"/>
    </row>
    <row r="301" spans="5:124" s="27" customFormat="1" ht="17" customHeight="1" x14ac:dyDescent="0.15">
      <c r="E301" s="201"/>
      <c r="G301" s="90"/>
      <c r="H301" s="392"/>
      <c r="I301" s="74"/>
      <c r="J301" s="74"/>
      <c r="K301" s="74"/>
      <c r="L301" s="74"/>
      <c r="M301" s="74"/>
      <c r="N301" s="74"/>
      <c r="O301" s="74"/>
      <c r="P301" s="74"/>
      <c r="Q301" s="74"/>
      <c r="R301" s="74"/>
      <c r="S301" s="74"/>
      <c r="T301" s="74"/>
      <c r="U301" s="95"/>
      <c r="V301" s="74"/>
      <c r="W301" s="74"/>
      <c r="X301" s="554"/>
      <c r="Y301" s="74"/>
      <c r="Z301" s="74"/>
      <c r="AA301" s="106"/>
      <c r="AB301" s="107"/>
      <c r="AC301" s="107"/>
      <c r="AD301" s="107"/>
      <c r="AE301" s="107"/>
      <c r="AF301" s="107"/>
      <c r="AG301" s="107"/>
      <c r="AH301" s="107"/>
      <c r="AI301" s="107"/>
      <c r="AJ301" s="107"/>
      <c r="AK301" s="106"/>
      <c r="AL301" s="106"/>
      <c r="AM301" s="106"/>
      <c r="AN301" s="106"/>
      <c r="AO301" s="106"/>
      <c r="AP301" s="106"/>
      <c r="AQ301" s="106"/>
      <c r="AR301" s="106"/>
      <c r="AS301" s="106"/>
      <c r="AT301" s="106"/>
      <c r="AU301" s="74"/>
      <c r="AV301" s="74"/>
      <c r="AW301" s="74"/>
      <c r="AX301" s="74"/>
      <c r="AY301" s="106"/>
      <c r="AZ301" s="130"/>
      <c r="BA301" s="107"/>
      <c r="BB301" s="107"/>
      <c r="BC301" s="107"/>
      <c r="BD301" s="107"/>
      <c r="BE301" s="107"/>
      <c r="BF301" s="107"/>
      <c r="BG301" s="107"/>
      <c r="BH301" s="107"/>
      <c r="BO301" s="94"/>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row>
    <row r="302" spans="5:124" x14ac:dyDescent="0.15">
      <c r="G302" s="1109"/>
      <c r="BO302" s="94"/>
    </row>
    <row r="303" spans="5:124" x14ac:dyDescent="0.15">
      <c r="G303" s="118"/>
      <c r="H303" s="569">
        <v>4.3</v>
      </c>
      <c r="I303" s="570" t="str">
        <f>X!C339</f>
        <v>Fabbisogno di calore (stimato)</v>
      </c>
      <c r="J303" s="210"/>
      <c r="K303" s="210"/>
      <c r="L303" s="210"/>
      <c r="M303" s="210"/>
      <c r="N303" s="210"/>
      <c r="O303" s="210"/>
      <c r="P303" s="210"/>
      <c r="Q303" s="210"/>
      <c r="R303" s="210"/>
      <c r="S303" s="210"/>
      <c r="T303" s="210"/>
      <c r="U303" s="571"/>
      <c r="V303" s="210"/>
      <c r="W303" s="210"/>
      <c r="X303" s="210"/>
      <c r="Y303" s="210"/>
      <c r="Z303" s="210"/>
      <c r="AA303" s="210"/>
      <c r="AB303" s="210"/>
      <c r="AC303" s="210"/>
      <c r="AD303" s="210"/>
      <c r="AE303" s="210"/>
      <c r="AF303" s="210"/>
      <c r="AG303" s="210"/>
      <c r="AH303" s="210"/>
      <c r="AI303" s="210"/>
      <c r="AJ303" s="210"/>
      <c r="AK303" s="210"/>
      <c r="AL303" s="210"/>
      <c r="AM303" s="210"/>
      <c r="AN303" s="210"/>
      <c r="AO303" s="210"/>
      <c r="AP303" s="210"/>
      <c r="AU303" s="210"/>
      <c r="AV303" s="210"/>
      <c r="AW303" s="210"/>
      <c r="AX303" s="210"/>
      <c r="AY303" s="210"/>
      <c r="AZ303" s="210"/>
      <c r="BA303" s="210"/>
      <c r="BB303" s="210"/>
      <c r="BC303" s="210"/>
      <c r="BD303" s="210"/>
      <c r="BE303" s="210"/>
      <c r="BF303" s="210"/>
      <c r="BG303" s="210"/>
      <c r="BH303" s="210"/>
      <c r="BI303" s="210"/>
      <c r="BJ303" s="210"/>
      <c r="BK303" s="210"/>
      <c r="BL303" s="210"/>
      <c r="BM303" s="210"/>
      <c r="BN303" s="210"/>
      <c r="BO303" s="94"/>
      <c r="BQ303" s="201"/>
      <c r="BU303" s="201"/>
      <c r="BV303" s="201"/>
      <c r="BW303" s="201"/>
      <c r="BX303" s="201"/>
      <c r="BY303" s="201"/>
      <c r="BZ303" s="201"/>
      <c r="CA303" s="201"/>
      <c r="CB303" s="201"/>
      <c r="CC303" s="201"/>
    </row>
    <row r="304" spans="5:124" s="27" customFormat="1" ht="6" customHeight="1" x14ac:dyDescent="0.15">
      <c r="E304" s="201"/>
      <c r="G304" s="90"/>
      <c r="H304" s="347"/>
      <c r="I304" s="74"/>
      <c r="J304" s="74"/>
      <c r="K304" s="74"/>
      <c r="L304" s="74"/>
      <c r="M304" s="74"/>
      <c r="N304" s="74"/>
      <c r="O304" s="74"/>
      <c r="P304" s="74"/>
      <c r="Q304" s="74"/>
      <c r="R304" s="74"/>
      <c r="S304" s="74"/>
      <c r="T304" s="74"/>
      <c r="U304" s="95"/>
      <c r="V304" s="74"/>
      <c r="W304" s="74"/>
      <c r="X304" s="132"/>
      <c r="Y304" s="132"/>
      <c r="Z304" s="132"/>
      <c r="AA304" s="132"/>
      <c r="AB304" s="132"/>
      <c r="AC304" s="132"/>
      <c r="AD304" s="132"/>
      <c r="AE304" s="132"/>
      <c r="AF304" s="132"/>
      <c r="AG304" s="132"/>
      <c r="AH304" s="132"/>
      <c r="AI304" s="132"/>
      <c r="AJ304" s="132"/>
      <c r="AK304" s="132"/>
      <c r="AL304" s="132"/>
      <c r="AM304" s="106"/>
      <c r="AN304" s="106"/>
      <c r="AO304" s="106"/>
      <c r="AP304" s="106"/>
      <c r="AQ304"/>
      <c r="AR304"/>
      <c r="AS304"/>
      <c r="AT304"/>
      <c r="AU304" s="106"/>
      <c r="AV304" s="106"/>
      <c r="AW304" s="106"/>
      <c r="AX304" s="106"/>
      <c r="AY304" s="106"/>
      <c r="AZ304" s="106"/>
      <c r="BA304" s="106"/>
      <c r="BB304" s="106"/>
      <c r="BC304" s="106"/>
      <c r="BD304" s="106"/>
      <c r="BE304" s="106"/>
      <c r="BF304" s="106"/>
      <c r="BG304" s="106"/>
      <c r="BH304" s="106"/>
      <c r="BI304" s="106"/>
      <c r="BJ304" s="106"/>
      <c r="BK304" s="106"/>
      <c r="BL304" s="106"/>
      <c r="BM304" s="106"/>
      <c r="BN304" s="106"/>
      <c r="BO304" s="94"/>
      <c r="BQ304" s="201"/>
      <c r="BR304" s="201"/>
      <c r="BS304" s="201"/>
      <c r="BT304" s="201"/>
      <c r="BU304" s="201"/>
      <c r="BV304" s="201"/>
      <c r="BW304" s="201"/>
      <c r="BX304" s="201"/>
      <c r="BY304" s="201"/>
      <c r="BZ304" s="201"/>
      <c r="CA304" s="201"/>
      <c r="CB304" s="201"/>
      <c r="CC304" s="201"/>
      <c r="CD304" s="201"/>
      <c r="CE304" s="201"/>
      <c r="CF304" s="201"/>
      <c r="CG304" s="201"/>
      <c r="CH304" s="201"/>
      <c r="CI304" s="201"/>
      <c r="CJ304" s="201"/>
      <c r="CK304" s="201"/>
      <c r="CL304" s="201"/>
      <c r="CM304" s="201"/>
      <c r="CN304" s="201"/>
      <c r="CO304" s="201"/>
      <c r="CP304" s="201"/>
      <c r="CQ304" s="201"/>
      <c r="CR304" s="201"/>
      <c r="CS304" s="201"/>
      <c r="CT304" s="201"/>
      <c r="CU304" s="201"/>
      <c r="CV304" s="201"/>
      <c r="CW304" s="201"/>
      <c r="CX304" s="201"/>
      <c r="CY304" s="201"/>
      <c r="CZ304" s="201"/>
      <c r="DA304" s="201"/>
      <c r="DB304" s="201"/>
      <c r="DC304" s="201"/>
      <c r="DD304" s="201"/>
      <c r="DE304" s="201"/>
      <c r="DF304" s="201"/>
      <c r="DG304" s="201"/>
      <c r="DH304" s="201"/>
      <c r="DI304" s="201"/>
      <c r="DJ304" s="201"/>
      <c r="DK304" s="201"/>
      <c r="DL304" s="201"/>
      <c r="DM304" s="201"/>
      <c r="DN304" s="201"/>
      <c r="DO304" s="201"/>
      <c r="DP304" s="201"/>
      <c r="DQ304" s="201"/>
      <c r="DR304" s="201"/>
      <c r="DS304" s="201"/>
      <c r="DT304" s="201"/>
    </row>
    <row r="305" spans="5:124" x14ac:dyDescent="0.15">
      <c r="G305" s="118"/>
      <c r="H305" s="364"/>
      <c r="W305" s="1299" t="str">
        <f>W203</f>
        <v>Primavera</v>
      </c>
      <c r="X305" s="1299"/>
      <c r="Y305" s="1299"/>
      <c r="Z305" s="1299"/>
      <c r="AA305" s="1299" t="str">
        <f>AA203</f>
        <v>Estate</v>
      </c>
      <c r="AB305" s="1299"/>
      <c r="AC305" s="1299"/>
      <c r="AD305" s="1299"/>
      <c r="AE305" s="1299" t="str">
        <f>AE203</f>
        <v>Autunno</v>
      </c>
      <c r="AF305" s="1299"/>
      <c r="AG305" s="1299"/>
      <c r="AH305" s="1299"/>
      <c r="AI305" s="1299" t="str">
        <f>AI203</f>
        <v>Inverno</v>
      </c>
      <c r="AJ305" s="1299"/>
      <c r="AK305" s="1299"/>
      <c r="AL305" s="1299"/>
      <c r="AM305" s="1299" t="str">
        <f>AN185</f>
        <v>Anno</v>
      </c>
      <c r="AN305" s="1299"/>
      <c r="AO305" s="1299"/>
      <c r="AP305" s="1299"/>
      <c r="AU305" s="1299" t="str">
        <f>AU203</f>
        <v>Primavera</v>
      </c>
      <c r="AV305" s="1299"/>
      <c r="AW305" s="1299"/>
      <c r="AX305" s="1299"/>
      <c r="AY305" s="1299" t="str">
        <f>AY203</f>
        <v>Estate</v>
      </c>
      <c r="AZ305" s="1299"/>
      <c r="BA305" s="1299"/>
      <c r="BB305" s="1299"/>
      <c r="BC305" s="1299" t="str">
        <f>BC203</f>
        <v>Autunno</v>
      </c>
      <c r="BD305" s="1299"/>
      <c r="BE305" s="1299"/>
      <c r="BF305" s="1299"/>
      <c r="BG305" s="1299" t="str">
        <f>BG203</f>
        <v>Inverno</v>
      </c>
      <c r="BH305" s="1299"/>
      <c r="BI305" s="1299"/>
      <c r="BJ305" s="1299"/>
      <c r="BK305" s="1299" t="str">
        <f>BL185</f>
        <v>Anno</v>
      </c>
      <c r="BL305" s="1299"/>
      <c r="BM305" s="1299"/>
      <c r="BN305" s="1299"/>
      <c r="BO305" s="121"/>
      <c r="BQ305" s="201"/>
      <c r="BU305" s="201"/>
      <c r="BV305" s="201"/>
      <c r="BW305" s="201"/>
      <c r="BX305" s="201"/>
      <c r="BY305" s="201"/>
      <c r="BZ305" s="201"/>
      <c r="CA305" s="201"/>
      <c r="CB305" s="201"/>
      <c r="CC305" s="201"/>
    </row>
    <row r="306" spans="5:124" s="27" customFormat="1" ht="17" customHeight="1" x14ac:dyDescent="0.15">
      <c r="E306" s="201"/>
      <c r="G306" s="90"/>
      <c r="H306" s="55"/>
      <c r="I306" t="str">
        <f>X!C340</f>
        <v>Per acqua potabile calda</v>
      </c>
      <c r="K306" s="499"/>
      <c r="L306" s="499"/>
      <c r="M306" s="499"/>
      <c r="N306" s="499"/>
      <c r="O306" s="499"/>
      <c r="P306" s="499"/>
      <c r="Q306" s="499"/>
      <c r="R306" s="499"/>
      <c r="S306" s="499"/>
      <c r="T306" s="499"/>
      <c r="U306" s="498" t="s">
        <v>176</v>
      </c>
      <c r="V306" s="499"/>
      <c r="W306" s="1298" t="str">
        <f>IF(W953=0,"--",W953)</f>
        <v>--</v>
      </c>
      <c r="X306" s="1299"/>
      <c r="Y306" s="1299"/>
      <c r="Z306" s="1299"/>
      <c r="AA306" s="1298" t="str">
        <f t="shared" ref="AA306" si="6">IF(AA953=0,"--",AA953)</f>
        <v>--</v>
      </c>
      <c r="AB306" s="1299"/>
      <c r="AC306" s="1299"/>
      <c r="AD306" s="1299"/>
      <c r="AE306" s="1298" t="str">
        <f t="shared" ref="AE306" si="7">IF(AE953=0,"--",AE953)</f>
        <v>--</v>
      </c>
      <c r="AF306" s="1299"/>
      <c r="AG306" s="1299"/>
      <c r="AH306" s="1299"/>
      <c r="AI306" s="1298" t="str">
        <f t="shared" ref="AI306" si="8">IF(AI953=0,"--",AI953)</f>
        <v>--</v>
      </c>
      <c r="AJ306" s="1299"/>
      <c r="AK306" s="1299"/>
      <c r="AL306" s="1299"/>
      <c r="AM306" s="1298" t="str">
        <f t="shared" ref="AM306" si="9">IF(AM953=0,"--",AM953)</f>
        <v>--</v>
      </c>
      <c r="AN306" s="1299"/>
      <c r="AO306" s="1299"/>
      <c r="AP306" s="1299"/>
      <c r="AQ306" s="560"/>
      <c r="AR306" s="560"/>
      <c r="AS306" s="561"/>
      <c r="AT306" s="561"/>
      <c r="AU306" s="1298" t="str">
        <f>IF(AU953=0,"--",AU953)</f>
        <v>--</v>
      </c>
      <c r="AV306" s="1299"/>
      <c r="AW306" s="1299"/>
      <c r="AX306" s="1299"/>
      <c r="AY306" s="1298" t="str">
        <f t="shared" ref="AY306" si="10">IF(AY953=0,"--",AY953)</f>
        <v>--</v>
      </c>
      <c r="AZ306" s="1299"/>
      <c r="BA306" s="1299"/>
      <c r="BB306" s="1299"/>
      <c r="BC306" s="1298" t="str">
        <f t="shared" ref="BC306" si="11">IF(BC953=0,"--",BC953)</f>
        <v>--</v>
      </c>
      <c r="BD306" s="1299"/>
      <c r="BE306" s="1299"/>
      <c r="BF306" s="1299"/>
      <c r="BG306" s="1298" t="str">
        <f t="shared" ref="BG306" si="12">IF(BG953=0,"--",BG953)</f>
        <v>--</v>
      </c>
      <c r="BH306" s="1299"/>
      <c r="BI306" s="1299"/>
      <c r="BJ306" s="1299"/>
      <c r="BK306" s="1298" t="str">
        <f t="shared" ref="BK306" si="13">IF(BK953=0,"--",BK953)</f>
        <v>--</v>
      </c>
      <c r="BL306" s="1299"/>
      <c r="BM306" s="1299"/>
      <c r="BN306" s="1299"/>
      <c r="BO306" s="94"/>
      <c r="BQ306" s="201"/>
      <c r="BR306" s="201"/>
      <c r="BS306" s="201"/>
      <c r="BT306" s="201"/>
      <c r="BU306" s="779"/>
      <c r="BV306" s="779"/>
      <c r="BW306" s="779"/>
      <c r="BX306" s="779"/>
      <c r="BY306" s="779"/>
      <c r="BZ306" s="779"/>
      <c r="CA306" s="779"/>
      <c r="CB306" s="779"/>
      <c r="CC306" s="779"/>
      <c r="CD306" s="201"/>
      <c r="CE306" s="201"/>
      <c r="CF306" s="201"/>
      <c r="CG306" s="201"/>
      <c r="CH306" s="201"/>
      <c r="CI306" s="201"/>
      <c r="CJ306" s="201"/>
      <c r="CK306" s="201"/>
      <c r="CL306" s="201"/>
      <c r="CM306" s="201"/>
      <c r="CN306" s="201"/>
      <c r="CO306" s="201"/>
      <c r="CP306" s="201"/>
      <c r="CQ306" s="201"/>
      <c r="CR306" s="201"/>
      <c r="CS306" s="201"/>
      <c r="CT306" s="201"/>
      <c r="CU306" s="201"/>
      <c r="CV306" s="201"/>
      <c r="CW306" s="201"/>
      <c r="CX306" s="201"/>
      <c r="CY306" s="201"/>
      <c r="CZ306" s="201"/>
      <c r="DA306" s="201"/>
      <c r="DB306" s="201"/>
      <c r="DC306" s="201"/>
      <c r="DD306" s="201"/>
      <c r="DE306" s="201"/>
      <c r="DF306" s="201"/>
      <c r="DG306" s="201"/>
      <c r="DH306" s="201"/>
      <c r="DI306" s="201"/>
      <c r="DJ306" s="201"/>
      <c r="DK306" s="201"/>
      <c r="DL306" s="201"/>
      <c r="DM306" s="201"/>
      <c r="DN306" s="201"/>
      <c r="DO306" s="201"/>
      <c r="DP306" s="201"/>
      <c r="DQ306" s="201"/>
      <c r="DR306" s="201"/>
      <c r="DS306" s="201"/>
      <c r="DT306" s="201"/>
    </row>
    <row r="307" spans="5:124" s="27" customFormat="1" ht="17" customHeight="1" x14ac:dyDescent="0.15">
      <c r="E307" s="201"/>
      <c r="G307" s="90"/>
      <c r="H307" s="55"/>
      <c r="I307" t="str">
        <f>X!C341</f>
        <v>Per il riscaldamento</v>
      </c>
      <c r="K307" s="499"/>
      <c r="L307" s="499"/>
      <c r="M307" s="499"/>
      <c r="N307" s="499"/>
      <c r="O307" s="499"/>
      <c r="P307" s="499"/>
      <c r="Q307" s="499"/>
      <c r="R307" s="499"/>
      <c r="S307" s="499"/>
      <c r="T307" s="499"/>
      <c r="U307" s="498" t="s">
        <v>176</v>
      </c>
      <c r="V307" s="499"/>
      <c r="W307" s="1298" t="str">
        <f t="shared" ref="W307:W308" si="14">IF(W954=0,"--",W954)</f>
        <v>--</v>
      </c>
      <c r="X307" s="1299"/>
      <c r="Y307" s="1299"/>
      <c r="Z307" s="1299"/>
      <c r="AA307" s="1298" t="str">
        <f t="shared" ref="AA307" si="15">IF(AA954=0,"--",AA954)</f>
        <v>--</v>
      </c>
      <c r="AB307" s="1299"/>
      <c r="AC307" s="1299"/>
      <c r="AD307" s="1299"/>
      <c r="AE307" s="1298" t="str">
        <f t="shared" ref="AE307" si="16">IF(AE954=0,"--",AE954)</f>
        <v>--</v>
      </c>
      <c r="AF307" s="1299"/>
      <c r="AG307" s="1299"/>
      <c r="AH307" s="1299"/>
      <c r="AI307" s="1298" t="str">
        <f t="shared" ref="AI307" si="17">IF(AI954=0,"--",AI954)</f>
        <v>--</v>
      </c>
      <c r="AJ307" s="1299"/>
      <c r="AK307" s="1299"/>
      <c r="AL307" s="1299"/>
      <c r="AM307" s="1298" t="str">
        <f t="shared" ref="AM307" si="18">IF(AM954=0,"--",AM954)</f>
        <v>--</v>
      </c>
      <c r="AN307" s="1299"/>
      <c r="AO307" s="1299"/>
      <c r="AP307" s="1299"/>
      <c r="AQ307" s="560"/>
      <c r="AR307" s="560"/>
      <c r="AS307" s="561"/>
      <c r="AT307" s="561"/>
      <c r="AU307" s="1298" t="str">
        <f t="shared" ref="AU307:AU308" si="19">IF(AU954=0,"--",AU954)</f>
        <v>--</v>
      </c>
      <c r="AV307" s="1299"/>
      <c r="AW307" s="1299"/>
      <c r="AX307" s="1299"/>
      <c r="AY307" s="1298" t="str">
        <f t="shared" ref="AY307" si="20">IF(AY954=0,"--",AY954)</f>
        <v>--</v>
      </c>
      <c r="AZ307" s="1299"/>
      <c r="BA307" s="1299"/>
      <c r="BB307" s="1299"/>
      <c r="BC307" s="1298" t="str">
        <f t="shared" ref="BC307" si="21">IF(BC954=0,"--",BC954)</f>
        <v>--</v>
      </c>
      <c r="BD307" s="1299"/>
      <c r="BE307" s="1299"/>
      <c r="BF307" s="1299"/>
      <c r="BG307" s="1298" t="str">
        <f t="shared" ref="BG307" si="22">IF(BG954=0,"--",BG954)</f>
        <v>--</v>
      </c>
      <c r="BH307" s="1299"/>
      <c r="BI307" s="1299"/>
      <c r="BJ307" s="1299"/>
      <c r="BK307" s="1298" t="str">
        <f t="shared" ref="BK307" si="23">IF(BK954=0,"--",BK954)</f>
        <v>--</v>
      </c>
      <c r="BL307" s="1299"/>
      <c r="BM307" s="1299"/>
      <c r="BN307" s="1299"/>
      <c r="BO307" s="94"/>
      <c r="BQ307" s="201"/>
      <c r="BR307" s="201"/>
      <c r="BS307" s="201"/>
      <c r="BT307" s="201"/>
      <c r="BU307" s="201"/>
      <c r="BV307" s="201"/>
      <c r="BW307" s="201"/>
      <c r="BX307" s="201"/>
      <c r="BY307" s="201"/>
      <c r="BZ307" s="201"/>
      <c r="CA307" s="201"/>
      <c r="CB307" s="201"/>
      <c r="CC307" s="201"/>
      <c r="CD307" s="201"/>
      <c r="CE307" s="201"/>
      <c r="CF307" s="201"/>
      <c r="CG307" s="201"/>
      <c r="CH307" s="201"/>
      <c r="CI307" s="201"/>
      <c r="CJ307" s="201"/>
      <c r="CK307" s="201"/>
      <c r="CL307" s="201"/>
      <c r="CM307" s="201"/>
      <c r="CN307" s="201"/>
      <c r="CO307" s="201"/>
      <c r="CP307" s="201"/>
      <c r="CQ307" s="201"/>
      <c r="CR307" s="201"/>
      <c r="CS307" s="201"/>
      <c r="CT307" s="201"/>
      <c r="CU307" s="201"/>
      <c r="CV307" s="201"/>
      <c r="CW307" s="201"/>
      <c r="CX307" s="201"/>
      <c r="CY307" s="201"/>
      <c r="CZ307" s="201"/>
      <c r="DA307" s="201"/>
      <c r="DB307" s="201"/>
      <c r="DC307" s="201"/>
      <c r="DD307" s="201"/>
      <c r="DE307" s="201"/>
      <c r="DF307" s="201"/>
      <c r="DG307" s="201"/>
      <c r="DH307" s="201"/>
      <c r="DI307" s="201"/>
      <c r="DJ307" s="201"/>
      <c r="DK307" s="201"/>
      <c r="DL307" s="201"/>
      <c r="DM307" s="201"/>
      <c r="DN307" s="201"/>
      <c r="DO307" s="201"/>
      <c r="DP307" s="201"/>
      <c r="DQ307" s="201"/>
      <c r="DR307" s="201"/>
      <c r="DS307" s="201"/>
      <c r="DT307" s="201"/>
    </row>
    <row r="308" spans="5:124" s="27" customFormat="1" ht="17" customHeight="1" x14ac:dyDescent="0.15">
      <c r="E308" s="201"/>
      <c r="G308" s="90"/>
      <c r="H308" s="55"/>
      <c r="I308" t="str">
        <f>X!C342</f>
        <v>Per altri scopi (p.es. processi)</v>
      </c>
      <c r="J308" s="485"/>
      <c r="K308" s="499"/>
      <c r="L308" s="499"/>
      <c r="M308" s="499"/>
      <c r="N308" s="499"/>
      <c r="O308" s="499"/>
      <c r="P308" s="499"/>
      <c r="Q308" s="499"/>
      <c r="R308" s="499"/>
      <c r="S308" s="499"/>
      <c r="T308" s="499"/>
      <c r="U308" s="498" t="s">
        <v>176</v>
      </c>
      <c r="V308" s="499"/>
      <c r="W308" s="1341" t="str">
        <f t="shared" si="14"/>
        <v>--</v>
      </c>
      <c r="X308" s="1342"/>
      <c r="Y308" s="1342"/>
      <c r="Z308" s="1342"/>
      <c r="AA308" s="1341" t="str">
        <f t="shared" ref="AA308" si="24">IF(AA955=0,"--",AA955)</f>
        <v>--</v>
      </c>
      <c r="AB308" s="1342"/>
      <c r="AC308" s="1342"/>
      <c r="AD308" s="1342"/>
      <c r="AE308" s="1341" t="str">
        <f t="shared" ref="AE308" si="25">IF(AE955=0,"--",AE955)</f>
        <v>--</v>
      </c>
      <c r="AF308" s="1342"/>
      <c r="AG308" s="1342"/>
      <c r="AH308" s="1342"/>
      <c r="AI308" s="1341" t="str">
        <f t="shared" ref="AI308" si="26">IF(AI955=0,"--",AI955)</f>
        <v>--</v>
      </c>
      <c r="AJ308" s="1342"/>
      <c r="AK308" s="1342"/>
      <c r="AL308" s="1342"/>
      <c r="AM308" s="1341" t="str">
        <f t="shared" ref="AM308" si="27">IF(AM955=0,"--",AM955)</f>
        <v>--</v>
      </c>
      <c r="AN308" s="1342"/>
      <c r="AO308" s="1342"/>
      <c r="AP308" s="1342"/>
      <c r="AQ308" s="560"/>
      <c r="AR308" s="562"/>
      <c r="AS308" s="561"/>
      <c r="AT308" s="561"/>
      <c r="AU308" s="1341" t="str">
        <f t="shared" si="19"/>
        <v>--</v>
      </c>
      <c r="AV308" s="1342"/>
      <c r="AW308" s="1342"/>
      <c r="AX308" s="1342"/>
      <c r="AY308" s="1341" t="str">
        <f t="shared" ref="AY308" si="28">IF(AY955=0,"--",AY955)</f>
        <v>--</v>
      </c>
      <c r="AZ308" s="1342"/>
      <c r="BA308" s="1342"/>
      <c r="BB308" s="1342"/>
      <c r="BC308" s="1341" t="str">
        <f t="shared" ref="BC308" si="29">IF(BC955=0,"--",BC955)</f>
        <v>--</v>
      </c>
      <c r="BD308" s="1342"/>
      <c r="BE308" s="1342"/>
      <c r="BF308" s="1342"/>
      <c r="BG308" s="1341" t="str">
        <f t="shared" ref="BG308" si="30">IF(BG955=0,"--",BG955)</f>
        <v>--</v>
      </c>
      <c r="BH308" s="1342"/>
      <c r="BI308" s="1342"/>
      <c r="BJ308" s="1342"/>
      <c r="BK308" s="1341" t="str">
        <f t="shared" ref="BK308" si="31">IF(BK955=0,"--",BK955)</f>
        <v>--</v>
      </c>
      <c r="BL308" s="1342"/>
      <c r="BM308" s="1342"/>
      <c r="BN308" s="1342"/>
      <c r="BO308" s="94"/>
      <c r="BQ308" s="201"/>
      <c r="BR308" s="201"/>
      <c r="BS308" s="201"/>
      <c r="BT308" s="201"/>
      <c r="BU308" s="796"/>
      <c r="BV308" s="796"/>
      <c r="BW308" s="796"/>
      <c r="BX308" s="796"/>
      <c r="BY308" s="796"/>
      <c r="BZ308" s="796"/>
      <c r="CA308" s="796"/>
      <c r="CB308" s="796"/>
      <c r="CC308" s="796"/>
      <c r="CD308" s="201"/>
      <c r="CE308" s="201"/>
      <c r="CF308" s="201"/>
      <c r="CG308" s="201"/>
      <c r="CH308" s="201"/>
      <c r="CI308" s="201"/>
      <c r="CJ308" s="201"/>
      <c r="CK308" s="201"/>
      <c r="CL308" s="201"/>
      <c r="CM308" s="201"/>
      <c r="CN308" s="201"/>
      <c r="CO308" s="201"/>
      <c r="CP308" s="201"/>
      <c r="CQ308" s="201"/>
      <c r="CR308" s="201"/>
      <c r="CS308" s="201"/>
      <c r="CT308" s="201"/>
      <c r="CU308" s="201"/>
      <c r="CV308" s="201"/>
      <c r="CW308" s="201"/>
      <c r="CX308" s="201"/>
      <c r="CY308" s="201"/>
      <c r="CZ308" s="201"/>
      <c r="DA308" s="201"/>
      <c r="DB308" s="201"/>
      <c r="DC308" s="201"/>
      <c r="DD308" s="201"/>
      <c r="DE308" s="201"/>
      <c r="DF308" s="201"/>
      <c r="DG308" s="201"/>
      <c r="DH308" s="201"/>
      <c r="DI308" s="201"/>
      <c r="DJ308" s="201"/>
      <c r="DK308" s="201"/>
      <c r="DL308" s="201"/>
      <c r="DM308" s="201"/>
      <c r="DN308" s="201"/>
      <c r="DO308" s="201"/>
      <c r="DP308" s="201"/>
      <c r="DQ308" s="201"/>
      <c r="DR308" s="201"/>
      <c r="DS308" s="201"/>
      <c r="DT308" s="201"/>
    </row>
    <row r="309" spans="5:124" s="27" customFormat="1" ht="17" customHeight="1" x14ac:dyDescent="0.15">
      <c r="E309" s="201"/>
      <c r="G309" s="90"/>
      <c r="H309" s="55"/>
      <c r="I309" s="462" t="str">
        <f>X!C343</f>
        <v>Fabbisogno totale</v>
      </c>
      <c r="K309" s="563"/>
      <c r="L309" s="563"/>
      <c r="M309" s="563"/>
      <c r="N309" s="563"/>
      <c r="O309" s="563"/>
      <c r="P309" s="563"/>
      <c r="Q309" s="563"/>
      <c r="R309" s="563"/>
      <c r="S309" s="563"/>
      <c r="T309" s="563"/>
      <c r="U309" s="564" t="s">
        <v>176</v>
      </c>
      <c r="V309" s="563"/>
      <c r="W309" s="1313" t="str">
        <f>IF(SUM(W306:Z308)=0,"--",SUM(W306:Z308))</f>
        <v>--</v>
      </c>
      <c r="X309" s="1314"/>
      <c r="Y309" s="1314"/>
      <c r="Z309" s="1314"/>
      <c r="AA309" s="1313" t="str">
        <f t="shared" ref="AA309" si="32">IF(SUM(AA306:AD308)=0,"--",SUM(AA306:AD308))</f>
        <v>--</v>
      </c>
      <c r="AB309" s="1314"/>
      <c r="AC309" s="1314"/>
      <c r="AD309" s="1314"/>
      <c r="AE309" s="1313" t="str">
        <f t="shared" ref="AE309" si="33">IF(SUM(AE306:AH308)=0,"--",SUM(AE306:AH308))</f>
        <v>--</v>
      </c>
      <c r="AF309" s="1314"/>
      <c r="AG309" s="1314"/>
      <c r="AH309" s="1314"/>
      <c r="AI309" s="1313" t="str">
        <f t="shared" ref="AI309" si="34">IF(SUM(AI306:AL308)=0,"--",SUM(AI306:AL308))</f>
        <v>--</v>
      </c>
      <c r="AJ309" s="1314"/>
      <c r="AK309" s="1314"/>
      <c r="AL309" s="1314"/>
      <c r="AM309" s="1313" t="str">
        <f t="shared" ref="AM309" si="35">IF(SUM(AM306:AP308)=0,"--",SUM(AM306:AP308))</f>
        <v>--</v>
      </c>
      <c r="AN309" s="1314"/>
      <c r="AO309" s="1314"/>
      <c r="AP309" s="1314"/>
      <c r="AQ309" s="560"/>
      <c r="AR309" s="562"/>
      <c r="AS309" s="561"/>
      <c r="AT309" s="561"/>
      <c r="AU309" s="1313" t="str">
        <f>IF(SUM(AU306:AX308)=0,"--",SUM(AU306:AX308))</f>
        <v>--</v>
      </c>
      <c r="AV309" s="1314"/>
      <c r="AW309" s="1314"/>
      <c r="AX309" s="1314"/>
      <c r="AY309" s="1313" t="str">
        <f t="shared" ref="AY309" si="36">IF(SUM(AY306:BB308)=0,"--",SUM(AY306:BB308))</f>
        <v>--</v>
      </c>
      <c r="AZ309" s="1314"/>
      <c r="BA309" s="1314"/>
      <c r="BB309" s="1314"/>
      <c r="BC309" s="1313" t="str">
        <f t="shared" ref="BC309" si="37">IF(SUM(BC306:BF308)=0,"--",SUM(BC306:BF308))</f>
        <v>--</v>
      </c>
      <c r="BD309" s="1314"/>
      <c r="BE309" s="1314"/>
      <c r="BF309" s="1314"/>
      <c r="BG309" s="1313" t="str">
        <f t="shared" ref="BG309" si="38">IF(SUM(BG306:BJ308)=0,"--",SUM(BG306:BJ308))</f>
        <v>--</v>
      </c>
      <c r="BH309" s="1314"/>
      <c r="BI309" s="1314"/>
      <c r="BJ309" s="1314"/>
      <c r="BK309" s="1313" t="str">
        <f t="shared" ref="BK309" si="39">IF(SUM(BK306:BN308)=0,"--",SUM(BK306:BN308))</f>
        <v>--</v>
      </c>
      <c r="BL309" s="1314"/>
      <c r="BM309" s="1314"/>
      <c r="BN309" s="1314"/>
      <c r="BO309" s="94"/>
      <c r="BQ309" s="201"/>
      <c r="BR309" s="201"/>
      <c r="BS309" s="201"/>
      <c r="BT309" s="201"/>
      <c r="BU309" s="201"/>
      <c r="BV309" s="201"/>
      <c r="BW309" s="201"/>
      <c r="BX309" s="201"/>
      <c r="BY309" s="201"/>
      <c r="BZ309" s="201"/>
      <c r="CA309" s="201"/>
      <c r="CB309" s="201"/>
      <c r="CC309" s="201"/>
      <c r="CD309" s="201"/>
      <c r="CE309" s="201"/>
      <c r="CF309" s="201"/>
      <c r="CG309" s="201"/>
      <c r="CH309" s="201"/>
      <c r="CI309" s="201"/>
      <c r="CJ309" s="201"/>
      <c r="CK309" s="201"/>
      <c r="CL309" s="201"/>
      <c r="CM309" s="201"/>
      <c r="CN309" s="201"/>
      <c r="CO309" s="201"/>
      <c r="CP309" s="201"/>
      <c r="CQ309" s="201"/>
      <c r="CR309" s="201"/>
      <c r="CS309" s="201"/>
      <c r="CT309" s="201"/>
      <c r="CU309" s="201"/>
      <c r="CV309" s="201"/>
      <c r="CW309" s="201"/>
      <c r="CX309" s="201"/>
      <c r="CY309" s="201"/>
      <c r="CZ309" s="201"/>
      <c r="DA309" s="201"/>
      <c r="DB309" s="201"/>
      <c r="DC309" s="201"/>
      <c r="DD309" s="201"/>
      <c r="DE309" s="201"/>
      <c r="DF309" s="201"/>
      <c r="DG309" s="201"/>
      <c r="DH309" s="201"/>
      <c r="DI309" s="201"/>
      <c r="DJ309" s="201"/>
      <c r="DK309" s="201"/>
      <c r="DL309" s="201"/>
      <c r="DM309" s="201"/>
      <c r="DN309" s="201"/>
      <c r="DO309" s="201"/>
      <c r="DP309" s="201"/>
      <c r="DQ309" s="201"/>
      <c r="DR309" s="201"/>
      <c r="DS309" s="201"/>
      <c r="DT309" s="201"/>
    </row>
    <row r="310" spans="5:124" ht="12" customHeight="1" x14ac:dyDescent="0.15">
      <c r="G310" s="128"/>
      <c r="H310" s="373"/>
      <c r="I310" s="100"/>
      <c r="J310" s="100"/>
      <c r="K310" s="100"/>
      <c r="L310" s="100"/>
      <c r="M310" s="100"/>
      <c r="N310" s="100"/>
      <c r="O310" s="100"/>
      <c r="P310" s="100"/>
      <c r="Q310" s="100"/>
      <c r="R310" s="100"/>
      <c r="S310" s="100"/>
      <c r="T310" s="100"/>
      <c r="U310" s="99"/>
      <c r="V310" s="100"/>
      <c r="W310" s="100"/>
      <c r="X310" s="100"/>
      <c r="Y310" s="100"/>
      <c r="Z310" s="100"/>
      <c r="AA310" s="100"/>
      <c r="AB310" s="100"/>
      <c r="AC310" s="100"/>
      <c r="AD310" s="100"/>
      <c r="AE310" s="100"/>
      <c r="AF310" s="100"/>
      <c r="AG310" s="100"/>
      <c r="AH310" s="100"/>
      <c r="AI310" s="100"/>
      <c r="AJ310" s="100"/>
      <c r="AK310" s="100"/>
      <c r="AL310" s="100"/>
      <c r="AM310" s="100"/>
      <c r="AN310" s="100"/>
      <c r="AO310" s="100"/>
      <c r="AP310" s="100"/>
      <c r="AQ310" s="100"/>
      <c r="AR310" s="100"/>
      <c r="AS310" s="100"/>
      <c r="AT310" s="100"/>
      <c r="AU310" s="100"/>
      <c r="AV310" s="100"/>
      <c r="AW310" s="100"/>
      <c r="AX310" s="100"/>
      <c r="AY310" s="100"/>
      <c r="AZ310" s="100"/>
      <c r="BA310" s="100"/>
      <c r="BB310" s="100"/>
      <c r="BC310" s="100"/>
      <c r="BD310" s="100"/>
      <c r="BE310" s="100"/>
      <c r="BF310" s="100"/>
      <c r="BG310" s="100"/>
      <c r="BH310" s="100"/>
      <c r="BI310" s="100"/>
      <c r="BJ310" s="100"/>
      <c r="BK310" s="100"/>
      <c r="BL310" s="100"/>
      <c r="BM310" s="100"/>
      <c r="BN310" s="100"/>
      <c r="BO310" s="129"/>
      <c r="BQ310" s="201"/>
      <c r="BU310" s="216"/>
      <c r="BV310" s="216"/>
      <c r="BW310" s="216"/>
      <c r="BX310" s="216"/>
      <c r="BY310" s="216"/>
      <c r="BZ310" s="216"/>
      <c r="CA310" s="216"/>
      <c r="CB310" s="216"/>
      <c r="CC310" s="216"/>
    </row>
    <row r="311" spans="5:124" x14ac:dyDescent="0.15">
      <c r="BQ311" s="201"/>
    </row>
    <row r="312" spans="5:124" ht="17" customHeight="1" x14ac:dyDescent="0.15"/>
    <row r="313" spans="5:124" s="316" customFormat="1" ht="17" customHeight="1" outlineLevel="1" x14ac:dyDescent="0.15">
      <c r="E313" s="873"/>
      <c r="G313" s="315" t="s">
        <v>12</v>
      </c>
      <c r="H313" s="400" t="str">
        <f>X!$C$79</f>
        <v>Mostrare i dettagli sul calcolo?</v>
      </c>
      <c r="I313" s="110"/>
      <c r="J313" s="110"/>
      <c r="K313" s="110"/>
      <c r="L313" s="110"/>
      <c r="M313" s="110"/>
      <c r="N313" s="110"/>
      <c r="O313" s="110"/>
      <c r="P313" s="110"/>
      <c r="Q313" s="110"/>
      <c r="R313" s="110"/>
      <c r="S313" s="110"/>
      <c r="T313" s="110"/>
      <c r="U313" s="110"/>
      <c r="V313" s="110"/>
      <c r="W313" s="110"/>
      <c r="X313" s="1481" t="s">
        <v>216</v>
      </c>
      <c r="Y313" s="1481"/>
      <c r="Z313" s="1482"/>
      <c r="AA313" s="110"/>
      <c r="AB313" s="110"/>
      <c r="AC313" s="110"/>
      <c r="AD313" s="110"/>
      <c r="AE313" s="110"/>
      <c r="AF313" s="110"/>
      <c r="AG313" s="110"/>
      <c r="AH313" s="110"/>
      <c r="AI313" s="110"/>
      <c r="AJ313" s="110"/>
      <c r="AK313" s="110"/>
      <c r="AL313" s="110"/>
      <c r="AM313" s="110"/>
      <c r="AN313" s="110"/>
      <c r="AO313" s="110"/>
      <c r="AP313" s="110"/>
      <c r="AQ313" s="110"/>
      <c r="AR313" s="110"/>
      <c r="AS313" s="110"/>
      <c r="AT313" s="110"/>
      <c r="AU313" s="110"/>
      <c r="AV313" s="110"/>
      <c r="AW313" s="110"/>
      <c r="AX313" s="106"/>
      <c r="AY313" s="106"/>
      <c r="AZ313" s="106"/>
      <c r="BA313" s="106"/>
      <c r="BB313" s="106"/>
      <c r="BC313" s="106"/>
      <c r="BD313" s="106"/>
      <c r="BE313" s="60"/>
      <c r="BF313" s="1493" t="str">
        <f>X!C291</f>
        <v>in alto</v>
      </c>
      <c r="BG313" s="1493"/>
      <c r="BH313" s="1493"/>
      <c r="BI313" s="1493"/>
      <c r="BJ313" s="1493"/>
      <c r="BK313" s="1493"/>
      <c r="BL313" s="1493"/>
      <c r="BM313" s="1493"/>
      <c r="BN313" s="447" t="s">
        <v>635</v>
      </c>
      <c r="BO313" s="110"/>
      <c r="BQ313" s="873"/>
      <c r="BR313" s="873"/>
      <c r="BS313" s="873"/>
      <c r="BT313" s="873"/>
      <c r="BU313" s="63"/>
      <c r="BV313" s="63"/>
      <c r="BW313" s="63"/>
      <c r="BX313" s="63"/>
      <c r="BY313" s="63"/>
      <c r="BZ313" s="63"/>
      <c r="CA313" s="63"/>
      <c r="CB313" s="63"/>
      <c r="CC313" s="63"/>
      <c r="CD313" s="873"/>
      <c r="CE313" s="873"/>
      <c r="CF313" s="873"/>
      <c r="CG313" s="873"/>
      <c r="CH313" s="873"/>
      <c r="CI313" s="873"/>
      <c r="CJ313" s="873"/>
      <c r="CK313" s="873"/>
      <c r="CL313" s="873"/>
      <c r="CM313" s="873"/>
      <c r="CN313" s="873"/>
      <c r="CO313" s="873"/>
      <c r="CP313" s="873"/>
      <c r="CQ313" s="873"/>
      <c r="CR313" s="873"/>
      <c r="CS313" s="873"/>
      <c r="CT313" s="873"/>
      <c r="CU313" s="873"/>
      <c r="CV313" s="873"/>
      <c r="CW313" s="873"/>
      <c r="CX313" s="873"/>
      <c r="CY313" s="873"/>
      <c r="CZ313" s="873"/>
      <c r="DA313" s="873"/>
      <c r="DB313" s="873"/>
      <c r="DC313" s="873"/>
      <c r="DD313" s="873"/>
      <c r="DE313" s="873"/>
      <c r="DF313" s="873"/>
      <c r="DG313" s="873"/>
      <c r="DH313" s="873"/>
      <c r="DI313" s="873"/>
      <c r="DJ313" s="873"/>
      <c r="DK313" s="873"/>
      <c r="DL313" s="873"/>
      <c r="DM313" s="873"/>
      <c r="DN313" s="873"/>
      <c r="DO313" s="873"/>
      <c r="DP313" s="873"/>
      <c r="DQ313" s="873"/>
      <c r="DR313" s="873"/>
      <c r="DS313" s="873"/>
      <c r="DT313" s="873"/>
    </row>
    <row r="314" spans="5:124" ht="17" customHeight="1" outlineLevel="1" x14ac:dyDescent="0.15">
      <c r="BU314" s="201"/>
      <c r="BV314" s="201"/>
      <c r="BW314" s="201"/>
      <c r="BX314" s="201"/>
      <c r="BY314" s="201"/>
      <c r="BZ314" s="201"/>
      <c r="CA314" s="201"/>
      <c r="CB314" s="201"/>
      <c r="CC314" s="201"/>
    </row>
    <row r="315" spans="5:124" ht="17" customHeight="1" outlineLevel="1" x14ac:dyDescent="0.15">
      <c r="BU315" s="216"/>
      <c r="BV315" s="216"/>
      <c r="BW315" s="216"/>
      <c r="BX315" s="216"/>
      <c r="BY315" s="216"/>
      <c r="BZ315" s="216"/>
      <c r="CA315" s="216"/>
      <c r="CB315" s="216"/>
      <c r="CC315" s="216"/>
    </row>
    <row r="316" spans="5:124" ht="17" customHeight="1" outlineLevel="1" x14ac:dyDescent="0.15">
      <c r="BU316" s="201"/>
      <c r="BV316" s="201"/>
      <c r="BW316" s="201"/>
      <c r="BX316" s="201"/>
      <c r="BY316" s="201"/>
      <c r="BZ316" s="201"/>
      <c r="CA316" s="201"/>
      <c r="CB316" s="201"/>
      <c r="CC316" s="201"/>
    </row>
    <row r="317" spans="5:124" outlineLevel="1" x14ac:dyDescent="0.15">
      <c r="G317" s="77"/>
      <c r="H317" s="369"/>
      <c r="I317" s="78"/>
      <c r="J317" s="78"/>
      <c r="K317" s="78"/>
      <c r="L317" s="78"/>
      <c r="M317" s="78"/>
      <c r="N317" s="78"/>
      <c r="O317" s="78"/>
      <c r="P317" s="78"/>
      <c r="Q317" s="78"/>
      <c r="R317" s="78"/>
      <c r="S317" s="78"/>
      <c r="T317" s="78"/>
      <c r="U317" s="79"/>
      <c r="V317" s="78"/>
      <c r="W317" s="78"/>
      <c r="X317" s="78"/>
      <c r="Y317" s="78"/>
      <c r="Z317" s="78"/>
      <c r="AA317" s="78"/>
      <c r="AB317" s="78"/>
      <c r="AC317" s="78"/>
      <c r="AD317" s="78"/>
      <c r="AE317" s="78"/>
      <c r="AF317" s="78"/>
      <c r="AG317" s="78"/>
      <c r="AH317" s="78"/>
      <c r="AI317" s="78"/>
      <c r="AJ317" s="78"/>
      <c r="AK317" s="78"/>
      <c r="AL317" s="78"/>
      <c r="AM317" s="78"/>
      <c r="AN317" s="78"/>
      <c r="AO317" s="78"/>
      <c r="AP317" s="78"/>
      <c r="AQ317" s="78"/>
      <c r="AR317" s="78"/>
      <c r="AS317" s="78"/>
      <c r="AT317" s="78"/>
      <c r="AU317" s="78"/>
      <c r="AV317" s="78"/>
      <c r="AW317" s="78"/>
      <c r="AX317" s="78"/>
      <c r="AY317" s="78"/>
      <c r="AZ317" s="78"/>
      <c r="BA317" s="78"/>
      <c r="BB317" s="78"/>
      <c r="BC317" s="78"/>
      <c r="BD317" s="78"/>
      <c r="BE317" s="78"/>
      <c r="BF317" s="78"/>
      <c r="BG317" s="78"/>
      <c r="BH317" s="78"/>
      <c r="BI317" s="78"/>
      <c r="BJ317" s="78"/>
      <c r="BK317" s="78"/>
      <c r="BL317" s="78"/>
      <c r="BM317" s="78"/>
      <c r="BN317" s="78"/>
      <c r="BO317" s="80"/>
      <c r="BU317" s="216"/>
      <c r="BV317" s="216"/>
      <c r="BW317" s="216"/>
      <c r="BX317" s="216"/>
      <c r="BY317" s="216"/>
      <c r="BZ317" s="216"/>
      <c r="CA317" s="216"/>
      <c r="CB317" s="216"/>
      <c r="CC317" s="216"/>
    </row>
    <row r="318" spans="5:124" outlineLevel="1" x14ac:dyDescent="0.15">
      <c r="G318" s="118"/>
      <c r="BO318" s="121"/>
      <c r="BR318" s="874"/>
      <c r="BU318" s="201"/>
      <c r="BV318" s="201"/>
      <c r="BW318" s="201"/>
      <c r="BX318" s="201"/>
      <c r="BY318" s="201"/>
      <c r="BZ318" s="201"/>
      <c r="CA318" s="201"/>
      <c r="CB318" s="201"/>
      <c r="CC318" s="201"/>
    </row>
    <row r="319" spans="5:124" s="86" customFormat="1" ht="21" customHeight="1" outlineLevel="1" x14ac:dyDescent="0.15">
      <c r="E319" s="779"/>
      <c r="G319" s="81"/>
      <c r="H319" s="357">
        <v>5</v>
      </c>
      <c r="I319" s="401" t="str">
        <f>X!$C$52</f>
        <v>Calcoli (dati del profilo)</v>
      </c>
      <c r="J319" s="83"/>
      <c r="K319" s="83"/>
      <c r="L319" s="84"/>
      <c r="M319" s="84"/>
      <c r="N319" s="85"/>
      <c r="O319" s="85"/>
      <c r="P319" s="85"/>
      <c r="Q319" s="85"/>
      <c r="R319" s="85"/>
      <c r="S319" s="85"/>
      <c r="T319" s="85"/>
      <c r="U319" s="85"/>
      <c r="V319" s="85"/>
      <c r="W319" s="85"/>
      <c r="X319" s="83"/>
      <c r="Y319" s="83"/>
      <c r="Z319" s="84"/>
      <c r="AA319" s="84"/>
      <c r="AB319" s="84"/>
      <c r="AC319" s="84"/>
      <c r="AD319" s="84"/>
      <c r="AE319" s="84"/>
      <c r="AF319" s="84"/>
      <c r="AG319" s="84"/>
      <c r="AH319" s="84"/>
      <c r="AI319" s="84"/>
      <c r="AJ319" s="84"/>
      <c r="AK319" s="84"/>
      <c r="AL319" s="84"/>
      <c r="AM319" s="84"/>
      <c r="AN319" s="84"/>
      <c r="AO319" s="84"/>
      <c r="AP319" s="84"/>
      <c r="AQ319" s="84"/>
      <c r="AR319" s="84"/>
      <c r="AS319" s="85"/>
      <c r="AT319" s="85"/>
      <c r="AU319" s="85"/>
      <c r="AV319" s="83"/>
      <c r="AW319" s="83"/>
      <c r="AX319" s="84"/>
      <c r="AY319" s="84"/>
      <c r="AZ319" s="84"/>
      <c r="BA319" s="84"/>
      <c r="BB319" s="84"/>
      <c r="BC319" s="84"/>
      <c r="BD319" s="84"/>
      <c r="BE319" s="84"/>
      <c r="BF319" s="84"/>
      <c r="BG319" s="84"/>
      <c r="BH319" s="84"/>
      <c r="BI319" s="84"/>
      <c r="BJ319" s="84"/>
      <c r="BK319" s="84"/>
      <c r="BL319" s="84"/>
      <c r="BM319" s="84"/>
      <c r="BN319" s="84"/>
      <c r="BO319" s="89"/>
      <c r="BQ319" s="779"/>
      <c r="BR319" s="779"/>
      <c r="BS319" s="779"/>
      <c r="BT319" s="779"/>
      <c r="BU319" s="201"/>
      <c r="BV319" s="201"/>
      <c r="BW319" s="201"/>
      <c r="BX319" s="201"/>
      <c r="BY319" s="201"/>
      <c r="BZ319" s="201"/>
      <c r="CA319" s="201"/>
      <c r="CB319" s="201"/>
      <c r="CC319" s="201"/>
      <c r="CD319" s="779"/>
      <c r="CE319" s="779"/>
      <c r="CF319" s="779"/>
      <c r="CG319" s="779"/>
      <c r="CH319" s="779"/>
      <c r="CI319" s="779"/>
      <c r="CJ319" s="779"/>
      <c r="CK319" s="779"/>
      <c r="CL319" s="779"/>
      <c r="CM319" s="779"/>
      <c r="CN319" s="779"/>
      <c r="CO319" s="779"/>
      <c r="CP319" s="779"/>
      <c r="CQ319" s="779"/>
      <c r="CR319" s="779"/>
      <c r="CS319" s="779"/>
      <c r="CT319" s="779"/>
      <c r="CU319" s="779"/>
      <c r="CV319" s="779"/>
      <c r="CW319" s="779"/>
      <c r="CX319" s="779"/>
      <c r="CY319" s="779"/>
      <c r="CZ319" s="779"/>
      <c r="DA319" s="779"/>
      <c r="DB319" s="779"/>
      <c r="DC319" s="779"/>
      <c r="DD319" s="779"/>
      <c r="DE319" s="779"/>
      <c r="DF319" s="779"/>
      <c r="DG319" s="779"/>
      <c r="DH319" s="779"/>
      <c r="DI319" s="779"/>
      <c r="DJ319" s="779"/>
      <c r="DK319" s="779"/>
      <c r="DL319" s="779"/>
      <c r="DM319" s="779"/>
      <c r="DN319" s="779"/>
      <c r="DO319" s="779"/>
      <c r="DP319" s="779"/>
      <c r="DQ319" s="779"/>
      <c r="DR319" s="779"/>
      <c r="DS319" s="779"/>
      <c r="DT319" s="779"/>
    </row>
    <row r="320" spans="5:124" s="27" customFormat="1" ht="17" customHeight="1" outlineLevel="1" x14ac:dyDescent="0.15">
      <c r="E320" s="201"/>
      <c r="G320" s="90"/>
      <c r="H320" s="55"/>
      <c r="I320" s="74"/>
      <c r="J320" s="74"/>
      <c r="K320" s="74"/>
      <c r="L320" s="74"/>
      <c r="M320" s="74"/>
      <c r="N320" s="74"/>
      <c r="O320" s="74"/>
      <c r="P320" s="74"/>
      <c r="Q320" s="74"/>
      <c r="R320" s="74"/>
      <c r="S320" s="74"/>
      <c r="T320" s="74"/>
      <c r="U320" s="95"/>
      <c r="V320" s="74"/>
      <c r="W320" s="74"/>
      <c r="X320" s="106"/>
      <c r="Y320" s="106"/>
      <c r="Z320" s="106"/>
      <c r="AA320" s="74"/>
      <c r="AB320" s="107"/>
      <c r="AC320" s="107"/>
      <c r="AD320" s="107"/>
      <c r="AE320" s="107"/>
      <c r="AF320" s="107"/>
      <c r="AG320" s="107"/>
      <c r="AH320" s="107"/>
      <c r="AI320" s="107"/>
      <c r="AJ320" s="107"/>
      <c r="AK320" s="74"/>
      <c r="AL320" s="74"/>
      <c r="AM320" s="74"/>
      <c r="AN320" s="74"/>
      <c r="AO320" s="74"/>
      <c r="AP320" s="74"/>
      <c r="AQ320" s="74"/>
      <c r="AR320" s="74"/>
      <c r="AS320" s="74"/>
      <c r="AT320" s="74"/>
      <c r="AU320" s="74"/>
      <c r="AV320" s="106"/>
      <c r="AW320" s="106"/>
      <c r="AX320" s="106"/>
      <c r="AY320" s="74"/>
      <c r="AZ320" s="107"/>
      <c r="BA320" s="107"/>
      <c r="BB320" s="107"/>
      <c r="BC320" s="107"/>
      <c r="BD320" s="107"/>
      <c r="BE320" s="107"/>
      <c r="BF320" s="107"/>
      <c r="BG320" s="107"/>
      <c r="BH320" s="107"/>
      <c r="BM320"/>
      <c r="BO320" s="94"/>
      <c r="BQ320" s="201"/>
      <c r="BR320" s="201"/>
      <c r="BS320" s="201"/>
      <c r="BT320" s="201"/>
      <c r="BU320" s="216"/>
      <c r="BV320" s="216"/>
      <c r="BW320" s="216"/>
      <c r="BX320" s="216"/>
      <c r="BY320" s="216"/>
      <c r="BZ320" s="216"/>
      <c r="CA320" s="216"/>
      <c r="CB320" s="216"/>
      <c r="CC320" s="216"/>
      <c r="CD320" s="201"/>
      <c r="CE320" s="201"/>
      <c r="CF320" s="201"/>
      <c r="CG320" s="201"/>
      <c r="CH320" s="201"/>
      <c r="CI320" s="201"/>
      <c r="CJ320" s="201"/>
      <c r="CK320" s="201"/>
      <c r="CL320" s="201"/>
      <c r="CM320" s="201"/>
      <c r="CN320" s="201"/>
      <c r="CO320" s="201"/>
      <c r="CP320" s="201"/>
      <c r="CQ320" s="201"/>
      <c r="CR320" s="201"/>
      <c r="CS320" s="201"/>
      <c r="CT320" s="201"/>
      <c r="CU320" s="201"/>
      <c r="CV320" s="201"/>
      <c r="CW320" s="201"/>
      <c r="CX320" s="201"/>
      <c r="CY320" s="201"/>
      <c r="CZ320" s="201"/>
      <c r="DA320" s="201"/>
      <c r="DB320" s="201"/>
      <c r="DC320" s="201"/>
      <c r="DD320" s="201"/>
      <c r="DE320" s="201"/>
      <c r="DF320" s="201"/>
      <c r="DG320" s="201"/>
      <c r="DH320" s="201"/>
      <c r="DI320" s="201"/>
      <c r="DJ320" s="201"/>
      <c r="DK320" s="201"/>
      <c r="DL320" s="201"/>
      <c r="DM320" s="201"/>
      <c r="DN320" s="201"/>
      <c r="DO320" s="201"/>
      <c r="DP320" s="201"/>
      <c r="DQ320" s="201"/>
      <c r="DR320" s="201"/>
      <c r="DS320" s="201"/>
      <c r="DT320" s="201"/>
    </row>
    <row r="321" spans="5:124" s="110" customFormat="1" ht="17" customHeight="1" outlineLevel="1" x14ac:dyDescent="0.15">
      <c r="E321" s="796"/>
      <c r="G321" s="108"/>
      <c r="H321" s="359"/>
      <c r="I321" s="109"/>
      <c r="J321" s="109"/>
      <c r="K321" s="109"/>
      <c r="X321" s="111" t="str">
        <f>'1 System specification'!W240</f>
        <v>Variante A</v>
      </c>
      <c r="Y321" s="111"/>
      <c r="Z321" s="112"/>
      <c r="AA321" s="112"/>
      <c r="AB321" s="112"/>
      <c r="AC321" s="112"/>
      <c r="AD321" s="112"/>
      <c r="AE321" s="112"/>
      <c r="AF321" s="112"/>
      <c r="AG321" s="112"/>
      <c r="AH321" s="112"/>
      <c r="AI321" s="112"/>
      <c r="AJ321" s="112"/>
      <c r="AK321" s="112"/>
      <c r="AL321" s="112"/>
      <c r="AM321" s="112"/>
      <c r="AN321" s="112"/>
      <c r="AO321" s="112"/>
      <c r="AP321" s="112"/>
      <c r="AV321" s="111" t="str">
        <f>'1 System specification'!W241</f>
        <v/>
      </c>
      <c r="AW321" s="111"/>
      <c r="AX321" s="112"/>
      <c r="AY321" s="112"/>
      <c r="AZ321" s="112"/>
      <c r="BA321" s="112"/>
      <c r="BB321" s="112"/>
      <c r="BC321" s="112"/>
      <c r="BD321" s="112"/>
      <c r="BE321" s="112"/>
      <c r="BF321" s="112"/>
      <c r="BG321" s="112"/>
      <c r="BH321" s="112"/>
      <c r="BI321" s="112"/>
      <c r="BJ321" s="112"/>
      <c r="BK321" s="112"/>
      <c r="BL321" s="112"/>
      <c r="BM321" s="112"/>
      <c r="BN321" s="112"/>
      <c r="BO321" s="113"/>
      <c r="BQ321" s="796"/>
      <c r="BR321" s="796"/>
      <c r="BS321" s="796"/>
      <c r="BT321" s="796"/>
      <c r="BU321" s="63"/>
      <c r="BV321" s="63"/>
      <c r="BW321" s="63"/>
      <c r="BX321" s="63"/>
      <c r="BY321" s="63"/>
      <c r="BZ321" s="63"/>
      <c r="CA321" s="63"/>
      <c r="CB321" s="63"/>
      <c r="CC321" s="63"/>
      <c r="CD321" s="796"/>
      <c r="CE321" s="796"/>
      <c r="CF321" s="796"/>
      <c r="CG321" s="796"/>
      <c r="CH321" s="796"/>
      <c r="CI321" s="796"/>
      <c r="CJ321" s="796"/>
      <c r="CK321" s="796"/>
      <c r="CL321" s="796"/>
      <c r="CM321" s="796"/>
      <c r="CN321" s="796"/>
      <c r="CO321" s="796"/>
      <c r="CP321" s="796"/>
      <c r="CQ321" s="796"/>
      <c r="CR321" s="796"/>
      <c r="CS321" s="796"/>
      <c r="CT321" s="796"/>
      <c r="CU321" s="796"/>
      <c r="CV321" s="796"/>
      <c r="CW321" s="796"/>
      <c r="CX321" s="796"/>
      <c r="CY321" s="796"/>
      <c r="CZ321" s="796"/>
      <c r="DA321" s="796"/>
      <c r="DB321" s="796"/>
      <c r="DC321" s="796"/>
      <c r="DD321" s="796"/>
      <c r="DE321" s="796"/>
      <c r="DF321" s="796"/>
      <c r="DG321" s="796"/>
      <c r="DH321" s="796"/>
      <c r="DI321" s="796"/>
      <c r="DJ321" s="796"/>
      <c r="DK321" s="796"/>
      <c r="DL321" s="796"/>
      <c r="DM321" s="796"/>
      <c r="DN321" s="796"/>
      <c r="DO321" s="796"/>
      <c r="DP321" s="796"/>
      <c r="DQ321" s="796"/>
      <c r="DR321" s="796"/>
      <c r="DS321" s="796"/>
      <c r="DT321" s="796"/>
    </row>
    <row r="322" spans="5:124" s="27" customFormat="1" ht="9" customHeight="1" outlineLevel="1" x14ac:dyDescent="0.15">
      <c r="E322" s="201"/>
      <c r="G322" s="90"/>
      <c r="H322" s="347"/>
      <c r="I322" s="74"/>
      <c r="J322" s="74"/>
      <c r="K322" s="74"/>
      <c r="L322" s="74"/>
      <c r="M322" s="74"/>
      <c r="N322" s="74"/>
      <c r="O322" s="74"/>
      <c r="P322" s="74"/>
      <c r="Q322" s="74"/>
      <c r="R322" s="74"/>
      <c r="S322" s="74"/>
      <c r="T322" s="74"/>
      <c r="U322" s="95"/>
      <c r="V322" s="74"/>
      <c r="W322" s="74"/>
      <c r="X322" s="74"/>
      <c r="Y322" s="74"/>
      <c r="Z322" s="74"/>
      <c r="AA322" s="74"/>
      <c r="AB322" s="74"/>
      <c r="AC322" s="74"/>
      <c r="AD322" s="74"/>
      <c r="AE322" s="74"/>
      <c r="AY322" s="93"/>
      <c r="BM322"/>
      <c r="BO322" s="94"/>
      <c r="BQ322" s="201"/>
      <c r="BR322" s="201"/>
      <c r="BS322" s="201"/>
      <c r="BT322" s="201"/>
      <c r="BU322" s="63"/>
      <c r="BV322" s="63"/>
      <c r="BW322" s="63"/>
      <c r="BX322" s="63"/>
      <c r="BY322" s="63"/>
      <c r="BZ322" s="63"/>
      <c r="CA322" s="63"/>
      <c r="CB322" s="63"/>
      <c r="CC322" s="63"/>
      <c r="CD322" s="201"/>
      <c r="CE322" s="201"/>
      <c r="CF322" s="201"/>
      <c r="CG322" s="201"/>
      <c r="CH322" s="201"/>
      <c r="CI322" s="201"/>
      <c r="CJ322" s="201"/>
      <c r="CK322" s="201"/>
      <c r="CL322" s="201"/>
      <c r="CM322" s="201"/>
      <c r="CN322" s="201"/>
      <c r="CO322" s="201"/>
      <c r="CP322" s="201"/>
      <c r="CQ322" s="201"/>
      <c r="CR322" s="201"/>
      <c r="CS322" s="201"/>
      <c r="CT322" s="201"/>
      <c r="CU322" s="201"/>
      <c r="CV322" s="201"/>
      <c r="CW322" s="201"/>
      <c r="CX322" s="201"/>
      <c r="CY322" s="201"/>
      <c r="CZ322" s="201"/>
      <c r="DA322" s="201"/>
      <c r="DB322" s="201"/>
      <c r="DC322" s="201"/>
      <c r="DD322" s="201"/>
      <c r="DE322" s="201"/>
      <c r="DF322" s="201"/>
      <c r="DG322" s="201"/>
      <c r="DH322" s="201"/>
      <c r="DI322" s="201"/>
      <c r="DJ322" s="201"/>
      <c r="DK322" s="201"/>
      <c r="DL322" s="201"/>
      <c r="DM322" s="201"/>
      <c r="DN322" s="201"/>
      <c r="DO322" s="201"/>
      <c r="DP322" s="201"/>
      <c r="DQ322" s="201"/>
      <c r="DR322" s="201"/>
      <c r="DS322" s="201"/>
      <c r="DT322" s="201"/>
    </row>
    <row r="323" spans="5:124" s="27" customFormat="1" ht="17" customHeight="1" outlineLevel="1" x14ac:dyDescent="0.15">
      <c r="E323" s="201"/>
      <c r="G323" s="90"/>
      <c r="H323" s="347"/>
      <c r="I323" s="74"/>
      <c r="J323" s="74"/>
      <c r="K323" s="74"/>
      <c r="L323" s="74"/>
      <c r="M323" s="74"/>
      <c r="N323" s="74"/>
      <c r="O323" s="74"/>
      <c r="P323" s="74"/>
      <c r="Q323" s="74"/>
      <c r="R323" s="74"/>
      <c r="S323" s="74"/>
      <c r="T323" s="74"/>
      <c r="U323" s="95"/>
      <c r="V323" s="74"/>
      <c r="W323" s="74"/>
      <c r="X323" s="74"/>
      <c r="Y323" s="74"/>
      <c r="Z323" s="74"/>
      <c r="AA323" s="74"/>
      <c r="AB323" s="74"/>
      <c r="AC323" s="74"/>
      <c r="AD323" s="74"/>
      <c r="AE323" s="74"/>
      <c r="AY323" s="93"/>
      <c r="BM323"/>
      <c r="BO323" s="94"/>
      <c r="BQ323" s="201"/>
      <c r="BR323" s="201"/>
      <c r="BS323" s="201"/>
      <c r="BT323" s="201"/>
      <c r="BU323" s="63"/>
      <c r="BV323" s="63"/>
      <c r="BW323" s="63"/>
      <c r="BX323" s="63"/>
      <c r="BY323" s="63"/>
      <c r="BZ323" s="63"/>
      <c r="CA323" s="63"/>
      <c r="CB323" s="63"/>
      <c r="CC323" s="63"/>
      <c r="CD323" s="201"/>
      <c r="CE323" s="201"/>
      <c r="CF323" s="201"/>
      <c r="CG323" s="201"/>
      <c r="CH323" s="201"/>
      <c r="CI323" s="201"/>
      <c r="CJ323" s="201"/>
      <c r="CK323" s="201"/>
      <c r="CL323" s="201"/>
      <c r="CM323" s="201"/>
      <c r="CN323" s="201"/>
      <c r="CO323" s="201"/>
      <c r="CP323" s="201"/>
      <c r="CQ323" s="201"/>
      <c r="CR323" s="201"/>
      <c r="CS323" s="201"/>
      <c r="CT323" s="201"/>
      <c r="CU323" s="201"/>
      <c r="CV323" s="201"/>
      <c r="CW323" s="201"/>
      <c r="CX323" s="201"/>
      <c r="CY323" s="201"/>
      <c r="CZ323" s="201"/>
      <c r="DA323" s="201"/>
      <c r="DB323" s="201"/>
      <c r="DC323" s="201"/>
      <c r="DD323" s="201"/>
      <c r="DE323" s="201"/>
      <c r="DF323" s="201"/>
      <c r="DG323" s="201"/>
      <c r="DH323" s="201"/>
      <c r="DI323" s="201"/>
      <c r="DJ323" s="201"/>
      <c r="DK323" s="201"/>
      <c r="DL323" s="201"/>
      <c r="DM323" s="201"/>
      <c r="DN323" s="201"/>
      <c r="DO323" s="201"/>
      <c r="DP323" s="201"/>
      <c r="DQ323" s="201"/>
      <c r="DR323" s="201"/>
      <c r="DS323" s="201"/>
      <c r="DT323" s="201"/>
    </row>
    <row r="324" spans="5:124" outlineLevel="1" x14ac:dyDescent="0.15">
      <c r="G324" s="118"/>
      <c r="H324" s="364">
        <v>5.0999999999999996</v>
      </c>
      <c r="I324" s="399" t="str">
        <f>X!$C$139</f>
        <v>Profilo del fabbisogno di energia di raffreddamento</v>
      </c>
      <c r="X324" s="1299" t="str">
        <f>W135</f>
        <v>Primavera</v>
      </c>
      <c r="Y324" s="1299"/>
      <c r="Z324" s="1299"/>
      <c r="AB324" s="1299" t="str">
        <f>AA135</f>
        <v>Estate</v>
      </c>
      <c r="AC324" s="1299"/>
      <c r="AD324" s="1299"/>
      <c r="AF324" s="1299" t="str">
        <f>AE135</f>
        <v>Autunno</v>
      </c>
      <c r="AG324" s="1299"/>
      <c r="AH324" s="1299"/>
      <c r="AJ324" s="1299" t="str">
        <f>AI135</f>
        <v>Inverno</v>
      </c>
      <c r="AK324" s="1299"/>
      <c r="AL324" s="1299"/>
      <c r="AN324" s="1299" t="str">
        <f>AN135</f>
        <v>Anno</v>
      </c>
      <c r="AO324" s="1299"/>
      <c r="AP324" s="1299"/>
      <c r="AQ324" s="70"/>
      <c r="AR324" s="70"/>
      <c r="AV324" s="1299" t="str">
        <f>AV135</f>
        <v>Primavera</v>
      </c>
      <c r="AW324" s="1299"/>
      <c r="AX324" s="1299"/>
      <c r="AZ324" s="1299" t="str">
        <f>AZ135</f>
        <v>Estate</v>
      </c>
      <c r="BA324" s="1299"/>
      <c r="BB324" s="1299"/>
      <c r="BD324" s="1299" t="str">
        <f>BD135</f>
        <v>Autunno</v>
      </c>
      <c r="BE324" s="1299"/>
      <c r="BF324" s="1299"/>
      <c r="BH324" s="1299" t="str">
        <f>BH135</f>
        <v>Inverno</v>
      </c>
      <c r="BI324" s="1299"/>
      <c r="BJ324" s="1299"/>
      <c r="BL324" s="1299" t="str">
        <f>BL135</f>
        <v>Anno</v>
      </c>
      <c r="BM324" s="1299"/>
      <c r="BN324" s="1299"/>
      <c r="BO324" s="121"/>
    </row>
    <row r="325" spans="5:124" s="27" customFormat="1" ht="6" customHeight="1" outlineLevel="1" x14ac:dyDescent="0.15">
      <c r="E325" s="201"/>
      <c r="G325" s="90"/>
      <c r="H325" s="347"/>
      <c r="I325" s="74"/>
      <c r="J325" s="74"/>
      <c r="K325" s="74"/>
      <c r="L325" s="74"/>
      <c r="M325" s="74"/>
      <c r="N325" s="74"/>
      <c r="O325" s="74"/>
      <c r="P325" s="74"/>
      <c r="Q325" s="74"/>
      <c r="R325" s="74"/>
      <c r="S325" s="74"/>
      <c r="T325" s="74"/>
      <c r="U325" s="95"/>
      <c r="V325" s="74"/>
      <c r="W325" s="74"/>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74"/>
      <c r="AZ325" s="74"/>
      <c r="BO325" s="94"/>
      <c r="BQ325" s="201"/>
      <c r="BR325" s="201"/>
      <c r="BS325" s="201"/>
      <c r="BT325" s="201"/>
      <c r="BU325" s="63"/>
      <c r="BV325" s="63"/>
      <c r="BW325" s="63"/>
      <c r="BX325" s="63"/>
      <c r="BY325" s="63"/>
      <c r="BZ325" s="63"/>
      <c r="CA325" s="63"/>
      <c r="CB325" s="63"/>
      <c r="CC325" s="63"/>
      <c r="CD325" s="201"/>
      <c r="CE325" s="201"/>
      <c r="CF325" s="201"/>
      <c r="CG325" s="201"/>
      <c r="CH325" s="201"/>
      <c r="CI325" s="201"/>
      <c r="CJ325" s="201"/>
      <c r="CK325" s="201"/>
      <c r="CL325" s="201"/>
      <c r="CM325" s="201"/>
      <c r="CN325" s="201"/>
      <c r="CO325" s="201"/>
      <c r="CP325" s="201"/>
      <c r="CQ325" s="201"/>
      <c r="CR325" s="201"/>
      <c r="CS325" s="201"/>
      <c r="CT325" s="201"/>
      <c r="CU325" s="201"/>
      <c r="CV325" s="201"/>
      <c r="CW325" s="201"/>
      <c r="CX325" s="201"/>
      <c r="CY325" s="201"/>
      <c r="CZ325" s="201"/>
      <c r="DA325" s="201"/>
      <c r="DB325" s="201"/>
      <c r="DC325" s="201"/>
      <c r="DD325" s="201"/>
      <c r="DE325" s="201"/>
      <c r="DF325" s="201"/>
      <c r="DG325" s="201"/>
      <c r="DH325" s="201"/>
      <c r="DI325" s="201"/>
      <c r="DJ325" s="201"/>
      <c r="DK325" s="201"/>
      <c r="DL325" s="201"/>
      <c r="DM325" s="201"/>
      <c r="DN325" s="201"/>
      <c r="DO325" s="201"/>
      <c r="DP325" s="201"/>
      <c r="DQ325" s="201"/>
      <c r="DR325" s="201"/>
      <c r="DS325" s="201"/>
      <c r="DT325" s="201"/>
    </row>
    <row r="326" spans="5:124" s="27" customFormat="1" ht="17" customHeight="1" outlineLevel="1" x14ac:dyDescent="0.15">
      <c r="E326" s="201"/>
      <c r="G326" s="90"/>
      <c r="H326" s="55"/>
      <c r="I326" s="391" t="str">
        <f>X!$C$140</f>
        <v>Potenza di raffreddamento</v>
      </c>
      <c r="J326" s="74"/>
      <c r="K326" s="74"/>
      <c r="L326" s="74"/>
      <c r="M326" s="74"/>
      <c r="N326" s="74"/>
      <c r="O326" s="74"/>
      <c r="P326" s="74"/>
      <c r="Q326" s="74"/>
      <c r="R326" s="74"/>
      <c r="S326" s="74"/>
      <c r="T326" s="74"/>
      <c r="U326" s="95" t="s">
        <v>83</v>
      </c>
      <c r="V326" s="74"/>
      <c r="W326" s="74"/>
      <c r="X326" s="1302">
        <f>X173</f>
        <v>0</v>
      </c>
      <c r="Y326" s="1302"/>
      <c r="Z326" s="1302"/>
      <c r="AA326" s="138"/>
      <c r="AB326" s="1302">
        <f>AB173</f>
        <v>0</v>
      </c>
      <c r="AC326" s="1302"/>
      <c r="AD326" s="1302"/>
      <c r="AE326" s="139"/>
      <c r="AF326" s="1302">
        <f>AF173</f>
        <v>0</v>
      </c>
      <c r="AG326" s="1302"/>
      <c r="AH326" s="1302"/>
      <c r="AI326" s="139"/>
      <c r="AJ326" s="1302">
        <f>AJ173</f>
        <v>0</v>
      </c>
      <c r="AK326" s="1302"/>
      <c r="AL326" s="1302"/>
      <c r="AM326" s="126"/>
      <c r="AN326" s="1301"/>
      <c r="AO326" s="1301"/>
      <c r="AP326" s="1301"/>
      <c r="AQ326" s="152"/>
      <c r="AR326" s="152"/>
      <c r="AS326" s="106"/>
      <c r="AT326" s="106"/>
      <c r="AU326" s="106"/>
      <c r="AV326" s="1302">
        <f>AV173</f>
        <v>0</v>
      </c>
      <c r="AW326" s="1302"/>
      <c r="AX326" s="1302"/>
      <c r="AY326" s="138"/>
      <c r="AZ326" s="1302">
        <f>AZ173</f>
        <v>0</v>
      </c>
      <c r="BA326" s="1302"/>
      <c r="BB326" s="1302"/>
      <c r="BC326" s="139"/>
      <c r="BD326" s="1302">
        <f>BD173</f>
        <v>0</v>
      </c>
      <c r="BE326" s="1302"/>
      <c r="BF326" s="1302"/>
      <c r="BG326" s="139"/>
      <c r="BH326" s="1302">
        <f>BH173</f>
        <v>0</v>
      </c>
      <c r="BI326" s="1302"/>
      <c r="BJ326" s="1302"/>
      <c r="BK326" s="126"/>
      <c r="BL326" s="1301"/>
      <c r="BM326" s="1301"/>
      <c r="BN326" s="1301"/>
      <c r="BO326" s="94"/>
      <c r="BQ326" s="201"/>
      <c r="BR326" s="201"/>
      <c r="BS326" s="201"/>
      <c r="BT326" s="201"/>
      <c r="BU326" s="779"/>
      <c r="BV326" s="779"/>
      <c r="BW326" s="779"/>
      <c r="BX326" s="779"/>
      <c r="BY326" s="779"/>
      <c r="BZ326" s="779"/>
      <c r="CA326" s="779"/>
      <c r="CB326" s="779"/>
      <c r="CC326" s="779"/>
      <c r="CD326" s="201"/>
      <c r="CE326" s="201"/>
      <c r="CF326" s="201"/>
      <c r="CG326" s="201"/>
      <c r="CH326" s="201"/>
      <c r="CI326" s="201"/>
      <c r="CJ326" s="201"/>
      <c r="CK326" s="201"/>
      <c r="CL326" s="201"/>
      <c r="CM326" s="201"/>
      <c r="CN326" s="201"/>
      <c r="CO326" s="201"/>
      <c r="CP326" s="201"/>
      <c r="CQ326" s="201"/>
      <c r="CR326" s="201"/>
      <c r="CS326" s="201"/>
      <c r="CT326" s="201"/>
      <c r="CU326" s="201"/>
      <c r="CV326" s="201"/>
      <c r="CW326" s="201"/>
      <c r="CX326" s="201"/>
      <c r="CY326" s="201"/>
      <c r="CZ326" s="201"/>
      <c r="DA326" s="201"/>
      <c r="DB326" s="201"/>
      <c r="DC326" s="201"/>
      <c r="DD326" s="201"/>
      <c r="DE326" s="201"/>
      <c r="DF326" s="201"/>
      <c r="DG326" s="201"/>
      <c r="DH326" s="201"/>
      <c r="DI326" s="201"/>
      <c r="DJ326" s="201"/>
      <c r="DK326" s="201"/>
      <c r="DL326" s="201"/>
      <c r="DM326" s="201"/>
      <c r="DN326" s="201"/>
      <c r="DO326" s="201"/>
      <c r="DP326" s="201"/>
      <c r="DQ326" s="201"/>
      <c r="DR326" s="201"/>
      <c r="DS326" s="201"/>
      <c r="DT326" s="201"/>
    </row>
    <row r="327" spans="5:124" s="27" customFormat="1" ht="17" customHeight="1" outlineLevel="1" x14ac:dyDescent="0.15">
      <c r="E327" s="201"/>
      <c r="G327" s="90"/>
      <c r="H327" s="55"/>
      <c r="I327" s="391" t="str">
        <f>X!$C$260</f>
        <v>Ore d'esercizio a pieno regime al giorno</v>
      </c>
      <c r="J327" s="74"/>
      <c r="K327" s="74"/>
      <c r="L327" s="74"/>
      <c r="M327" s="74"/>
      <c r="N327" s="74"/>
      <c r="O327" s="74"/>
      <c r="P327" s="74"/>
      <c r="Q327" s="74"/>
      <c r="R327" s="74"/>
      <c r="S327" s="74"/>
      <c r="T327" s="74"/>
      <c r="U327" s="95" t="s">
        <v>116</v>
      </c>
      <c r="V327" s="74"/>
      <c r="W327" s="74"/>
      <c r="X327" s="1302">
        <f>X189</f>
        <v>0</v>
      </c>
      <c r="Y327" s="1302"/>
      <c r="Z327" s="1302"/>
      <c r="AA327" s="138"/>
      <c r="AB327" s="1302">
        <f>AB189</f>
        <v>0</v>
      </c>
      <c r="AC327" s="1302"/>
      <c r="AD327" s="1302"/>
      <c r="AE327" s="139"/>
      <c r="AF327" s="1302">
        <f>AF189</f>
        <v>0</v>
      </c>
      <c r="AG327" s="1302"/>
      <c r="AH327" s="1302"/>
      <c r="AI327" s="139"/>
      <c r="AJ327" s="1302">
        <f>AJ189</f>
        <v>0</v>
      </c>
      <c r="AK327" s="1302"/>
      <c r="AL327" s="1302"/>
      <c r="AM327" s="126"/>
      <c r="AN327" s="1301">
        <f>AVERAGE(X327:AL327)</f>
        <v>0</v>
      </c>
      <c r="AO327" s="1301"/>
      <c r="AP327" s="1301"/>
      <c r="AQ327" s="152"/>
      <c r="AR327" s="152"/>
      <c r="AS327" s="106"/>
      <c r="AT327" s="106"/>
      <c r="AU327" s="106"/>
      <c r="AV327" s="1302">
        <f>AV189</f>
        <v>0</v>
      </c>
      <c r="AW327" s="1302"/>
      <c r="AX327" s="1302"/>
      <c r="AY327" s="138"/>
      <c r="AZ327" s="1302">
        <f>AZ189</f>
        <v>0</v>
      </c>
      <c r="BA327" s="1302"/>
      <c r="BB327" s="1302"/>
      <c r="BC327" s="139"/>
      <c r="BD327" s="1302">
        <f>BD189</f>
        <v>0</v>
      </c>
      <c r="BE327" s="1302"/>
      <c r="BF327" s="1302"/>
      <c r="BG327" s="139"/>
      <c r="BH327" s="1302">
        <f>BH189</f>
        <v>0</v>
      </c>
      <c r="BI327" s="1302"/>
      <c r="BJ327" s="1302"/>
      <c r="BK327" s="126"/>
      <c r="BL327" s="1301">
        <f>AVERAGE(AV327:BJ327)</f>
        <v>0</v>
      </c>
      <c r="BM327" s="1301"/>
      <c r="BN327" s="1301"/>
      <c r="BO327" s="94"/>
      <c r="BQ327" s="201"/>
      <c r="BR327" s="201"/>
      <c r="BS327" s="201"/>
      <c r="BT327" s="201"/>
      <c r="BU327" s="201"/>
      <c r="BV327" s="201"/>
      <c r="BW327" s="201"/>
      <c r="BX327" s="201"/>
      <c r="BY327" s="201"/>
      <c r="BZ327" s="201"/>
      <c r="CA327" s="201"/>
      <c r="CB327" s="201"/>
      <c r="CC327" s="201"/>
      <c r="CD327" s="201"/>
      <c r="CE327" s="201"/>
      <c r="CF327" s="201"/>
      <c r="CG327" s="201"/>
      <c r="CH327" s="201"/>
      <c r="CI327" s="201"/>
      <c r="CJ327" s="201"/>
      <c r="CK327" s="201"/>
      <c r="CL327" s="201"/>
      <c r="CM327" s="201"/>
      <c r="CN327" s="201"/>
      <c r="CO327" s="201"/>
      <c r="CP327" s="201"/>
      <c r="CQ327" s="201"/>
      <c r="CR327" s="201"/>
      <c r="CS327" s="201"/>
      <c r="CT327" s="201"/>
      <c r="CU327" s="201"/>
      <c r="CV327" s="201"/>
      <c r="CW327" s="201"/>
      <c r="CX327" s="201"/>
      <c r="CY327" s="201"/>
      <c r="CZ327" s="201"/>
      <c r="DA327" s="201"/>
      <c r="DB327" s="201"/>
      <c r="DC327" s="201"/>
      <c r="DD327" s="201"/>
      <c r="DE327" s="201"/>
      <c r="DF327" s="201"/>
      <c r="DG327" s="201"/>
      <c r="DH327" s="201"/>
      <c r="DI327" s="201"/>
      <c r="DJ327" s="201"/>
      <c r="DK327" s="201"/>
      <c r="DL327" s="201"/>
      <c r="DM327" s="201"/>
      <c r="DN327" s="201"/>
      <c r="DO327" s="201"/>
      <c r="DP327" s="201"/>
      <c r="DQ327" s="201"/>
      <c r="DR327" s="201"/>
      <c r="DS327" s="201"/>
      <c r="DT327" s="201"/>
    </row>
    <row r="328" spans="5:124" s="27" customFormat="1" ht="17" customHeight="1" outlineLevel="1" x14ac:dyDescent="0.15">
      <c r="E328" s="201"/>
      <c r="G328" s="90"/>
      <c r="H328" s="55"/>
      <c r="I328" s="391" t="str">
        <f>X!$C$259</f>
        <v>Ore d'esercizio a pieno regime per trimestre</v>
      </c>
      <c r="J328" s="74"/>
      <c r="K328" s="74"/>
      <c r="L328" s="74"/>
      <c r="M328" s="74"/>
      <c r="N328" s="74"/>
      <c r="O328" s="74"/>
      <c r="P328" s="74"/>
      <c r="Q328" s="74"/>
      <c r="R328" s="74"/>
      <c r="S328" s="74"/>
      <c r="T328" s="74"/>
      <c r="U328" s="95" t="s">
        <v>116</v>
      </c>
      <c r="V328" s="74"/>
      <c r="W328" s="74"/>
      <c r="X328" s="1298">
        <f>X664*X327</f>
        <v>0</v>
      </c>
      <c r="Y328" s="1298"/>
      <c r="Z328" s="1298"/>
      <c r="AA328" s="175"/>
      <c r="AB328" s="1298">
        <f>AB664*AB327</f>
        <v>0</v>
      </c>
      <c r="AC328" s="1298"/>
      <c r="AD328" s="1298"/>
      <c r="AE328" s="176"/>
      <c r="AF328" s="1298">
        <f>AF664*AF327</f>
        <v>0</v>
      </c>
      <c r="AG328" s="1298"/>
      <c r="AH328" s="1298"/>
      <c r="AI328" s="176"/>
      <c r="AJ328" s="1298">
        <f>AJ664*AJ327</f>
        <v>0</v>
      </c>
      <c r="AK328" s="1298"/>
      <c r="AL328" s="1298"/>
      <c r="AM328" s="177"/>
      <c r="AN328" s="1305">
        <f>SUM(X328:AL328)</f>
        <v>0</v>
      </c>
      <c r="AO328" s="1305"/>
      <c r="AP328" s="1305"/>
      <c r="AQ328" s="322"/>
      <c r="AR328" s="322"/>
      <c r="AS328" s="106"/>
      <c r="AT328" s="106"/>
      <c r="AU328" s="106"/>
      <c r="AV328" s="1298">
        <f>AV664*AV327</f>
        <v>0</v>
      </c>
      <c r="AW328" s="1298"/>
      <c r="AX328" s="1298"/>
      <c r="AY328" s="175"/>
      <c r="AZ328" s="1298">
        <f>AZ664*AZ327</f>
        <v>0</v>
      </c>
      <c r="BA328" s="1298"/>
      <c r="BB328" s="1298"/>
      <c r="BC328" s="176"/>
      <c r="BD328" s="1298">
        <f>BD664*BD327</f>
        <v>0</v>
      </c>
      <c r="BE328" s="1298"/>
      <c r="BF328" s="1298"/>
      <c r="BG328" s="176"/>
      <c r="BH328" s="1298">
        <f>BH664*BH327</f>
        <v>0</v>
      </c>
      <c r="BI328" s="1298"/>
      <c r="BJ328" s="1298"/>
      <c r="BK328" s="177"/>
      <c r="BL328" s="1305">
        <f>SUM(AV328:BJ328)</f>
        <v>0</v>
      </c>
      <c r="BM328" s="1305"/>
      <c r="BN328" s="1305"/>
      <c r="BO328" s="94"/>
      <c r="BQ328" s="201"/>
      <c r="BR328" s="201"/>
      <c r="BS328" s="201"/>
      <c r="BT328" s="201"/>
      <c r="BU328" s="796"/>
      <c r="BV328" s="796"/>
      <c r="BW328" s="796"/>
      <c r="BX328" s="796"/>
      <c r="BY328" s="796"/>
      <c r="BZ328" s="796"/>
      <c r="CA328" s="796"/>
      <c r="CB328" s="796"/>
      <c r="CC328" s="796"/>
      <c r="CD328" s="201"/>
      <c r="CE328" s="201"/>
      <c r="CF328" s="201"/>
      <c r="CG328" s="201"/>
      <c r="CH328" s="201"/>
      <c r="CI328" s="201"/>
      <c r="CJ328" s="201"/>
      <c r="CK328" s="201"/>
      <c r="CL328" s="201"/>
      <c r="CM328" s="201"/>
      <c r="CN328" s="201"/>
      <c r="CO328" s="201"/>
      <c r="CP328" s="201"/>
      <c r="CQ328" s="201"/>
      <c r="CR328" s="201"/>
      <c r="CS328" s="201"/>
      <c r="CT328" s="201"/>
      <c r="CU328" s="201"/>
      <c r="CV328" s="201"/>
      <c r="CW328" s="201"/>
      <c r="CX328" s="201"/>
      <c r="CY328" s="201"/>
      <c r="CZ328" s="201"/>
      <c r="DA328" s="201"/>
      <c r="DB328" s="201"/>
      <c r="DC328" s="201"/>
      <c r="DD328" s="201"/>
      <c r="DE328" s="201"/>
      <c r="DF328" s="201"/>
      <c r="DG328" s="201"/>
      <c r="DH328" s="201"/>
      <c r="DI328" s="201"/>
      <c r="DJ328" s="201"/>
      <c r="DK328" s="201"/>
      <c r="DL328" s="201"/>
      <c r="DM328" s="201"/>
      <c r="DN328" s="201"/>
      <c r="DO328" s="201"/>
      <c r="DP328" s="201"/>
      <c r="DQ328" s="201"/>
      <c r="DR328" s="201"/>
      <c r="DS328" s="201"/>
      <c r="DT328" s="201"/>
    </row>
    <row r="329" spans="5:124" s="179" customFormat="1" ht="21" customHeight="1" outlineLevel="1" x14ac:dyDescent="0.15">
      <c r="E329" s="62"/>
      <c r="G329" s="1178"/>
      <c r="H329" s="212"/>
      <c r="I329" s="1179" t="str">
        <f>X!C344</f>
        <v>Fabbisogno di freddo</v>
      </c>
      <c r="J329" s="155"/>
      <c r="K329" s="155"/>
      <c r="L329" s="155"/>
      <c r="M329" s="155"/>
      <c r="N329" s="155"/>
      <c r="O329" s="155"/>
      <c r="P329" s="155"/>
      <c r="Q329" s="155"/>
      <c r="R329" s="155"/>
      <c r="S329" s="155"/>
      <c r="T329" s="155"/>
      <c r="U329" s="155" t="s">
        <v>176</v>
      </c>
      <c r="V329" s="155"/>
      <c r="W329" s="1310">
        <f>IF(X326*X328&gt;10000,ROUND(X326*X328,-3),ROUND(X326*X328,-2))</f>
        <v>0</v>
      </c>
      <c r="X329" s="1310"/>
      <c r="Y329" s="1310"/>
      <c r="Z329" s="1310"/>
      <c r="AA329" s="1310">
        <f>IF(AB326*AB328&gt;10000,ROUND(AB326*AB328,-3),ROUND(AB326*AB328,-2))</f>
        <v>0</v>
      </c>
      <c r="AB329" s="1310"/>
      <c r="AC329" s="1310"/>
      <c r="AD329" s="1310"/>
      <c r="AE329" s="1310">
        <f>IF(AF326*AF328&gt;10000,ROUND(AF326*AF328,-3),ROUND(AF326*AF328,-2))</f>
        <v>0</v>
      </c>
      <c r="AF329" s="1310"/>
      <c r="AG329" s="1310"/>
      <c r="AH329" s="1310"/>
      <c r="AI329" s="1310">
        <f>IF(AJ326*AJ328&gt;10000,ROUND(AJ326*AJ328,-3),ROUND(AJ326*AJ328,-2))</f>
        <v>0</v>
      </c>
      <c r="AJ329" s="1310"/>
      <c r="AK329" s="1310"/>
      <c r="AL329" s="1310"/>
      <c r="AM329" s="1310">
        <f>SUM(W329:AL329)</f>
        <v>0</v>
      </c>
      <c r="AN329" s="1310"/>
      <c r="AO329" s="1310"/>
      <c r="AP329" s="1310"/>
      <c r="AQ329" s="1115"/>
      <c r="AR329" s="322"/>
      <c r="AS329" s="137"/>
      <c r="AT329" s="137"/>
      <c r="AU329" s="1475">
        <f>IF(AV326*AV328&gt;10000,ROUND(AV326*AV328,-3),ROUND(AV326*AV328,-2))</f>
        <v>0</v>
      </c>
      <c r="AV329" s="1475"/>
      <c r="AW329" s="1475"/>
      <c r="AX329" s="1475"/>
      <c r="AY329" s="1475">
        <f>IF(AZ326*AZ328&gt;10000,ROUND(AZ326*AZ328,-3),ROUND(AZ326*AZ328,-2))</f>
        <v>0</v>
      </c>
      <c r="AZ329" s="1475"/>
      <c r="BA329" s="1475"/>
      <c r="BB329" s="1475"/>
      <c r="BC329" s="1475">
        <f>IF(BD326*BD328&gt;10000,ROUND(BD326*BD328,-3),ROUND(BD326*BD328,-2))</f>
        <v>0</v>
      </c>
      <c r="BD329" s="1475"/>
      <c r="BE329" s="1475"/>
      <c r="BF329" s="1475"/>
      <c r="BG329" s="1475">
        <f>IF(BH326*BH328&gt;10000,ROUND(BH326*BH328,-3),ROUND(BH326*BH328,-2))</f>
        <v>0</v>
      </c>
      <c r="BH329" s="1475"/>
      <c r="BI329" s="1475"/>
      <c r="BJ329" s="1475"/>
      <c r="BK329" s="1475">
        <f>SUM(AU329:BJ329)</f>
        <v>0</v>
      </c>
      <c r="BL329" s="1475"/>
      <c r="BM329" s="1475"/>
      <c r="BN329" s="1475"/>
      <c r="BO329" s="180"/>
      <c r="BQ329" s="63"/>
      <c r="BR329" s="62"/>
      <c r="BS329" s="62"/>
      <c r="BT329" s="62"/>
      <c r="BU329" s="63"/>
      <c r="BV329" s="63"/>
      <c r="BW329" s="63"/>
      <c r="BX329" s="63"/>
      <c r="BY329" s="63"/>
      <c r="BZ329" s="63"/>
      <c r="CA329" s="63"/>
      <c r="CB329" s="63"/>
      <c r="CC329" s="63"/>
      <c r="CD329" s="62"/>
      <c r="CE329" s="62"/>
      <c r="CF329" s="62"/>
      <c r="CG329" s="62"/>
      <c r="CH329" s="62"/>
      <c r="CI329" s="62"/>
      <c r="CJ329" s="62"/>
      <c r="CK329" s="62"/>
      <c r="CL329" s="62"/>
      <c r="CM329" s="62"/>
      <c r="CN329" s="62"/>
      <c r="CO329" s="62"/>
      <c r="CP329" s="62"/>
      <c r="CQ329" s="62"/>
      <c r="CR329" s="62"/>
      <c r="CS329" s="62"/>
      <c r="CT329" s="62"/>
      <c r="CU329" s="62"/>
      <c r="CV329" s="62"/>
      <c r="CW329" s="62"/>
      <c r="CX329" s="62"/>
      <c r="CY329" s="62"/>
      <c r="CZ329" s="62"/>
      <c r="DA329" s="62"/>
      <c r="DB329" s="62"/>
      <c r="DC329" s="62"/>
      <c r="DD329" s="62"/>
      <c r="DE329" s="62"/>
      <c r="DF329" s="62"/>
      <c r="DG329" s="62"/>
      <c r="DH329" s="62"/>
      <c r="DI329" s="62"/>
      <c r="DJ329" s="62"/>
      <c r="DK329" s="62"/>
      <c r="DL329" s="62"/>
      <c r="DM329" s="62"/>
      <c r="DN329" s="62"/>
      <c r="DO329" s="62"/>
      <c r="DP329" s="62"/>
      <c r="DQ329" s="62"/>
      <c r="DR329" s="62"/>
      <c r="DS329" s="62"/>
      <c r="DT329" s="62"/>
    </row>
    <row r="330" spans="5:124" s="124" customFormat="1" ht="17" customHeight="1" outlineLevel="1" x14ac:dyDescent="0.15">
      <c r="E330" s="216"/>
      <c r="G330" s="123"/>
      <c r="H330" s="361"/>
      <c r="I330" s="395"/>
      <c r="J330" s="499" t="str">
        <f>X!C345</f>
        <v>Con free-cooling</v>
      </c>
      <c r="K330" s="115"/>
      <c r="L330" s="115"/>
      <c r="M330" s="115"/>
      <c r="N330" s="115"/>
      <c r="O330" s="115"/>
      <c r="P330" s="115"/>
      <c r="Q330" s="115"/>
      <c r="R330" s="115"/>
      <c r="S330" s="115"/>
      <c r="T330" s="115"/>
      <c r="U330" s="151" t="s">
        <v>176</v>
      </c>
      <c r="V330" s="115"/>
      <c r="W330" s="1304"/>
      <c r="X330" s="1304"/>
      <c r="Y330" s="1304"/>
      <c r="Z330" s="1304"/>
      <c r="AA330" s="1304"/>
      <c r="AB330" s="1304"/>
      <c r="AC330" s="1304"/>
      <c r="AD330" s="1304"/>
      <c r="AE330" s="1304"/>
      <c r="AF330" s="1304"/>
      <c r="AG330" s="1304"/>
      <c r="AH330" s="1304"/>
      <c r="AI330" s="1304"/>
      <c r="AJ330" s="1304"/>
      <c r="AK330" s="1304"/>
      <c r="AL330" s="1304"/>
      <c r="AM330" s="1305">
        <f>X884</f>
        <v>0</v>
      </c>
      <c r="AN330" s="1305"/>
      <c r="AO330" s="1305"/>
      <c r="AP330" s="1305"/>
      <c r="AQ330" s="322"/>
      <c r="AR330" s="322"/>
      <c r="AS330" s="137"/>
      <c r="AT330" s="137"/>
      <c r="AU330" s="1304"/>
      <c r="AV330" s="1304"/>
      <c r="AW330" s="1304"/>
      <c r="AX330" s="1304"/>
      <c r="AY330" s="1304"/>
      <c r="AZ330" s="1304"/>
      <c r="BA330" s="1304"/>
      <c r="BB330" s="1304"/>
      <c r="BC330" s="1304"/>
      <c r="BD330" s="1304"/>
      <c r="BE330" s="1304"/>
      <c r="BF330" s="1304"/>
      <c r="BG330" s="1304"/>
      <c r="BH330" s="1304"/>
      <c r="BI330" s="1304"/>
      <c r="BJ330" s="1304"/>
      <c r="BK330" s="1305">
        <f>AV884</f>
        <v>0</v>
      </c>
      <c r="BL330" s="1305"/>
      <c r="BM330" s="1305"/>
      <c r="BN330" s="1305"/>
      <c r="BO330" s="125"/>
      <c r="BQ330" s="201"/>
      <c r="BR330" s="216"/>
      <c r="BS330" s="216"/>
      <c r="BT330" s="216"/>
      <c r="BU330" s="201"/>
      <c r="BV330" s="201"/>
      <c r="BW330" s="201"/>
      <c r="BX330" s="201"/>
      <c r="BY330" s="201"/>
      <c r="BZ330" s="201"/>
      <c r="CA330" s="201"/>
      <c r="CB330" s="201"/>
      <c r="CC330" s="201"/>
      <c r="CD330" s="216"/>
      <c r="CE330" s="216"/>
      <c r="CF330" s="216"/>
      <c r="CG330" s="216"/>
      <c r="CH330" s="216"/>
      <c r="CI330" s="216"/>
      <c r="CJ330" s="216"/>
      <c r="CK330" s="216"/>
      <c r="CL330" s="216"/>
      <c r="CM330" s="216"/>
      <c r="CN330" s="216"/>
      <c r="CO330" s="216"/>
      <c r="CP330" s="216"/>
      <c r="CQ330" s="216"/>
      <c r="CR330" s="216"/>
      <c r="CS330" s="216"/>
      <c r="CT330" s="216"/>
      <c r="CU330" s="216"/>
      <c r="CV330" s="216"/>
      <c r="CW330" s="216"/>
      <c r="CX330" s="216"/>
      <c r="CY330" s="216"/>
      <c r="CZ330" s="216"/>
      <c r="DA330" s="216"/>
      <c r="DB330" s="216"/>
      <c r="DC330" s="216"/>
      <c r="DD330" s="216"/>
      <c r="DE330" s="216"/>
      <c r="DF330" s="216"/>
      <c r="DG330" s="216"/>
      <c r="DH330" s="216"/>
      <c r="DI330" s="216"/>
      <c r="DJ330" s="216"/>
      <c r="DK330" s="216"/>
      <c r="DL330" s="216"/>
      <c r="DM330" s="216"/>
      <c r="DN330" s="216"/>
      <c r="DO330" s="216"/>
      <c r="DP330" s="216"/>
      <c r="DQ330" s="216"/>
      <c r="DR330" s="216"/>
      <c r="DS330" s="216"/>
      <c r="DT330" s="216"/>
    </row>
    <row r="331" spans="5:124" s="124" customFormat="1" ht="17" customHeight="1" outlineLevel="1" x14ac:dyDescent="0.15">
      <c r="E331" s="216"/>
      <c r="G331" s="123"/>
      <c r="H331" s="361"/>
      <c r="J331" s="566" t="str">
        <f>X!$C$159</f>
        <v>con la macchina del freddo</v>
      </c>
      <c r="K331" s="115"/>
      <c r="L331" s="115"/>
      <c r="M331" s="115"/>
      <c r="N331" s="115"/>
      <c r="O331" s="115"/>
      <c r="P331" s="115"/>
      <c r="Q331" s="115"/>
      <c r="R331" s="115"/>
      <c r="S331" s="115"/>
      <c r="T331" s="115"/>
      <c r="U331" s="151" t="s">
        <v>176</v>
      </c>
      <c r="V331" s="115"/>
      <c r="W331" s="1304"/>
      <c r="X331" s="1304"/>
      <c r="Y331" s="1304"/>
      <c r="Z331" s="1304"/>
      <c r="AA331" s="1304"/>
      <c r="AB331" s="1304"/>
      <c r="AC331" s="1304"/>
      <c r="AD331" s="1304"/>
      <c r="AE331" s="1304"/>
      <c r="AF331" s="1304"/>
      <c r="AG331" s="1304"/>
      <c r="AH331" s="1304"/>
      <c r="AI331" s="1304"/>
      <c r="AJ331" s="1304"/>
      <c r="AK331" s="1304"/>
      <c r="AL331" s="1304"/>
      <c r="AM331" s="1300">
        <f>AM329-AM330</f>
        <v>0</v>
      </c>
      <c r="AN331" s="1300"/>
      <c r="AO331" s="1300"/>
      <c r="AP331" s="1300"/>
      <c r="AQ331" s="322"/>
      <c r="AR331" s="322"/>
      <c r="AS331" s="137"/>
      <c r="AT331" s="137"/>
      <c r="AU331" s="1304"/>
      <c r="AV331" s="1304"/>
      <c r="AW331" s="1304"/>
      <c r="AX331" s="1304"/>
      <c r="AY331" s="1304"/>
      <c r="AZ331" s="1304"/>
      <c r="BA331" s="1304"/>
      <c r="BB331" s="1304"/>
      <c r="BC331" s="1304"/>
      <c r="BD331" s="1304"/>
      <c r="BE331" s="1304"/>
      <c r="BF331" s="1304"/>
      <c r="BG331" s="1304"/>
      <c r="BH331" s="1304"/>
      <c r="BI331" s="1304"/>
      <c r="BJ331" s="1304"/>
      <c r="BK331" s="1483">
        <f>BK329-BK330</f>
        <v>0</v>
      </c>
      <c r="BL331" s="1483"/>
      <c r="BM331" s="1483"/>
      <c r="BN331" s="1483"/>
      <c r="BO331" s="125"/>
      <c r="BQ331" s="201"/>
      <c r="BR331" s="216"/>
      <c r="BS331" s="216"/>
      <c r="BT331" s="216"/>
      <c r="BU331" s="201"/>
      <c r="BV331" s="201"/>
      <c r="BW331" s="201"/>
      <c r="BX331" s="201"/>
      <c r="BY331" s="201"/>
      <c r="BZ331" s="201"/>
      <c r="CA331" s="201"/>
      <c r="CB331" s="201"/>
      <c r="CC331" s="201"/>
      <c r="CD331" s="216"/>
      <c r="CE331" s="216"/>
      <c r="CF331" s="216"/>
      <c r="CG331" s="216"/>
      <c r="CH331" s="216"/>
      <c r="CI331" s="216"/>
      <c r="CJ331" s="216"/>
      <c r="CK331" s="216"/>
      <c r="CL331" s="216"/>
      <c r="CM331" s="216"/>
      <c r="CN331" s="216"/>
      <c r="CO331" s="216"/>
      <c r="CP331" s="216"/>
      <c r="CQ331" s="216"/>
      <c r="CR331" s="216"/>
      <c r="CS331" s="216"/>
      <c r="CT331" s="216"/>
      <c r="CU331" s="216"/>
      <c r="CV331" s="216"/>
      <c r="CW331" s="216"/>
      <c r="CX331" s="216"/>
      <c r="CY331" s="216"/>
      <c r="CZ331" s="216"/>
      <c r="DA331" s="216"/>
      <c r="DB331" s="216"/>
      <c r="DC331" s="216"/>
      <c r="DD331" s="216"/>
      <c r="DE331" s="216"/>
      <c r="DF331" s="216"/>
      <c r="DG331" s="216"/>
      <c r="DH331" s="216"/>
      <c r="DI331" s="216"/>
      <c r="DJ331" s="216"/>
      <c r="DK331" s="216"/>
      <c r="DL331" s="216"/>
      <c r="DM331" s="216"/>
      <c r="DN331" s="216"/>
      <c r="DO331" s="216"/>
      <c r="DP331" s="216"/>
      <c r="DQ331" s="216"/>
      <c r="DR331" s="216"/>
      <c r="DS331" s="216"/>
      <c r="DT331" s="216"/>
    </row>
    <row r="332" spans="5:124" outlineLevel="1" x14ac:dyDescent="0.15">
      <c r="G332" s="118"/>
      <c r="BO332" s="121"/>
      <c r="BQ332" s="201"/>
      <c r="BU332" s="201"/>
      <c r="BV332" s="201"/>
      <c r="BW332" s="201"/>
      <c r="BX332" s="201"/>
      <c r="BY332" s="201"/>
      <c r="BZ332" s="201"/>
      <c r="CA332" s="201"/>
      <c r="CB332" s="201"/>
      <c r="CC332" s="201"/>
    </row>
    <row r="333" spans="5:124" outlineLevel="1" x14ac:dyDescent="0.15">
      <c r="G333" s="118"/>
      <c r="H333" s="364">
        <v>5.2</v>
      </c>
      <c r="I333" s="399" t="str">
        <f>X!$C$101</f>
        <v>Consumo elettricità compressore</v>
      </c>
      <c r="BO333" s="121"/>
      <c r="BQ333" s="201"/>
      <c r="BU333" s="201"/>
      <c r="BV333" s="201"/>
      <c r="BW333" s="201"/>
      <c r="BX333" s="201"/>
      <c r="BY333" s="201"/>
      <c r="BZ333" s="201"/>
      <c r="CA333" s="201"/>
      <c r="CB333" s="201"/>
      <c r="CC333" s="201"/>
    </row>
    <row r="334" spans="5:124" s="27" customFormat="1" ht="6" customHeight="1" outlineLevel="1" x14ac:dyDescent="0.15">
      <c r="E334" s="201"/>
      <c r="G334" s="90"/>
      <c r="H334" s="347"/>
      <c r="I334" s="74"/>
      <c r="J334" s="74"/>
      <c r="K334" s="74"/>
      <c r="L334" s="74"/>
      <c r="M334" s="74"/>
      <c r="N334" s="74"/>
      <c r="O334" s="74"/>
      <c r="P334" s="74"/>
      <c r="Q334" s="74"/>
      <c r="R334" s="74"/>
      <c r="S334" s="74"/>
      <c r="T334" s="74"/>
      <c r="U334" s="95"/>
      <c r="V334" s="74"/>
      <c r="W334" s="74"/>
      <c r="X334" s="106"/>
      <c r="Y334" s="106"/>
      <c r="Z334" s="106"/>
      <c r="AA334" s="106"/>
      <c r="AB334" s="106"/>
      <c r="AC334" s="106"/>
      <c r="AD334" s="106"/>
      <c r="AE334" s="106"/>
      <c r="AF334" s="106"/>
      <c r="AG334" s="106"/>
      <c r="AH334" s="106"/>
      <c r="AI334" s="106"/>
      <c r="AJ334" s="106"/>
      <c r="AK334" s="106"/>
      <c r="AL334" s="106"/>
      <c r="AM334" s="106"/>
      <c r="AN334" s="106"/>
      <c r="AO334" s="106"/>
      <c r="AP334" s="106"/>
      <c r="AQ334" s="106"/>
      <c r="AR334" s="106"/>
      <c r="AS334" s="106"/>
      <c r="AT334" s="106"/>
      <c r="AU334" s="106"/>
      <c r="AV334" s="106"/>
      <c r="AW334" s="106"/>
      <c r="AX334" s="106"/>
      <c r="AY334" s="74"/>
      <c r="AZ334"/>
      <c r="BA334"/>
      <c r="BB334"/>
      <c r="BC334"/>
      <c r="BD334"/>
      <c r="BE334"/>
      <c r="BF334"/>
      <c r="BG334"/>
      <c r="BO334" s="94"/>
      <c r="BQ334" s="201"/>
      <c r="BR334" s="201"/>
      <c r="BS334" s="201"/>
      <c r="BT334" s="201"/>
      <c r="BU334" s="201"/>
      <c r="BV334" s="201"/>
      <c r="BW334" s="201"/>
      <c r="BX334" s="201"/>
      <c r="BY334" s="201"/>
      <c r="BZ334" s="201"/>
      <c r="CA334" s="201"/>
      <c r="CB334" s="201"/>
      <c r="CC334" s="201"/>
      <c r="CD334" s="201"/>
      <c r="CE334" s="201"/>
      <c r="CF334" s="201"/>
      <c r="CG334" s="201"/>
      <c r="CH334" s="201"/>
      <c r="CI334" s="201"/>
      <c r="CJ334" s="201"/>
      <c r="CK334" s="201"/>
      <c r="CL334" s="201"/>
      <c r="CM334" s="201"/>
      <c r="CN334" s="201"/>
      <c r="CO334" s="201"/>
      <c r="CP334" s="201"/>
      <c r="CQ334" s="201"/>
      <c r="CR334" s="201"/>
      <c r="CS334" s="201"/>
      <c r="CT334" s="201"/>
      <c r="CU334" s="201"/>
      <c r="CV334" s="201"/>
      <c r="CW334" s="201"/>
      <c r="CX334" s="201"/>
      <c r="CY334" s="201"/>
      <c r="CZ334" s="201"/>
      <c r="DA334" s="201"/>
      <c r="DB334" s="201"/>
      <c r="DC334" s="201"/>
      <c r="DD334" s="201"/>
      <c r="DE334" s="201"/>
      <c r="DF334" s="201"/>
      <c r="DG334" s="201"/>
      <c r="DH334" s="201"/>
      <c r="DI334" s="201"/>
      <c r="DJ334" s="201"/>
      <c r="DK334" s="201"/>
      <c r="DL334" s="201"/>
      <c r="DM334" s="201"/>
      <c r="DN334" s="201"/>
      <c r="DO334" s="201"/>
      <c r="DP334" s="201"/>
      <c r="DQ334" s="201"/>
      <c r="DR334" s="201"/>
      <c r="DS334" s="201"/>
      <c r="DT334" s="201"/>
    </row>
    <row r="335" spans="5:124" s="730" customFormat="1" ht="17" hidden="1" customHeight="1" outlineLevel="2" x14ac:dyDescent="0.15">
      <c r="E335" s="875"/>
      <c r="G335" s="719"/>
      <c r="H335" s="720"/>
      <c r="I335" s="721" t="str">
        <f>X!$C$180</f>
        <v>Potenza di raff. media compressore</v>
      </c>
      <c r="J335" s="722"/>
      <c r="K335" s="722"/>
      <c r="L335" s="722"/>
      <c r="M335" s="722"/>
      <c r="N335" s="722"/>
      <c r="O335" s="722"/>
      <c r="P335" s="722"/>
      <c r="Q335" s="722"/>
      <c r="R335" s="722"/>
      <c r="S335" s="722"/>
      <c r="T335" s="722"/>
      <c r="U335" s="723" t="s">
        <v>83</v>
      </c>
      <c r="V335" s="722"/>
      <c r="W335" s="722"/>
      <c r="X335" s="1309">
        <f>X173</f>
        <v>0</v>
      </c>
      <c r="Y335" s="1309"/>
      <c r="Z335" s="1309"/>
      <c r="AA335" s="724"/>
      <c r="AB335" s="1309">
        <f>AB173</f>
        <v>0</v>
      </c>
      <c r="AC335" s="1309"/>
      <c r="AD335" s="1309"/>
      <c r="AE335" s="725"/>
      <c r="AF335" s="1309">
        <f>AF173</f>
        <v>0</v>
      </c>
      <c r="AG335" s="1309"/>
      <c r="AH335" s="1309"/>
      <c r="AI335" s="725"/>
      <c r="AJ335" s="1309">
        <f>AJ173</f>
        <v>0</v>
      </c>
      <c r="AK335" s="1309"/>
      <c r="AL335" s="1309"/>
      <c r="AM335" s="726"/>
      <c r="AN335" s="1307">
        <f>AVERAGE(X335:AL335)</f>
        <v>0</v>
      </c>
      <c r="AO335" s="1307"/>
      <c r="AP335" s="1307"/>
      <c r="AQ335" s="727"/>
      <c r="AR335" s="727"/>
      <c r="AS335" s="728"/>
      <c r="AT335" s="728"/>
      <c r="AU335" s="728"/>
      <c r="AV335" s="1309">
        <f>AV173</f>
        <v>0</v>
      </c>
      <c r="AW335" s="1309"/>
      <c r="AX335" s="1309"/>
      <c r="AY335" s="724"/>
      <c r="AZ335" s="1309">
        <f>AZ173</f>
        <v>0</v>
      </c>
      <c r="BA335" s="1309"/>
      <c r="BB335" s="1309"/>
      <c r="BC335" s="725"/>
      <c r="BD335" s="1309">
        <f>BD173</f>
        <v>0</v>
      </c>
      <c r="BE335" s="1309"/>
      <c r="BF335" s="1309"/>
      <c r="BG335" s="725"/>
      <c r="BH335" s="1309">
        <f>BH173</f>
        <v>0</v>
      </c>
      <c r="BI335" s="1309"/>
      <c r="BJ335" s="1309"/>
      <c r="BK335" s="726"/>
      <c r="BL335" s="1307">
        <f>AVERAGE(AV335:BJ335)</f>
        <v>0</v>
      </c>
      <c r="BM335" s="1307"/>
      <c r="BN335" s="1307"/>
      <c r="BO335" s="729"/>
      <c r="BQ335" s="875"/>
      <c r="BR335" s="875"/>
      <c r="BS335" s="875"/>
      <c r="BT335" s="875"/>
      <c r="BU335" s="875"/>
      <c r="BV335" s="875"/>
      <c r="BW335" s="875"/>
      <c r="BX335" s="875"/>
      <c r="BY335" s="875"/>
      <c r="BZ335" s="875"/>
      <c r="CA335" s="875" t="s">
        <v>1031</v>
      </c>
      <c r="CB335" s="875"/>
      <c r="CC335" s="875"/>
      <c r="CD335" s="875"/>
      <c r="CE335" s="875"/>
      <c r="CF335" s="875"/>
      <c r="CG335" s="875"/>
      <c r="CH335" s="875"/>
      <c r="CI335" s="875"/>
      <c r="CJ335" s="875"/>
      <c r="CK335" s="875"/>
      <c r="CL335" s="875"/>
      <c r="CM335" s="875"/>
      <c r="CN335" s="875"/>
      <c r="CO335" s="875"/>
      <c r="CP335" s="875"/>
      <c r="CQ335" s="875"/>
      <c r="CR335" s="875"/>
      <c r="CS335" s="875"/>
      <c r="CT335" s="875"/>
      <c r="CU335" s="875"/>
      <c r="CV335" s="875"/>
      <c r="CW335" s="875"/>
      <c r="CX335" s="875"/>
      <c r="CY335" s="875"/>
      <c r="CZ335" s="875"/>
      <c r="DA335" s="875"/>
      <c r="DB335" s="875"/>
      <c r="DC335" s="875"/>
      <c r="DD335" s="875"/>
      <c r="DE335" s="875"/>
      <c r="DF335" s="875"/>
      <c r="DG335" s="875"/>
      <c r="DH335" s="875"/>
      <c r="DI335" s="875"/>
      <c r="DJ335" s="875"/>
      <c r="DK335" s="875"/>
      <c r="DL335" s="875"/>
      <c r="DM335" s="875"/>
      <c r="DN335" s="875"/>
      <c r="DO335" s="875"/>
      <c r="DP335" s="875"/>
      <c r="DQ335" s="875"/>
      <c r="DR335" s="875"/>
      <c r="DS335" s="875"/>
      <c r="DT335" s="875"/>
    </row>
    <row r="336" spans="5:124" s="27" customFormat="1" ht="17" customHeight="1" outlineLevel="1" collapsed="1" x14ac:dyDescent="0.15">
      <c r="E336" s="201"/>
      <c r="G336" s="90"/>
      <c r="H336" s="55"/>
      <c r="I336" s="391" t="str">
        <f>I328</f>
        <v>Ore d'esercizio a pieno regime per trimestre</v>
      </c>
      <c r="J336" s="74"/>
      <c r="K336" s="74"/>
      <c r="L336" s="74"/>
      <c r="M336" s="74"/>
      <c r="N336" s="74"/>
      <c r="O336" s="74"/>
      <c r="P336" s="74"/>
      <c r="Q336" s="74"/>
      <c r="R336" s="74"/>
      <c r="S336" s="74"/>
      <c r="T336" s="74"/>
      <c r="U336" s="95" t="s">
        <v>116</v>
      </c>
      <c r="V336" s="74"/>
      <c r="W336" s="74"/>
      <c r="X336" s="1298">
        <f>X328</f>
        <v>0</v>
      </c>
      <c r="Y336" s="1298"/>
      <c r="Z336" s="1298"/>
      <c r="AA336" s="175"/>
      <c r="AB336" s="1298">
        <f>AB328</f>
        <v>0</v>
      </c>
      <c r="AC336" s="1298"/>
      <c r="AD336" s="1298"/>
      <c r="AE336" s="176"/>
      <c r="AF336" s="1298">
        <f>AF328</f>
        <v>0</v>
      </c>
      <c r="AG336" s="1298"/>
      <c r="AH336" s="1298"/>
      <c r="AI336" s="176"/>
      <c r="AJ336" s="1298">
        <f>AJ328</f>
        <v>0</v>
      </c>
      <c r="AK336" s="1298"/>
      <c r="AL336" s="1298"/>
      <c r="AM336" s="177"/>
      <c r="AN336" s="1305">
        <f>SUM(X336:AL336)</f>
        <v>0</v>
      </c>
      <c r="AO336" s="1305"/>
      <c r="AP336" s="1305"/>
      <c r="AQ336" s="322"/>
      <c r="AR336" s="322"/>
      <c r="AS336" s="177"/>
      <c r="AT336" s="177"/>
      <c r="AU336" s="177"/>
      <c r="AV336" s="1298">
        <f>AV328</f>
        <v>0</v>
      </c>
      <c r="AW336" s="1298"/>
      <c r="AX336" s="1298"/>
      <c r="AY336" s="175"/>
      <c r="AZ336" s="1298">
        <f>AZ328</f>
        <v>0</v>
      </c>
      <c r="BA336" s="1298"/>
      <c r="BB336" s="1298"/>
      <c r="BC336" s="176"/>
      <c r="BD336" s="1298">
        <f>BD328</f>
        <v>0</v>
      </c>
      <c r="BE336" s="1298"/>
      <c r="BF336" s="1298"/>
      <c r="BG336" s="176"/>
      <c r="BH336" s="1298">
        <f>BH328</f>
        <v>0</v>
      </c>
      <c r="BI336" s="1298"/>
      <c r="BJ336" s="1298"/>
      <c r="BK336" s="177"/>
      <c r="BL336" s="1305">
        <f>SUM(AV336:BJ336)</f>
        <v>0</v>
      </c>
      <c r="BM336" s="1305"/>
      <c r="BN336" s="1305"/>
      <c r="BO336" s="94"/>
      <c r="BQ336" s="201"/>
      <c r="BR336" s="201"/>
      <c r="BS336" s="201"/>
      <c r="BT336" s="201"/>
      <c r="BU336" s="201"/>
      <c r="BV336" s="201"/>
      <c r="BW336" s="201"/>
      <c r="BX336" s="201"/>
      <c r="BY336" s="201"/>
      <c r="BZ336" s="201"/>
      <c r="CA336" s="201"/>
      <c r="CB336" s="201"/>
      <c r="CC336" s="201"/>
      <c r="CD336" s="201"/>
      <c r="CE336" s="201"/>
      <c r="CF336" s="201"/>
      <c r="CG336" s="201"/>
      <c r="CH336" s="201"/>
      <c r="CI336" s="201"/>
      <c r="CJ336" s="201"/>
      <c r="CK336" s="201"/>
      <c r="CL336" s="201"/>
      <c r="CM336" s="201"/>
      <c r="CN336" s="201"/>
      <c r="CO336" s="201"/>
      <c r="CP336" s="201"/>
      <c r="CQ336" s="201"/>
      <c r="CR336" s="201"/>
      <c r="CS336" s="201"/>
      <c r="CT336" s="201"/>
      <c r="CU336" s="201"/>
      <c r="CV336" s="201"/>
      <c r="CW336" s="201"/>
      <c r="CX336" s="201"/>
      <c r="CY336" s="201"/>
      <c r="CZ336" s="201"/>
      <c r="DA336" s="201"/>
      <c r="DB336" s="201"/>
      <c r="DC336" s="201"/>
      <c r="DD336" s="201"/>
      <c r="DE336" s="201"/>
      <c r="DF336" s="201"/>
      <c r="DG336" s="201"/>
      <c r="DH336" s="201"/>
      <c r="DI336" s="201"/>
      <c r="DJ336" s="201"/>
      <c r="DK336" s="201"/>
      <c r="DL336" s="201"/>
      <c r="DM336" s="201"/>
      <c r="DN336" s="201"/>
      <c r="DO336" s="201"/>
      <c r="DP336" s="201"/>
      <c r="DQ336" s="201"/>
      <c r="DR336" s="201"/>
      <c r="DS336" s="201"/>
      <c r="DT336" s="201"/>
    </row>
    <row r="337" spans="5:124" s="27" customFormat="1" ht="17" customHeight="1" outlineLevel="1" x14ac:dyDescent="0.15">
      <c r="E337" s="201"/>
      <c r="G337" s="90"/>
      <c r="H337" s="55"/>
      <c r="I337" s="74"/>
      <c r="J337" s="74"/>
      <c r="K337" s="74"/>
      <c r="L337" s="74"/>
      <c r="M337" s="74"/>
      <c r="N337" s="74"/>
      <c r="O337" s="74"/>
      <c r="P337" s="74"/>
      <c r="Q337" s="74"/>
      <c r="R337" s="74"/>
      <c r="S337" s="74"/>
      <c r="T337" s="74"/>
      <c r="U337" s="95"/>
      <c r="V337" s="74"/>
      <c r="W337" s="74"/>
      <c r="X337" s="138"/>
      <c r="Y337" s="138"/>
      <c r="Z337" s="138"/>
      <c r="AA337" s="138"/>
      <c r="AB337" s="138"/>
      <c r="AC337" s="138"/>
      <c r="AD337" s="138"/>
      <c r="AE337" s="139"/>
      <c r="AF337" s="138"/>
      <c r="AG337" s="138"/>
      <c r="AH337" s="138"/>
      <c r="AI337" s="139"/>
      <c r="AJ337" s="138"/>
      <c r="AK337" s="138"/>
      <c r="AL337" s="138"/>
      <c r="AM337" s="126"/>
      <c r="AN337" s="152"/>
      <c r="AO337" s="152"/>
      <c r="AP337" s="152"/>
      <c r="AQ337" s="152"/>
      <c r="AR337" s="152"/>
      <c r="AS337" s="106"/>
      <c r="AT337" s="106"/>
      <c r="AU337" s="106"/>
      <c r="AV337" s="138"/>
      <c r="AW337" s="138"/>
      <c r="AX337" s="138"/>
      <c r="AY337" s="138"/>
      <c r="AZ337" s="138"/>
      <c r="BA337" s="138"/>
      <c r="BB337" s="138"/>
      <c r="BC337" s="139"/>
      <c r="BD337" s="138"/>
      <c r="BE337" s="138"/>
      <c r="BF337" s="138"/>
      <c r="BG337" s="139"/>
      <c r="BH337" s="138"/>
      <c r="BI337" s="138"/>
      <c r="BJ337" s="138"/>
      <c r="BK337" s="126"/>
      <c r="BL337" s="152"/>
      <c r="BM337" s="152"/>
      <c r="BN337" s="152"/>
      <c r="BO337" s="94"/>
      <c r="BQ337" s="201"/>
      <c r="BR337" s="201"/>
      <c r="BS337" s="201"/>
      <c r="BT337" s="201"/>
      <c r="BU337" s="201"/>
      <c r="BV337" s="201"/>
      <c r="BW337" s="201"/>
      <c r="BX337" s="201"/>
      <c r="BY337" s="201"/>
      <c r="BZ337" s="201"/>
      <c r="CA337" s="201"/>
      <c r="CB337" s="201"/>
      <c r="CC337" s="201"/>
      <c r="CD337" s="201"/>
      <c r="CE337" s="201"/>
      <c r="CF337" s="201"/>
      <c r="CG337" s="201"/>
      <c r="CH337" s="201"/>
      <c r="CI337" s="201"/>
      <c r="CJ337" s="201"/>
      <c r="CK337" s="201"/>
      <c r="CL337" s="201"/>
      <c r="CM337" s="201"/>
      <c r="CN337" s="201"/>
      <c r="CO337" s="201"/>
      <c r="CP337" s="201"/>
      <c r="CQ337" s="201"/>
      <c r="CR337" s="201"/>
      <c r="CS337" s="201"/>
      <c r="CT337" s="201"/>
      <c r="CU337" s="201"/>
      <c r="CV337" s="201"/>
      <c r="CW337" s="201"/>
      <c r="CX337" s="201"/>
      <c r="CY337" s="201"/>
      <c r="CZ337" s="201"/>
      <c r="DA337" s="201"/>
      <c r="DB337" s="201"/>
      <c r="DC337" s="201"/>
      <c r="DD337" s="201"/>
      <c r="DE337" s="201"/>
      <c r="DF337" s="201"/>
      <c r="DG337" s="201"/>
      <c r="DH337" s="201"/>
      <c r="DI337" s="201"/>
      <c r="DJ337" s="201"/>
      <c r="DK337" s="201"/>
      <c r="DL337" s="201"/>
      <c r="DM337" s="201"/>
      <c r="DN337" s="201"/>
      <c r="DO337" s="201"/>
      <c r="DP337" s="201"/>
      <c r="DQ337" s="201"/>
      <c r="DR337" s="201"/>
      <c r="DS337" s="201"/>
      <c r="DT337" s="201"/>
    </row>
    <row r="338" spans="5:124" s="27" customFormat="1" ht="17" customHeight="1" outlineLevel="1" x14ac:dyDescent="0.15">
      <c r="E338" s="201"/>
      <c r="G338" s="90"/>
      <c r="H338" s="55"/>
      <c r="I338" s="391" t="str">
        <f>X!$C$89</f>
        <v>Potenza elettrica assorbita</v>
      </c>
      <c r="J338" s="74"/>
      <c r="K338" s="74"/>
      <c r="L338" s="74"/>
      <c r="M338" s="74"/>
      <c r="N338" s="74"/>
      <c r="O338" s="74"/>
      <c r="P338" s="74"/>
      <c r="Q338" s="74"/>
      <c r="R338" s="74"/>
      <c r="S338" s="74"/>
      <c r="T338" s="74"/>
      <c r="U338" s="95" t="s">
        <v>83</v>
      </c>
      <c r="V338" s="74"/>
      <c r="W338" s="74"/>
      <c r="X338" s="1306">
        <f>X161</f>
        <v>0</v>
      </c>
      <c r="Y338" s="1306"/>
      <c r="Z338" s="1306"/>
      <c r="AA338" s="106"/>
      <c r="AB338" s="1306">
        <f>AB161</f>
        <v>0</v>
      </c>
      <c r="AC338" s="1306"/>
      <c r="AD338" s="1306"/>
      <c r="AE338"/>
      <c r="AF338" s="1306">
        <f>AF161</f>
        <v>0</v>
      </c>
      <c r="AG338" s="1306"/>
      <c r="AH338" s="1306"/>
      <c r="AI338"/>
      <c r="AJ338" s="1306">
        <f>AJ161</f>
        <v>0</v>
      </c>
      <c r="AK338" s="1306"/>
      <c r="AL338" s="1306"/>
      <c r="AM338" s="106"/>
      <c r="AN338" s="106"/>
      <c r="AO338" s="106"/>
      <c r="AP338" s="106"/>
      <c r="AQ338" s="106"/>
      <c r="AR338" s="106"/>
      <c r="AS338" s="106"/>
      <c r="AT338" s="106"/>
      <c r="AU338" s="106"/>
      <c r="AV338" s="1306">
        <f>AV161</f>
        <v>0</v>
      </c>
      <c r="AW338" s="1306"/>
      <c r="AX338" s="1306"/>
      <c r="AY338" s="106"/>
      <c r="AZ338" s="1306">
        <f>AZ161</f>
        <v>0</v>
      </c>
      <c r="BA338" s="1306"/>
      <c r="BB338" s="1306"/>
      <c r="BC338"/>
      <c r="BD338" s="1306">
        <f>BD161</f>
        <v>0</v>
      </c>
      <c r="BE338" s="1306"/>
      <c r="BF338" s="1306"/>
      <c r="BG338"/>
      <c r="BH338" s="1306">
        <f>BH161</f>
        <v>0</v>
      </c>
      <c r="BI338" s="1306"/>
      <c r="BJ338" s="1306"/>
      <c r="BK338" s="106"/>
      <c r="BL338" s="106"/>
      <c r="BM338" s="106"/>
      <c r="BN338" s="106"/>
      <c r="BO338" s="94"/>
      <c r="BQ338" s="201"/>
      <c r="BR338" s="201"/>
      <c r="BS338" s="201"/>
      <c r="BT338" s="201"/>
      <c r="BU338" s="63"/>
      <c r="BV338" s="63"/>
      <c r="BW338" s="63"/>
      <c r="BX338" s="63"/>
      <c r="BY338" s="63"/>
      <c r="BZ338" s="63"/>
      <c r="CA338" s="63"/>
      <c r="CB338" s="63"/>
      <c r="CC338" s="63"/>
      <c r="CD338" s="201"/>
      <c r="CE338" s="201"/>
      <c r="CF338" s="201"/>
      <c r="CG338" s="201"/>
      <c r="CH338" s="201"/>
      <c r="CI338" s="201"/>
      <c r="CJ338" s="201"/>
      <c r="CK338" s="201"/>
      <c r="CL338" s="201"/>
      <c r="CM338" s="201"/>
      <c r="CN338" s="201"/>
      <c r="CO338" s="201"/>
      <c r="CP338" s="201"/>
      <c r="CQ338" s="201"/>
      <c r="CR338" s="201"/>
      <c r="CS338" s="201"/>
      <c r="CT338" s="201"/>
      <c r="CU338" s="201"/>
      <c r="CV338" s="201"/>
      <c r="CW338" s="201"/>
      <c r="CX338" s="201"/>
      <c r="CY338" s="201"/>
      <c r="CZ338" s="201"/>
      <c r="DA338" s="201"/>
      <c r="DB338" s="201"/>
      <c r="DC338" s="201"/>
      <c r="DD338" s="201"/>
      <c r="DE338" s="201"/>
      <c r="DF338" s="201"/>
      <c r="DG338" s="201"/>
      <c r="DH338" s="201"/>
      <c r="DI338" s="201"/>
      <c r="DJ338" s="201"/>
      <c r="DK338" s="201"/>
      <c r="DL338" s="201"/>
      <c r="DM338" s="201"/>
      <c r="DN338" s="201"/>
      <c r="DO338" s="201"/>
      <c r="DP338" s="201"/>
      <c r="DQ338" s="201"/>
      <c r="DR338" s="201"/>
      <c r="DS338" s="201"/>
      <c r="DT338" s="201"/>
    </row>
    <row r="339" spans="5:124" s="27" customFormat="1" ht="17" customHeight="1" outlineLevel="1" x14ac:dyDescent="0.15">
      <c r="E339" s="201"/>
      <c r="G339" s="90"/>
      <c r="H339" s="55"/>
      <c r="I339" s="391" t="str">
        <f>X!$C$245</f>
        <v>Miglioramento con funz. carico parziale</v>
      </c>
      <c r="J339" s="74"/>
      <c r="K339" s="74"/>
      <c r="L339" s="74"/>
      <c r="M339" s="74"/>
      <c r="N339" s="74"/>
      <c r="O339" s="74"/>
      <c r="P339" s="74"/>
      <c r="Q339" s="74"/>
      <c r="R339" s="74"/>
      <c r="S339" s="74"/>
      <c r="T339" s="74"/>
      <c r="U339" s="95" t="s">
        <v>28</v>
      </c>
      <c r="V339" s="74"/>
      <c r="W339" s="74"/>
      <c r="X339" s="1288">
        <f>AN705</f>
        <v>0</v>
      </c>
      <c r="Y339" s="1288"/>
      <c r="Z339" s="1288"/>
      <c r="AA339" s="106"/>
      <c r="AB339" s="1288">
        <f>X339</f>
        <v>0</v>
      </c>
      <c r="AC339" s="1288"/>
      <c r="AD339" s="1288"/>
      <c r="AE339"/>
      <c r="AF339" s="1288">
        <f>AB339</f>
        <v>0</v>
      </c>
      <c r="AG339" s="1288"/>
      <c r="AH339" s="1288"/>
      <c r="AI339"/>
      <c r="AJ339" s="1288">
        <f>AF339</f>
        <v>0</v>
      </c>
      <c r="AK339" s="1288"/>
      <c r="AL339" s="1288"/>
      <c r="AM339" s="106"/>
      <c r="AN339" s="106"/>
      <c r="AO339" s="106"/>
      <c r="AP339" s="106"/>
      <c r="AQ339" s="106"/>
      <c r="AR339" s="106"/>
      <c r="AS339" s="106"/>
      <c r="AT339" s="106"/>
      <c r="AU339" s="106"/>
      <c r="AV339" s="1288">
        <f>BL705</f>
        <v>0</v>
      </c>
      <c r="AW339" s="1288"/>
      <c r="AX339" s="1288"/>
      <c r="AY339" s="106"/>
      <c r="AZ339" s="1288">
        <f>AV339</f>
        <v>0</v>
      </c>
      <c r="BA339" s="1288"/>
      <c r="BB339" s="1288"/>
      <c r="BC339"/>
      <c r="BD339" s="1288">
        <f>AZ339</f>
        <v>0</v>
      </c>
      <c r="BE339" s="1288"/>
      <c r="BF339" s="1288"/>
      <c r="BG339"/>
      <c r="BH339" s="1288">
        <f>BD339</f>
        <v>0</v>
      </c>
      <c r="BI339" s="1288"/>
      <c r="BJ339" s="1288"/>
      <c r="BK339" s="106"/>
      <c r="BL339" s="106"/>
      <c r="BM339" s="106"/>
      <c r="BN339" s="106"/>
      <c r="BO339" s="94"/>
      <c r="BQ339" s="201"/>
      <c r="BR339" s="201"/>
      <c r="BS339" s="201"/>
      <c r="BT339" s="201"/>
      <c r="BU339" s="63"/>
      <c r="BV339" s="63"/>
      <c r="BW339" s="63"/>
      <c r="BX339" s="63"/>
      <c r="BY339" s="63"/>
      <c r="BZ339" s="63"/>
      <c r="CA339" s="63"/>
      <c r="CB339" s="63"/>
      <c r="CC339" s="63"/>
      <c r="CD339" s="201"/>
      <c r="CE339" s="201"/>
      <c r="CF339" s="201"/>
      <c r="CG339" s="201"/>
      <c r="CH339" s="201"/>
      <c r="CI339" s="201"/>
      <c r="CJ339" s="201"/>
      <c r="CK339" s="201"/>
      <c r="CL339" s="201"/>
      <c r="CM339" s="201"/>
      <c r="CN339" s="201"/>
      <c r="CO339" s="201"/>
      <c r="CP339" s="201"/>
      <c r="CQ339" s="201"/>
      <c r="CR339" s="201"/>
      <c r="CS339" s="201"/>
      <c r="CT339" s="201"/>
      <c r="CU339" s="201"/>
      <c r="CV339" s="201"/>
      <c r="CW339" s="201"/>
      <c r="CX339" s="201"/>
      <c r="CY339" s="201"/>
      <c r="CZ339" s="201"/>
      <c r="DA339" s="201"/>
      <c r="DB339" s="201"/>
      <c r="DC339" s="201"/>
      <c r="DD339" s="201"/>
      <c r="DE339" s="201"/>
      <c r="DF339" s="201"/>
      <c r="DG339" s="201"/>
      <c r="DH339" s="201"/>
      <c r="DI339" s="201"/>
      <c r="DJ339" s="201"/>
      <c r="DK339" s="201"/>
      <c r="DL339" s="201"/>
      <c r="DM339" s="201"/>
      <c r="DN339" s="201"/>
      <c r="DO339" s="201"/>
      <c r="DP339" s="201"/>
      <c r="DQ339" s="201"/>
      <c r="DR339" s="201"/>
      <c r="DS339" s="201"/>
      <c r="DT339" s="201"/>
    </row>
    <row r="340" spans="5:124" s="27" customFormat="1" ht="17" customHeight="1" outlineLevel="1" x14ac:dyDescent="0.15">
      <c r="E340" s="201"/>
      <c r="G340" s="90"/>
      <c r="H340" s="55"/>
      <c r="I340" s="391" t="str">
        <f>X!$C$41</f>
        <v>Impatto comando</v>
      </c>
      <c r="J340" s="74"/>
      <c r="K340" s="74"/>
      <c r="L340" s="74"/>
      <c r="M340" s="74"/>
      <c r="N340" s="74"/>
      <c r="O340" s="74"/>
      <c r="P340" s="74"/>
      <c r="Q340" s="74"/>
      <c r="R340" s="74"/>
      <c r="S340" s="74"/>
      <c r="T340" s="74"/>
      <c r="U340" s="95" t="s">
        <v>28</v>
      </c>
      <c r="V340" s="74"/>
      <c r="W340" s="74"/>
      <c r="X340" s="1312">
        <f>AN685</f>
        <v>0.25</v>
      </c>
      <c r="Y340" s="1312"/>
      <c r="Z340" s="1312"/>
      <c r="AA340" s="106"/>
      <c r="AB340" s="1312">
        <f>X340</f>
        <v>0.25</v>
      </c>
      <c r="AC340" s="1312"/>
      <c r="AD340" s="1312"/>
      <c r="AE340"/>
      <c r="AF340" s="1312">
        <f>AB340</f>
        <v>0.25</v>
      </c>
      <c r="AG340" s="1312"/>
      <c r="AH340" s="1312"/>
      <c r="AI340"/>
      <c r="AJ340" s="1312">
        <f>AF340</f>
        <v>0.25</v>
      </c>
      <c r="AK340" s="1312"/>
      <c r="AL340" s="1312"/>
      <c r="AM340" s="106"/>
      <c r="AN340" s="106"/>
      <c r="AO340" s="106"/>
      <c r="AP340" s="106"/>
      <c r="AQ340" s="106"/>
      <c r="AR340" s="106"/>
      <c r="AS340" s="106"/>
      <c r="AT340" s="106"/>
      <c r="AU340" s="106"/>
      <c r="AV340" s="1312">
        <f>BL685</f>
        <v>0.25</v>
      </c>
      <c r="AW340" s="1312"/>
      <c r="AX340" s="1312"/>
      <c r="AY340" s="106"/>
      <c r="AZ340" s="1312">
        <f>AV340</f>
        <v>0.25</v>
      </c>
      <c r="BA340" s="1312"/>
      <c r="BB340" s="1312"/>
      <c r="BC340"/>
      <c r="BD340" s="1312">
        <f>AZ340</f>
        <v>0.25</v>
      </c>
      <c r="BE340" s="1312"/>
      <c r="BF340" s="1312"/>
      <c r="BG340"/>
      <c r="BH340" s="1312">
        <f>BD340</f>
        <v>0.25</v>
      </c>
      <c r="BI340" s="1312"/>
      <c r="BJ340" s="1312"/>
      <c r="BK340" s="106"/>
      <c r="BL340" s="106"/>
      <c r="BM340" s="106"/>
      <c r="BN340" s="106"/>
      <c r="BO340" s="94"/>
      <c r="BQ340" s="201"/>
      <c r="BR340" s="201"/>
      <c r="BS340" s="201"/>
      <c r="BT340" s="201"/>
      <c r="BU340" s="63"/>
      <c r="BV340" s="63"/>
      <c r="BW340" s="63"/>
      <c r="BX340" s="63"/>
      <c r="BY340" s="63"/>
      <c r="BZ340" s="63"/>
      <c r="CA340" s="63"/>
      <c r="CB340" s="63"/>
      <c r="CC340" s="63"/>
      <c r="CD340" s="201"/>
      <c r="CE340" s="201"/>
      <c r="CF340" s="201"/>
      <c r="CG340" s="201"/>
      <c r="CH340" s="201"/>
      <c r="CI340" s="201"/>
      <c r="CJ340" s="201"/>
      <c r="CK340" s="201"/>
      <c r="CL340" s="201"/>
      <c r="CM340" s="201"/>
      <c r="CN340" s="201"/>
      <c r="CO340" s="201"/>
      <c r="CP340" s="201"/>
      <c r="CQ340" s="201"/>
      <c r="CR340" s="201"/>
      <c r="CS340" s="201"/>
      <c r="CT340" s="201"/>
      <c r="CU340" s="201"/>
      <c r="CV340" s="201"/>
      <c r="CW340" s="201"/>
      <c r="CX340" s="201"/>
      <c r="CY340" s="201"/>
      <c r="CZ340" s="201"/>
      <c r="DA340" s="201"/>
      <c r="DB340" s="201"/>
      <c r="DC340" s="201"/>
      <c r="DD340" s="201"/>
      <c r="DE340" s="201"/>
      <c r="DF340" s="201"/>
      <c r="DG340" s="201"/>
      <c r="DH340" s="201"/>
      <c r="DI340" s="201"/>
      <c r="DJ340" s="201"/>
      <c r="DK340" s="201"/>
      <c r="DL340" s="201"/>
      <c r="DM340" s="201"/>
      <c r="DN340" s="201"/>
      <c r="DO340" s="201"/>
      <c r="DP340" s="201"/>
      <c r="DQ340" s="201"/>
      <c r="DR340" s="201"/>
      <c r="DS340" s="201"/>
      <c r="DT340" s="201"/>
    </row>
    <row r="341" spans="5:124" s="27" customFormat="1" ht="17" customHeight="1" outlineLevel="1" x14ac:dyDescent="0.15">
      <c r="E341" s="201"/>
      <c r="G341" s="90"/>
      <c r="H341" s="55"/>
      <c r="I341" s="391" t="str">
        <f>X!$C$90</f>
        <v>Potenza elettrica assorbita (effettiva)</v>
      </c>
      <c r="J341" s="74"/>
      <c r="K341" s="74"/>
      <c r="L341" s="74"/>
      <c r="M341" s="74"/>
      <c r="N341" s="74"/>
      <c r="O341" s="74"/>
      <c r="P341" s="74"/>
      <c r="Q341" s="74"/>
      <c r="R341" s="74"/>
      <c r="S341" s="74"/>
      <c r="T341" s="74"/>
      <c r="U341" s="95" t="s">
        <v>83</v>
      </c>
      <c r="V341" s="74"/>
      <c r="W341" s="74"/>
      <c r="X341" s="1306">
        <f>X338/(1+X339)*(1+X340)</f>
        <v>0</v>
      </c>
      <c r="Y341" s="1306"/>
      <c r="Z341" s="1306"/>
      <c r="AA341" s="106"/>
      <c r="AB341" s="1306">
        <f>AB338/(1+AB339)*(1+AB340)</f>
        <v>0</v>
      </c>
      <c r="AC341" s="1306"/>
      <c r="AD341" s="1306"/>
      <c r="AE341"/>
      <c r="AF341" s="1306">
        <f>AF338/(1+AF339)*(1+AF340)</f>
        <v>0</v>
      </c>
      <c r="AG341" s="1306"/>
      <c r="AH341" s="1306"/>
      <c r="AI341"/>
      <c r="AJ341" s="1306">
        <f>AJ338/(1+AJ339)*(1+AJ340)</f>
        <v>0</v>
      </c>
      <c r="AK341" s="1306"/>
      <c r="AL341" s="1306"/>
      <c r="AM341" s="106"/>
      <c r="AN341" s="106"/>
      <c r="AO341" s="106"/>
      <c r="AP341" s="106"/>
      <c r="AQ341" s="106"/>
      <c r="AR341" s="106"/>
      <c r="AS341" s="106"/>
      <c r="AT341" s="106"/>
      <c r="AU341" s="106"/>
      <c r="AV341" s="1306">
        <f>AV338/(1+AV339)*(1+AV340)</f>
        <v>0</v>
      </c>
      <c r="AW341" s="1306"/>
      <c r="AX341" s="1306"/>
      <c r="AY341" s="106"/>
      <c r="AZ341" s="1306">
        <f>AZ338/(1+AZ339)*(1+AZ340)</f>
        <v>0</v>
      </c>
      <c r="BA341" s="1306"/>
      <c r="BB341" s="1306"/>
      <c r="BC341"/>
      <c r="BD341" s="1306">
        <f>BD338/(1+BD339)*(1+BD340)</f>
        <v>0</v>
      </c>
      <c r="BE341" s="1306"/>
      <c r="BF341" s="1306"/>
      <c r="BG341"/>
      <c r="BH341" s="1306">
        <f>BH338/(1+BH339)*(1+BH340)</f>
        <v>0</v>
      </c>
      <c r="BI341" s="1306"/>
      <c r="BJ341" s="1306"/>
      <c r="BK341" s="106"/>
      <c r="BL341" s="106"/>
      <c r="BM341" s="106"/>
      <c r="BN341" s="106"/>
      <c r="BO341" s="94"/>
      <c r="BQ341" s="201"/>
      <c r="BR341" s="201"/>
      <c r="BS341" s="201"/>
      <c r="BT341" s="201"/>
      <c r="BU341" s="201"/>
      <c r="BV341" s="201"/>
      <c r="BW341" s="201"/>
      <c r="BX341" s="201"/>
      <c r="BY341" s="201"/>
      <c r="BZ341" s="201"/>
      <c r="CA341" s="201"/>
      <c r="CB341" s="201"/>
      <c r="CC341" s="201"/>
      <c r="CD341" s="201"/>
      <c r="CE341" s="201"/>
      <c r="CF341" s="201"/>
      <c r="CG341" s="201"/>
      <c r="CH341" s="201"/>
      <c r="CI341" s="201"/>
      <c r="CJ341" s="201"/>
      <c r="CK341" s="201"/>
      <c r="CL341" s="201"/>
      <c r="CM341" s="201"/>
      <c r="CN341" s="201"/>
      <c r="CO341" s="201"/>
      <c r="CP341" s="201"/>
      <c r="CQ341" s="201"/>
      <c r="CR341" s="201"/>
      <c r="CS341" s="201"/>
      <c r="CT341" s="201"/>
      <c r="CU341" s="201"/>
      <c r="CV341" s="201"/>
      <c r="CW341" s="201"/>
      <c r="CX341" s="201"/>
      <c r="CY341" s="201"/>
      <c r="CZ341" s="201"/>
      <c r="DA341" s="201"/>
      <c r="DB341" s="201"/>
      <c r="DC341" s="201"/>
      <c r="DD341" s="201"/>
      <c r="DE341" s="201"/>
      <c r="DF341" s="201"/>
      <c r="DG341" s="201"/>
      <c r="DH341" s="201"/>
      <c r="DI341" s="201"/>
      <c r="DJ341" s="201"/>
      <c r="DK341" s="201"/>
      <c r="DL341" s="201"/>
      <c r="DM341" s="201"/>
      <c r="DN341" s="201"/>
      <c r="DO341" s="201"/>
      <c r="DP341" s="201"/>
      <c r="DQ341" s="201"/>
      <c r="DR341" s="201"/>
      <c r="DS341" s="201"/>
      <c r="DT341" s="201"/>
    </row>
    <row r="342" spans="5:124" ht="24" customHeight="1" outlineLevel="1" x14ac:dyDescent="0.15">
      <c r="G342" s="118"/>
      <c r="I342" s="1179" t="str">
        <f>X!C346</f>
        <v>Consumo di corrente del compressore</v>
      </c>
      <c r="J342" s="155"/>
      <c r="K342" s="155"/>
      <c r="L342" s="155"/>
      <c r="M342" s="155"/>
      <c r="N342" s="155"/>
      <c r="O342" s="155"/>
      <c r="P342" s="155"/>
      <c r="Q342" s="155"/>
      <c r="R342" s="155"/>
      <c r="S342" s="155"/>
      <c r="T342" s="155"/>
      <c r="U342" s="155" t="s">
        <v>20</v>
      </c>
      <c r="V342" s="155"/>
      <c r="W342" s="1310">
        <f>IF(X336*X341&gt;10000,ROUND(X336*X341,-3),ROUND(X336*X341,-2))</f>
        <v>0</v>
      </c>
      <c r="X342" s="1310"/>
      <c r="Y342" s="1310"/>
      <c r="Z342" s="1310"/>
      <c r="AA342" s="1310">
        <f>IF(AB336*AB341&gt;10000,ROUND(AB336*AB341,-3),ROUND(AB336*AB341,-2))</f>
        <v>0</v>
      </c>
      <c r="AB342" s="1310"/>
      <c r="AC342" s="1310"/>
      <c r="AD342" s="1310"/>
      <c r="AE342" s="1310">
        <f>IF(AF336*AF341&gt;10000,ROUND(AF336*AF341,-3),ROUND(AF336*AF341,-2))</f>
        <v>0</v>
      </c>
      <c r="AF342" s="1310"/>
      <c r="AG342" s="1310"/>
      <c r="AH342" s="1310"/>
      <c r="AI342" s="1310">
        <f>IF(AJ336*AJ341&gt;10000,ROUND(AJ336*AJ341,-3),ROUND(AJ336*AJ341,-2))</f>
        <v>0</v>
      </c>
      <c r="AJ342" s="1310"/>
      <c r="AK342" s="1310"/>
      <c r="AL342" s="1310"/>
      <c r="AM342" s="1300">
        <f>SUM(W342:AL342)</f>
        <v>0</v>
      </c>
      <c r="AN342" s="1300"/>
      <c r="AO342" s="1300"/>
      <c r="AP342" s="1300"/>
      <c r="AQ342" s="322"/>
      <c r="AR342" s="322"/>
      <c r="AS342" s="137"/>
      <c r="AT342" s="137"/>
      <c r="AU342" s="1475">
        <f>IF(AV336*AV341&gt;10000,ROUND(AV336*AV341,-3),ROUND(AV336*AV341,-2))</f>
        <v>0</v>
      </c>
      <c r="AV342" s="1475"/>
      <c r="AW342" s="1475"/>
      <c r="AX342" s="1475"/>
      <c r="AY342" s="1475">
        <f>IF(AZ336*AZ341&gt;10000,ROUND(AZ336*AZ341,-3),ROUND(AZ336*AZ341,-2))</f>
        <v>0</v>
      </c>
      <c r="AZ342" s="1475"/>
      <c r="BA342" s="1475"/>
      <c r="BB342" s="1475"/>
      <c r="BC342" s="1475">
        <f>IF(BD336*BD341&gt;10000,ROUND(BD336*BD341,-3),ROUND(BD336*BD341,-2))</f>
        <v>0</v>
      </c>
      <c r="BD342" s="1475"/>
      <c r="BE342" s="1475"/>
      <c r="BF342" s="1475"/>
      <c r="BG342" s="1475">
        <f>IF(BH336*BH341&gt;10000,ROUND(BH336*BH341,-3),ROUND(BH336*BH341,-2))</f>
        <v>0</v>
      </c>
      <c r="BH342" s="1475"/>
      <c r="BI342" s="1475"/>
      <c r="BJ342" s="1475"/>
      <c r="BK342" s="1483">
        <f>SUM(AU342:BJ342)</f>
        <v>0</v>
      </c>
      <c r="BL342" s="1483"/>
      <c r="BM342" s="1483"/>
      <c r="BN342" s="1483"/>
      <c r="BO342" s="121"/>
    </row>
    <row r="343" spans="5:124" s="124" customFormat="1" ht="17" customHeight="1" outlineLevel="1" x14ac:dyDescent="0.15">
      <c r="E343" s="216"/>
      <c r="G343" s="123"/>
      <c r="H343" s="361"/>
      <c r="I343" s="395"/>
      <c r="J343" s="499" t="str">
        <f>X!C347</f>
        <v>Riduzione grazie al free-cooling</v>
      </c>
      <c r="K343" s="115"/>
      <c r="L343" s="115"/>
      <c r="M343" s="115"/>
      <c r="N343" s="115"/>
      <c r="O343" s="115"/>
      <c r="P343" s="115"/>
      <c r="Q343" s="115"/>
      <c r="R343" s="115"/>
      <c r="S343" s="115"/>
      <c r="T343" s="115"/>
      <c r="U343" s="498" t="s">
        <v>20</v>
      </c>
      <c r="V343" s="499"/>
      <c r="W343" s="1298"/>
      <c r="X343" s="1298"/>
      <c r="Y343" s="1298"/>
      <c r="Z343" s="1298"/>
      <c r="AA343" s="1298"/>
      <c r="AB343" s="1298"/>
      <c r="AC343" s="1298"/>
      <c r="AD343" s="1298"/>
      <c r="AE343" s="1298"/>
      <c r="AF343" s="1298"/>
      <c r="AG343" s="1298"/>
      <c r="AH343" s="1298"/>
      <c r="AI343" s="1298"/>
      <c r="AJ343" s="1298"/>
      <c r="AK343" s="1298"/>
      <c r="AL343" s="1298"/>
      <c r="AM343" s="1338" t="str">
        <f>IF(X878=0,"--",-X878)</f>
        <v>--</v>
      </c>
      <c r="AN343" s="1338"/>
      <c r="AO343" s="1338"/>
      <c r="AP343" s="1338"/>
      <c r="AQ343" s="322"/>
      <c r="AR343" s="322"/>
      <c r="AS343" s="137"/>
      <c r="AT343" s="137"/>
      <c r="AU343" s="1304"/>
      <c r="AV343" s="1304"/>
      <c r="AW343" s="1304"/>
      <c r="AX343" s="1304"/>
      <c r="AY343" s="1304"/>
      <c r="AZ343" s="1304"/>
      <c r="BA343" s="1304"/>
      <c r="BB343" s="1304"/>
      <c r="BC343" s="1304"/>
      <c r="BD343" s="1304"/>
      <c r="BE343" s="1304"/>
      <c r="BF343" s="1304"/>
      <c r="BG343" s="1304"/>
      <c r="BH343" s="1304"/>
      <c r="BI343" s="1304"/>
      <c r="BJ343" s="1304"/>
      <c r="BK343" s="1338" t="str">
        <f>IF(AV878=0,"--",-AV878)</f>
        <v>--</v>
      </c>
      <c r="BL343" s="1338"/>
      <c r="BM343" s="1338"/>
      <c r="BN343" s="1338"/>
      <c r="BO343" s="125"/>
      <c r="BQ343" s="201"/>
      <c r="BR343" s="216"/>
      <c r="BS343" s="216"/>
      <c r="BT343" s="216"/>
      <c r="BU343" s="201"/>
      <c r="BV343" s="201"/>
      <c r="BW343" s="201"/>
      <c r="BX343" s="201"/>
      <c r="BY343" s="201"/>
      <c r="BZ343" s="201"/>
      <c r="CA343" s="201"/>
      <c r="CB343" s="201"/>
      <c r="CC343" s="201"/>
      <c r="CD343" s="216"/>
      <c r="CE343" s="216"/>
      <c r="CF343" s="216"/>
      <c r="CG343" s="216"/>
      <c r="CH343" s="216"/>
      <c r="CI343" s="216"/>
      <c r="CJ343" s="216"/>
      <c r="CK343" s="216"/>
      <c r="CL343" s="216"/>
      <c r="CM343" s="216"/>
      <c r="CN343" s="216"/>
      <c r="CO343" s="216"/>
      <c r="CP343" s="216"/>
      <c r="CQ343" s="216"/>
      <c r="CR343" s="216"/>
      <c r="CS343" s="216"/>
      <c r="CT343" s="216"/>
      <c r="CU343" s="216"/>
      <c r="CV343" s="216"/>
      <c r="CW343" s="216"/>
      <c r="CX343" s="216"/>
      <c r="CY343" s="216"/>
      <c r="CZ343" s="216"/>
      <c r="DA343" s="216"/>
      <c r="DB343" s="216"/>
      <c r="DC343" s="216"/>
      <c r="DD343" s="216"/>
      <c r="DE343" s="216"/>
      <c r="DF343" s="216"/>
      <c r="DG343" s="216"/>
      <c r="DH343" s="216"/>
      <c r="DI343" s="216"/>
      <c r="DJ343" s="216"/>
      <c r="DK343" s="216"/>
      <c r="DL343" s="216"/>
      <c r="DM343" s="216"/>
      <c r="DN343" s="216"/>
      <c r="DO343" s="216"/>
      <c r="DP343" s="216"/>
      <c r="DQ343" s="216"/>
      <c r="DR343" s="216"/>
      <c r="DS343" s="216"/>
      <c r="DT343" s="216"/>
    </row>
    <row r="344" spans="5:124" s="124" customFormat="1" ht="17" customHeight="1" outlineLevel="1" x14ac:dyDescent="0.15">
      <c r="E344" s="216"/>
      <c r="G344" s="123"/>
      <c r="H344" s="361"/>
      <c r="I344" s="395"/>
      <c r="J344" s="499" t="str">
        <f>X!C348</f>
        <v>Maggior consumo recupero del calore</v>
      </c>
      <c r="K344" s="115"/>
      <c r="L344" s="115"/>
      <c r="M344" s="115"/>
      <c r="N344" s="115"/>
      <c r="O344" s="115"/>
      <c r="P344" s="115"/>
      <c r="Q344" s="115"/>
      <c r="R344" s="115"/>
      <c r="S344" s="115"/>
      <c r="T344" s="115"/>
      <c r="U344" s="498" t="s">
        <v>20</v>
      </c>
      <c r="V344" s="499"/>
      <c r="W344" s="1399"/>
      <c r="X344" s="1399"/>
      <c r="Y344" s="1399"/>
      <c r="Z344" s="1399"/>
      <c r="AA344" s="1399"/>
      <c r="AB344" s="1399"/>
      <c r="AC344" s="1399"/>
      <c r="AD344" s="1399"/>
      <c r="AE344" s="1399"/>
      <c r="AF344" s="1399"/>
      <c r="AG344" s="1399"/>
      <c r="AH344" s="1399"/>
      <c r="AI344" s="1399"/>
      <c r="AJ344" s="1399"/>
      <c r="AK344" s="1399"/>
      <c r="AL344" s="1399"/>
      <c r="AM344" s="1298" t="str">
        <f>IF(AM980=0,"--",AM980)</f>
        <v>--</v>
      </c>
      <c r="AN344" s="1298"/>
      <c r="AO344" s="1298"/>
      <c r="AP344" s="1298"/>
      <c r="AQ344" s="322"/>
      <c r="AR344" s="322"/>
      <c r="AS344" s="137"/>
      <c r="AT344" s="137"/>
      <c r="AU344" s="1317"/>
      <c r="AV344" s="1317"/>
      <c r="AW344" s="1317"/>
      <c r="AX344" s="1317"/>
      <c r="AY344" s="1317"/>
      <c r="AZ344" s="1317"/>
      <c r="BA344" s="1317"/>
      <c r="BB344" s="1317"/>
      <c r="BC344" s="1317"/>
      <c r="BD344" s="1317"/>
      <c r="BE344" s="1317"/>
      <c r="BF344" s="1317"/>
      <c r="BG344" s="1317"/>
      <c r="BH344" s="1317"/>
      <c r="BI344" s="1317"/>
      <c r="BJ344" s="1317"/>
      <c r="BK344" s="1298" t="str">
        <f>IF(BK980=0,"--",BK980)</f>
        <v>--</v>
      </c>
      <c r="BL344" s="1298"/>
      <c r="BM344" s="1298"/>
      <c r="BN344" s="1298"/>
      <c r="BO344" s="125"/>
      <c r="BQ344" s="201"/>
      <c r="BR344" s="216"/>
      <c r="BS344" s="216"/>
      <c r="BT344" s="216"/>
      <c r="BU344" s="201"/>
      <c r="BV344" s="201"/>
      <c r="BW344" s="201"/>
      <c r="BX344" s="201"/>
      <c r="BY344" s="201"/>
      <c r="BZ344" s="201"/>
      <c r="CA344" s="201"/>
      <c r="CB344" s="201"/>
      <c r="CC344" s="201"/>
      <c r="CD344" s="216"/>
      <c r="CE344" s="216"/>
      <c r="CF344" s="216"/>
      <c r="CG344" s="216"/>
      <c r="CH344" s="216"/>
      <c r="CI344" s="216"/>
      <c r="CJ344" s="216"/>
      <c r="CK344" s="216"/>
      <c r="CL344" s="216"/>
      <c r="CM344" s="216"/>
      <c r="CN344" s="216"/>
      <c r="CO344" s="216"/>
      <c r="CP344" s="216"/>
      <c r="CQ344" s="216"/>
      <c r="CR344" s="216"/>
      <c r="CS344" s="216"/>
      <c r="CT344" s="216"/>
      <c r="CU344" s="216"/>
      <c r="CV344" s="216"/>
      <c r="CW344" s="216"/>
      <c r="CX344" s="216"/>
      <c r="CY344" s="216"/>
      <c r="CZ344" s="216"/>
      <c r="DA344" s="216"/>
      <c r="DB344" s="216"/>
      <c r="DC344" s="216"/>
      <c r="DD344" s="216"/>
      <c r="DE344" s="216"/>
      <c r="DF344" s="216"/>
      <c r="DG344" s="216"/>
      <c r="DH344" s="216"/>
      <c r="DI344" s="216"/>
      <c r="DJ344" s="216"/>
      <c r="DK344" s="216"/>
      <c r="DL344" s="216"/>
      <c r="DM344" s="216"/>
      <c r="DN344" s="216"/>
      <c r="DO344" s="216"/>
      <c r="DP344" s="216"/>
      <c r="DQ344" s="216"/>
      <c r="DR344" s="216"/>
      <c r="DS344" s="216"/>
      <c r="DT344" s="216"/>
    </row>
    <row r="345" spans="5:124" s="124" customFormat="1" ht="17" customHeight="1" outlineLevel="1" x14ac:dyDescent="0.15">
      <c r="E345" s="216"/>
      <c r="G345" s="123"/>
      <c r="H345" s="361"/>
      <c r="J345" s="566" t="str">
        <f>I342</f>
        <v>Consumo di corrente del compressore</v>
      </c>
      <c r="K345" s="115"/>
      <c r="L345" s="115"/>
      <c r="M345" s="115"/>
      <c r="N345" s="115"/>
      <c r="O345" s="115"/>
      <c r="P345" s="115"/>
      <c r="Q345" s="115"/>
      <c r="R345" s="115"/>
      <c r="S345" s="115"/>
      <c r="T345" s="115"/>
      <c r="U345" s="151" t="s">
        <v>20</v>
      </c>
      <c r="V345" s="115"/>
      <c r="W345" s="1304"/>
      <c r="X345" s="1304"/>
      <c r="Y345" s="1304"/>
      <c r="Z345" s="1304"/>
      <c r="AA345" s="1304"/>
      <c r="AB345" s="1304"/>
      <c r="AC345" s="1304"/>
      <c r="AD345" s="1304"/>
      <c r="AE345" s="1304"/>
      <c r="AF345" s="1304"/>
      <c r="AG345" s="1304"/>
      <c r="AH345" s="1304"/>
      <c r="AI345" s="1304"/>
      <c r="AJ345" s="1304"/>
      <c r="AK345" s="1304"/>
      <c r="AL345" s="1304"/>
      <c r="AM345" s="1300">
        <f>SUM(AM342:AP344)</f>
        <v>0</v>
      </c>
      <c r="AN345" s="1300"/>
      <c r="AO345" s="1300"/>
      <c r="AP345" s="1300"/>
      <c r="AQ345" s="322"/>
      <c r="AR345" s="322"/>
      <c r="AS345" s="137"/>
      <c r="AT345" s="137"/>
      <c r="AU345" s="1304"/>
      <c r="AV345" s="1304"/>
      <c r="AW345" s="1304"/>
      <c r="AX345" s="1304"/>
      <c r="AY345" s="1304"/>
      <c r="AZ345" s="1304"/>
      <c r="BA345" s="1304"/>
      <c r="BB345" s="1304"/>
      <c r="BC345" s="1304"/>
      <c r="BD345" s="1304"/>
      <c r="BE345" s="1304"/>
      <c r="BF345" s="1304"/>
      <c r="BG345" s="1304"/>
      <c r="BH345" s="1304"/>
      <c r="BI345" s="1304"/>
      <c r="BJ345" s="1304"/>
      <c r="BK345" s="1300">
        <f>SUM(BK342:BN344)</f>
        <v>0</v>
      </c>
      <c r="BL345" s="1300"/>
      <c r="BM345" s="1300"/>
      <c r="BN345" s="1300"/>
      <c r="BO345" s="125"/>
      <c r="BQ345" s="201"/>
      <c r="BR345" s="216"/>
      <c r="BS345" s="216"/>
      <c r="BT345" s="216"/>
      <c r="BU345" s="201"/>
      <c r="BV345" s="201"/>
      <c r="BW345" s="201"/>
      <c r="BX345" s="201"/>
      <c r="BY345" s="201"/>
      <c r="BZ345" s="201"/>
      <c r="CA345" s="201"/>
      <c r="CB345" s="201"/>
      <c r="CC345" s="201"/>
      <c r="CD345" s="216"/>
      <c r="CE345" s="216"/>
      <c r="CF345" s="216"/>
      <c r="CG345" s="216"/>
      <c r="CH345" s="216"/>
      <c r="CI345" s="216"/>
      <c r="CJ345" s="216"/>
      <c r="CK345" s="216"/>
      <c r="CL345" s="216"/>
      <c r="CM345" s="216"/>
      <c r="CN345" s="216"/>
      <c r="CO345" s="216"/>
      <c r="CP345" s="216"/>
      <c r="CQ345" s="216"/>
      <c r="CR345" s="216"/>
      <c r="CS345" s="216"/>
      <c r="CT345" s="216"/>
      <c r="CU345" s="216"/>
      <c r="CV345" s="216"/>
      <c r="CW345" s="216"/>
      <c r="CX345" s="216"/>
      <c r="CY345" s="216"/>
      <c r="CZ345" s="216"/>
      <c r="DA345" s="216"/>
      <c r="DB345" s="216"/>
      <c r="DC345" s="216"/>
      <c r="DD345" s="216"/>
      <c r="DE345" s="216"/>
      <c r="DF345" s="216"/>
      <c r="DG345" s="216"/>
      <c r="DH345" s="216"/>
      <c r="DI345" s="216"/>
      <c r="DJ345" s="216"/>
      <c r="DK345" s="216"/>
      <c r="DL345" s="216"/>
      <c r="DM345" s="216"/>
      <c r="DN345" s="216"/>
      <c r="DO345" s="216"/>
      <c r="DP345" s="216"/>
      <c r="DQ345" s="216"/>
      <c r="DR345" s="216"/>
      <c r="DS345" s="216"/>
      <c r="DT345" s="216"/>
    </row>
    <row r="346" spans="5:124" outlineLevel="1" x14ac:dyDescent="0.15">
      <c r="G346" s="118"/>
      <c r="BK346" s="462"/>
      <c r="BL346" s="462"/>
      <c r="BM346" s="462"/>
      <c r="BN346" s="462"/>
      <c r="BO346" s="121"/>
      <c r="BQ346" s="201"/>
      <c r="BU346" s="201"/>
      <c r="BV346" s="201"/>
      <c r="BW346" s="201"/>
      <c r="BX346" s="201"/>
      <c r="BY346" s="201"/>
      <c r="BZ346" s="201"/>
      <c r="CA346" s="201"/>
      <c r="CB346" s="201"/>
      <c r="CC346" s="201"/>
    </row>
    <row r="347" spans="5:124" ht="5" customHeight="1" outlineLevel="1" x14ac:dyDescent="0.15">
      <c r="G347" s="118"/>
      <c r="BO347" s="121"/>
      <c r="BQ347" s="201"/>
      <c r="BU347" s="201"/>
      <c r="BV347" s="201"/>
      <c r="BW347" s="201"/>
      <c r="BX347" s="201"/>
      <c r="BY347" s="201"/>
      <c r="BZ347" s="201"/>
      <c r="CA347" s="201"/>
      <c r="CB347" s="201"/>
      <c r="CC347" s="201"/>
    </row>
    <row r="348" spans="5:124" ht="29" customHeight="1" outlineLevel="1" x14ac:dyDescent="0.15">
      <c r="G348" s="118"/>
      <c r="H348" s="364">
        <v>5.3</v>
      </c>
      <c r="I348" s="399" t="str">
        <f>X!$C$99</f>
        <v>Consumo elettricità aggregati ausiliari «parte calda»</v>
      </c>
      <c r="X348" s="1299" t="s">
        <v>127</v>
      </c>
      <c r="Y348" s="1299"/>
      <c r="Z348" s="1299"/>
      <c r="AB348" s="1340" t="str">
        <f>X!$C$205</f>
        <v>Regolazione</v>
      </c>
      <c r="AC348" s="1299"/>
      <c r="AD348" s="1299"/>
      <c r="AF348" s="1340" t="str">
        <f>X!$C$192</f>
        <v>Pe (corr.)</v>
      </c>
      <c r="AG348" s="1299"/>
      <c r="AH348" s="1299"/>
      <c r="AJ348" s="1472" t="str">
        <f>X!$C$163</f>
        <v>Durata</v>
      </c>
      <c r="AK348" s="1473"/>
      <c r="AL348" s="1473"/>
      <c r="AN348" s="1340" t="s">
        <v>1278</v>
      </c>
      <c r="AO348" s="1299"/>
      <c r="AP348" s="1299"/>
      <c r="AV348" s="1299" t="s">
        <v>127</v>
      </c>
      <c r="AW348" s="1299"/>
      <c r="AX348" s="1299"/>
      <c r="AZ348" s="1340" t="str">
        <f>X!$C$205</f>
        <v>Regolazione</v>
      </c>
      <c r="BA348" s="1299"/>
      <c r="BB348" s="1299"/>
      <c r="BD348" s="1340" t="str">
        <f>X!$C$192</f>
        <v>Pe (corr.)</v>
      </c>
      <c r="BE348" s="1299"/>
      <c r="BF348" s="1299"/>
      <c r="BH348" s="1472" t="str">
        <f>X!$C$163</f>
        <v>Durata</v>
      </c>
      <c r="BI348" s="1473"/>
      <c r="BJ348" s="1473"/>
      <c r="BL348" s="1340" t="s">
        <v>1278</v>
      </c>
      <c r="BM348" s="1299"/>
      <c r="BN348" s="1299"/>
      <c r="BO348" s="121"/>
      <c r="BU348" s="201"/>
      <c r="BV348" s="201"/>
      <c r="BW348" s="201"/>
      <c r="BX348" s="201"/>
      <c r="BY348" s="201"/>
      <c r="BZ348" s="201"/>
      <c r="CA348" s="201"/>
      <c r="CB348" s="201"/>
      <c r="CC348" s="201"/>
    </row>
    <row r="349" spans="5:124" outlineLevel="1" x14ac:dyDescent="0.15">
      <c r="G349" s="118"/>
      <c r="H349" s="364"/>
      <c r="I349" s="399"/>
      <c r="X349" s="1356" t="s">
        <v>83</v>
      </c>
      <c r="Y349" s="1356"/>
      <c r="Z349" s="1356"/>
      <c r="AA349" s="106"/>
      <c r="AB349" s="1328" t="s">
        <v>28</v>
      </c>
      <c r="AC349" s="1329"/>
      <c r="AD349" s="1329"/>
      <c r="AE349" s="70"/>
      <c r="AF349" s="1356" t="s">
        <v>83</v>
      </c>
      <c r="AG349" s="1356"/>
      <c r="AH349" s="1356"/>
      <c r="AJ349" s="1298" t="s">
        <v>129</v>
      </c>
      <c r="AK349" s="1299"/>
      <c r="AL349" s="1299"/>
      <c r="AN349" s="1298" t="s">
        <v>176</v>
      </c>
      <c r="AO349" s="1299"/>
      <c r="AP349" s="1299"/>
      <c r="AT349" s="74"/>
      <c r="AU349" s="74"/>
      <c r="AV349" s="1356" t="s">
        <v>83</v>
      </c>
      <c r="AW349" s="1356"/>
      <c r="AX349" s="1356"/>
      <c r="AY349" s="106"/>
      <c r="AZ349" s="1328" t="s">
        <v>28</v>
      </c>
      <c r="BA349" s="1329"/>
      <c r="BB349" s="1329"/>
      <c r="BC349" s="70"/>
      <c r="BD349" s="1356" t="s">
        <v>83</v>
      </c>
      <c r="BE349" s="1356"/>
      <c r="BF349" s="1356"/>
      <c r="BH349" s="1298" t="s">
        <v>129</v>
      </c>
      <c r="BI349" s="1299"/>
      <c r="BJ349" s="1299"/>
      <c r="BL349" s="1298" t="s">
        <v>176</v>
      </c>
      <c r="BM349" s="1299"/>
      <c r="BN349" s="1299"/>
      <c r="BO349" s="121"/>
      <c r="BU349" s="201"/>
      <c r="BV349" s="201"/>
      <c r="BW349" s="201"/>
      <c r="BX349" s="201"/>
      <c r="BY349" s="201"/>
      <c r="BZ349" s="201"/>
      <c r="CA349" s="201"/>
      <c r="CB349" s="201"/>
      <c r="CC349" s="201"/>
    </row>
    <row r="350" spans="5:124" s="27" customFormat="1" ht="6" customHeight="1" outlineLevel="1" x14ac:dyDescent="0.15">
      <c r="E350" s="201"/>
      <c r="G350" s="90"/>
      <c r="H350" s="347"/>
      <c r="I350" s="74"/>
      <c r="J350" s="74"/>
      <c r="K350" s="74"/>
      <c r="L350" s="74"/>
      <c r="M350" s="74"/>
      <c r="N350" s="74"/>
      <c r="O350" s="74"/>
      <c r="P350" s="74"/>
      <c r="Q350" s="74"/>
      <c r="R350" s="74"/>
      <c r="S350" s="74"/>
      <c r="T350" s="74"/>
      <c r="U350" s="95"/>
      <c r="V350" s="74"/>
      <c r="W350" s="74"/>
      <c r="X350" s="106"/>
      <c r="Y350" s="106"/>
      <c r="Z350" s="106"/>
      <c r="AA350" s="106"/>
      <c r="AB350" s="106"/>
      <c r="AC350" s="106"/>
      <c r="AD350" s="106"/>
      <c r="AE350"/>
      <c r="AF350"/>
      <c r="AG350"/>
      <c r="AH350"/>
      <c r="AI350"/>
      <c r="AJ350"/>
      <c r="AK350"/>
      <c r="AL350"/>
      <c r="AM350"/>
      <c r="AN350"/>
      <c r="AO350"/>
      <c r="AP350"/>
      <c r="AQ350"/>
      <c r="AR350"/>
      <c r="AS350"/>
      <c r="AT350" s="106"/>
      <c r="AU350" s="106"/>
      <c r="AV350" s="106"/>
      <c r="AW350" s="106"/>
      <c r="AX350" s="106"/>
      <c r="AY350" s="106"/>
      <c r="AZ350" s="106"/>
      <c r="BA350" s="106"/>
      <c r="BB350" s="106"/>
      <c r="BC350"/>
      <c r="BD350"/>
      <c r="BE350"/>
      <c r="BF350"/>
      <c r="BG350"/>
      <c r="BH350"/>
      <c r="BI350"/>
      <c r="BJ350"/>
      <c r="BK350"/>
      <c r="BL350"/>
      <c r="BM350"/>
      <c r="BN350"/>
      <c r="BO350" s="121"/>
      <c r="BQ350" s="201"/>
      <c r="BR350" s="201"/>
      <c r="BS350" s="201"/>
      <c r="BT350" s="201"/>
      <c r="BU350" s="63"/>
      <c r="BV350" s="63"/>
      <c r="BW350" s="63"/>
      <c r="BX350" s="63"/>
      <c r="BY350" s="63"/>
      <c r="BZ350" s="63"/>
      <c r="CA350" s="63"/>
      <c r="CB350" s="63"/>
      <c r="CC350" s="63"/>
      <c r="CD350" s="201"/>
      <c r="CE350" s="201"/>
      <c r="CF350" s="201"/>
      <c r="CG350" s="201"/>
      <c r="CH350" s="201"/>
      <c r="CI350" s="201"/>
      <c r="CJ350" s="201"/>
      <c r="CK350" s="201"/>
      <c r="CL350" s="201"/>
      <c r="CM350" s="201"/>
      <c r="CN350" s="201"/>
      <c r="CO350" s="201"/>
      <c r="CP350" s="201"/>
      <c r="CQ350" s="201"/>
      <c r="CR350" s="201"/>
      <c r="CS350" s="201"/>
      <c r="CT350" s="201"/>
      <c r="CU350" s="201"/>
      <c r="CV350" s="201"/>
      <c r="CW350" s="201"/>
      <c r="CX350" s="201"/>
      <c r="CY350" s="201"/>
      <c r="CZ350" s="201"/>
      <c r="DA350" s="201"/>
      <c r="DB350" s="201"/>
      <c r="DC350" s="201"/>
      <c r="DD350" s="201"/>
      <c r="DE350" s="201"/>
      <c r="DF350" s="201"/>
      <c r="DG350" s="201"/>
      <c r="DH350" s="201"/>
      <c r="DI350" s="201"/>
      <c r="DJ350" s="201"/>
      <c r="DK350" s="201"/>
      <c r="DL350" s="201"/>
      <c r="DM350" s="201"/>
      <c r="DN350" s="201"/>
      <c r="DO350" s="201"/>
      <c r="DP350" s="201"/>
      <c r="DQ350" s="201"/>
      <c r="DR350" s="201"/>
      <c r="DS350" s="201"/>
      <c r="DT350" s="201"/>
    </row>
    <row r="351" spans="5:124" s="124" customFormat="1" ht="17" customHeight="1" outlineLevel="1" x14ac:dyDescent="0.15">
      <c r="E351" s="216"/>
      <c r="G351" s="123"/>
      <c r="H351" s="361"/>
      <c r="I351" s="74" t="str">
        <f>I79</f>
        <v>Pompe circolazione caldo</v>
      </c>
      <c r="J351" s="74"/>
      <c r="K351" s="74"/>
      <c r="L351" s="74"/>
      <c r="M351" s="74"/>
      <c r="N351" s="74"/>
      <c r="O351" s="74"/>
      <c r="P351" s="74"/>
      <c r="Q351" s="74"/>
      <c r="R351" s="74"/>
      <c r="S351" s="74"/>
      <c r="T351" s="95"/>
      <c r="U351" s="95"/>
      <c r="V351" s="95"/>
      <c r="W351" s="95"/>
      <c r="X351" s="1356">
        <f>X79</f>
        <v>0</v>
      </c>
      <c r="Y351" s="1356"/>
      <c r="Z351" s="1356"/>
      <c r="AA351" s="106"/>
      <c r="AB351" s="1328">
        <f>-AP511</f>
        <v>0</v>
      </c>
      <c r="AC351" s="1329"/>
      <c r="AD351" s="1329"/>
      <c r="AE351" s="70"/>
      <c r="AF351" s="1356">
        <f>X351*(1+AB351)</f>
        <v>0</v>
      </c>
      <c r="AG351" s="1356"/>
      <c r="AH351" s="1356"/>
      <c r="AI351"/>
      <c r="AJ351" s="1298">
        <f>IF(AF351=0,0,ROUND(X367+AF367+AN367,-1))</f>
        <v>0</v>
      </c>
      <c r="AK351" s="1299"/>
      <c r="AL351" s="1299"/>
      <c r="AM351"/>
      <c r="AN351" s="1298">
        <f>ROUND(AF351*AJ351,-2)</f>
        <v>0</v>
      </c>
      <c r="AO351" s="1299"/>
      <c r="AP351" s="1299"/>
      <c r="AQ351"/>
      <c r="AR351"/>
      <c r="AS351"/>
      <c r="AT351" s="74"/>
      <c r="AU351" s="74"/>
      <c r="AV351" s="1356">
        <f>AV79</f>
        <v>0</v>
      </c>
      <c r="AW351" s="1356"/>
      <c r="AX351" s="1356"/>
      <c r="AY351" s="106"/>
      <c r="AZ351" s="1328">
        <f>-BN511</f>
        <v>0</v>
      </c>
      <c r="BA351" s="1329"/>
      <c r="BB351" s="1329"/>
      <c r="BC351" s="70"/>
      <c r="BD351" s="1356">
        <f>AV351*(1+AZ351)</f>
        <v>0</v>
      </c>
      <c r="BE351" s="1356"/>
      <c r="BF351" s="1356"/>
      <c r="BG351"/>
      <c r="BH351" s="1298">
        <f>IF(BD351=0,0,ROUND(AV367+BD367+BL367,-1))</f>
        <v>0</v>
      </c>
      <c r="BI351" s="1299"/>
      <c r="BJ351" s="1299"/>
      <c r="BK351"/>
      <c r="BL351" s="1298">
        <f>ROUND(BD351*BH351,-2)</f>
        <v>0</v>
      </c>
      <c r="BM351" s="1299"/>
      <c r="BN351" s="1299"/>
      <c r="BO351" s="121"/>
      <c r="BQ351" s="216"/>
      <c r="BR351" s="216"/>
      <c r="BS351" s="216"/>
      <c r="BT351" s="216"/>
      <c r="BU351" s="63"/>
      <c r="BV351" s="63"/>
      <c r="BW351" s="63"/>
      <c r="BX351" s="63"/>
      <c r="BY351" s="63"/>
      <c r="BZ351" s="63"/>
      <c r="CA351" s="63"/>
      <c r="CB351" s="63"/>
      <c r="CC351" s="63"/>
      <c r="CD351" s="216"/>
      <c r="CE351" s="216"/>
      <c r="CF351" s="216"/>
      <c r="CG351" s="216"/>
      <c r="CH351" s="216"/>
      <c r="CI351" s="216"/>
      <c r="CJ351" s="216"/>
      <c r="CK351" s="216"/>
      <c r="CL351" s="216"/>
      <c r="CM351" s="216"/>
      <c r="CN351" s="216"/>
      <c r="CO351" s="216"/>
      <c r="CP351" s="216"/>
      <c r="CQ351" s="216"/>
      <c r="CR351" s="216"/>
      <c r="CS351" s="216"/>
      <c r="CT351" s="216"/>
      <c r="CU351" s="216"/>
      <c r="CV351" s="216"/>
      <c r="CW351" s="216"/>
      <c r="CX351" s="216"/>
      <c r="CY351" s="216"/>
      <c r="CZ351" s="216"/>
      <c r="DA351" s="216"/>
      <c r="DB351" s="216"/>
      <c r="DC351" s="216"/>
      <c r="DD351" s="216"/>
      <c r="DE351" s="216"/>
      <c r="DF351" s="216"/>
      <c r="DG351" s="216"/>
      <c r="DH351" s="216"/>
      <c r="DI351" s="216"/>
      <c r="DJ351" s="216"/>
      <c r="DK351" s="216"/>
      <c r="DL351" s="216"/>
      <c r="DM351" s="216"/>
      <c r="DN351" s="216"/>
      <c r="DO351" s="216"/>
      <c r="DP351" s="216"/>
      <c r="DQ351" s="216"/>
      <c r="DR351" s="216"/>
      <c r="DS351" s="216"/>
      <c r="DT351" s="216"/>
    </row>
    <row r="352" spans="5:124" s="27" customFormat="1" ht="17" customHeight="1" outlineLevel="1" x14ac:dyDescent="0.15">
      <c r="E352" s="201"/>
      <c r="G352" s="90"/>
      <c r="H352" s="55"/>
      <c r="I352" s="74" t="str">
        <f>I81</f>
        <v>Pompe nebulizzazione</v>
      </c>
      <c r="J352" s="74"/>
      <c r="K352" s="74"/>
      <c r="L352" s="74"/>
      <c r="M352" s="74"/>
      <c r="N352" s="74"/>
      <c r="O352" s="74"/>
      <c r="P352" s="74"/>
      <c r="Q352" s="74"/>
      <c r="R352" s="74"/>
      <c r="S352" s="74"/>
      <c r="T352" s="74"/>
      <c r="U352" s="95"/>
      <c r="V352" s="74"/>
      <c r="W352" s="74"/>
      <c r="X352" s="1356">
        <f>X81</f>
        <v>0</v>
      </c>
      <c r="Y352" s="1356"/>
      <c r="Z352" s="1356"/>
      <c r="AA352" s="106"/>
      <c r="AB352" s="1328">
        <f>-AP521</f>
        <v>0</v>
      </c>
      <c r="AC352" s="1329"/>
      <c r="AD352" s="1329"/>
      <c r="AE352" s="70"/>
      <c r="AF352" s="1356">
        <f>X352*(1+AB352)</f>
        <v>0</v>
      </c>
      <c r="AG352" s="1356"/>
      <c r="AH352" s="1356"/>
      <c r="AI352"/>
      <c r="AJ352" s="1298">
        <f>IF(AF352=0,0,ROUND(X368+AF368+AN368,-1))</f>
        <v>0</v>
      </c>
      <c r="AK352" s="1299"/>
      <c r="AL352" s="1299"/>
      <c r="AM352"/>
      <c r="AN352" s="1298">
        <f>ROUND(AF352*AJ352,-2)</f>
        <v>0</v>
      </c>
      <c r="AO352" s="1299"/>
      <c r="AP352" s="1299"/>
      <c r="AQ352"/>
      <c r="AR352"/>
      <c r="AS352"/>
      <c r="AT352" s="74"/>
      <c r="AU352" s="74"/>
      <c r="AV352" s="1356">
        <f>AV81</f>
        <v>0</v>
      </c>
      <c r="AW352" s="1356"/>
      <c r="AX352" s="1356"/>
      <c r="AY352" s="106"/>
      <c r="AZ352" s="1328">
        <f>-BN521</f>
        <v>0</v>
      </c>
      <c r="BA352" s="1329"/>
      <c r="BB352" s="1329"/>
      <c r="BC352" s="70"/>
      <c r="BD352" s="1356">
        <f>AV352*(1+AZ352)</f>
        <v>0</v>
      </c>
      <c r="BE352" s="1356"/>
      <c r="BF352" s="1356"/>
      <c r="BG352"/>
      <c r="BH352" s="1298">
        <f>IF(BD352=0,0,ROUND(AV368+BD368+BL368,-1))</f>
        <v>0</v>
      </c>
      <c r="BI352" s="1299"/>
      <c r="BJ352" s="1299"/>
      <c r="BK352"/>
      <c r="BL352" s="1298">
        <f>ROUND(BD352*BH352,-2)</f>
        <v>0</v>
      </c>
      <c r="BM352" s="1299"/>
      <c r="BN352" s="1299"/>
      <c r="BO352" s="121"/>
      <c r="BQ352" s="201"/>
      <c r="BR352" s="201"/>
      <c r="BS352" s="201"/>
      <c r="BT352" s="201"/>
      <c r="BU352" s="201"/>
      <c r="BV352" s="201"/>
      <c r="BW352" s="201"/>
      <c r="BX352" s="201"/>
      <c r="BY352" s="201"/>
      <c r="BZ352" s="201"/>
      <c r="CA352" s="201"/>
      <c r="CB352" s="201"/>
      <c r="CC352" s="201"/>
      <c r="CD352" s="201"/>
      <c r="CE352" s="201"/>
      <c r="CF352" s="201"/>
      <c r="CG352" s="201"/>
      <c r="CH352" s="201"/>
      <c r="CI352" s="201"/>
      <c r="CJ352" s="201"/>
      <c r="CK352" s="201"/>
      <c r="CL352" s="201"/>
      <c r="CM352" s="201"/>
      <c r="CN352" s="201"/>
      <c r="CO352" s="201"/>
      <c r="CP352" s="201"/>
      <c r="CQ352" s="201"/>
      <c r="CR352" s="201"/>
      <c r="CS352" s="201"/>
      <c r="CT352" s="201"/>
      <c r="CU352" s="201"/>
      <c r="CV352" s="201"/>
      <c r="CW352" s="201"/>
      <c r="CX352" s="201"/>
      <c r="CY352" s="201"/>
      <c r="CZ352" s="201"/>
      <c r="DA352" s="201"/>
      <c r="DB352" s="201"/>
      <c r="DC352" s="201"/>
      <c r="DD352" s="201"/>
      <c r="DE352" s="201"/>
      <c r="DF352" s="201"/>
      <c r="DG352" s="201"/>
      <c r="DH352" s="201"/>
      <c r="DI352" s="201"/>
      <c r="DJ352" s="201"/>
      <c r="DK352" s="201"/>
      <c r="DL352" s="201"/>
      <c r="DM352" s="201"/>
      <c r="DN352" s="201"/>
      <c r="DO352" s="201"/>
      <c r="DP352" s="201"/>
      <c r="DQ352" s="201"/>
      <c r="DR352" s="201"/>
      <c r="DS352" s="201"/>
      <c r="DT352" s="201"/>
    </row>
    <row r="353" spans="1:124" s="27" customFormat="1" ht="17" customHeight="1" outlineLevel="1" x14ac:dyDescent="0.15">
      <c r="E353" s="201"/>
      <c r="G353" s="90"/>
      <c r="H353" s="55"/>
      <c r="I353" s="74" t="str">
        <f>I83</f>
        <v>Ventilatori raffreddato /condensatore</v>
      </c>
      <c r="J353" s="74"/>
      <c r="K353" s="74"/>
      <c r="L353" s="74"/>
      <c r="M353" s="74"/>
      <c r="N353" s="74"/>
      <c r="O353" s="74"/>
      <c r="P353" s="74"/>
      <c r="Q353" s="74"/>
      <c r="R353" s="74"/>
      <c r="S353" s="74"/>
      <c r="T353" s="74"/>
      <c r="U353" s="95"/>
      <c r="V353" s="74"/>
      <c r="W353" s="74"/>
      <c r="X353" s="1356">
        <f>X83</f>
        <v>0</v>
      </c>
      <c r="Y353" s="1356"/>
      <c r="Z353" s="1356"/>
      <c r="AA353" s="106"/>
      <c r="AB353" s="1328">
        <f>-AP531</f>
        <v>0</v>
      </c>
      <c r="AC353" s="1329"/>
      <c r="AD353" s="1329"/>
      <c r="AE353" s="70"/>
      <c r="AF353" s="1356">
        <f>X353*(1+AB353)</f>
        <v>0</v>
      </c>
      <c r="AG353" s="1356"/>
      <c r="AH353" s="1356"/>
      <c r="AI353"/>
      <c r="AJ353" s="1298">
        <f>IF(AF353=0,0,ROUND(X369+AF369+AN369,-1))</f>
        <v>0</v>
      </c>
      <c r="AK353" s="1299"/>
      <c r="AL353" s="1299"/>
      <c r="AM353"/>
      <c r="AN353" s="1298">
        <f>ROUND(AF353*AJ353,-2)</f>
        <v>0</v>
      </c>
      <c r="AO353" s="1299"/>
      <c r="AP353" s="1299"/>
      <c r="AQ353"/>
      <c r="AR353"/>
      <c r="AS353"/>
      <c r="AT353" s="74"/>
      <c r="AU353" s="74"/>
      <c r="AV353" s="1356">
        <f>AV83</f>
        <v>0</v>
      </c>
      <c r="AW353" s="1356"/>
      <c r="AX353" s="1356"/>
      <c r="AY353" s="106"/>
      <c r="AZ353" s="1328">
        <f>-BN531</f>
        <v>0</v>
      </c>
      <c r="BA353" s="1329"/>
      <c r="BB353" s="1329"/>
      <c r="BC353" s="70"/>
      <c r="BD353" s="1356">
        <f>AV353*(1+AZ353)</f>
        <v>0</v>
      </c>
      <c r="BE353" s="1356"/>
      <c r="BF353" s="1356"/>
      <c r="BG353"/>
      <c r="BH353" s="1298">
        <f>IF(BD353=0,0,ROUND(AV369+BD369+BL369,-1))</f>
        <v>0</v>
      </c>
      <c r="BI353" s="1299"/>
      <c r="BJ353" s="1299"/>
      <c r="BK353"/>
      <c r="BL353" s="1298">
        <f>ROUND(BD353*BH353,-2)</f>
        <v>0</v>
      </c>
      <c r="BM353" s="1299"/>
      <c r="BN353" s="1299"/>
      <c r="BO353" s="121"/>
      <c r="BQ353" s="201"/>
      <c r="BR353" s="201"/>
      <c r="BS353" s="201"/>
      <c r="BT353" s="201"/>
      <c r="BU353" s="216"/>
      <c r="BV353" s="216"/>
      <c r="BW353" s="216"/>
      <c r="BX353" s="216"/>
      <c r="BY353" s="216"/>
      <c r="BZ353" s="216"/>
      <c r="CA353" s="216"/>
      <c r="CB353" s="216"/>
      <c r="CC353" s="216"/>
      <c r="CD353" s="201"/>
      <c r="CE353" s="201"/>
      <c r="CF353" s="201"/>
      <c r="CG353" s="201"/>
      <c r="CH353" s="201"/>
      <c r="CI353" s="201"/>
      <c r="CJ353" s="201"/>
      <c r="CK353" s="201"/>
      <c r="CL353" s="201"/>
      <c r="CM353" s="201"/>
      <c r="CN353" s="201"/>
      <c r="CO353" s="201"/>
      <c r="CP353" s="201"/>
      <c r="CQ353" s="201"/>
      <c r="CR353" s="201"/>
      <c r="CS353" s="201"/>
      <c r="CT353" s="201"/>
      <c r="CU353" s="201"/>
      <c r="CV353" s="201"/>
      <c r="CW353" s="201"/>
      <c r="CX353" s="201"/>
      <c r="CY353" s="201"/>
      <c r="CZ353" s="201"/>
      <c r="DA353" s="201"/>
      <c r="DB353" s="201"/>
      <c r="DC353" s="201"/>
      <c r="DD353" s="201"/>
      <c r="DE353" s="201"/>
      <c r="DF353" s="201"/>
      <c r="DG353" s="201"/>
      <c r="DH353" s="201"/>
      <c r="DI353" s="201"/>
      <c r="DJ353" s="201"/>
      <c r="DK353" s="201"/>
      <c r="DL353" s="201"/>
      <c r="DM353" s="201"/>
      <c r="DN353" s="201"/>
      <c r="DO353" s="201"/>
      <c r="DP353" s="201"/>
      <c r="DQ353" s="201"/>
      <c r="DR353" s="201"/>
      <c r="DS353" s="201"/>
      <c r="DT353" s="201"/>
    </row>
    <row r="354" spans="1:124" s="27" customFormat="1" ht="17" customHeight="1" outlineLevel="1" x14ac:dyDescent="0.15">
      <c r="A354" s="771">
        <f>IF(X354+AV354&gt;0,0,IF(I354="",1,0))</f>
        <v>1</v>
      </c>
      <c r="B354" s="771">
        <f>IF(X354=0,1,0)</f>
        <v>1</v>
      </c>
      <c r="C354" s="771">
        <f>IF(AV354=0,1,0)</f>
        <v>1</v>
      </c>
      <c r="E354" s="201"/>
      <c r="G354" s="90"/>
      <c r="H354" s="55"/>
      <c r="I354" s="74" t="str">
        <f>IF(I85="","",I85)</f>
        <v/>
      </c>
      <c r="J354" s="74"/>
      <c r="K354" s="74"/>
      <c r="L354" s="74"/>
      <c r="M354" s="74"/>
      <c r="N354" s="74"/>
      <c r="O354" s="74"/>
      <c r="P354" s="74"/>
      <c r="Q354" s="74"/>
      <c r="R354" s="74"/>
      <c r="S354" s="74"/>
      <c r="T354" s="74"/>
      <c r="U354" s="95"/>
      <c r="V354" s="74"/>
      <c r="W354" s="74"/>
      <c r="X354" s="1356">
        <f>X85</f>
        <v>0</v>
      </c>
      <c r="Y354" s="1356"/>
      <c r="Z354" s="1356"/>
      <c r="AA354" s="106"/>
      <c r="AB354" s="1328">
        <f>-AP541</f>
        <v>0</v>
      </c>
      <c r="AC354" s="1329"/>
      <c r="AD354" s="1329"/>
      <c r="AE354" s="70"/>
      <c r="AF354" s="1356">
        <f>X354*(1+AB354)</f>
        <v>0</v>
      </c>
      <c r="AG354" s="1356"/>
      <c r="AH354" s="1356"/>
      <c r="AI354"/>
      <c r="AJ354" s="1298">
        <f>IF(AF354=0,0,ROUND(X370+AF370+AN370,-1))</f>
        <v>0</v>
      </c>
      <c r="AK354" s="1299"/>
      <c r="AL354" s="1299"/>
      <c r="AM354"/>
      <c r="AN354" s="1298">
        <f>ROUND(AF354*AJ354,-2)</f>
        <v>0</v>
      </c>
      <c r="AO354" s="1299"/>
      <c r="AP354" s="1299"/>
      <c r="AQ354"/>
      <c r="AR354"/>
      <c r="AS354"/>
      <c r="AT354" s="74"/>
      <c r="AU354" s="74"/>
      <c r="AV354" s="1356">
        <f>AV85</f>
        <v>0</v>
      </c>
      <c r="AW354" s="1356"/>
      <c r="AX354" s="1356"/>
      <c r="AY354" s="106"/>
      <c r="AZ354" s="1328">
        <f>-BN541</f>
        <v>0</v>
      </c>
      <c r="BA354" s="1328"/>
      <c r="BB354" s="1328"/>
      <c r="BC354" s="70"/>
      <c r="BD354" s="1356">
        <f>AV354*(1+AZ354)</f>
        <v>0</v>
      </c>
      <c r="BE354" s="1356"/>
      <c r="BF354" s="1356"/>
      <c r="BG354"/>
      <c r="BH354" s="1298">
        <f>IF(BD354=0,0,ROUND(AV370+BD370+BL370,-1))</f>
        <v>0</v>
      </c>
      <c r="BI354" s="1299"/>
      <c r="BJ354" s="1299"/>
      <c r="BK354"/>
      <c r="BL354" s="1298">
        <f>ROUND(BD354*BH354,-2)</f>
        <v>0</v>
      </c>
      <c r="BM354" s="1299"/>
      <c r="BN354" s="1299"/>
      <c r="BO354" s="121"/>
      <c r="BQ354" s="201"/>
      <c r="BR354" s="201"/>
      <c r="BS354" s="201"/>
      <c r="BT354" s="201"/>
      <c r="BU354" s="216"/>
      <c r="BV354" s="216"/>
      <c r="BW354" s="216"/>
      <c r="BX354" s="216"/>
      <c r="BY354" s="216"/>
      <c r="BZ354" s="216"/>
      <c r="CA354" s="216"/>
      <c r="CB354" s="216"/>
      <c r="CC354" s="216"/>
      <c r="CD354" s="201"/>
      <c r="CE354" s="201"/>
      <c r="CF354" s="201"/>
      <c r="CG354" s="201"/>
      <c r="CH354" s="201"/>
      <c r="CI354" s="201"/>
      <c r="CJ354" s="201"/>
      <c r="CK354" s="201"/>
      <c r="CL354" s="201"/>
      <c r="CM354" s="201"/>
      <c r="CN354" s="201"/>
      <c r="CO354" s="201"/>
      <c r="CP354" s="201"/>
      <c r="CQ354" s="201"/>
      <c r="CR354" s="201"/>
      <c r="CS354" s="201"/>
      <c r="CT354" s="201"/>
      <c r="CU354" s="201"/>
      <c r="CV354" s="201"/>
      <c r="CW354" s="201"/>
      <c r="CX354" s="201"/>
      <c r="CY354" s="201"/>
      <c r="CZ354" s="201"/>
      <c r="DA354" s="201"/>
      <c r="DB354" s="201"/>
      <c r="DC354" s="201"/>
      <c r="DD354" s="201"/>
      <c r="DE354" s="201"/>
      <c r="DF354" s="201"/>
      <c r="DG354" s="201"/>
      <c r="DH354" s="201"/>
      <c r="DI354" s="201"/>
      <c r="DJ354" s="201"/>
      <c r="DK354" s="201"/>
      <c r="DL354" s="201"/>
      <c r="DM354" s="201"/>
      <c r="DN354" s="201"/>
      <c r="DO354" s="201"/>
      <c r="DP354" s="201"/>
      <c r="DQ354" s="201"/>
      <c r="DR354" s="201"/>
      <c r="DS354" s="201"/>
      <c r="DT354" s="201"/>
    </row>
    <row r="355" spans="1:124" s="27" customFormat="1" ht="17" customHeight="1" outlineLevel="1" x14ac:dyDescent="0.15">
      <c r="E355" s="201"/>
      <c r="G355" s="90"/>
      <c r="H355" s="55"/>
      <c r="I355" s="27" t="str">
        <f>X!C405</f>
        <v>funzionamento ausiliario supplementare per il freecooling o l'utilizzo del calore</v>
      </c>
      <c r="J355" s="347"/>
      <c r="K355" s="347"/>
      <c r="L355" s="347"/>
      <c r="M355" s="347"/>
      <c r="N355" s="347"/>
      <c r="O355" s="347"/>
      <c r="P355" s="347"/>
      <c r="Q355" s="347"/>
      <c r="R355" s="347"/>
      <c r="S355" s="347"/>
      <c r="T355" s="74"/>
      <c r="U355" s="95"/>
      <c r="V355" s="74"/>
      <c r="W355" s="74"/>
      <c r="X355" s="126"/>
      <c r="Y355" s="126"/>
      <c r="Z355" s="126"/>
      <c r="AA355" s="106"/>
      <c r="AB355" s="742"/>
      <c r="AC355" s="149"/>
      <c r="AD355" s="149"/>
      <c r="AE355" s="70"/>
      <c r="AF355" s="126"/>
      <c r="AG355" s="126"/>
      <c r="AH355" s="126"/>
      <c r="AI355"/>
      <c r="AJ355"/>
      <c r="AK355"/>
      <c r="AL355"/>
      <c r="AM355"/>
      <c r="AN355"/>
      <c r="AO355"/>
      <c r="AP355"/>
      <c r="AQ355"/>
      <c r="AR355"/>
      <c r="AS355"/>
      <c r="AT355" s="74"/>
      <c r="AU355" s="74"/>
      <c r="AV355" s="126"/>
      <c r="AW355" s="126"/>
      <c r="AX355" s="126"/>
      <c r="AY355" s="106"/>
      <c r="AZ355" s="742"/>
      <c r="BA355" s="149"/>
      <c r="BB355" s="149"/>
      <c r="BC355" s="70"/>
      <c r="BD355" s="126"/>
      <c r="BE355" s="126"/>
      <c r="BF355" s="126"/>
      <c r="BG355"/>
      <c r="BH355"/>
      <c r="BI355"/>
      <c r="BJ355"/>
      <c r="BK355"/>
      <c r="BL355"/>
      <c r="BM355"/>
      <c r="BN355"/>
      <c r="BO355" s="121"/>
      <c r="BQ355" s="201"/>
      <c r="BR355" s="201"/>
      <c r="BS355" s="201"/>
      <c r="BT355" s="201"/>
      <c r="BU355" s="201"/>
      <c r="BV355" s="201"/>
      <c r="BW355" s="201"/>
      <c r="BX355" s="201"/>
      <c r="BY355" s="201"/>
      <c r="BZ355" s="201"/>
      <c r="CA355" s="201"/>
      <c r="CB355" s="201"/>
      <c r="CC355" s="201"/>
      <c r="CD355" s="201"/>
      <c r="CE355" s="201"/>
      <c r="CF355" s="201"/>
      <c r="CG355" s="201"/>
      <c r="CH355" s="201"/>
      <c r="CI355" s="201"/>
      <c r="CJ355" s="201"/>
      <c r="CK355" s="201"/>
      <c r="CL355" s="201"/>
      <c r="CM355" s="201"/>
      <c r="CN355" s="201"/>
      <c r="CO355" s="201"/>
      <c r="CP355" s="201"/>
      <c r="CQ355" s="201"/>
      <c r="CR355" s="201"/>
      <c r="CS355" s="201"/>
      <c r="CT355" s="201"/>
      <c r="CU355" s="201"/>
      <c r="CV355" s="201"/>
      <c r="CW355" s="201"/>
      <c r="CX355" s="201"/>
      <c r="CY355" s="201"/>
      <c r="CZ355" s="201"/>
      <c r="DA355" s="201"/>
      <c r="DB355" s="201"/>
      <c r="DC355" s="201"/>
      <c r="DD355" s="201"/>
      <c r="DE355" s="201"/>
      <c r="DF355" s="201"/>
      <c r="DG355" s="201"/>
      <c r="DH355" s="201"/>
      <c r="DI355" s="201"/>
      <c r="DJ355" s="201"/>
      <c r="DK355" s="201"/>
      <c r="DL355" s="201"/>
      <c r="DM355" s="201"/>
      <c r="DN355" s="201"/>
      <c r="DO355" s="201"/>
      <c r="DP355" s="201"/>
      <c r="DQ355" s="201"/>
      <c r="DR355" s="201"/>
      <c r="DS355" s="201"/>
      <c r="DT355" s="201"/>
    </row>
    <row r="356" spans="1:124" s="27" customFormat="1" ht="17" customHeight="1" outlineLevel="1" x14ac:dyDescent="0.15">
      <c r="A356" s="771">
        <f>IF(X356+AV356&gt;0,0,IF(I356="",1,0))</f>
        <v>1</v>
      </c>
      <c r="B356" s="771">
        <f>IF(X356=0,1,0)</f>
        <v>1</v>
      </c>
      <c r="C356" s="771">
        <f>IF(AV356=0,1,0)</f>
        <v>1</v>
      </c>
      <c r="E356" s="201"/>
      <c r="G356" s="90"/>
      <c r="H356" s="55"/>
      <c r="I356" s="1293" t="str">
        <f>IF(I123="","",I123)</f>
        <v/>
      </c>
      <c r="J356" s="1293"/>
      <c r="K356" s="1293"/>
      <c r="L356" s="1293"/>
      <c r="M356" s="1293"/>
      <c r="N356" s="1293"/>
      <c r="O356" s="1293"/>
      <c r="P356" s="1293"/>
      <c r="Q356" s="1293"/>
      <c r="R356" s="1293"/>
      <c r="S356" s="1293"/>
      <c r="T356" s="507"/>
      <c r="U356" s="506"/>
      <c r="V356" s="507"/>
      <c r="W356" s="507"/>
      <c r="X356" s="1460">
        <f>IF(AB112=0,X123,0)</f>
        <v>0</v>
      </c>
      <c r="Y356" s="1460"/>
      <c r="Z356" s="1460"/>
      <c r="AA356" s="450"/>
      <c r="AB356" s="1500">
        <f>IF(AB112=1,0,IF(Z550=I548,-$AP551,$AP551))</f>
        <v>0</v>
      </c>
      <c r="AC356" s="1501"/>
      <c r="AD356" s="1501"/>
      <c r="AE356" s="477"/>
      <c r="AF356" s="1460">
        <f>X356*(1+AB356)</f>
        <v>0</v>
      </c>
      <c r="AG356" s="1460"/>
      <c r="AH356" s="1460"/>
      <c r="AI356" s="283"/>
      <c r="AJ356" s="1341">
        <f>IF(AF356=0,0,ROUND(X372+AF372+AN372,-1))</f>
        <v>0</v>
      </c>
      <c r="AK356" s="1342"/>
      <c r="AL356" s="1342"/>
      <c r="AM356" s="283"/>
      <c r="AN356" s="1341">
        <f>ROUND(AF356*AJ356,-2)</f>
        <v>0</v>
      </c>
      <c r="AO356" s="1342"/>
      <c r="AP356" s="1342"/>
      <c r="AQ356"/>
      <c r="AR356"/>
      <c r="AS356"/>
      <c r="AT356" s="74"/>
      <c r="AU356" s="74"/>
      <c r="AV356" s="1460">
        <f>IF(AZ112=0,AV123,0)</f>
        <v>0</v>
      </c>
      <c r="AW356" s="1460"/>
      <c r="AX356" s="1460"/>
      <c r="AY356" s="450"/>
      <c r="AZ356" s="1500">
        <f>IF(AZ112=1,0,IF(AZ123=$I508,-$AP508,$AP507))</f>
        <v>0</v>
      </c>
      <c r="BA356" s="1501"/>
      <c r="BB356" s="1501"/>
      <c r="BC356" s="477"/>
      <c r="BD356" s="1460">
        <f>AV356*(1+AZ356)</f>
        <v>0</v>
      </c>
      <c r="BE356" s="1460"/>
      <c r="BF356" s="1460"/>
      <c r="BG356" s="283"/>
      <c r="BH356" s="1341">
        <f>IF(BD356=0,0,ROUND(AV372+BD372+BL372,-1))</f>
        <v>0</v>
      </c>
      <c r="BI356" s="1342"/>
      <c r="BJ356" s="1342"/>
      <c r="BK356" s="283"/>
      <c r="BL356" s="1341">
        <f>ROUND(BD356*BH356,-2)</f>
        <v>0</v>
      </c>
      <c r="BM356" s="1342"/>
      <c r="BN356" s="1342"/>
      <c r="BO356" s="121"/>
      <c r="BQ356" s="201"/>
      <c r="BR356" s="201" t="s">
        <v>1275</v>
      </c>
      <c r="BS356" s="201"/>
      <c r="BT356" s="201"/>
      <c r="BU356" s="201"/>
      <c r="BV356" s="201"/>
      <c r="BW356" s="201"/>
      <c r="BX356" s="201"/>
      <c r="BY356" s="201"/>
      <c r="BZ356" s="878"/>
      <c r="CA356" s="201"/>
      <c r="CB356" s="201"/>
      <c r="CC356" s="201"/>
      <c r="CD356" s="201"/>
      <c r="CE356" s="201"/>
      <c r="CF356" s="201"/>
      <c r="CG356" s="201"/>
      <c r="CH356" s="201"/>
      <c r="CI356" s="201"/>
      <c r="CJ356" s="201"/>
      <c r="CK356" s="201"/>
      <c r="CL356" s="201"/>
      <c r="CM356" s="201"/>
      <c r="CN356" s="201"/>
      <c r="CO356" s="201"/>
      <c r="CP356" s="201"/>
      <c r="CQ356" s="201"/>
      <c r="CR356" s="201"/>
      <c r="CS356" s="201"/>
      <c r="CT356" s="201"/>
      <c r="CU356" s="201"/>
      <c r="CV356" s="201"/>
      <c r="CW356" s="201"/>
      <c r="CX356" s="201"/>
      <c r="CY356" s="201"/>
      <c r="CZ356" s="201"/>
      <c r="DA356" s="201"/>
      <c r="DB356" s="201"/>
      <c r="DC356" s="201"/>
      <c r="DD356" s="201"/>
      <c r="DE356" s="201"/>
      <c r="DF356" s="201"/>
      <c r="DG356" s="201"/>
      <c r="DH356" s="201"/>
      <c r="DI356" s="201"/>
      <c r="DJ356" s="201"/>
      <c r="DK356" s="201"/>
      <c r="DL356" s="201"/>
      <c r="DM356" s="201"/>
      <c r="DN356" s="201"/>
      <c r="DO356" s="201"/>
      <c r="DP356" s="201"/>
      <c r="DQ356" s="201"/>
      <c r="DR356" s="201"/>
      <c r="DS356" s="201"/>
      <c r="DT356" s="201"/>
    </row>
    <row r="357" spans="1:124" s="124" customFormat="1" ht="17" customHeight="1" outlineLevel="1" x14ac:dyDescent="0.15">
      <c r="E357" s="216"/>
      <c r="G357" s="123"/>
      <c r="H357" s="361"/>
      <c r="I357" s="395" t="str">
        <f>X!$C$232</f>
        <v>Totale</v>
      </c>
      <c r="J357" s="115"/>
      <c r="K357" s="115"/>
      <c r="L357" s="115"/>
      <c r="M357" s="115"/>
      <c r="N357" s="115"/>
      <c r="O357" s="115"/>
      <c r="P357" s="115"/>
      <c r="Q357" s="115"/>
      <c r="R357" s="115"/>
      <c r="S357" s="115"/>
      <c r="T357" s="115"/>
      <c r="U357" s="151" t="s">
        <v>20</v>
      </c>
      <c r="V357" s="115"/>
      <c r="W357" s="115"/>
      <c r="X357" s="1301"/>
      <c r="Y357" s="1301"/>
      <c r="Z357" s="1301"/>
      <c r="AA357" s="137"/>
      <c r="AB357" s="1355"/>
      <c r="AC357" s="1355"/>
      <c r="AD357" s="1355"/>
      <c r="AE357" s="178"/>
      <c r="AF357" s="1356"/>
      <c r="AG357" s="1356"/>
      <c r="AH357" s="1356"/>
      <c r="AI357" s="179"/>
      <c r="AJ357" s="1356"/>
      <c r="AK357" s="1356"/>
      <c r="AL357" s="1356"/>
      <c r="AM357" s="179"/>
      <c r="AN357" s="1313">
        <f>SUM(AN351:AP356)</f>
        <v>0</v>
      </c>
      <c r="AO357" s="1314"/>
      <c r="AP357" s="1314"/>
      <c r="AQ357" s="179"/>
      <c r="AR357" s="179"/>
      <c r="AS357" s="179"/>
      <c r="AT357" s="115"/>
      <c r="AU357" s="115"/>
      <c r="AV357" s="1301"/>
      <c r="AW357" s="1301"/>
      <c r="AX357" s="1301"/>
      <c r="AY357" s="137"/>
      <c r="AZ357" s="1355"/>
      <c r="BA357" s="1355"/>
      <c r="BB357" s="1355"/>
      <c r="BC357" s="178"/>
      <c r="BD357" s="1356"/>
      <c r="BE357" s="1356"/>
      <c r="BF357" s="1356"/>
      <c r="BG357" s="179"/>
      <c r="BH357" s="1356"/>
      <c r="BI357" s="1356"/>
      <c r="BJ357" s="1356"/>
      <c r="BK357" s="179"/>
      <c r="BL357" s="1313">
        <f>SUM(BL351:BN356)</f>
        <v>0</v>
      </c>
      <c r="BM357" s="1314"/>
      <c r="BN357" s="1314"/>
      <c r="BO357" s="180"/>
      <c r="BQ357" s="201"/>
      <c r="BR357" s="216"/>
      <c r="BS357" s="216"/>
      <c r="BT357" s="216"/>
      <c r="BU357" s="201"/>
      <c r="BV357" s="201"/>
      <c r="BW357" s="201"/>
      <c r="BX357" s="201"/>
      <c r="BY357" s="201"/>
      <c r="BZ357" s="201"/>
      <c r="CA357" s="201"/>
      <c r="CB357" s="201"/>
      <c r="CC357" s="201"/>
      <c r="CD357" s="216"/>
      <c r="CE357" s="216"/>
      <c r="CF357" s="216"/>
      <c r="CG357" s="216"/>
      <c r="CH357" s="216"/>
      <c r="CI357" s="216"/>
      <c r="CJ357" s="216"/>
      <c r="CK357" s="216"/>
      <c r="CL357" s="216"/>
      <c r="CM357" s="216"/>
      <c r="CN357" s="216"/>
      <c r="CO357" s="216"/>
      <c r="CP357" s="216"/>
      <c r="CQ357" s="216"/>
      <c r="CR357" s="216"/>
      <c r="CS357" s="216"/>
      <c r="CT357" s="216"/>
      <c r="CU357" s="216"/>
      <c r="CV357" s="216"/>
      <c r="CW357" s="216"/>
      <c r="CX357" s="216"/>
      <c r="CY357" s="216"/>
      <c r="CZ357" s="216"/>
      <c r="DA357" s="216"/>
      <c r="DB357" s="216"/>
      <c r="DC357" s="216"/>
      <c r="DD357" s="216"/>
      <c r="DE357" s="216"/>
      <c r="DF357" s="216"/>
      <c r="DG357" s="216"/>
      <c r="DH357" s="216"/>
      <c r="DI357" s="216"/>
      <c r="DJ357" s="216"/>
      <c r="DK357" s="216"/>
      <c r="DL357" s="216"/>
      <c r="DM357" s="216"/>
      <c r="DN357" s="216"/>
      <c r="DO357" s="216"/>
      <c r="DP357" s="216"/>
      <c r="DQ357" s="216"/>
      <c r="DR357" s="216"/>
      <c r="DS357" s="216"/>
      <c r="DT357" s="216"/>
    </row>
    <row r="358" spans="1:124" s="27" customFormat="1" ht="17" customHeight="1" outlineLevel="1" x14ac:dyDescent="0.15">
      <c r="E358" s="201"/>
      <c r="F358" s="124"/>
      <c r="G358" s="90"/>
      <c r="H358" s="55"/>
      <c r="I358" s="74"/>
      <c r="J358" s="74"/>
      <c r="K358" s="74"/>
      <c r="L358" s="74"/>
      <c r="M358" s="74"/>
      <c r="N358" s="74"/>
      <c r="O358" s="74"/>
      <c r="P358" s="74"/>
      <c r="Q358" s="74"/>
      <c r="R358" s="74"/>
      <c r="S358" s="74"/>
      <c r="T358" s="74"/>
      <c r="U358" s="95"/>
      <c r="V358" s="74"/>
      <c r="W358" s="74"/>
      <c r="X358" s="127"/>
      <c r="Y358" s="127"/>
      <c r="Z358" s="127"/>
      <c r="AA358" s="106"/>
      <c r="AB358" s="574"/>
      <c r="AC358" s="147"/>
      <c r="AD358" s="147"/>
      <c r="AE358" s="70"/>
      <c r="AF358" s="127"/>
      <c r="AG358" s="127"/>
      <c r="AH358" s="127"/>
      <c r="AI358"/>
      <c r="AJ358"/>
      <c r="AK358"/>
      <c r="AL358"/>
      <c r="AM358"/>
      <c r="AN358"/>
      <c r="AO358"/>
      <c r="AP358"/>
      <c r="AQ358"/>
      <c r="AR358"/>
      <c r="AS358"/>
      <c r="AT358" s="74"/>
      <c r="AU358" s="74"/>
      <c r="AV358" s="127"/>
      <c r="AW358" s="127"/>
      <c r="AX358" s="127"/>
      <c r="AY358" s="106"/>
      <c r="AZ358" s="574"/>
      <c r="BA358" s="147"/>
      <c r="BB358" s="147"/>
      <c r="BC358" s="70"/>
      <c r="BD358" s="127"/>
      <c r="BE358" s="127"/>
      <c r="BF358" s="127"/>
      <c r="BG358"/>
      <c r="BH358"/>
      <c r="BI358"/>
      <c r="BJ358"/>
      <c r="BK358"/>
      <c r="BL358"/>
      <c r="BM358"/>
      <c r="BN358"/>
      <c r="BO358" s="121"/>
      <c r="BP358" s="124"/>
      <c r="BQ358" s="201"/>
      <c r="BR358" s="201"/>
      <c r="BS358" s="201"/>
      <c r="BT358" s="201"/>
      <c r="BU358" s="216"/>
      <c r="BV358" s="216"/>
      <c r="BW358" s="216"/>
      <c r="BX358" s="216"/>
      <c r="BY358" s="216"/>
      <c r="BZ358" s="216"/>
      <c r="CA358" s="216"/>
      <c r="CB358" s="216"/>
      <c r="CC358" s="216"/>
      <c r="CD358" s="201"/>
      <c r="CE358" s="201"/>
      <c r="CF358" s="201"/>
      <c r="CG358" s="201"/>
      <c r="CH358" s="201"/>
      <c r="CI358" s="201"/>
      <c r="CJ358" s="201"/>
      <c r="CK358" s="201"/>
      <c r="CL358" s="201"/>
      <c r="CM358" s="201"/>
      <c r="CN358" s="201"/>
      <c r="CO358" s="201"/>
      <c r="CP358" s="201"/>
      <c r="CQ358" s="201"/>
      <c r="CR358" s="201"/>
      <c r="CS358" s="201"/>
      <c r="CT358" s="201"/>
      <c r="CU358" s="201"/>
      <c r="CV358" s="201"/>
      <c r="CW358" s="201"/>
      <c r="CX358" s="201"/>
      <c r="CY358" s="201"/>
      <c r="CZ358" s="201"/>
      <c r="DA358" s="201"/>
      <c r="DB358" s="201"/>
      <c r="DC358" s="201"/>
      <c r="DD358" s="201"/>
      <c r="DE358" s="201"/>
      <c r="DF358" s="201"/>
      <c r="DG358" s="201"/>
      <c r="DH358" s="201"/>
      <c r="DI358" s="201"/>
      <c r="DJ358" s="201"/>
      <c r="DK358" s="201"/>
      <c r="DL358" s="201"/>
      <c r="DM358" s="201"/>
      <c r="DN358" s="201"/>
      <c r="DO358" s="201"/>
      <c r="DP358" s="201"/>
      <c r="DQ358" s="201"/>
      <c r="DR358" s="201"/>
      <c r="DS358" s="201"/>
      <c r="DT358" s="201"/>
    </row>
    <row r="359" spans="1:124" s="27" customFormat="1" ht="17" customHeight="1" outlineLevel="1" x14ac:dyDescent="0.15">
      <c r="E359" s="201"/>
      <c r="F359" s="124"/>
      <c r="G359" s="90"/>
      <c r="H359" s="55"/>
      <c r="I359" s="74" t="str">
        <f>X!C402</f>
        <v>Durata aggregati ausiliari «parte calda»</v>
      </c>
      <c r="J359" s="74"/>
      <c r="K359" s="74"/>
      <c r="L359" s="74"/>
      <c r="M359" s="74"/>
      <c r="N359" s="74"/>
      <c r="O359" s="74"/>
      <c r="P359" s="74"/>
      <c r="Q359" s="74"/>
      <c r="R359" s="74"/>
      <c r="S359" s="74"/>
      <c r="T359" s="74"/>
      <c r="U359" s="95"/>
      <c r="V359" s="74"/>
      <c r="W359" s="74"/>
      <c r="X359" s="127"/>
      <c r="Y359" s="127"/>
      <c r="Z359" s="127"/>
      <c r="AA359" s="106"/>
      <c r="AB359" s="574"/>
      <c r="AC359" s="147"/>
      <c r="AD359" s="147"/>
      <c r="AE359" s="70"/>
      <c r="AF359" s="127"/>
      <c r="AG359" s="127"/>
      <c r="AH359" s="127"/>
      <c r="AI359"/>
      <c r="AJ359" s="1301"/>
      <c r="AK359" s="1301"/>
      <c r="AL359" s="1301"/>
      <c r="AM359"/>
      <c r="AN359"/>
      <c r="AO359"/>
      <c r="AP359"/>
      <c r="AQ359"/>
      <c r="AR359"/>
      <c r="AS359"/>
      <c r="AT359" s="74"/>
      <c r="AU359" s="74"/>
      <c r="AV359" s="127"/>
      <c r="AW359" s="127"/>
      <c r="AX359" s="127"/>
      <c r="AY359" s="106"/>
      <c r="AZ359" s="574"/>
      <c r="BA359" s="147"/>
      <c r="BB359" s="147"/>
      <c r="BC359" s="70"/>
      <c r="BD359" s="127"/>
      <c r="BE359" s="127"/>
      <c r="BF359" s="127"/>
      <c r="BG359"/>
      <c r="BH359"/>
      <c r="BI359"/>
      <c r="BJ359"/>
      <c r="BK359"/>
      <c r="BL359"/>
      <c r="BM359"/>
      <c r="BN359"/>
      <c r="BO359" s="121"/>
      <c r="BP359" s="124"/>
      <c r="BQ359" s="201"/>
      <c r="BR359" s="201"/>
      <c r="BS359" s="201"/>
      <c r="BT359" s="201"/>
      <c r="BU359" s="216"/>
      <c r="BV359" s="216"/>
      <c r="BW359" s="216"/>
      <c r="BX359" s="216"/>
      <c r="BY359" s="216"/>
      <c r="BZ359" s="216"/>
      <c r="CA359" s="216"/>
      <c r="CB359" s="216"/>
      <c r="CC359" s="216"/>
      <c r="CD359" s="201"/>
      <c r="CE359" s="201"/>
      <c r="CF359" s="201"/>
      <c r="CG359" s="201"/>
      <c r="CH359" s="201"/>
      <c r="CI359" s="201"/>
      <c r="CJ359" s="201"/>
      <c r="CK359" s="201"/>
      <c r="CL359" s="201"/>
      <c r="CM359" s="201"/>
      <c r="CN359" s="201"/>
      <c r="CO359" s="201"/>
      <c r="CP359" s="201"/>
      <c r="CQ359" s="201"/>
      <c r="CR359" s="201"/>
      <c r="CS359" s="201"/>
      <c r="CT359" s="201"/>
      <c r="CU359" s="201"/>
      <c r="CV359" s="201"/>
      <c r="CW359" s="201"/>
      <c r="CX359" s="201"/>
      <c r="CY359" s="201"/>
      <c r="CZ359" s="201"/>
      <c r="DA359" s="201"/>
      <c r="DB359" s="201"/>
      <c r="DC359" s="201"/>
      <c r="DD359" s="201"/>
      <c r="DE359" s="201"/>
      <c r="DF359" s="201"/>
      <c r="DG359" s="201"/>
      <c r="DH359" s="201"/>
      <c r="DI359" s="201"/>
      <c r="DJ359" s="201"/>
      <c r="DK359" s="201"/>
      <c r="DL359" s="201"/>
      <c r="DM359" s="201"/>
      <c r="DN359" s="201"/>
      <c r="DO359" s="201"/>
      <c r="DP359" s="201"/>
      <c r="DQ359" s="201"/>
      <c r="DR359" s="201"/>
      <c r="DS359" s="201"/>
      <c r="DT359" s="201"/>
    </row>
    <row r="360" spans="1:124" s="27" customFormat="1" ht="17" customHeight="1" outlineLevel="1" x14ac:dyDescent="0.15">
      <c r="E360" s="201"/>
      <c r="F360" s="124"/>
      <c r="G360" s="90"/>
      <c r="H360" s="55"/>
      <c r="I360" s="74"/>
      <c r="J360" s="74" t="str">
        <f>X!C403</f>
        <v>Funzionamento normale</v>
      </c>
      <c r="K360" s="74"/>
      <c r="L360" s="74"/>
      <c r="M360" s="74"/>
      <c r="N360" s="74"/>
      <c r="O360" s="74"/>
      <c r="P360" s="74"/>
      <c r="Q360" s="74"/>
      <c r="R360" s="74"/>
      <c r="S360" s="74"/>
      <c r="T360" s="74"/>
      <c r="U360" s="95"/>
      <c r="V360" s="74"/>
      <c r="W360" s="74"/>
      <c r="X360" s="127"/>
      <c r="Y360" s="127"/>
      <c r="Z360" s="127"/>
      <c r="AA360" s="106"/>
      <c r="AB360" s="574"/>
      <c r="AC360" s="147"/>
      <c r="AD360" s="147"/>
      <c r="AE360" s="70"/>
      <c r="AF360" s="127"/>
      <c r="AG360" s="127"/>
      <c r="AH360" s="127"/>
      <c r="AI360"/>
      <c r="AJ360" s="1298">
        <f>AJ363-AJ362-AJ361</f>
        <v>0</v>
      </c>
      <c r="AK360" s="1299"/>
      <c r="AL360" s="1299"/>
      <c r="AM360" t="s">
        <v>129</v>
      </c>
      <c r="AN360"/>
      <c r="AO360"/>
      <c r="AP360"/>
      <c r="AQ360"/>
      <c r="AR360"/>
      <c r="AS360"/>
      <c r="AT360" s="74"/>
      <c r="AU360" s="74"/>
      <c r="AV360" s="127"/>
      <c r="AW360" s="127"/>
      <c r="AX360" s="127"/>
      <c r="AY360" s="106"/>
      <c r="AZ360" s="574"/>
      <c r="BA360" s="147"/>
      <c r="BB360" s="147"/>
      <c r="BC360" s="70"/>
      <c r="BD360" s="127"/>
      <c r="BE360" s="127"/>
      <c r="BF360" s="127"/>
      <c r="BG360"/>
      <c r="BH360" s="1298">
        <f>BH363-BH362-BH361</f>
        <v>0</v>
      </c>
      <c r="BI360" s="1299"/>
      <c r="BJ360" s="1299"/>
      <c r="BK360" t="s">
        <v>129</v>
      </c>
      <c r="BL360"/>
      <c r="BM360"/>
      <c r="BN360"/>
      <c r="BO360" s="121"/>
      <c r="BP360" s="124"/>
      <c r="BQ360" s="201"/>
      <c r="BR360" s="201"/>
      <c r="BS360" s="201"/>
      <c r="BT360" s="201"/>
      <c r="BU360" s="216"/>
      <c r="BV360" s="216"/>
      <c r="BW360" s="216"/>
      <c r="BX360" s="216"/>
      <c r="BY360" s="216"/>
      <c r="BZ360" s="216"/>
      <c r="CA360" s="216"/>
      <c r="CB360" s="216"/>
      <c r="CC360" s="216"/>
      <c r="CD360" s="201"/>
      <c r="CE360" s="201"/>
      <c r="CF360" s="201"/>
      <c r="CG360" s="201"/>
      <c r="CH360" s="201"/>
      <c r="CI360" s="201"/>
      <c r="CJ360" s="201"/>
      <c r="CK360" s="201"/>
      <c r="CL360" s="201"/>
      <c r="CM360" s="201"/>
      <c r="CN360" s="201"/>
      <c r="CO360" s="201"/>
      <c r="CP360" s="201"/>
      <c r="CQ360" s="201"/>
      <c r="CR360" s="201"/>
      <c r="CS360" s="201"/>
      <c r="CT360" s="201"/>
      <c r="CU360" s="201"/>
      <c r="CV360" s="201"/>
      <c r="CW360" s="201"/>
      <c r="CX360" s="201"/>
      <c r="CY360" s="201"/>
      <c r="CZ360" s="201"/>
      <c r="DA360" s="201"/>
      <c r="DB360" s="201"/>
      <c r="DC360" s="201"/>
      <c r="DD360" s="201"/>
      <c r="DE360" s="201"/>
      <c r="DF360" s="201"/>
      <c r="DG360" s="201"/>
      <c r="DH360" s="201"/>
      <c r="DI360" s="201"/>
      <c r="DJ360" s="201"/>
      <c r="DK360" s="201"/>
      <c r="DL360" s="201"/>
      <c r="DM360" s="201"/>
      <c r="DN360" s="201"/>
      <c r="DO360" s="201"/>
      <c r="DP360" s="201"/>
      <c r="DQ360" s="201"/>
      <c r="DR360" s="201"/>
      <c r="DS360" s="201"/>
      <c r="DT360" s="201"/>
    </row>
    <row r="361" spans="1:124" s="27" customFormat="1" ht="17" customHeight="1" outlineLevel="1" x14ac:dyDescent="0.15">
      <c r="E361" s="201"/>
      <c r="F361" s="124"/>
      <c r="G361" s="90"/>
      <c r="H361" s="55"/>
      <c r="I361" s="74"/>
      <c r="J361" s="74" t="s">
        <v>779</v>
      </c>
      <c r="K361" s="74"/>
      <c r="L361" s="74"/>
      <c r="M361" s="74"/>
      <c r="N361" s="74"/>
      <c r="O361" s="74"/>
      <c r="P361" s="74"/>
      <c r="Q361" s="74"/>
      <c r="R361" s="74"/>
      <c r="S361" s="74"/>
      <c r="T361" s="74"/>
      <c r="U361" s="95"/>
      <c r="V361" s="74"/>
      <c r="W361" s="74"/>
      <c r="X361" s="1402">
        <f>AB113</f>
        <v>0</v>
      </c>
      <c r="Y361" s="1402"/>
      <c r="Z361" s="1402"/>
      <c r="AA361" s="769"/>
      <c r="AB361" s="770"/>
      <c r="AC361" s="583"/>
      <c r="AD361" s="583"/>
      <c r="AE361" s="769"/>
      <c r="AF361" s="1402">
        <f>X874</f>
        <v>0</v>
      </c>
      <c r="AG361" s="1402"/>
      <c r="AH361" s="1402"/>
      <c r="AI361"/>
      <c r="AJ361" s="1266">
        <f>ROUND(X361*AF361*AF383,-1)</f>
        <v>0</v>
      </c>
      <c r="AK361" s="1291"/>
      <c r="AL361" s="1291"/>
      <c r="AM361" t="s">
        <v>129</v>
      </c>
      <c r="AN361"/>
      <c r="AO361"/>
      <c r="AP361"/>
      <c r="AQ361"/>
      <c r="AR361"/>
      <c r="AS361"/>
      <c r="AT361" s="74"/>
      <c r="AU361" s="74"/>
      <c r="AV361" s="1402">
        <f>AZ113</f>
        <v>0</v>
      </c>
      <c r="AW361" s="1402"/>
      <c r="AX361" s="1402"/>
      <c r="AY361" s="769"/>
      <c r="AZ361" s="770"/>
      <c r="BA361" s="583"/>
      <c r="BB361" s="583"/>
      <c r="BC361" s="769"/>
      <c r="BD361" s="1402">
        <f>AV874</f>
        <v>0</v>
      </c>
      <c r="BE361" s="1402"/>
      <c r="BF361" s="1402"/>
      <c r="BG361"/>
      <c r="BH361" s="1266">
        <f>ROUND(AV361*BD361*BD383,-1)</f>
        <v>0</v>
      </c>
      <c r="BI361" s="1291"/>
      <c r="BJ361" s="1291"/>
      <c r="BK361" t="s">
        <v>129</v>
      </c>
      <c r="BL361"/>
      <c r="BM361"/>
      <c r="BN361"/>
      <c r="BO361" s="121"/>
      <c r="BP361" s="124"/>
      <c r="BQ361" s="201"/>
      <c r="BR361" s="201"/>
      <c r="BS361" s="201" t="s">
        <v>1292</v>
      </c>
      <c r="BT361" s="201"/>
      <c r="BU361" s="216"/>
      <c r="BV361" s="216"/>
      <c r="BW361" s="216"/>
      <c r="BX361" s="216"/>
      <c r="BY361" s="216"/>
      <c r="BZ361" s="216"/>
      <c r="CA361" s="216"/>
      <c r="CB361" s="216"/>
      <c r="CC361" s="216"/>
      <c r="CD361" s="201"/>
      <c r="CE361" s="201"/>
      <c r="CF361" s="201"/>
      <c r="CG361" s="201"/>
      <c r="CH361" s="201"/>
      <c r="CI361" s="201"/>
      <c r="CJ361" s="201"/>
      <c r="CK361" s="201"/>
      <c r="CL361" s="201"/>
      <c r="CM361" s="201"/>
      <c r="CN361" s="201"/>
      <c r="CO361" s="201"/>
      <c r="CP361" s="201"/>
      <c r="CQ361" s="201"/>
      <c r="CR361" s="201"/>
      <c r="CS361" s="201"/>
      <c r="CT361" s="201"/>
      <c r="CU361" s="201"/>
      <c r="CV361" s="201"/>
      <c r="CW361" s="201"/>
      <c r="CX361" s="201"/>
      <c r="CY361" s="201"/>
      <c r="CZ361" s="201"/>
      <c r="DA361" s="201"/>
      <c r="DB361" s="201"/>
      <c r="DC361" s="201"/>
      <c r="DD361" s="201"/>
      <c r="DE361" s="201"/>
      <c r="DF361" s="201"/>
      <c r="DG361" s="201"/>
      <c r="DH361" s="201"/>
      <c r="DI361" s="201"/>
      <c r="DJ361" s="201"/>
      <c r="DK361" s="201"/>
      <c r="DL361" s="201"/>
      <c r="DM361" s="201"/>
      <c r="DN361" s="201"/>
      <c r="DO361" s="201"/>
      <c r="DP361" s="201"/>
      <c r="DQ361" s="201"/>
      <c r="DR361" s="201"/>
      <c r="DS361" s="201"/>
      <c r="DT361" s="201"/>
    </row>
    <row r="362" spans="1:124" s="27" customFormat="1" ht="17" customHeight="1" outlineLevel="1" x14ac:dyDescent="0.15">
      <c r="E362" s="201"/>
      <c r="F362" s="124"/>
      <c r="G362" s="90"/>
      <c r="H362" s="55"/>
      <c r="I362" s="74"/>
      <c r="J362" s="74" t="str">
        <f>X!C312</f>
        <v>Recupero del calore</v>
      </c>
      <c r="K362" s="74"/>
      <c r="L362" s="74"/>
      <c r="M362" s="74"/>
      <c r="N362" s="74"/>
      <c r="O362" s="74"/>
      <c r="P362" s="74"/>
      <c r="Q362" s="74"/>
      <c r="R362" s="74"/>
      <c r="S362" s="74"/>
      <c r="T362" s="74"/>
      <c r="U362" s="95"/>
      <c r="V362" s="74"/>
      <c r="W362" s="74"/>
      <c r="X362" s="1402">
        <f>AB114</f>
        <v>0</v>
      </c>
      <c r="Y362" s="1402"/>
      <c r="Z362" s="1402"/>
      <c r="AA362" s="769"/>
      <c r="AB362" s="770"/>
      <c r="AC362" s="583"/>
      <c r="AD362" s="583"/>
      <c r="AE362" s="769"/>
      <c r="AF362" s="1402">
        <f>AN976</f>
        <v>0</v>
      </c>
      <c r="AG362" s="1402"/>
      <c r="AH362" s="1402"/>
      <c r="AI362"/>
      <c r="AJ362" s="1267">
        <f>ROUND(X362*AF362*AF383,-1)</f>
        <v>0</v>
      </c>
      <c r="AK362" s="1459"/>
      <c r="AL362" s="1459"/>
      <c r="AM362" s="283" t="s">
        <v>129</v>
      </c>
      <c r="AN362"/>
      <c r="AO362"/>
      <c r="AP362"/>
      <c r="AQ362"/>
      <c r="AR362"/>
      <c r="AS362"/>
      <c r="AT362" s="74"/>
      <c r="AU362" s="74"/>
      <c r="AV362" s="1402">
        <f>AZ114</f>
        <v>0</v>
      </c>
      <c r="AW362" s="1402"/>
      <c r="AX362" s="1402"/>
      <c r="AY362" s="769"/>
      <c r="AZ362" s="770"/>
      <c r="BA362" s="583"/>
      <c r="BB362" s="583"/>
      <c r="BC362" s="769"/>
      <c r="BD362" s="1402">
        <f>BL976</f>
        <v>0</v>
      </c>
      <c r="BE362" s="1402"/>
      <c r="BF362" s="1402"/>
      <c r="BG362"/>
      <c r="BH362" s="1267">
        <f>ROUND(AV362*BD362*BD383,-1)</f>
        <v>0</v>
      </c>
      <c r="BI362" s="1459"/>
      <c r="BJ362" s="1459"/>
      <c r="BK362" s="283" t="s">
        <v>129</v>
      </c>
      <c r="BL362"/>
      <c r="BM362"/>
      <c r="BN362"/>
      <c r="BO362" s="121"/>
      <c r="BP362" s="124"/>
      <c r="BQ362" s="201"/>
      <c r="BR362" s="201"/>
      <c r="BS362" s="201" t="s">
        <v>1292</v>
      </c>
      <c r="BT362" s="201"/>
      <c r="BU362" s="216"/>
      <c r="BV362" s="216"/>
      <c r="BW362" s="216"/>
      <c r="BX362" s="216"/>
      <c r="BY362" s="216"/>
      <c r="BZ362" s="216"/>
      <c r="CA362" s="216"/>
      <c r="CB362" s="216"/>
      <c r="CC362" s="216"/>
      <c r="CD362" s="201"/>
      <c r="CE362" s="201"/>
      <c r="CF362" s="201"/>
      <c r="CG362" s="201"/>
      <c r="CH362" s="201"/>
      <c r="CI362" s="201"/>
      <c r="CJ362" s="201"/>
      <c r="CK362" s="201"/>
      <c r="CL362" s="201"/>
      <c r="CM362" s="201"/>
      <c r="CN362" s="201"/>
      <c r="CO362" s="201"/>
      <c r="CP362" s="201"/>
      <c r="CQ362" s="201"/>
      <c r="CR362" s="201"/>
      <c r="CS362" s="201"/>
      <c r="CT362" s="201"/>
      <c r="CU362" s="201"/>
      <c r="CV362" s="201"/>
      <c r="CW362" s="201"/>
      <c r="CX362" s="201"/>
      <c r="CY362" s="201"/>
      <c r="CZ362" s="201"/>
      <c r="DA362" s="201"/>
      <c r="DB362" s="201"/>
      <c r="DC362" s="201"/>
      <c r="DD362" s="201"/>
      <c r="DE362" s="201"/>
      <c r="DF362" s="201"/>
      <c r="DG362" s="201"/>
      <c r="DH362" s="201"/>
      <c r="DI362" s="201"/>
      <c r="DJ362" s="201"/>
      <c r="DK362" s="201"/>
      <c r="DL362" s="201"/>
      <c r="DM362" s="201"/>
      <c r="DN362" s="201"/>
      <c r="DO362" s="201"/>
      <c r="DP362" s="201"/>
      <c r="DQ362" s="201"/>
      <c r="DR362" s="201"/>
      <c r="DS362" s="201"/>
      <c r="DT362" s="201"/>
    </row>
    <row r="363" spans="1:124" s="27" customFormat="1" ht="17" customHeight="1" outlineLevel="1" x14ac:dyDescent="0.15">
      <c r="E363" s="201"/>
      <c r="F363" s="124"/>
      <c r="G363" s="90"/>
      <c r="H363" s="55"/>
      <c r="I363" s="74"/>
      <c r="J363" s="74" t="str">
        <f>X!C404</f>
        <v>Durata totale</v>
      </c>
      <c r="K363" s="74"/>
      <c r="L363" s="74"/>
      <c r="M363" s="74"/>
      <c r="N363" s="74"/>
      <c r="O363" s="74"/>
      <c r="P363" s="74"/>
      <c r="Q363" s="74"/>
      <c r="R363" s="74"/>
      <c r="S363" s="74"/>
      <c r="T363" s="74"/>
      <c r="U363" s="95"/>
      <c r="V363" s="74"/>
      <c r="W363" s="74"/>
      <c r="X363" s="743"/>
      <c r="Y363" s="743"/>
      <c r="Z363" s="743"/>
      <c r="AA363" s="106"/>
      <c r="AB363" s="574"/>
      <c r="AC363" s="147"/>
      <c r="AD363" s="147"/>
      <c r="AE363" s="70"/>
      <c r="AF363" s="743"/>
      <c r="AG363" s="743"/>
      <c r="AH363" s="743"/>
      <c r="AI363"/>
      <c r="AJ363" s="1266">
        <f>AN328</f>
        <v>0</v>
      </c>
      <c r="AK363" s="1291"/>
      <c r="AL363" s="1291"/>
      <c r="AM363" t="s">
        <v>129</v>
      </c>
      <c r="AN363"/>
      <c r="AO363"/>
      <c r="AP363"/>
      <c r="AQ363"/>
      <c r="AR363"/>
      <c r="AS363"/>
      <c r="AT363" s="74"/>
      <c r="AU363" s="74"/>
      <c r="AV363" s="743"/>
      <c r="AW363" s="743"/>
      <c r="AX363" s="743"/>
      <c r="AY363" s="106"/>
      <c r="AZ363" s="574"/>
      <c r="BA363" s="147"/>
      <c r="BB363" s="147"/>
      <c r="BC363" s="70"/>
      <c r="BD363" s="743"/>
      <c r="BE363" s="743"/>
      <c r="BF363" s="743"/>
      <c r="BG363"/>
      <c r="BH363" s="1266">
        <f>BL328</f>
        <v>0</v>
      </c>
      <c r="BI363" s="1291"/>
      <c r="BJ363" s="1291"/>
      <c r="BK363" t="s">
        <v>129</v>
      </c>
      <c r="BL363"/>
      <c r="BM363"/>
      <c r="BN363"/>
      <c r="BO363" s="121"/>
      <c r="BP363" s="124"/>
      <c r="BQ363" s="201"/>
      <c r="BR363" s="201"/>
      <c r="BS363" s="201"/>
      <c r="BT363" s="201"/>
      <c r="BU363" s="216"/>
      <c r="BV363" s="216"/>
      <c r="BW363" s="216"/>
      <c r="BX363" s="216"/>
      <c r="BY363" s="216"/>
      <c r="BZ363" s="216"/>
      <c r="CA363" s="216"/>
      <c r="CB363" s="216"/>
      <c r="CC363" s="216"/>
      <c r="CD363" s="201"/>
      <c r="CE363" s="201"/>
      <c r="CF363" s="201"/>
      <c r="CG363" s="201"/>
      <c r="CH363" s="201"/>
      <c r="CI363" s="201"/>
      <c r="CJ363" s="201"/>
      <c r="CK363" s="201"/>
      <c r="CL363" s="201"/>
      <c r="CM363" s="201"/>
      <c r="CN363" s="201"/>
      <c r="CO363" s="201"/>
      <c r="CP363" s="201"/>
      <c r="CQ363" s="201"/>
      <c r="CR363" s="201"/>
      <c r="CS363" s="201"/>
      <c r="CT363" s="201"/>
      <c r="CU363" s="201"/>
      <c r="CV363" s="201"/>
      <c r="CW363" s="201"/>
      <c r="CX363" s="201"/>
      <c r="CY363" s="201"/>
      <c r="CZ363" s="201"/>
      <c r="DA363" s="201"/>
      <c r="DB363" s="201"/>
      <c r="DC363" s="201"/>
      <c r="DD363" s="201"/>
      <c r="DE363" s="201"/>
      <c r="DF363" s="201"/>
      <c r="DG363" s="201"/>
      <c r="DH363" s="201"/>
      <c r="DI363" s="201"/>
      <c r="DJ363" s="201"/>
      <c r="DK363" s="201"/>
      <c r="DL363" s="201"/>
      <c r="DM363" s="201"/>
      <c r="DN363" s="201"/>
      <c r="DO363" s="201"/>
      <c r="DP363" s="201"/>
      <c r="DQ363" s="201"/>
      <c r="DR363" s="201"/>
      <c r="DS363" s="201"/>
      <c r="DT363" s="201"/>
    </row>
    <row r="364" spans="1:124" s="27" customFormat="1" ht="6" hidden="1" customHeight="1" outlineLevel="2" x14ac:dyDescent="0.15">
      <c r="E364" s="201"/>
      <c r="F364" s="767"/>
      <c r="G364" s="765"/>
      <c r="H364" s="347"/>
      <c r="I364" s="74"/>
      <c r="J364" s="74"/>
      <c r="K364" s="74"/>
      <c r="M364" s="74"/>
      <c r="N364" s="74"/>
      <c r="O364" s="74"/>
      <c r="P364" s="74"/>
      <c r="Q364" s="74"/>
      <c r="R364" s="74"/>
      <c r="S364" s="74"/>
      <c r="T364" s="74"/>
      <c r="U364" s="95"/>
      <c r="V364" s="74"/>
      <c r="W364" s="74"/>
      <c r="X364" s="106"/>
      <c r="Y364" s="106"/>
      <c r="Z364" s="106"/>
      <c r="AA364" s="106"/>
      <c r="AB364" s="106"/>
      <c r="AC364" s="106"/>
      <c r="AD364" s="106"/>
      <c r="AE364" s="70"/>
      <c r="AF364" s="106"/>
      <c r="AG364" s="106"/>
      <c r="AH364" s="106"/>
      <c r="AI364"/>
      <c r="AJ364"/>
      <c r="AK364"/>
      <c r="AL364"/>
      <c r="AM364"/>
      <c r="AN364"/>
      <c r="AO364"/>
      <c r="AP364"/>
      <c r="AQ364"/>
      <c r="AR364"/>
      <c r="AS364"/>
      <c r="AT364" s="74"/>
      <c r="AU364" s="74"/>
      <c r="AV364" s="106"/>
      <c r="AW364" s="106"/>
      <c r="AX364" s="106"/>
      <c r="AY364" s="106"/>
      <c r="AZ364" s="106"/>
      <c r="BA364" s="106"/>
      <c r="BB364" s="106"/>
      <c r="BC364" s="70"/>
      <c r="BD364" s="106"/>
      <c r="BE364" s="106"/>
      <c r="BF364" s="106"/>
      <c r="BG364"/>
      <c r="BH364"/>
      <c r="BI364"/>
      <c r="BJ364"/>
      <c r="BK364"/>
      <c r="BL364"/>
      <c r="BM364"/>
      <c r="BN364"/>
      <c r="BO364" s="121"/>
      <c r="BP364" s="767"/>
      <c r="BQ364" s="201"/>
      <c r="BR364" s="201"/>
      <c r="BS364" s="201"/>
      <c r="BT364" s="201"/>
      <c r="BU364" s="63"/>
      <c r="BV364" s="63"/>
      <c r="BW364" s="63"/>
      <c r="BX364" s="63"/>
      <c r="BY364" s="63"/>
      <c r="BZ364" s="63"/>
      <c r="CA364" s="63"/>
      <c r="CB364" s="63"/>
      <c r="CC364" s="63"/>
      <c r="CD364" s="201"/>
      <c r="CE364" s="201"/>
      <c r="CF364" s="201"/>
      <c r="CG364" s="201"/>
      <c r="CH364" s="201"/>
      <c r="CI364" s="201"/>
      <c r="CJ364" s="201"/>
      <c r="CK364" s="201"/>
      <c r="CL364" s="201"/>
      <c r="CM364" s="201"/>
      <c r="CN364" s="201"/>
      <c r="CO364" s="201"/>
      <c r="CP364" s="201"/>
      <c r="CQ364" s="201"/>
      <c r="CR364" s="201"/>
      <c r="CS364" s="201"/>
      <c r="CT364" s="201"/>
      <c r="CU364" s="201"/>
      <c r="CV364" s="201"/>
      <c r="CW364" s="201"/>
      <c r="CX364" s="201"/>
      <c r="CY364" s="201"/>
      <c r="CZ364" s="201"/>
      <c r="DA364" s="201"/>
      <c r="DB364" s="201"/>
      <c r="DC364" s="201"/>
      <c r="DD364" s="201"/>
      <c r="DE364" s="201"/>
      <c r="DF364" s="201"/>
      <c r="DG364" s="201"/>
      <c r="DH364" s="201"/>
      <c r="DI364" s="201"/>
      <c r="DJ364" s="201"/>
      <c r="DK364" s="201"/>
      <c r="DL364" s="201"/>
      <c r="DM364" s="201"/>
      <c r="DN364" s="201"/>
      <c r="DO364" s="201"/>
      <c r="DP364" s="201"/>
      <c r="DQ364" s="201"/>
      <c r="DR364" s="201"/>
      <c r="DS364" s="201"/>
      <c r="DT364" s="201"/>
    </row>
    <row r="365" spans="1:124" s="124" customFormat="1" ht="17" hidden="1" customHeight="1" outlineLevel="2" x14ac:dyDescent="0.15">
      <c r="E365" s="216"/>
      <c r="F365" s="768"/>
      <c r="G365" s="766"/>
      <c r="H365" s="361"/>
      <c r="I365" s="74" t="s">
        <v>1277</v>
      </c>
      <c r="J365" s="74"/>
      <c r="K365" s="74"/>
      <c r="L365" s="74"/>
      <c r="M365" s="74"/>
      <c r="N365" s="74"/>
      <c r="O365" s="74"/>
      <c r="P365" s="74"/>
      <c r="Q365" s="74"/>
      <c r="R365" s="74"/>
      <c r="S365" s="74"/>
      <c r="T365" s="95"/>
      <c r="U365" s="95"/>
      <c r="V365" s="95"/>
      <c r="W365" s="506"/>
      <c r="X365" s="757"/>
      <c r="Y365" s="758"/>
      <c r="Z365" s="759" t="s">
        <v>1276</v>
      </c>
      <c r="AA365" s="106"/>
      <c r="AB365" s="760" t="s">
        <v>1279</v>
      </c>
      <c r="AC365" s="761"/>
      <c r="AD365" s="761"/>
      <c r="AE365" s="477"/>
      <c r="AF365" s="757"/>
      <c r="AG365" s="758"/>
      <c r="AH365" s="758"/>
      <c r="AI365"/>
      <c r="AJ365" s="757" t="s">
        <v>1280</v>
      </c>
      <c r="AK365" s="758"/>
      <c r="AL365" s="758"/>
      <c r="AM365" s="762"/>
      <c r="AN365" s="757"/>
      <c r="AO365" s="758"/>
      <c r="AP365" s="758"/>
      <c r="AQ365"/>
      <c r="AR365"/>
      <c r="AS365"/>
      <c r="AT365" s="74"/>
      <c r="AU365" s="506"/>
      <c r="AV365" s="757"/>
      <c r="AW365" s="758"/>
      <c r="AX365" s="759" t="s">
        <v>1276</v>
      </c>
      <c r="AY365" s="106"/>
      <c r="AZ365" s="760" t="s">
        <v>1279</v>
      </c>
      <c r="BA365" s="761"/>
      <c r="BB365" s="761"/>
      <c r="BC365" s="477"/>
      <c r="BD365" s="757"/>
      <c r="BE365" s="758"/>
      <c r="BF365" s="758"/>
      <c r="BG365"/>
      <c r="BH365" s="757" t="s">
        <v>1280</v>
      </c>
      <c r="BI365" s="758"/>
      <c r="BJ365" s="758"/>
      <c r="BK365" s="762"/>
      <c r="BL365" s="757"/>
      <c r="BM365" s="758"/>
      <c r="BN365" s="758"/>
      <c r="BO365" s="121"/>
      <c r="BP365" s="767" t="s">
        <v>156</v>
      </c>
      <c r="BQ365" s="216"/>
      <c r="BR365" s="216"/>
      <c r="BS365" s="216"/>
      <c r="BT365" s="216"/>
      <c r="BU365" s="63"/>
      <c r="BV365" s="63"/>
      <c r="BW365" s="63"/>
      <c r="BX365" s="63"/>
      <c r="BY365" s="63"/>
      <c r="BZ365" s="63"/>
      <c r="CA365" s="63"/>
      <c r="CB365" s="63"/>
      <c r="CC365" s="63"/>
      <c r="CD365" s="216"/>
      <c r="CE365" s="216"/>
      <c r="CF365" s="216"/>
      <c r="CG365" s="216"/>
      <c r="CH365" s="216"/>
      <c r="CI365" s="216"/>
      <c r="CJ365" s="216"/>
      <c r="CK365" s="216"/>
      <c r="CL365" s="216"/>
      <c r="CM365" s="216"/>
      <c r="CN365" s="216"/>
      <c r="CO365" s="216"/>
      <c r="CP365" s="216"/>
      <c r="CQ365" s="216"/>
      <c r="CR365" s="216"/>
      <c r="CS365" s="216"/>
      <c r="CT365" s="216"/>
      <c r="CU365" s="216"/>
      <c r="CV365" s="216"/>
      <c r="CW365" s="216"/>
      <c r="CX365" s="216"/>
      <c r="CY365" s="216"/>
      <c r="CZ365" s="216"/>
      <c r="DA365" s="216"/>
      <c r="DB365" s="216"/>
      <c r="DC365" s="216"/>
      <c r="DD365" s="216"/>
      <c r="DE365" s="216"/>
      <c r="DF365" s="216"/>
      <c r="DG365" s="216"/>
      <c r="DH365" s="216"/>
      <c r="DI365" s="216"/>
      <c r="DJ365" s="216"/>
      <c r="DK365" s="216"/>
      <c r="DL365" s="216"/>
      <c r="DM365" s="216"/>
      <c r="DN365" s="216"/>
      <c r="DO365" s="216"/>
      <c r="DP365" s="216"/>
      <c r="DQ365" s="216"/>
      <c r="DR365" s="216"/>
      <c r="DS365" s="216"/>
      <c r="DT365" s="216"/>
    </row>
    <row r="366" spans="1:124" s="124" customFormat="1" ht="17" hidden="1" customHeight="1" outlineLevel="2" x14ac:dyDescent="0.15">
      <c r="E366" s="216"/>
      <c r="F366" s="768"/>
      <c r="G366" s="766"/>
      <c r="H366" s="361"/>
      <c r="I366" s="74"/>
      <c r="J366" s="74"/>
      <c r="K366" s="74"/>
      <c r="L366" s="74"/>
      <c r="M366" s="74"/>
      <c r="N366" s="74"/>
      <c r="O366" s="74"/>
      <c r="P366" s="74"/>
      <c r="Q366" s="74"/>
      <c r="R366" s="74"/>
      <c r="S366" s="74"/>
      <c r="T366" s="95"/>
      <c r="U366" s="95"/>
      <c r="V366" s="95"/>
      <c r="W366" s="95"/>
      <c r="X366" s="1319" t="s">
        <v>129</v>
      </c>
      <c r="Y366" s="1320"/>
      <c r="Z366" s="1320"/>
      <c r="AA366" s="106"/>
      <c r="AB366" s="1319" t="s">
        <v>28</v>
      </c>
      <c r="AC366" s="1320"/>
      <c r="AD366" s="1320"/>
      <c r="AE366" s="70"/>
      <c r="AF366" s="1319" t="s">
        <v>129</v>
      </c>
      <c r="AG366" s="1320"/>
      <c r="AH366" s="1320"/>
      <c r="AI366"/>
      <c r="AJ366" s="1319" t="s">
        <v>28</v>
      </c>
      <c r="AK366" s="1320"/>
      <c r="AL366" s="1320"/>
      <c r="AM366"/>
      <c r="AN366" s="1319" t="s">
        <v>129</v>
      </c>
      <c r="AO366" s="1320"/>
      <c r="AP366" s="1320"/>
      <c r="AQ366"/>
      <c r="AR366"/>
      <c r="AS366"/>
      <c r="AT366" s="74"/>
      <c r="AU366" s="95"/>
      <c r="AV366" s="1319" t="s">
        <v>129</v>
      </c>
      <c r="AW366" s="1320"/>
      <c r="AX366" s="1320"/>
      <c r="AY366" s="106"/>
      <c r="AZ366" s="1319" t="s">
        <v>28</v>
      </c>
      <c r="BA366" s="1320"/>
      <c r="BB366" s="1320"/>
      <c r="BC366" s="70"/>
      <c r="BD366" s="1319" t="s">
        <v>129</v>
      </c>
      <c r="BE366" s="1320"/>
      <c r="BF366" s="1320"/>
      <c r="BG366"/>
      <c r="BH366" s="1319" t="s">
        <v>28</v>
      </c>
      <c r="BI366" s="1320"/>
      <c r="BJ366" s="1320"/>
      <c r="BK366"/>
      <c r="BL366" s="1319" t="s">
        <v>129</v>
      </c>
      <c r="BM366" s="1320"/>
      <c r="BN366" s="1320"/>
      <c r="BO366" s="121"/>
      <c r="BP366" s="768"/>
      <c r="BQ366" s="216"/>
      <c r="BR366" s="216"/>
      <c r="BS366" s="216"/>
      <c r="BT366" s="216"/>
      <c r="BU366" s="63"/>
      <c r="BV366" s="63"/>
      <c r="BW366" s="63"/>
      <c r="BX366" s="63"/>
      <c r="BY366" s="63"/>
      <c r="BZ366" s="63"/>
      <c r="CA366" s="63"/>
      <c r="CB366" s="63"/>
      <c r="CC366" s="63"/>
      <c r="CD366" s="216"/>
      <c r="CE366" s="216"/>
      <c r="CF366" s="216"/>
      <c r="CG366" s="216"/>
      <c r="CH366" s="216"/>
      <c r="CI366" s="216"/>
      <c r="CJ366" s="216"/>
      <c r="CK366" s="216"/>
      <c r="CL366" s="216"/>
      <c r="CM366" s="216"/>
      <c r="CN366" s="216"/>
      <c r="CO366" s="216"/>
      <c r="CP366" s="216"/>
      <c r="CQ366" s="216"/>
      <c r="CR366" s="216"/>
      <c r="CS366" s="216"/>
      <c r="CT366" s="216"/>
      <c r="CU366" s="216"/>
      <c r="CV366" s="216"/>
      <c r="CW366" s="216"/>
      <c r="CX366" s="216"/>
      <c r="CY366" s="216"/>
      <c r="CZ366" s="216"/>
      <c r="DA366" s="216"/>
      <c r="DB366" s="216"/>
      <c r="DC366" s="216"/>
      <c r="DD366" s="216"/>
      <c r="DE366" s="216"/>
      <c r="DF366" s="216"/>
      <c r="DG366" s="216"/>
      <c r="DH366" s="216"/>
      <c r="DI366" s="216"/>
      <c r="DJ366" s="216"/>
      <c r="DK366" s="216"/>
      <c r="DL366" s="216"/>
      <c r="DM366" s="216"/>
      <c r="DN366" s="216"/>
      <c r="DO366" s="216"/>
      <c r="DP366" s="216"/>
      <c r="DQ366" s="216"/>
      <c r="DR366" s="216"/>
      <c r="DS366" s="216"/>
      <c r="DT366" s="216"/>
    </row>
    <row r="367" spans="1:124" s="27" customFormat="1" ht="17" hidden="1" customHeight="1" outlineLevel="2" x14ac:dyDescent="0.15">
      <c r="E367" s="201"/>
      <c r="F367" s="767"/>
      <c r="G367" s="765"/>
      <c r="H367" s="55"/>
      <c r="I367" s="74" t="str">
        <f t="shared" ref="I367:I372" si="40">I351</f>
        <v>Pompe circolazione caldo</v>
      </c>
      <c r="J367" s="74"/>
      <c r="K367" s="74"/>
      <c r="L367" s="74"/>
      <c r="M367" s="74"/>
      <c r="N367" s="74"/>
      <c r="O367" s="74"/>
      <c r="P367" s="74"/>
      <c r="Q367" s="74"/>
      <c r="R367" s="74"/>
      <c r="S367" s="74"/>
      <c r="T367" s="74"/>
      <c r="U367" s="95"/>
      <c r="V367" s="74"/>
      <c r="W367" s="74"/>
      <c r="X367" s="1287">
        <f>AJ360</f>
        <v>0</v>
      </c>
      <c r="Y367" s="1287"/>
      <c r="Z367" s="1287"/>
      <c r="AA367" s="106"/>
      <c r="AB367" s="1288">
        <f>AO859</f>
        <v>0</v>
      </c>
      <c r="AC367" s="1288"/>
      <c r="AD367" s="1288"/>
      <c r="AE367" s="70"/>
      <c r="AF367" s="1289">
        <f>AJ$361*AB367</f>
        <v>0</v>
      </c>
      <c r="AG367" s="1289"/>
      <c r="AH367" s="1289"/>
      <c r="AI367"/>
      <c r="AJ367" s="1400">
        <f>Z1014</f>
        <v>0.3</v>
      </c>
      <c r="AK367" s="1400"/>
      <c r="AL367" s="1400"/>
      <c r="AM367"/>
      <c r="AN367" s="1299">
        <f>AJ$362*AJ367</f>
        <v>0</v>
      </c>
      <c r="AO367" s="1299"/>
      <c r="AP367" s="1299"/>
      <c r="AQ367"/>
      <c r="AR367"/>
      <c r="AS367"/>
      <c r="AT367" s="74"/>
      <c r="AU367" s="74"/>
      <c r="AV367" s="1287">
        <f>BH360</f>
        <v>0</v>
      </c>
      <c r="AW367" s="1287"/>
      <c r="AX367" s="1287"/>
      <c r="AY367" s="106"/>
      <c r="AZ367" s="1328">
        <f>Z859</f>
        <v>0</v>
      </c>
      <c r="BA367" s="1328"/>
      <c r="BB367" s="1328"/>
      <c r="BC367" s="70"/>
      <c r="BD367" s="1289">
        <f>BH$361*AZ367</f>
        <v>0</v>
      </c>
      <c r="BE367" s="1289"/>
      <c r="BF367" s="1289"/>
      <c r="BG367"/>
      <c r="BH367" s="1400">
        <f>Z1014</f>
        <v>0.3</v>
      </c>
      <c r="BI367" s="1400"/>
      <c r="BJ367" s="1400"/>
      <c r="BK367"/>
      <c r="BL367" s="1299">
        <f>BH$362*BH367</f>
        <v>0</v>
      </c>
      <c r="BM367" s="1299"/>
      <c r="BN367" s="1299"/>
      <c r="BO367" s="121"/>
      <c r="BP367" s="767"/>
      <c r="BQ367" s="201"/>
      <c r="BR367" s="201"/>
      <c r="BS367" s="201"/>
      <c r="BT367" s="201" t="s">
        <v>1290</v>
      </c>
      <c r="BU367" s="201"/>
      <c r="BV367" s="201"/>
      <c r="BW367" s="201"/>
      <c r="BX367" s="201"/>
      <c r="BY367" s="201"/>
      <c r="BZ367" s="201"/>
      <c r="CA367" s="201"/>
      <c r="CB367" s="201"/>
      <c r="CC367" s="201"/>
      <c r="CD367" s="201"/>
      <c r="CE367" s="201"/>
      <c r="CF367" s="201"/>
      <c r="CG367" s="201"/>
      <c r="CH367" s="201"/>
      <c r="CI367" s="201"/>
      <c r="CJ367" s="201"/>
      <c r="CK367" s="201"/>
      <c r="CL367" s="201"/>
      <c r="CM367" s="201"/>
      <c r="CN367" s="201"/>
      <c r="CO367" s="201"/>
      <c r="CP367" s="201"/>
      <c r="CQ367" s="201"/>
      <c r="CR367" s="201"/>
      <c r="CS367" s="201"/>
      <c r="CT367" s="201"/>
      <c r="CU367" s="201"/>
      <c r="CV367" s="201"/>
      <c r="CW367" s="201"/>
      <c r="CX367" s="201"/>
      <c r="CY367" s="201"/>
      <c r="CZ367" s="201"/>
      <c r="DA367" s="201"/>
      <c r="DB367" s="201"/>
      <c r="DC367" s="201"/>
      <c r="DD367" s="201"/>
      <c r="DE367" s="201"/>
      <c r="DF367" s="201"/>
      <c r="DG367" s="201"/>
      <c r="DH367" s="201"/>
      <c r="DI367" s="201"/>
      <c r="DJ367" s="201"/>
      <c r="DK367" s="201"/>
      <c r="DL367" s="201"/>
      <c r="DM367" s="201"/>
      <c r="DN367" s="201"/>
      <c r="DO367" s="201"/>
      <c r="DP367" s="201"/>
      <c r="DQ367" s="201"/>
      <c r="DR367" s="201"/>
      <c r="DS367" s="201"/>
      <c r="DT367" s="201"/>
    </row>
    <row r="368" spans="1:124" s="27" customFormat="1" ht="17" hidden="1" customHeight="1" outlineLevel="2" x14ac:dyDescent="0.15">
      <c r="E368" s="201"/>
      <c r="F368" s="767"/>
      <c r="G368" s="765"/>
      <c r="H368" s="55"/>
      <c r="I368" s="74" t="str">
        <f t="shared" si="40"/>
        <v>Pompe nebulizzazione</v>
      </c>
      <c r="J368" s="74"/>
      <c r="K368" s="74"/>
      <c r="L368" s="74"/>
      <c r="M368" s="74"/>
      <c r="N368" s="74"/>
      <c r="O368" s="74"/>
      <c r="P368" s="74"/>
      <c r="Q368" s="74"/>
      <c r="R368" s="74"/>
      <c r="S368" s="74"/>
      <c r="T368" s="74"/>
      <c r="U368" s="95"/>
      <c r="V368" s="74"/>
      <c r="W368" s="74"/>
      <c r="X368" s="1287">
        <f>X367</f>
        <v>0</v>
      </c>
      <c r="Y368" s="1287"/>
      <c r="Z368" s="1287"/>
      <c r="AA368" s="106"/>
      <c r="AB368" s="1328">
        <f>Z860</f>
        <v>0.5</v>
      </c>
      <c r="AC368" s="1329"/>
      <c r="AD368" s="1329"/>
      <c r="AE368" s="70"/>
      <c r="AF368" s="1289">
        <f>AJ$361*AB368</f>
        <v>0</v>
      </c>
      <c r="AG368" s="1289"/>
      <c r="AH368" s="1289"/>
      <c r="AI368"/>
      <c r="AJ368" s="1400">
        <f>Z1015</f>
        <v>0</v>
      </c>
      <c r="AK368" s="1400"/>
      <c r="AL368" s="1400"/>
      <c r="AM368"/>
      <c r="AN368" s="1299">
        <f>AJ$362*AJ368</f>
        <v>0</v>
      </c>
      <c r="AO368" s="1299"/>
      <c r="AP368" s="1299"/>
      <c r="AQ368"/>
      <c r="AR368"/>
      <c r="AS368"/>
      <c r="AT368" s="74"/>
      <c r="AU368" s="74"/>
      <c r="AV368" s="1287">
        <f>AV367</f>
        <v>0</v>
      </c>
      <c r="AW368" s="1287"/>
      <c r="AX368" s="1287"/>
      <c r="AY368" s="106"/>
      <c r="AZ368" s="1328">
        <f>Z860</f>
        <v>0.5</v>
      </c>
      <c r="BA368" s="1329"/>
      <c r="BB368" s="1329"/>
      <c r="BC368" s="70"/>
      <c r="BD368" s="1289">
        <f>BH$361*AZ368</f>
        <v>0</v>
      </c>
      <c r="BE368" s="1289"/>
      <c r="BF368" s="1289"/>
      <c r="BG368"/>
      <c r="BH368" s="1400">
        <f t="shared" ref="BH368:BH370" si="41">Z1015</f>
        <v>0</v>
      </c>
      <c r="BI368" s="1400"/>
      <c r="BJ368" s="1400"/>
      <c r="BK368"/>
      <c r="BL368" s="1299">
        <f>BH$362*BH368</f>
        <v>0</v>
      </c>
      <c r="BM368" s="1299"/>
      <c r="BN368" s="1299"/>
      <c r="BO368" s="121"/>
      <c r="BP368" s="767"/>
      <c r="BQ368" s="201"/>
      <c r="BR368" s="201"/>
      <c r="BS368" s="201"/>
      <c r="BT368" s="201"/>
      <c r="BU368" s="216"/>
      <c r="BV368" s="216"/>
      <c r="BW368" s="216"/>
      <c r="BX368" s="216"/>
      <c r="BY368" s="216"/>
      <c r="BZ368" s="216"/>
      <c r="CA368" s="216"/>
      <c r="CB368" s="216"/>
      <c r="CC368" s="216"/>
      <c r="CD368" s="201"/>
      <c r="CE368" s="201"/>
      <c r="CF368" s="201"/>
      <c r="CG368" s="201"/>
      <c r="CH368" s="201"/>
      <c r="CI368" s="201"/>
      <c r="CJ368" s="201"/>
      <c r="CK368" s="201"/>
      <c r="CL368" s="201"/>
      <c r="CM368" s="201"/>
      <c r="CN368" s="201"/>
      <c r="CO368" s="201"/>
      <c r="CP368" s="201"/>
      <c r="CQ368" s="201"/>
      <c r="CR368" s="201"/>
      <c r="CS368" s="201"/>
      <c r="CT368" s="201"/>
      <c r="CU368" s="201"/>
      <c r="CV368" s="201"/>
      <c r="CW368" s="201"/>
      <c r="CX368" s="201"/>
      <c r="CY368" s="201"/>
      <c r="CZ368" s="201"/>
      <c r="DA368" s="201"/>
      <c r="DB368" s="201"/>
      <c r="DC368" s="201"/>
      <c r="DD368" s="201"/>
      <c r="DE368" s="201"/>
      <c r="DF368" s="201"/>
      <c r="DG368" s="201"/>
      <c r="DH368" s="201"/>
      <c r="DI368" s="201"/>
      <c r="DJ368" s="201"/>
      <c r="DK368" s="201"/>
      <c r="DL368" s="201"/>
      <c r="DM368" s="201"/>
      <c r="DN368" s="201"/>
      <c r="DO368" s="201"/>
      <c r="DP368" s="201"/>
      <c r="DQ368" s="201"/>
      <c r="DR368" s="201"/>
      <c r="DS368" s="201"/>
      <c r="DT368" s="201"/>
    </row>
    <row r="369" spans="1:124" s="27" customFormat="1" ht="17" hidden="1" customHeight="1" outlineLevel="2" x14ac:dyDescent="0.15">
      <c r="E369" s="201"/>
      <c r="F369" s="767"/>
      <c r="G369" s="765"/>
      <c r="H369" s="55"/>
      <c r="I369" s="1286" t="str">
        <f t="shared" si="40"/>
        <v>Ventilatori raffreddato /condensatore</v>
      </c>
      <c r="J369" s="1286"/>
      <c r="K369" s="1286"/>
      <c r="L369" s="1286"/>
      <c r="M369" s="1286"/>
      <c r="N369" s="1286"/>
      <c r="O369" s="1286"/>
      <c r="P369" s="1286"/>
      <c r="Q369" s="1286"/>
      <c r="R369" s="1286"/>
      <c r="S369" s="1286"/>
      <c r="T369" s="74"/>
      <c r="U369" s="95"/>
      <c r="V369" s="74"/>
      <c r="W369" s="74"/>
      <c r="X369" s="1287">
        <f>X367</f>
        <v>0</v>
      </c>
      <c r="Y369" s="1287"/>
      <c r="Z369" s="1287"/>
      <c r="AA369" s="106"/>
      <c r="AB369" s="1328">
        <f>Z861</f>
        <v>1</v>
      </c>
      <c r="AC369" s="1329"/>
      <c r="AD369" s="1329"/>
      <c r="AE369" s="70"/>
      <c r="AF369" s="1289">
        <f>AJ$361*AB369</f>
        <v>0</v>
      </c>
      <c r="AG369" s="1289"/>
      <c r="AH369" s="1289"/>
      <c r="AI369"/>
      <c r="AJ369" s="1400">
        <f>Z1016</f>
        <v>0.4</v>
      </c>
      <c r="AK369" s="1400"/>
      <c r="AL369" s="1400"/>
      <c r="AM369"/>
      <c r="AN369" s="1299">
        <f>AJ$362*AJ369</f>
        <v>0</v>
      </c>
      <c r="AO369" s="1299"/>
      <c r="AP369" s="1299"/>
      <c r="AQ369"/>
      <c r="AR369"/>
      <c r="AS369"/>
      <c r="AT369" s="74"/>
      <c r="AU369" s="74"/>
      <c r="AV369" s="1287">
        <f>AV367</f>
        <v>0</v>
      </c>
      <c r="AW369" s="1287"/>
      <c r="AX369" s="1287"/>
      <c r="AY369" s="106"/>
      <c r="AZ369" s="1328">
        <f t="shared" ref="AZ369:AZ370" si="42">Z861</f>
        <v>1</v>
      </c>
      <c r="BA369" s="1329"/>
      <c r="BB369" s="1329"/>
      <c r="BC369" s="70"/>
      <c r="BD369" s="1289">
        <f>BH$361*AZ369</f>
        <v>0</v>
      </c>
      <c r="BE369" s="1289"/>
      <c r="BF369" s="1289"/>
      <c r="BG369"/>
      <c r="BH369" s="1400">
        <f t="shared" si="41"/>
        <v>0.4</v>
      </c>
      <c r="BI369" s="1400"/>
      <c r="BJ369" s="1400"/>
      <c r="BK369"/>
      <c r="BL369" s="1299">
        <f>BH$362*BH369</f>
        <v>0</v>
      </c>
      <c r="BM369" s="1299"/>
      <c r="BN369" s="1299"/>
      <c r="BO369" s="121"/>
      <c r="BP369" s="767"/>
      <c r="BQ369" s="201"/>
      <c r="BR369" s="201"/>
      <c r="BS369" s="201"/>
      <c r="BT369" s="201"/>
      <c r="BU369" s="201"/>
      <c r="BV369" s="201"/>
      <c r="BW369" s="201"/>
      <c r="BX369" s="201"/>
      <c r="BY369" s="201"/>
      <c r="BZ369" s="201"/>
      <c r="CA369" s="201"/>
      <c r="CB369" s="201"/>
      <c r="CC369" s="201"/>
      <c r="CD369" s="201"/>
      <c r="CE369" s="201"/>
      <c r="CF369" s="201"/>
      <c r="CG369" s="201"/>
      <c r="CH369" s="201"/>
      <c r="CI369" s="201"/>
      <c r="CJ369" s="201"/>
      <c r="CK369" s="201"/>
      <c r="CL369" s="201"/>
      <c r="CM369" s="201"/>
      <c r="CN369" s="201"/>
      <c r="CO369" s="201"/>
      <c r="CP369" s="201"/>
      <c r="CQ369" s="201"/>
      <c r="CR369" s="201"/>
      <c r="CS369" s="201"/>
      <c r="CT369" s="201"/>
      <c r="CU369" s="201"/>
      <c r="CV369" s="201"/>
      <c r="CW369" s="201"/>
      <c r="CX369" s="201"/>
      <c r="CY369" s="201"/>
      <c r="CZ369" s="201"/>
      <c r="DA369" s="201"/>
      <c r="DB369" s="201"/>
      <c r="DC369" s="201"/>
      <c r="DD369" s="201"/>
      <c r="DE369" s="201"/>
      <c r="DF369" s="201"/>
      <c r="DG369" s="201"/>
      <c r="DH369" s="201"/>
      <c r="DI369" s="201"/>
      <c r="DJ369" s="201"/>
      <c r="DK369" s="201"/>
      <c r="DL369" s="201"/>
      <c r="DM369" s="201"/>
      <c r="DN369" s="201"/>
      <c r="DO369" s="201"/>
      <c r="DP369" s="201"/>
      <c r="DQ369" s="201"/>
      <c r="DR369" s="201"/>
      <c r="DS369" s="201"/>
      <c r="DT369" s="201"/>
    </row>
    <row r="370" spans="1:124" s="27" customFormat="1" ht="17" hidden="1" customHeight="1" outlineLevel="2" x14ac:dyDescent="0.15">
      <c r="E370" s="201"/>
      <c r="F370" s="767"/>
      <c r="G370" s="765"/>
      <c r="H370" s="55"/>
      <c r="I370" s="201" t="str">
        <f t="shared" si="40"/>
        <v/>
      </c>
      <c r="J370" s="764"/>
      <c r="K370" s="764"/>
      <c r="L370" s="764"/>
      <c r="M370" s="764"/>
      <c r="N370" s="764"/>
      <c r="O370" s="764"/>
      <c r="P370" s="764"/>
      <c r="Q370" s="764"/>
      <c r="R370" s="764"/>
      <c r="S370" s="347"/>
      <c r="T370" s="74"/>
      <c r="U370" s="95"/>
      <c r="V370" s="74"/>
      <c r="W370" s="74"/>
      <c r="X370" s="1287">
        <f>AJ363</f>
        <v>0</v>
      </c>
      <c r="Y370" s="1287"/>
      <c r="Z370" s="1287"/>
      <c r="AA370" s="106"/>
      <c r="AB370" s="1328">
        <f>Z862</f>
        <v>1</v>
      </c>
      <c r="AC370" s="1329"/>
      <c r="AD370" s="1329"/>
      <c r="AE370" s="70"/>
      <c r="AF370" s="1289">
        <f>AJ$361*AB370</f>
        <v>0</v>
      </c>
      <c r="AG370" s="1289"/>
      <c r="AH370" s="1289"/>
      <c r="AI370"/>
      <c r="AJ370" s="1352">
        <f>Z1017</f>
        <v>1</v>
      </c>
      <c r="AK370" s="1299"/>
      <c r="AL370" s="1299"/>
      <c r="AM370"/>
      <c r="AN370" s="1299">
        <f>AJ$362*AJ370</f>
        <v>0</v>
      </c>
      <c r="AO370" s="1299"/>
      <c r="AP370" s="1299"/>
      <c r="AQ370"/>
      <c r="AR370"/>
      <c r="AS370"/>
      <c r="AT370" s="74"/>
      <c r="AU370" s="74"/>
      <c r="AV370" s="1287">
        <f>BH363</f>
        <v>0</v>
      </c>
      <c r="AW370" s="1287"/>
      <c r="AX370" s="1287"/>
      <c r="AY370" s="106"/>
      <c r="AZ370" s="1328">
        <f t="shared" si="42"/>
        <v>1</v>
      </c>
      <c r="BA370" s="1329"/>
      <c r="BB370" s="1329"/>
      <c r="BC370" s="70"/>
      <c r="BD370" s="1289">
        <f>BH$361*AZ370</f>
        <v>0</v>
      </c>
      <c r="BE370" s="1289"/>
      <c r="BF370" s="1289"/>
      <c r="BG370"/>
      <c r="BH370" s="1400">
        <f t="shared" si="41"/>
        <v>1</v>
      </c>
      <c r="BI370" s="1400"/>
      <c r="BJ370" s="1400"/>
      <c r="BK370"/>
      <c r="BL370" s="1299">
        <f>BH$362*BH370</f>
        <v>0</v>
      </c>
      <c r="BM370" s="1299"/>
      <c r="BN370" s="1299"/>
      <c r="BO370" s="121"/>
      <c r="BP370" s="767"/>
      <c r="BQ370" s="201"/>
      <c r="BR370" s="201"/>
      <c r="BS370" s="201"/>
      <c r="BT370" s="201"/>
      <c r="BU370" s="201"/>
      <c r="BV370" s="201"/>
      <c r="BW370" s="201"/>
      <c r="BX370" s="201"/>
      <c r="BY370" s="201"/>
      <c r="BZ370" s="201"/>
      <c r="CA370" s="201"/>
      <c r="CB370" s="201"/>
      <c r="CC370" s="201"/>
      <c r="CD370" s="201"/>
      <c r="CE370" s="201"/>
      <c r="CF370" s="201"/>
      <c r="CG370" s="201"/>
      <c r="CH370" s="201"/>
      <c r="CI370" s="201"/>
      <c r="CJ370" s="201"/>
      <c r="CK370" s="201"/>
      <c r="CL370" s="201"/>
      <c r="CM370" s="201"/>
      <c r="CN370" s="201"/>
      <c r="CO370" s="201"/>
      <c r="CP370" s="201"/>
      <c r="CQ370" s="201"/>
      <c r="CR370" s="201"/>
      <c r="CS370" s="201"/>
      <c r="CT370" s="201"/>
      <c r="CU370" s="201"/>
      <c r="CV370" s="201"/>
      <c r="CW370" s="201"/>
      <c r="CX370" s="201"/>
      <c r="CY370" s="201"/>
      <c r="CZ370" s="201"/>
      <c r="DA370" s="201"/>
      <c r="DB370" s="201"/>
      <c r="DC370" s="201"/>
      <c r="DD370" s="201"/>
      <c r="DE370" s="201"/>
      <c r="DF370" s="201"/>
      <c r="DG370" s="201"/>
      <c r="DH370" s="201"/>
      <c r="DI370" s="201"/>
      <c r="DJ370" s="201"/>
      <c r="DK370" s="201"/>
      <c r="DL370" s="201"/>
      <c r="DM370" s="201"/>
      <c r="DN370" s="201"/>
      <c r="DO370" s="201"/>
      <c r="DP370" s="201"/>
      <c r="DQ370" s="201"/>
      <c r="DR370" s="201"/>
      <c r="DS370" s="201"/>
      <c r="DT370" s="201"/>
    </row>
    <row r="371" spans="1:124" s="27" customFormat="1" ht="17" hidden="1" customHeight="1" outlineLevel="2" x14ac:dyDescent="0.15">
      <c r="E371" s="201"/>
      <c r="F371" s="767"/>
      <c r="G371" s="765"/>
      <c r="H371" s="55"/>
      <c r="I371" s="27" t="str">
        <f t="shared" si="40"/>
        <v>funzionamento ausiliario supplementare per il freecooling o l'utilizzo del calore</v>
      </c>
      <c r="J371" s="347"/>
      <c r="K371" s="347"/>
      <c r="L371" s="347"/>
      <c r="M371" s="347"/>
      <c r="N371" s="347"/>
      <c r="O371" s="347"/>
      <c r="P371" s="347"/>
      <c r="Q371" s="347"/>
      <c r="R371" s="347"/>
      <c r="S371" s="347"/>
      <c r="T371" s="74"/>
      <c r="U371" s="95"/>
      <c r="V371" s="74"/>
      <c r="W371" s="74"/>
      <c r="X371" s="763"/>
      <c r="Y371" s="763"/>
      <c r="Z371" s="763"/>
      <c r="AA371" s="106"/>
      <c r="AB371" s="742"/>
      <c r="AC371" s="149"/>
      <c r="AD371" s="149"/>
      <c r="AE371" s="70"/>
      <c r="AF371" s="126"/>
      <c r="AG371" s="126"/>
      <c r="AH371" s="126"/>
      <c r="AI371"/>
      <c r="AJ371"/>
      <c r="AK371"/>
      <c r="AL371"/>
      <c r="AM371"/>
      <c r="AN371"/>
      <c r="AO371"/>
      <c r="AP371"/>
      <c r="AQ371"/>
      <c r="AR371"/>
      <c r="AS371"/>
      <c r="AT371" s="74"/>
      <c r="AU371" s="74"/>
      <c r="AV371" s="763"/>
      <c r="AW371" s="763"/>
      <c r="AX371" s="763"/>
      <c r="AY371" s="106"/>
      <c r="AZ371" s="742"/>
      <c r="BA371" s="149"/>
      <c r="BB371" s="149"/>
      <c r="BC371" s="70"/>
      <c r="BD371" s="126"/>
      <c r="BE371" s="126"/>
      <c r="BF371" s="126"/>
      <c r="BG371"/>
      <c r="BH371"/>
      <c r="BI371"/>
      <c r="BJ371"/>
      <c r="BK371"/>
      <c r="BL371"/>
      <c r="BM371"/>
      <c r="BN371"/>
      <c r="BO371" s="121"/>
      <c r="BP371" s="767"/>
      <c r="BQ371" s="201"/>
      <c r="BR371" s="201"/>
      <c r="BS371" s="201"/>
      <c r="BT371" s="201"/>
      <c r="BU371" s="201"/>
      <c r="BV371" s="201"/>
      <c r="BW371" s="201"/>
      <c r="BX371" s="201"/>
      <c r="BY371" s="201"/>
      <c r="BZ371" s="201"/>
      <c r="CA371" s="201"/>
      <c r="CB371" s="201"/>
      <c r="CC371" s="201"/>
      <c r="CD371" s="201"/>
      <c r="CE371" s="201"/>
      <c r="CF371" s="201"/>
      <c r="CG371" s="201"/>
      <c r="CH371" s="201"/>
      <c r="CI371" s="201"/>
      <c r="CJ371" s="201"/>
      <c r="CK371" s="201"/>
      <c r="CL371" s="201"/>
      <c r="CM371" s="201"/>
      <c r="CN371" s="201"/>
      <c r="CO371" s="201"/>
      <c r="CP371" s="201"/>
      <c r="CQ371" s="201"/>
      <c r="CR371" s="201"/>
      <c r="CS371" s="201"/>
      <c r="CT371" s="201"/>
      <c r="CU371" s="201"/>
      <c r="CV371" s="201"/>
      <c r="CW371" s="201"/>
      <c r="CX371" s="201"/>
      <c r="CY371" s="201"/>
      <c r="CZ371" s="201"/>
      <c r="DA371" s="201"/>
      <c r="DB371" s="201"/>
      <c r="DC371" s="201"/>
      <c r="DD371" s="201"/>
      <c r="DE371" s="201"/>
      <c r="DF371" s="201"/>
      <c r="DG371" s="201"/>
      <c r="DH371" s="201"/>
      <c r="DI371" s="201"/>
      <c r="DJ371" s="201"/>
      <c r="DK371" s="201"/>
      <c r="DL371" s="201"/>
      <c r="DM371" s="201"/>
      <c r="DN371" s="201"/>
      <c r="DO371" s="201"/>
      <c r="DP371" s="201"/>
      <c r="DQ371" s="201"/>
      <c r="DR371" s="201"/>
      <c r="DS371" s="201"/>
      <c r="DT371" s="201"/>
    </row>
    <row r="372" spans="1:124" s="27" customFormat="1" ht="17" hidden="1" customHeight="1" outlineLevel="2" x14ac:dyDescent="0.15">
      <c r="E372" s="201"/>
      <c r="F372" s="767"/>
      <c r="G372" s="765"/>
      <c r="H372" s="55"/>
      <c r="I372" s="1293" t="str">
        <f t="shared" si="40"/>
        <v/>
      </c>
      <c r="J372" s="1293"/>
      <c r="K372" s="1293"/>
      <c r="L372" s="1293"/>
      <c r="M372" s="1293"/>
      <c r="N372" s="1293"/>
      <c r="O372" s="1293"/>
      <c r="P372" s="1293"/>
      <c r="Q372" s="1293"/>
      <c r="R372" s="1293"/>
      <c r="S372" s="1293"/>
      <c r="T372" s="507"/>
      <c r="U372" s="506"/>
      <c r="V372" s="507"/>
      <c r="W372" s="507"/>
      <c r="X372" s="1294"/>
      <c r="Y372" s="1294"/>
      <c r="Z372" s="1294"/>
      <c r="AA372" s="450"/>
      <c r="AB372" s="1500">
        <v>1</v>
      </c>
      <c r="AC372" s="1501"/>
      <c r="AD372" s="1501"/>
      <c r="AE372" s="477"/>
      <c r="AF372" s="1296">
        <f>AJ$361*AB372</f>
        <v>0</v>
      </c>
      <c r="AG372" s="1296"/>
      <c r="AH372" s="1296"/>
      <c r="AI372" s="283"/>
      <c r="AJ372" s="1512">
        <v>1</v>
      </c>
      <c r="AK372" s="1512"/>
      <c r="AL372" s="1512"/>
      <c r="AM372" s="283"/>
      <c r="AN372" s="1342">
        <f>AJ$362*AJ372</f>
        <v>0</v>
      </c>
      <c r="AO372" s="1342"/>
      <c r="AP372" s="1342"/>
      <c r="AQ372"/>
      <c r="AR372"/>
      <c r="AS372"/>
      <c r="AT372" s="74"/>
      <c r="AU372" s="507"/>
      <c r="AV372" s="1294"/>
      <c r="AW372" s="1294"/>
      <c r="AX372" s="1294"/>
      <c r="AY372" s="450"/>
      <c r="AZ372" s="1500">
        <v>1</v>
      </c>
      <c r="BA372" s="1501"/>
      <c r="BB372" s="1501"/>
      <c r="BC372" s="477"/>
      <c r="BD372" s="1296">
        <f>BH$361*AZ372</f>
        <v>0</v>
      </c>
      <c r="BE372" s="1296"/>
      <c r="BF372" s="1296"/>
      <c r="BG372" s="283"/>
      <c r="BH372" s="1512">
        <v>1</v>
      </c>
      <c r="BI372" s="1512"/>
      <c r="BJ372" s="1512"/>
      <c r="BK372" s="283"/>
      <c r="BL372" s="1342">
        <f>BH$362*BH372</f>
        <v>0</v>
      </c>
      <c r="BM372" s="1342"/>
      <c r="BN372" s="1342"/>
      <c r="BO372" s="121"/>
      <c r="BP372" s="767"/>
      <c r="BQ372" s="201"/>
      <c r="BR372" s="201"/>
      <c r="BS372" s="201"/>
      <c r="BT372" s="201" t="s">
        <v>1291</v>
      </c>
      <c r="BU372" s="201"/>
      <c r="BV372" s="201"/>
      <c r="BW372" s="201"/>
      <c r="BX372" s="201"/>
      <c r="BY372" s="201"/>
      <c r="BZ372" s="201"/>
      <c r="CA372" s="201"/>
      <c r="CB372" s="201"/>
      <c r="CC372" s="201"/>
      <c r="CD372" s="201"/>
      <c r="CE372" s="201"/>
      <c r="CF372" s="201"/>
      <c r="CG372" s="201"/>
      <c r="CH372" s="201"/>
      <c r="CI372" s="201"/>
      <c r="CJ372" s="201"/>
      <c r="CK372" s="201"/>
      <c r="CL372" s="201"/>
      <c r="CM372" s="201"/>
      <c r="CN372" s="201"/>
      <c r="CO372" s="201"/>
      <c r="CP372" s="201"/>
      <c r="CQ372" s="201"/>
      <c r="CR372" s="201"/>
      <c r="CS372" s="201"/>
      <c r="CT372" s="201"/>
      <c r="CU372" s="201"/>
      <c r="CV372" s="201"/>
      <c r="CW372" s="201"/>
      <c r="CX372" s="201"/>
      <c r="CY372" s="201"/>
      <c r="CZ372" s="201"/>
      <c r="DA372" s="201"/>
      <c r="DB372" s="201"/>
      <c r="DC372" s="201"/>
      <c r="DD372" s="201"/>
      <c r="DE372" s="201"/>
      <c r="DF372" s="201"/>
      <c r="DG372" s="201"/>
      <c r="DH372" s="201"/>
      <c r="DI372" s="201"/>
      <c r="DJ372" s="201"/>
      <c r="DK372" s="201"/>
      <c r="DL372" s="201"/>
      <c r="DM372" s="201"/>
      <c r="DN372" s="201"/>
      <c r="DO372" s="201"/>
      <c r="DP372" s="201"/>
      <c r="DQ372" s="201"/>
      <c r="DR372" s="201"/>
      <c r="DS372" s="201"/>
      <c r="DT372" s="201"/>
    </row>
    <row r="373" spans="1:124" s="124" customFormat="1" ht="17" hidden="1" customHeight="1" outlineLevel="2" x14ac:dyDescent="0.15">
      <c r="A373" s="27"/>
      <c r="B373" s="27"/>
      <c r="C373" s="27"/>
      <c r="D373" s="27"/>
      <c r="E373" s="216"/>
      <c r="F373" s="767"/>
      <c r="G373" s="765"/>
      <c r="H373" s="361"/>
      <c r="I373" s="395"/>
      <c r="J373" s="115"/>
      <c r="K373" s="115"/>
      <c r="L373" s="115"/>
      <c r="M373" s="115"/>
      <c r="N373" s="115"/>
      <c r="O373" s="115"/>
      <c r="P373" s="115"/>
      <c r="Q373" s="115"/>
      <c r="R373" s="115"/>
      <c r="S373" s="115"/>
      <c r="T373" s="115"/>
      <c r="U373" s="151"/>
      <c r="V373" s="115"/>
      <c r="W373" s="115"/>
      <c r="X373" s="1301"/>
      <c r="Y373" s="1301"/>
      <c r="Z373" s="1301"/>
      <c r="AA373" s="137"/>
      <c r="AB373" s="1355"/>
      <c r="AC373" s="1355"/>
      <c r="AD373" s="1355"/>
      <c r="AE373" s="178"/>
      <c r="AF373" s="1356"/>
      <c r="AG373" s="1356"/>
      <c r="AH373" s="1356"/>
      <c r="AI373" s="179"/>
      <c r="AJ373" s="1356"/>
      <c r="AK373" s="1356"/>
      <c r="AL373" s="1356"/>
      <c r="AM373" s="179"/>
      <c r="AN373" s="179"/>
      <c r="AO373" s="179"/>
      <c r="AP373" s="179"/>
      <c r="AQ373" s="179"/>
      <c r="AR373" s="179"/>
      <c r="AS373" s="179"/>
      <c r="AT373" s="115"/>
      <c r="AU373" s="115"/>
      <c r="AV373" s="1301"/>
      <c r="AW373" s="1301"/>
      <c r="AX373" s="1301"/>
      <c r="AY373" s="137"/>
      <c r="AZ373" s="1355"/>
      <c r="BA373" s="1355"/>
      <c r="BB373" s="1355"/>
      <c r="BC373" s="178"/>
      <c r="BD373" s="1356"/>
      <c r="BE373" s="1356"/>
      <c r="BF373" s="1356"/>
      <c r="BG373" s="179"/>
      <c r="BH373" s="1356"/>
      <c r="BI373" s="1356"/>
      <c r="BJ373" s="1356"/>
      <c r="BK373" s="179"/>
      <c r="BL373" s="179"/>
      <c r="BM373" s="179"/>
      <c r="BN373" s="179"/>
      <c r="BO373" s="180"/>
      <c r="BP373" s="767"/>
      <c r="BQ373" s="201"/>
      <c r="BR373" s="201"/>
      <c r="BS373" s="216"/>
      <c r="BT373" s="216"/>
      <c r="BU373" s="201"/>
      <c r="BV373" s="201"/>
      <c r="BW373" s="201"/>
      <c r="BX373" s="201"/>
      <c r="BY373" s="201"/>
      <c r="BZ373" s="201"/>
      <c r="CA373" s="201"/>
      <c r="CB373" s="201"/>
      <c r="CC373" s="201"/>
      <c r="CD373" s="216"/>
      <c r="CE373" s="216"/>
      <c r="CF373" s="216"/>
      <c r="CG373" s="216"/>
      <c r="CH373" s="216"/>
      <c r="CI373" s="216"/>
      <c r="CJ373" s="216"/>
      <c r="CK373" s="216"/>
      <c r="CL373" s="216"/>
      <c r="CM373" s="216"/>
      <c r="CN373" s="216"/>
      <c r="CO373" s="216"/>
      <c r="CP373" s="216"/>
      <c r="CQ373" s="216"/>
      <c r="CR373" s="216"/>
      <c r="CS373" s="216"/>
      <c r="CT373" s="216"/>
      <c r="CU373" s="216"/>
      <c r="CV373" s="216"/>
      <c r="CW373" s="216"/>
      <c r="CX373" s="216"/>
      <c r="CY373" s="216"/>
      <c r="CZ373" s="216"/>
      <c r="DA373" s="216"/>
      <c r="DB373" s="216"/>
      <c r="DC373" s="216"/>
      <c r="DD373" s="216"/>
      <c r="DE373" s="216"/>
      <c r="DF373" s="216"/>
      <c r="DG373" s="216"/>
      <c r="DH373" s="216"/>
      <c r="DI373" s="216"/>
      <c r="DJ373" s="216"/>
      <c r="DK373" s="216"/>
      <c r="DL373" s="216"/>
      <c r="DM373" s="216"/>
      <c r="DN373" s="216"/>
      <c r="DO373" s="216"/>
      <c r="DP373" s="216"/>
      <c r="DQ373" s="216"/>
      <c r="DR373" s="216"/>
      <c r="DS373" s="216"/>
      <c r="DT373" s="216"/>
    </row>
    <row r="374" spans="1:124" outlineLevel="1" collapsed="1" x14ac:dyDescent="0.15">
      <c r="G374" s="118"/>
      <c r="BO374" s="121"/>
      <c r="BQ374" s="201"/>
      <c r="BU374" s="201"/>
      <c r="BV374" s="201"/>
      <c r="BW374" s="201"/>
      <c r="BX374" s="201"/>
      <c r="BY374" s="201"/>
      <c r="BZ374" s="201"/>
      <c r="CA374" s="201"/>
      <c r="CB374" s="201"/>
      <c r="CC374" s="201"/>
    </row>
    <row r="375" spans="1:124" outlineLevel="1" x14ac:dyDescent="0.15">
      <c r="G375" s="118"/>
      <c r="BO375" s="121"/>
      <c r="BQ375" s="201"/>
      <c r="BU375" s="201"/>
      <c r="BV375" s="201"/>
      <c r="BW375" s="201"/>
      <c r="BX375" s="201"/>
      <c r="BY375" s="201"/>
      <c r="BZ375" s="201"/>
      <c r="CA375" s="201"/>
      <c r="CB375" s="201"/>
      <c r="CC375" s="201"/>
    </row>
    <row r="376" spans="1:124" outlineLevel="1" x14ac:dyDescent="0.15">
      <c r="G376" s="118"/>
      <c r="H376" s="364">
        <v>5.4</v>
      </c>
      <c r="I376" s="399" t="str">
        <f>X!$C$98</f>
        <v>Consumo elettricità aggregati ausiliari «parte fredda»</v>
      </c>
      <c r="X376" s="1358" t="s">
        <v>127</v>
      </c>
      <c r="Y376" s="1358"/>
      <c r="Z376" s="1358"/>
      <c r="AA376" s="35"/>
      <c r="AB376" s="1358" t="str">
        <f>AB348</f>
        <v>Regolazione</v>
      </c>
      <c r="AC376" s="1358"/>
      <c r="AD376" s="1358"/>
      <c r="AE376" s="35"/>
      <c r="AF376" s="1474" t="str">
        <f>X!$C$192</f>
        <v>Pe (corr.)</v>
      </c>
      <c r="AG376" s="1358"/>
      <c r="AH376" s="1358"/>
      <c r="AI376" s="35"/>
      <c r="AJ376" s="35"/>
      <c r="AK376" s="35"/>
      <c r="AL376" s="35"/>
      <c r="AM376" s="35"/>
      <c r="AN376" s="35"/>
      <c r="AO376" s="35"/>
      <c r="AP376" s="35"/>
      <c r="AQ376" s="35"/>
      <c r="AR376" s="35"/>
      <c r="AS376" s="35"/>
      <c r="AT376" s="35"/>
      <c r="AU376" s="35"/>
      <c r="AV376" s="1358" t="s">
        <v>127</v>
      </c>
      <c r="AW376" s="1358"/>
      <c r="AX376" s="1358"/>
      <c r="AY376" s="35"/>
      <c r="AZ376" s="1358" t="str">
        <f>AZ348</f>
        <v>Regolazione</v>
      </c>
      <c r="BA376" s="1358"/>
      <c r="BB376" s="1358"/>
      <c r="BC376" s="35"/>
      <c r="BD376" s="1474" t="str">
        <f>X!$C$192</f>
        <v>Pe (corr.)</v>
      </c>
      <c r="BE376" s="1358"/>
      <c r="BF376" s="1358"/>
      <c r="BO376" s="121"/>
      <c r="BQ376" s="201"/>
      <c r="BU376" s="201"/>
      <c r="BV376" s="201"/>
      <c r="BW376" s="201"/>
      <c r="BX376" s="201"/>
      <c r="BY376" s="201"/>
      <c r="BZ376" s="201"/>
      <c r="CA376" s="201"/>
      <c r="CB376" s="201"/>
      <c r="CC376" s="201"/>
    </row>
    <row r="377" spans="1:124" s="27" customFormat="1" ht="6" customHeight="1" outlineLevel="1" x14ac:dyDescent="0.15">
      <c r="E377" s="201"/>
      <c r="G377" s="90"/>
      <c r="H377" s="347"/>
      <c r="I377" s="74"/>
      <c r="J377" s="74"/>
      <c r="K377" s="74"/>
      <c r="L377" s="74"/>
      <c r="M377" s="74"/>
      <c r="N377" s="74"/>
      <c r="O377" s="74"/>
      <c r="P377" s="74"/>
      <c r="Q377" s="74"/>
      <c r="R377" s="74"/>
      <c r="S377" s="74"/>
      <c r="T377" s="74"/>
      <c r="U377" s="95"/>
      <c r="V377" s="74"/>
      <c r="W377" s="74"/>
      <c r="X377" s="106"/>
      <c r="Y377" s="106"/>
      <c r="Z377" s="106"/>
      <c r="AA377" s="106"/>
      <c r="AB377" s="106"/>
      <c r="AC377" s="106"/>
      <c r="AD377" s="106"/>
      <c r="AE377"/>
      <c r="AF377"/>
      <c r="AG377"/>
      <c r="AH377"/>
      <c r="AI377"/>
      <c r="AJ377"/>
      <c r="AK377"/>
      <c r="AL377"/>
      <c r="AM377"/>
      <c r="AN377"/>
      <c r="AO377"/>
      <c r="AP377"/>
      <c r="AQ377"/>
      <c r="AR377"/>
      <c r="AS377"/>
      <c r="AT377" s="106"/>
      <c r="AU377" s="106"/>
      <c r="AV377" s="106"/>
      <c r="AW377" s="106"/>
      <c r="AX377" s="106"/>
      <c r="AY377" s="106"/>
      <c r="AZ377" s="106"/>
      <c r="BA377" s="106"/>
      <c r="BB377" s="106"/>
      <c r="BC377"/>
      <c r="BD377"/>
      <c r="BE377"/>
      <c r="BF377"/>
      <c r="BG377"/>
      <c r="BH377"/>
      <c r="BI377"/>
      <c r="BJ377"/>
      <c r="BK377"/>
      <c r="BL377"/>
      <c r="BM377"/>
      <c r="BN377"/>
      <c r="BO377" s="121"/>
      <c r="BQ377" s="201"/>
      <c r="BR377" s="201"/>
      <c r="BS377" s="201"/>
      <c r="BT377" s="201"/>
      <c r="BU377" s="201"/>
      <c r="BV377" s="201"/>
      <c r="BW377" s="201"/>
      <c r="BX377" s="201"/>
      <c r="BY377" s="201"/>
      <c r="BZ377" s="201"/>
      <c r="CA377" s="201"/>
      <c r="CB377" s="201"/>
      <c r="CC377" s="201"/>
      <c r="CD377" s="201"/>
      <c r="CE377" s="201"/>
      <c r="CF377" s="201"/>
      <c r="CG377" s="201"/>
      <c r="CH377" s="201"/>
      <c r="CI377" s="201"/>
      <c r="CJ377" s="201"/>
      <c r="CK377" s="201"/>
      <c r="CL377" s="201"/>
      <c r="CM377" s="201"/>
      <c r="CN377" s="201"/>
      <c r="CO377" s="201"/>
      <c r="CP377" s="201"/>
      <c r="CQ377" s="201"/>
      <c r="CR377" s="201"/>
      <c r="CS377" s="201"/>
      <c r="CT377" s="201"/>
      <c r="CU377" s="201"/>
      <c r="CV377" s="201"/>
      <c r="CW377" s="201"/>
      <c r="CX377" s="201"/>
      <c r="CY377" s="201"/>
      <c r="CZ377" s="201"/>
      <c r="DA377" s="201"/>
      <c r="DB377" s="201"/>
      <c r="DC377" s="201"/>
      <c r="DD377" s="201"/>
      <c r="DE377" s="201"/>
      <c r="DF377" s="201"/>
      <c r="DG377" s="201"/>
      <c r="DH377" s="201"/>
      <c r="DI377" s="201"/>
      <c r="DJ377" s="201"/>
      <c r="DK377" s="201"/>
      <c r="DL377" s="201"/>
      <c r="DM377" s="201"/>
      <c r="DN377" s="201"/>
      <c r="DO377" s="201"/>
      <c r="DP377" s="201"/>
      <c r="DQ377" s="201"/>
      <c r="DR377" s="201"/>
      <c r="DS377" s="201"/>
      <c r="DT377" s="201"/>
    </row>
    <row r="378" spans="1:124" s="124" customFormat="1" ht="17" customHeight="1" outlineLevel="1" x14ac:dyDescent="0.15">
      <c r="E378" s="216"/>
      <c r="G378" s="123"/>
      <c r="H378" s="361"/>
      <c r="I378" s="95" t="str">
        <f>I89</f>
        <v>Pompe circolazione freddo</v>
      </c>
      <c r="J378" s="95"/>
      <c r="K378" s="95"/>
      <c r="M378" s="95"/>
      <c r="N378" s="95"/>
      <c r="O378" s="95"/>
      <c r="P378" s="95"/>
      <c r="Q378" s="95"/>
      <c r="R378" s="95"/>
      <c r="S378" s="95"/>
      <c r="T378" s="95"/>
      <c r="U378" s="95" t="s">
        <v>83</v>
      </c>
      <c r="V378" s="95"/>
      <c r="W378" s="95"/>
      <c r="X378" s="1356">
        <f>X89</f>
        <v>0</v>
      </c>
      <c r="Y378" s="1356"/>
      <c r="Z378" s="1356"/>
      <c r="AA378" s="106"/>
      <c r="AB378" s="1401">
        <f>-AP566</f>
        <v>0</v>
      </c>
      <c r="AC378" s="1291"/>
      <c r="AD378" s="1291"/>
      <c r="AE378" s="70"/>
      <c r="AF378" s="1356">
        <f>X378*(1+AB378)</f>
        <v>0</v>
      </c>
      <c r="AG378" s="1356"/>
      <c r="AH378" s="1356"/>
      <c r="AI378"/>
      <c r="AJ378"/>
      <c r="AK378"/>
      <c r="AL378"/>
      <c r="AM378"/>
      <c r="AN378"/>
      <c r="AO378"/>
      <c r="AP378"/>
      <c r="AQ378"/>
      <c r="AR378"/>
      <c r="AS378"/>
      <c r="AT378" s="74"/>
      <c r="AU378" s="74"/>
      <c r="AV378" s="1356">
        <f>AV89</f>
        <v>0</v>
      </c>
      <c r="AW378" s="1356"/>
      <c r="AX378" s="1356"/>
      <c r="AY378" s="106"/>
      <c r="AZ378" s="1401">
        <f>-BN566</f>
        <v>0</v>
      </c>
      <c r="BA378" s="1291"/>
      <c r="BB378" s="1291"/>
      <c r="BC378" s="70"/>
      <c r="BD378" s="1356">
        <f>AV378*(1+AZ378)</f>
        <v>0</v>
      </c>
      <c r="BE378" s="1356"/>
      <c r="BF378" s="1356"/>
      <c r="BG378"/>
      <c r="BH378"/>
      <c r="BI378"/>
      <c r="BJ378"/>
      <c r="BK378"/>
      <c r="BL378"/>
      <c r="BM378"/>
      <c r="BN378"/>
      <c r="BO378" s="121"/>
      <c r="BQ378" s="201"/>
      <c r="BR378" s="216"/>
      <c r="BS378" s="216"/>
      <c r="BT378" s="216"/>
      <c r="BU378" s="63"/>
      <c r="BV378" s="63"/>
      <c r="BW378" s="63"/>
      <c r="BX378" s="63"/>
      <c r="BY378" s="63"/>
      <c r="BZ378" s="63"/>
      <c r="CA378" s="63"/>
      <c r="CB378" s="63"/>
      <c r="CC378" s="63"/>
      <c r="CD378" s="216"/>
      <c r="CE378" s="216"/>
      <c r="CF378" s="216"/>
      <c r="CG378" s="216"/>
      <c r="CH378" s="216"/>
      <c r="CI378" s="216"/>
      <c r="CJ378" s="216"/>
      <c r="CK378" s="216"/>
      <c r="CL378" s="216"/>
      <c r="CM378" s="216"/>
      <c r="CN378" s="216"/>
      <c r="CO378" s="216"/>
      <c r="CP378" s="216"/>
      <c r="CQ378" s="216"/>
      <c r="CR378" s="216"/>
      <c r="CS378" s="216"/>
      <c r="CT378" s="216"/>
      <c r="CU378" s="216"/>
      <c r="CV378" s="216"/>
      <c r="CW378" s="216"/>
      <c r="CX378" s="216"/>
      <c r="CY378" s="216"/>
      <c r="CZ378" s="216"/>
      <c r="DA378" s="216"/>
      <c r="DB378" s="216"/>
      <c r="DC378" s="216"/>
      <c r="DD378" s="216"/>
      <c r="DE378" s="216"/>
      <c r="DF378" s="216"/>
      <c r="DG378" s="216"/>
      <c r="DH378" s="216"/>
      <c r="DI378" s="216"/>
      <c r="DJ378" s="216"/>
      <c r="DK378" s="216"/>
      <c r="DL378" s="216"/>
      <c r="DM378" s="216"/>
      <c r="DN378" s="216"/>
      <c r="DO378" s="216"/>
      <c r="DP378" s="216"/>
      <c r="DQ378" s="216"/>
      <c r="DR378" s="216"/>
      <c r="DS378" s="216"/>
      <c r="DT378" s="216"/>
    </row>
    <row r="379" spans="1:124" s="124" customFormat="1" ht="17" customHeight="1" outlineLevel="1" x14ac:dyDescent="0.15">
      <c r="A379" s="27"/>
      <c r="B379" s="27"/>
      <c r="C379" s="27"/>
      <c r="D379" s="27"/>
      <c r="E379" s="216"/>
      <c r="G379" s="123"/>
      <c r="H379" s="361"/>
      <c r="I379" s="95" t="str">
        <f>I91</f>
        <v>Ventilatori gruppo freddo</v>
      </c>
      <c r="J379" s="95"/>
      <c r="K379" s="95"/>
      <c r="M379" s="95"/>
      <c r="N379" s="95"/>
      <c r="O379" s="95"/>
      <c r="P379" s="95"/>
      <c r="Q379" s="95"/>
      <c r="R379" s="95"/>
      <c r="S379" s="95"/>
      <c r="T379" s="95"/>
      <c r="U379" s="95" t="s">
        <v>83</v>
      </c>
      <c r="V379" s="95"/>
      <c r="W379" s="95"/>
      <c r="X379" s="1356">
        <f>X91</f>
        <v>0</v>
      </c>
      <c r="Y379" s="1356"/>
      <c r="Z379" s="1356"/>
      <c r="AA379" s="106"/>
      <c r="AB379" s="1401">
        <f>-AP576</f>
        <v>0</v>
      </c>
      <c r="AC379" s="1291"/>
      <c r="AD379" s="1291"/>
      <c r="AE379" s="70"/>
      <c r="AF379" s="1356">
        <f>X379*(1+AB379)</f>
        <v>0</v>
      </c>
      <c r="AG379" s="1356"/>
      <c r="AH379" s="1356"/>
      <c r="AI379"/>
      <c r="AJ379"/>
      <c r="AK379"/>
      <c r="AL379"/>
      <c r="AM379"/>
      <c r="AN379"/>
      <c r="AO379"/>
      <c r="AP379"/>
      <c r="AQ379"/>
      <c r="AR379"/>
      <c r="AS379"/>
      <c r="AT379" s="74"/>
      <c r="AU379" s="74"/>
      <c r="AV379" s="1356">
        <f>AV91</f>
        <v>0</v>
      </c>
      <c r="AW379" s="1356"/>
      <c r="AX379" s="1356"/>
      <c r="AY379" s="106"/>
      <c r="AZ379" s="1401">
        <f>-BN576</f>
        <v>0</v>
      </c>
      <c r="BA379" s="1291"/>
      <c r="BB379" s="1291"/>
      <c r="BC379" s="70"/>
      <c r="BD379" s="1356">
        <f>AV379*(1+AZ379)</f>
        <v>0</v>
      </c>
      <c r="BE379" s="1356"/>
      <c r="BF379" s="1356"/>
      <c r="BG379"/>
      <c r="BH379"/>
      <c r="BI379"/>
      <c r="BJ379"/>
      <c r="BK379"/>
      <c r="BL379"/>
      <c r="BM379"/>
      <c r="BN379"/>
      <c r="BO379" s="121"/>
      <c r="BQ379" s="201"/>
      <c r="BR379" s="216"/>
      <c r="BS379" s="216"/>
      <c r="BT379" s="216"/>
      <c r="BU379" s="63"/>
      <c r="BV379" s="63"/>
      <c r="BW379" s="63"/>
      <c r="BX379" s="63"/>
      <c r="BY379" s="63"/>
      <c r="BZ379" s="63"/>
      <c r="CA379" s="63"/>
      <c r="CB379" s="63"/>
      <c r="CC379" s="63"/>
      <c r="CD379" s="216"/>
      <c r="CE379" s="216"/>
      <c r="CF379" s="216"/>
      <c r="CG379" s="216"/>
      <c r="CH379" s="216"/>
      <c r="CI379" s="216"/>
      <c r="CJ379" s="216"/>
      <c r="CK379" s="216"/>
      <c r="CL379" s="216"/>
      <c r="CM379" s="216"/>
      <c r="CN379" s="216"/>
      <c r="CO379" s="216"/>
      <c r="CP379" s="216"/>
      <c r="CQ379" s="216"/>
      <c r="CR379" s="216"/>
      <c r="CS379" s="216"/>
      <c r="CT379" s="216"/>
      <c r="CU379" s="216"/>
      <c r="CV379" s="216"/>
      <c r="CW379" s="216"/>
      <c r="CX379" s="216"/>
      <c r="CY379" s="216"/>
      <c r="CZ379" s="216"/>
      <c r="DA379" s="216"/>
      <c r="DB379" s="216"/>
      <c r="DC379" s="216"/>
      <c r="DD379" s="216"/>
      <c r="DE379" s="216"/>
      <c r="DF379" s="216"/>
      <c r="DG379" s="216"/>
      <c r="DH379" s="216"/>
      <c r="DI379" s="216"/>
      <c r="DJ379" s="216"/>
      <c r="DK379" s="216"/>
      <c r="DL379" s="216"/>
      <c r="DM379" s="216"/>
      <c r="DN379" s="216"/>
      <c r="DO379" s="216"/>
      <c r="DP379" s="216"/>
      <c r="DQ379" s="216"/>
      <c r="DR379" s="216"/>
      <c r="DS379" s="216"/>
      <c r="DT379" s="216"/>
    </row>
    <row r="380" spans="1:124" s="27" customFormat="1" ht="17" customHeight="1" outlineLevel="1" x14ac:dyDescent="0.15">
      <c r="A380" s="771">
        <f>IF(X380+AV380&gt;0,0,IF(I380=0,1,0))</f>
        <v>1</v>
      </c>
      <c r="B380" s="771">
        <f>IF(X380=0,1,0)</f>
        <v>1</v>
      </c>
      <c r="C380" s="771">
        <f>IF(AV380=0,1,0)</f>
        <v>1</v>
      </c>
      <c r="D380" s="771"/>
      <c r="E380" s="201"/>
      <c r="G380" s="90"/>
      <c r="H380" s="55"/>
      <c r="I380" s="183">
        <f>I93</f>
        <v>0</v>
      </c>
      <c r="J380" s="181"/>
      <c r="K380" s="181"/>
      <c r="L380" s="182"/>
      <c r="M380" s="181"/>
      <c r="N380" s="181"/>
      <c r="O380" s="181"/>
      <c r="P380" s="181"/>
      <c r="Q380" s="181"/>
      <c r="R380" s="181"/>
      <c r="S380" s="181"/>
      <c r="T380" s="181"/>
      <c r="U380" s="183" t="s">
        <v>83</v>
      </c>
      <c r="V380" s="181"/>
      <c r="W380" s="181"/>
      <c r="X380" s="1323">
        <f>X93</f>
        <v>0</v>
      </c>
      <c r="Y380" s="1323"/>
      <c r="Z380" s="1323"/>
      <c r="AA380" s="184"/>
      <c r="AB380" s="1330">
        <f>-AP586</f>
        <v>0</v>
      </c>
      <c r="AC380" s="1331"/>
      <c r="AD380" s="1331"/>
      <c r="AE380" s="185"/>
      <c r="AF380" s="1323">
        <f>X380*(1+AB380)</f>
        <v>0</v>
      </c>
      <c r="AG380" s="1323"/>
      <c r="AH380" s="1323"/>
      <c r="AI380"/>
      <c r="AJ380"/>
      <c r="AK380"/>
      <c r="AL380"/>
      <c r="AM380"/>
      <c r="AN380"/>
      <c r="AO380"/>
      <c r="AP380"/>
      <c r="AQ380"/>
      <c r="AR380"/>
      <c r="AS380"/>
      <c r="AT380" s="74"/>
      <c r="AU380" s="74"/>
      <c r="AV380" s="1323">
        <f>AV93</f>
        <v>0</v>
      </c>
      <c r="AW380" s="1323"/>
      <c r="AX380" s="1323"/>
      <c r="AY380" s="184"/>
      <c r="AZ380" s="1330">
        <f>-BN586</f>
        <v>0</v>
      </c>
      <c r="BA380" s="1331"/>
      <c r="BB380" s="1331"/>
      <c r="BC380" s="185"/>
      <c r="BD380" s="1323">
        <f>AV380*(1+AZ380)</f>
        <v>0</v>
      </c>
      <c r="BE380" s="1323"/>
      <c r="BF380" s="1323"/>
      <c r="BG380"/>
      <c r="BH380"/>
      <c r="BI380"/>
      <c r="BJ380"/>
      <c r="BK380"/>
      <c r="BL380"/>
      <c r="BM380"/>
      <c r="BN380"/>
      <c r="BO380" s="121"/>
      <c r="BQ380" s="201"/>
      <c r="BR380" s="201"/>
      <c r="BS380" s="201"/>
      <c r="BT380" s="201"/>
      <c r="BU380" s="201"/>
      <c r="BV380" s="201"/>
      <c r="BW380" s="201"/>
      <c r="BX380" s="201"/>
      <c r="BY380" s="201"/>
      <c r="BZ380" s="201"/>
      <c r="CA380" s="201"/>
      <c r="CB380" s="201"/>
      <c r="CC380" s="201"/>
      <c r="CD380" s="201"/>
      <c r="CE380" s="201"/>
      <c r="CF380" s="201"/>
      <c r="CG380" s="201"/>
      <c r="CH380" s="201"/>
      <c r="CI380" s="201"/>
      <c r="CJ380" s="201"/>
      <c r="CK380" s="201"/>
      <c r="CL380" s="201"/>
      <c r="CM380" s="201"/>
      <c r="CN380" s="201"/>
      <c r="CO380" s="201"/>
      <c r="CP380" s="201"/>
      <c r="CQ380" s="201"/>
      <c r="CR380" s="201"/>
      <c r="CS380" s="201"/>
      <c r="CT380" s="201"/>
      <c r="CU380" s="201"/>
      <c r="CV380" s="201"/>
      <c r="CW380" s="201"/>
      <c r="CX380" s="201"/>
      <c r="CY380" s="201"/>
      <c r="CZ380" s="201"/>
      <c r="DA380" s="201"/>
      <c r="DB380" s="201"/>
      <c r="DC380" s="201"/>
      <c r="DD380" s="201"/>
      <c r="DE380" s="201"/>
      <c r="DF380" s="201"/>
      <c r="DG380" s="201"/>
      <c r="DH380" s="201"/>
      <c r="DI380" s="201"/>
      <c r="DJ380" s="201"/>
      <c r="DK380" s="201"/>
      <c r="DL380" s="201"/>
      <c r="DM380" s="201"/>
      <c r="DN380" s="201"/>
      <c r="DO380" s="201"/>
      <c r="DP380" s="201"/>
      <c r="DQ380" s="201"/>
      <c r="DR380" s="201"/>
      <c r="DS380" s="201"/>
      <c r="DT380" s="201"/>
    </row>
    <row r="381" spans="1:124" s="124" customFormat="1" ht="17" customHeight="1" outlineLevel="1" x14ac:dyDescent="0.15">
      <c r="E381" s="216"/>
      <c r="G381" s="123"/>
      <c r="H381" s="361"/>
      <c r="I381" s="115" t="str">
        <f>I357</f>
        <v>Totale</v>
      </c>
      <c r="J381" s="115"/>
      <c r="K381" s="115"/>
      <c r="L381" s="115"/>
      <c r="M381" s="115"/>
      <c r="N381" s="115"/>
      <c r="O381" s="115"/>
      <c r="P381" s="115"/>
      <c r="Q381" s="115"/>
      <c r="R381" s="115"/>
      <c r="S381" s="115"/>
      <c r="T381" s="115"/>
      <c r="U381" s="151" t="s">
        <v>83</v>
      </c>
      <c r="V381" s="115"/>
      <c r="W381" s="115"/>
      <c r="X381" s="1301"/>
      <c r="Y381" s="1301"/>
      <c r="Z381" s="1301"/>
      <c r="AA381" s="137"/>
      <c r="AB381" s="1355"/>
      <c r="AC381" s="1355"/>
      <c r="AD381" s="1355"/>
      <c r="AE381" s="178"/>
      <c r="AF381" s="1356">
        <f>SUM(AF378:AH380)</f>
        <v>0</v>
      </c>
      <c r="AG381" s="1356"/>
      <c r="AH381" s="1356"/>
      <c r="AI381" s="179"/>
      <c r="AJ381" s="179"/>
      <c r="AK381" s="179"/>
      <c r="AL381" s="179"/>
      <c r="AM381" s="179"/>
      <c r="AN381" s="179"/>
      <c r="AO381" s="179"/>
      <c r="AP381" s="179"/>
      <c r="AQ381" s="179"/>
      <c r="AR381" s="179"/>
      <c r="AS381" s="179"/>
      <c r="AT381" s="115"/>
      <c r="AU381" s="115"/>
      <c r="AV381" s="1301"/>
      <c r="AW381" s="1301"/>
      <c r="AX381" s="1301"/>
      <c r="AY381" s="137"/>
      <c r="AZ381" s="1355"/>
      <c r="BA381" s="1355"/>
      <c r="BB381" s="1355"/>
      <c r="BC381" s="178"/>
      <c r="BD381" s="1356">
        <f>SUM(BD378:BF380)</f>
        <v>0</v>
      </c>
      <c r="BE381" s="1356"/>
      <c r="BF381" s="1356"/>
      <c r="BG381" s="179"/>
      <c r="BH381" s="179"/>
      <c r="BI381" s="179"/>
      <c r="BJ381" s="179"/>
      <c r="BK381" s="179"/>
      <c r="BL381" s="179"/>
      <c r="BM381" s="179"/>
      <c r="BN381" s="179"/>
      <c r="BO381" s="180"/>
      <c r="BQ381" s="201"/>
      <c r="BR381" s="216"/>
      <c r="BS381" s="216"/>
      <c r="BT381" s="216"/>
      <c r="BU381" s="63"/>
      <c r="BV381" s="63"/>
      <c r="BW381" s="63"/>
      <c r="BX381" s="63"/>
      <c r="BY381" s="63"/>
      <c r="BZ381" s="63"/>
      <c r="CA381" s="63"/>
      <c r="CB381" s="63"/>
      <c r="CC381" s="63"/>
      <c r="CD381" s="216"/>
      <c r="CE381" s="216"/>
      <c r="CF381" s="216"/>
      <c r="CG381" s="216"/>
      <c r="CH381" s="216"/>
      <c r="CI381" s="216"/>
      <c r="CJ381" s="216"/>
      <c r="CK381" s="216"/>
      <c r="CL381" s="216"/>
      <c r="CM381" s="216"/>
      <c r="CN381" s="216"/>
      <c r="CO381" s="216"/>
      <c r="CP381" s="216"/>
      <c r="CQ381" s="216"/>
      <c r="CR381" s="216"/>
      <c r="CS381" s="216"/>
      <c r="CT381" s="216"/>
      <c r="CU381" s="216"/>
      <c r="CV381" s="216"/>
      <c r="CW381" s="216"/>
      <c r="CX381" s="216"/>
      <c r="CY381" s="216"/>
      <c r="CZ381" s="216"/>
      <c r="DA381" s="216"/>
      <c r="DB381" s="216"/>
      <c r="DC381" s="216"/>
      <c r="DD381" s="216"/>
      <c r="DE381" s="216"/>
      <c r="DF381" s="216"/>
      <c r="DG381" s="216"/>
      <c r="DH381" s="216"/>
      <c r="DI381" s="216"/>
      <c r="DJ381" s="216"/>
      <c r="DK381" s="216"/>
      <c r="DL381" s="216"/>
      <c r="DM381" s="216"/>
      <c r="DN381" s="216"/>
      <c r="DO381" s="216"/>
      <c r="DP381" s="216"/>
      <c r="DQ381" s="216"/>
      <c r="DR381" s="216"/>
      <c r="DS381" s="216"/>
      <c r="DT381" s="216"/>
    </row>
    <row r="382" spans="1:124" s="27" customFormat="1" ht="6" customHeight="1" outlineLevel="1" x14ac:dyDescent="0.15">
      <c r="E382" s="201"/>
      <c r="G382" s="90"/>
      <c r="H382" s="55"/>
      <c r="I382" s="74"/>
      <c r="J382" s="74"/>
      <c r="K382" s="74"/>
      <c r="M382" s="74"/>
      <c r="N382" s="74"/>
      <c r="O382" s="74"/>
      <c r="P382" s="74"/>
      <c r="Q382" s="74"/>
      <c r="R382" s="74"/>
      <c r="S382" s="74"/>
      <c r="T382" s="74"/>
      <c r="U382" s="95"/>
      <c r="V382" s="74"/>
      <c r="W382" s="74"/>
      <c r="X382" s="106"/>
      <c r="Y382" s="106"/>
      <c r="Z382" s="106"/>
      <c r="AA382" s="106"/>
      <c r="AB382" s="106"/>
      <c r="AC382" s="106"/>
      <c r="AD382" s="106"/>
      <c r="AE382" s="70"/>
      <c r="AF382" s="106"/>
      <c r="AG382" s="106"/>
      <c r="AH382" s="106"/>
      <c r="AI382"/>
      <c r="AJ382"/>
      <c r="AK382"/>
      <c r="AL382"/>
      <c r="AM382"/>
      <c r="AN382"/>
      <c r="AO382"/>
      <c r="AP382"/>
      <c r="AQ382"/>
      <c r="AR382"/>
      <c r="AS382"/>
      <c r="AT382" s="74"/>
      <c r="AU382" s="74"/>
      <c r="AV382" s="106"/>
      <c r="AW382" s="106"/>
      <c r="AX382" s="106"/>
      <c r="AY382" s="106"/>
      <c r="AZ382" s="106"/>
      <c r="BA382" s="106"/>
      <c r="BB382" s="106"/>
      <c r="BC382" s="70"/>
      <c r="BD382" s="106"/>
      <c r="BE382" s="106"/>
      <c r="BF382" s="106"/>
      <c r="BG382"/>
      <c r="BH382"/>
      <c r="BI382"/>
      <c r="BJ382"/>
      <c r="BK382"/>
      <c r="BL382"/>
      <c r="BM382"/>
      <c r="BN382"/>
      <c r="BO382" s="121"/>
      <c r="BQ382" s="201"/>
      <c r="BR382" s="201"/>
      <c r="BS382" s="201"/>
      <c r="BT382" s="201"/>
      <c r="BU382" s="63"/>
      <c r="BV382" s="63"/>
      <c r="BW382" s="63"/>
      <c r="BX382" s="63"/>
      <c r="BY382" s="63"/>
      <c r="BZ382" s="63"/>
      <c r="CA382" s="63"/>
      <c r="CB382" s="63"/>
      <c r="CC382" s="63"/>
      <c r="CD382" s="201"/>
      <c r="CE382" s="201"/>
      <c r="CF382" s="201"/>
      <c r="CG382" s="201"/>
      <c r="CH382" s="201"/>
      <c r="CI382" s="201"/>
      <c r="CJ382" s="201"/>
      <c r="CK382" s="201"/>
      <c r="CL382" s="201"/>
      <c r="CM382" s="201"/>
      <c r="CN382" s="201"/>
      <c r="CO382" s="201"/>
      <c r="CP382" s="201"/>
      <c r="CQ382" s="201"/>
      <c r="CR382" s="201"/>
      <c r="CS382" s="201"/>
      <c r="CT382" s="201"/>
      <c r="CU382" s="201"/>
      <c r="CV382" s="201"/>
      <c r="CW382" s="201"/>
      <c r="CX382" s="201"/>
      <c r="CY382" s="201"/>
      <c r="CZ382" s="201"/>
      <c r="DA382" s="201"/>
      <c r="DB382" s="201"/>
      <c r="DC382" s="201"/>
      <c r="DD382" s="201"/>
      <c r="DE382" s="201"/>
      <c r="DF382" s="201"/>
      <c r="DG382" s="201"/>
      <c r="DH382" s="201"/>
      <c r="DI382" s="201"/>
      <c r="DJ382" s="201"/>
      <c r="DK382" s="201"/>
      <c r="DL382" s="201"/>
      <c r="DM382" s="201"/>
      <c r="DN382" s="201"/>
      <c r="DO382" s="201"/>
      <c r="DP382" s="201"/>
      <c r="DQ382" s="201"/>
      <c r="DR382" s="201"/>
      <c r="DS382" s="201"/>
      <c r="DT382" s="201"/>
    </row>
    <row r="383" spans="1:124" s="27" customFormat="1" ht="17" customHeight="1" outlineLevel="1" x14ac:dyDescent="0.15">
      <c r="E383" s="201"/>
      <c r="G383" s="90"/>
      <c r="H383" s="55"/>
      <c r="I383" s="74" t="str">
        <f>X!$C$163</f>
        <v>Durata</v>
      </c>
      <c r="J383" s="74"/>
      <c r="K383" s="74"/>
      <c r="L383" s="74"/>
      <c r="M383" s="74"/>
      <c r="N383" s="74"/>
      <c r="O383" s="74"/>
      <c r="P383" s="74"/>
      <c r="Q383" s="74"/>
      <c r="R383" s="74"/>
      <c r="S383" s="74"/>
      <c r="T383" s="74"/>
      <c r="U383" s="95" t="s">
        <v>129</v>
      </c>
      <c r="V383" s="74"/>
      <c r="W383" s="74"/>
      <c r="X383" s="1356"/>
      <c r="Y383" s="1356"/>
      <c r="Z383" s="1356"/>
      <c r="AA383" s="106"/>
      <c r="AB383" s="1291"/>
      <c r="AC383" s="1291"/>
      <c r="AD383" s="1291"/>
      <c r="AE383" s="70"/>
      <c r="AF383" s="1266">
        <f>AN328</f>
        <v>0</v>
      </c>
      <c r="AG383" s="1291"/>
      <c r="AH383" s="1291"/>
      <c r="AI383"/>
      <c r="AJ383"/>
      <c r="AK383"/>
      <c r="AL383"/>
      <c r="AM383"/>
      <c r="AN383"/>
      <c r="AO383"/>
      <c r="AP383"/>
      <c r="AQ383"/>
      <c r="AR383"/>
      <c r="AS383"/>
      <c r="AT383" s="74"/>
      <c r="AU383" s="74"/>
      <c r="AV383" s="1356"/>
      <c r="AW383" s="1356"/>
      <c r="AX383" s="1356"/>
      <c r="AY383" s="106"/>
      <c r="AZ383" s="1291"/>
      <c r="BA383" s="1291"/>
      <c r="BB383" s="1291"/>
      <c r="BC383" s="70"/>
      <c r="BD383" s="1266">
        <f>BL328</f>
        <v>0</v>
      </c>
      <c r="BE383" s="1291"/>
      <c r="BF383" s="1291"/>
      <c r="BG383"/>
      <c r="BH383"/>
      <c r="BI383"/>
      <c r="BJ383"/>
      <c r="BK383"/>
      <c r="BL383"/>
      <c r="BM383"/>
      <c r="BN383"/>
      <c r="BO383" s="121"/>
      <c r="BQ383" s="201"/>
      <c r="BR383" s="201"/>
      <c r="BS383" s="201"/>
      <c r="BT383" s="201"/>
      <c r="BU383" s="63"/>
      <c r="BV383" s="63"/>
      <c r="BW383" s="63"/>
      <c r="BX383" s="63"/>
      <c r="BY383" s="63"/>
      <c r="BZ383" s="63"/>
      <c r="CA383" s="63"/>
      <c r="CB383" s="63"/>
      <c r="CC383" s="63"/>
      <c r="CD383" s="201"/>
      <c r="CE383" s="201"/>
      <c r="CF383" s="201"/>
      <c r="CG383" s="201"/>
      <c r="CH383" s="201"/>
      <c r="CI383" s="201"/>
      <c r="CJ383" s="201"/>
      <c r="CK383" s="201"/>
      <c r="CL383" s="201"/>
      <c r="CM383" s="201"/>
      <c r="CN383" s="201"/>
      <c r="CO383" s="201"/>
      <c r="CP383" s="201"/>
      <c r="CQ383" s="201"/>
      <c r="CR383" s="201"/>
      <c r="CS383" s="201"/>
      <c r="CT383" s="201"/>
      <c r="CU383" s="201"/>
      <c r="CV383" s="201"/>
      <c r="CW383" s="201"/>
      <c r="CX383" s="201"/>
      <c r="CY383" s="201"/>
      <c r="CZ383" s="201"/>
      <c r="DA383" s="201"/>
      <c r="DB383" s="201"/>
      <c r="DC383" s="201"/>
      <c r="DD383" s="201"/>
      <c r="DE383" s="201"/>
      <c r="DF383" s="201"/>
      <c r="DG383" s="201"/>
      <c r="DH383" s="201"/>
      <c r="DI383" s="201"/>
      <c r="DJ383" s="201"/>
      <c r="DK383" s="201"/>
      <c r="DL383" s="201"/>
      <c r="DM383" s="201"/>
      <c r="DN383" s="201"/>
      <c r="DO383" s="201"/>
      <c r="DP383" s="201"/>
      <c r="DQ383" s="201"/>
      <c r="DR383" s="201"/>
      <c r="DS383" s="201"/>
      <c r="DT383" s="201"/>
    </row>
    <row r="384" spans="1:124" s="124" customFormat="1" ht="17" customHeight="1" outlineLevel="1" x14ac:dyDescent="0.15">
      <c r="E384" s="216"/>
      <c r="G384" s="123"/>
      <c r="H384" s="361"/>
      <c r="I384" s="155" t="str">
        <f>I381</f>
        <v>Totale</v>
      </c>
      <c r="J384" s="155"/>
      <c r="K384" s="155"/>
      <c r="L384" s="155"/>
      <c r="M384" s="155"/>
      <c r="N384" s="155"/>
      <c r="O384" s="155"/>
      <c r="P384" s="155"/>
      <c r="Q384" s="155"/>
      <c r="R384" s="155"/>
      <c r="S384" s="155"/>
      <c r="T384" s="155"/>
      <c r="U384" s="156" t="s">
        <v>20</v>
      </c>
      <c r="V384" s="155"/>
      <c r="W384" s="155"/>
      <c r="X384" s="1379"/>
      <c r="Y384" s="1379"/>
      <c r="Z384" s="1379"/>
      <c r="AA384" s="160"/>
      <c r="AB384" s="1357"/>
      <c r="AC384" s="1357"/>
      <c r="AD384" s="1357"/>
      <c r="AE384" s="186"/>
      <c r="AF384" s="1386">
        <f>IF(AF381*AF383&gt;10000,ROUND(AF381*AF383,-3),ROUND(AF381*AF383,-2))</f>
        <v>0</v>
      </c>
      <c r="AG384" s="1386"/>
      <c r="AH384" s="1386"/>
      <c r="AI384" s="179"/>
      <c r="AJ384" s="179"/>
      <c r="AK384" s="179"/>
      <c r="AL384" s="179"/>
      <c r="AM384" s="179"/>
      <c r="AN384" s="179"/>
      <c r="AO384" s="179"/>
      <c r="AP384" s="179"/>
      <c r="AQ384" s="179"/>
      <c r="AR384" s="179"/>
      <c r="AS384" s="179"/>
      <c r="AT384" s="115"/>
      <c r="AU384" s="115"/>
      <c r="AV384" s="1379"/>
      <c r="AW384" s="1379"/>
      <c r="AX384" s="1379"/>
      <c r="AY384" s="160"/>
      <c r="AZ384" s="1357"/>
      <c r="BA384" s="1357"/>
      <c r="BB384" s="1357"/>
      <c r="BC384" s="186"/>
      <c r="BD384" s="1386">
        <f>IF(BD381*BD383&gt;10000,ROUND(BD381*BD383,-3),ROUND(BD381*BD383,-2))</f>
        <v>0</v>
      </c>
      <c r="BE384" s="1386"/>
      <c r="BF384" s="1386"/>
      <c r="BG384" s="179"/>
      <c r="BH384" s="179"/>
      <c r="BI384" s="179"/>
      <c r="BJ384" s="179"/>
      <c r="BK384" s="179"/>
      <c r="BL384" s="179"/>
      <c r="BM384" s="179"/>
      <c r="BN384" s="179"/>
      <c r="BO384" s="180"/>
      <c r="BQ384" s="201"/>
      <c r="BR384" s="216"/>
      <c r="BS384" s="216"/>
      <c r="BT384" s="216"/>
      <c r="BU384" s="63"/>
      <c r="BV384" s="63"/>
      <c r="BW384" s="63"/>
      <c r="BX384" s="63"/>
      <c r="BY384" s="63"/>
      <c r="BZ384" s="63"/>
      <c r="CA384" s="63"/>
      <c r="CB384" s="63"/>
      <c r="CC384" s="63"/>
      <c r="CD384" s="216"/>
      <c r="CE384" s="216"/>
      <c r="CF384" s="216"/>
      <c r="CG384" s="216"/>
      <c r="CH384" s="216"/>
      <c r="CI384" s="216"/>
      <c r="CJ384" s="216"/>
      <c r="CK384" s="216"/>
      <c r="CL384" s="216"/>
      <c r="CM384" s="216"/>
      <c r="CN384" s="216"/>
      <c r="CO384" s="216"/>
      <c r="CP384" s="216"/>
      <c r="CQ384" s="216"/>
      <c r="CR384" s="216"/>
      <c r="CS384" s="216"/>
      <c r="CT384" s="216"/>
      <c r="CU384" s="216"/>
      <c r="CV384" s="216"/>
      <c r="CW384" s="216"/>
      <c r="CX384" s="216"/>
      <c r="CY384" s="216"/>
      <c r="CZ384" s="216"/>
      <c r="DA384" s="216"/>
      <c r="DB384" s="216"/>
      <c r="DC384" s="216"/>
      <c r="DD384" s="216"/>
      <c r="DE384" s="216"/>
      <c r="DF384" s="216"/>
      <c r="DG384" s="216"/>
      <c r="DH384" s="216"/>
      <c r="DI384" s="216"/>
      <c r="DJ384" s="216"/>
      <c r="DK384" s="216"/>
      <c r="DL384" s="216"/>
      <c r="DM384" s="216"/>
      <c r="DN384" s="216"/>
      <c r="DO384" s="216"/>
      <c r="DP384" s="216"/>
      <c r="DQ384" s="216"/>
      <c r="DR384" s="216"/>
      <c r="DS384" s="216"/>
      <c r="DT384" s="216"/>
    </row>
    <row r="385" spans="5:124" s="124" customFormat="1" ht="17" customHeight="1" outlineLevel="1" x14ac:dyDescent="0.15">
      <c r="E385" s="216"/>
      <c r="G385" s="123"/>
      <c r="H385" s="361"/>
      <c r="I385" s="115"/>
      <c r="J385" s="115"/>
      <c r="K385" s="115"/>
      <c r="L385" s="115"/>
      <c r="M385" s="115"/>
      <c r="N385" s="115"/>
      <c r="O385" s="115"/>
      <c r="P385" s="115"/>
      <c r="Q385" s="115"/>
      <c r="R385" s="115"/>
      <c r="S385" s="115"/>
      <c r="T385" s="115"/>
      <c r="U385" s="151"/>
      <c r="V385" s="115"/>
      <c r="W385" s="115"/>
      <c r="X385" s="152"/>
      <c r="Y385" s="152"/>
      <c r="Z385" s="152"/>
      <c r="AA385" s="137"/>
      <c r="AB385" s="137"/>
      <c r="AC385" s="137"/>
      <c r="AD385" s="137"/>
      <c r="AE385" s="178"/>
      <c r="AF385" s="292"/>
      <c r="AG385" s="292"/>
      <c r="AH385" s="292"/>
      <c r="AI385" s="179"/>
      <c r="AJ385" s="179"/>
      <c r="AK385" s="179"/>
      <c r="AL385" s="179"/>
      <c r="AM385" s="179"/>
      <c r="AN385" s="179"/>
      <c r="AO385" s="179"/>
      <c r="AP385" s="179"/>
      <c r="AQ385" s="179"/>
      <c r="AR385" s="179"/>
      <c r="AS385" s="179"/>
      <c r="AT385" s="115"/>
      <c r="AU385" s="115"/>
      <c r="AV385" s="152"/>
      <c r="AW385" s="152"/>
      <c r="AX385" s="152"/>
      <c r="AY385" s="137"/>
      <c r="AZ385" s="137"/>
      <c r="BA385" s="137"/>
      <c r="BB385" s="137"/>
      <c r="BC385" s="178"/>
      <c r="BD385" s="292"/>
      <c r="BE385" s="292"/>
      <c r="BF385" s="292"/>
      <c r="BG385" s="179"/>
      <c r="BH385" s="179"/>
      <c r="BI385" s="179"/>
      <c r="BJ385" s="179"/>
      <c r="BK385" s="179"/>
      <c r="BL385" s="179"/>
      <c r="BM385" s="179"/>
      <c r="BN385" s="179"/>
      <c r="BO385" s="180"/>
      <c r="BQ385" s="201"/>
      <c r="BR385" s="216"/>
      <c r="BS385" s="216"/>
      <c r="BT385" s="216"/>
      <c r="BU385" s="63"/>
      <c r="BV385" s="63"/>
      <c r="BW385" s="63"/>
      <c r="BX385" s="63"/>
      <c r="BY385" s="63"/>
      <c r="BZ385" s="63"/>
      <c r="CA385" s="63"/>
      <c r="CB385" s="63"/>
      <c r="CC385" s="63"/>
      <c r="CD385" s="216"/>
      <c r="CE385" s="216"/>
      <c r="CF385" s="216"/>
      <c r="CG385" s="216"/>
      <c r="CH385" s="216"/>
      <c r="CI385" s="216"/>
      <c r="CJ385" s="216"/>
      <c r="CK385" s="216"/>
      <c r="CL385" s="216"/>
      <c r="CM385" s="216"/>
      <c r="CN385" s="216"/>
      <c r="CO385" s="216"/>
      <c r="CP385" s="216"/>
      <c r="CQ385" s="216"/>
      <c r="CR385" s="216"/>
      <c r="CS385" s="216"/>
      <c r="CT385" s="216"/>
      <c r="CU385" s="216"/>
      <c r="CV385" s="216"/>
      <c r="CW385" s="216"/>
      <c r="CX385" s="216"/>
      <c r="CY385" s="216"/>
      <c r="CZ385" s="216"/>
      <c r="DA385" s="216"/>
      <c r="DB385" s="216"/>
      <c r="DC385" s="216"/>
      <c r="DD385" s="216"/>
      <c r="DE385" s="216"/>
      <c r="DF385" s="216"/>
      <c r="DG385" s="216"/>
      <c r="DH385" s="216"/>
      <c r="DI385" s="216"/>
      <c r="DJ385" s="216"/>
      <c r="DK385" s="216"/>
      <c r="DL385" s="216"/>
      <c r="DM385" s="216"/>
      <c r="DN385" s="216"/>
      <c r="DO385" s="216"/>
      <c r="DP385" s="216"/>
      <c r="DQ385" s="216"/>
      <c r="DR385" s="216"/>
      <c r="DS385" s="216"/>
      <c r="DT385" s="216"/>
    </row>
    <row r="386" spans="5:124" s="124" customFormat="1" ht="17" customHeight="1" outlineLevel="1" x14ac:dyDescent="0.15">
      <c r="E386" s="216"/>
      <c r="G386" s="123"/>
      <c r="H386" s="361"/>
      <c r="I386" s="115"/>
      <c r="J386" s="115"/>
      <c r="K386" s="115"/>
      <c r="L386" s="115"/>
      <c r="M386" s="115"/>
      <c r="N386" s="115"/>
      <c r="O386" s="115"/>
      <c r="P386" s="115"/>
      <c r="Q386" s="115"/>
      <c r="R386" s="115"/>
      <c r="S386" s="115"/>
      <c r="T386" s="115"/>
      <c r="U386" s="151"/>
      <c r="V386" s="115"/>
      <c r="W386" s="115"/>
      <c r="X386" s="152"/>
      <c r="Y386" s="152"/>
      <c r="Z386" s="152"/>
      <c r="AA386" s="137"/>
      <c r="AB386" s="137"/>
      <c r="AC386" s="137"/>
      <c r="AD386" s="137"/>
      <c r="AE386" s="178"/>
      <c r="AF386" s="292"/>
      <c r="AG386" s="292"/>
      <c r="AH386" s="292"/>
      <c r="AI386" s="179"/>
      <c r="AJ386" s="179"/>
      <c r="AK386" s="179"/>
      <c r="AL386" s="179"/>
      <c r="AM386" s="179"/>
      <c r="AN386" s="179"/>
      <c r="AO386" s="179"/>
      <c r="AP386" s="179"/>
      <c r="AQ386" s="179"/>
      <c r="AR386" s="179"/>
      <c r="AS386" s="179"/>
      <c r="AT386" s="115"/>
      <c r="AU386" s="115"/>
      <c r="AV386" s="152"/>
      <c r="AW386" s="152"/>
      <c r="AX386" s="152"/>
      <c r="AY386" s="137"/>
      <c r="AZ386" s="137"/>
      <c r="BA386" s="137"/>
      <c r="BB386" s="137"/>
      <c r="BC386" s="178"/>
      <c r="BD386" s="292"/>
      <c r="BE386" s="292"/>
      <c r="BF386" s="292"/>
      <c r="BG386" s="179"/>
      <c r="BH386" s="179"/>
      <c r="BI386" s="179"/>
      <c r="BJ386" s="179"/>
      <c r="BK386" s="179"/>
      <c r="BL386" s="179"/>
      <c r="BM386" s="179"/>
      <c r="BN386" s="179"/>
      <c r="BO386" s="180"/>
      <c r="BQ386" s="201"/>
      <c r="BR386" s="216"/>
      <c r="BS386" s="216"/>
      <c r="BT386" s="216"/>
      <c r="BU386" s="63"/>
      <c r="BV386" s="63"/>
      <c r="BW386" s="63"/>
      <c r="BX386" s="63"/>
      <c r="BY386" s="63"/>
      <c r="BZ386" s="63"/>
      <c r="CA386" s="63"/>
      <c r="CB386" s="63"/>
      <c r="CC386" s="63"/>
      <c r="CD386" s="216"/>
      <c r="CE386" s="216"/>
      <c r="CF386" s="216"/>
      <c r="CG386" s="216"/>
      <c r="CH386" s="216"/>
      <c r="CI386" s="216"/>
      <c r="CJ386" s="216"/>
      <c r="CK386" s="216"/>
      <c r="CL386" s="216"/>
      <c r="CM386" s="216"/>
      <c r="CN386" s="216"/>
      <c r="CO386" s="216"/>
      <c r="CP386" s="216"/>
      <c r="CQ386" s="216"/>
      <c r="CR386" s="216"/>
      <c r="CS386" s="216"/>
      <c r="CT386" s="216"/>
      <c r="CU386" s="216"/>
      <c r="CV386" s="216"/>
      <c r="CW386" s="216"/>
      <c r="CX386" s="216"/>
      <c r="CY386" s="216"/>
      <c r="CZ386" s="216"/>
      <c r="DA386" s="216"/>
      <c r="DB386" s="216"/>
      <c r="DC386" s="216"/>
      <c r="DD386" s="216"/>
      <c r="DE386" s="216"/>
      <c r="DF386" s="216"/>
      <c r="DG386" s="216"/>
      <c r="DH386" s="216"/>
      <c r="DI386" s="216"/>
      <c r="DJ386" s="216"/>
      <c r="DK386" s="216"/>
      <c r="DL386" s="216"/>
      <c r="DM386" s="216"/>
      <c r="DN386" s="216"/>
      <c r="DO386" s="216"/>
      <c r="DP386" s="216"/>
      <c r="DQ386" s="216"/>
      <c r="DR386" s="216"/>
      <c r="DS386" s="216"/>
      <c r="DT386" s="216"/>
    </row>
    <row r="387" spans="5:124" outlineLevel="1" x14ac:dyDescent="0.15">
      <c r="G387" s="118"/>
      <c r="H387" s="364">
        <v>5.5</v>
      </c>
      <c r="I387" s="399" t="str">
        <f>X!C312</f>
        <v>Recupero del calore</v>
      </c>
      <c r="X387" s="1299" t="str">
        <f>X324</f>
        <v>Primavera</v>
      </c>
      <c r="Y387" s="1299"/>
      <c r="Z387" s="1299"/>
      <c r="AA387" s="70"/>
      <c r="AB387" s="1299" t="str">
        <f>AB324</f>
        <v>Estate</v>
      </c>
      <c r="AC387" s="1299"/>
      <c r="AD387" s="1299"/>
      <c r="AE387" s="70"/>
      <c r="AF387" s="1299" t="str">
        <f>AF324</f>
        <v>Autunno</v>
      </c>
      <c r="AG387" s="1299"/>
      <c r="AH387" s="1299"/>
      <c r="AI387" s="70"/>
      <c r="AJ387" s="1299" t="str">
        <f>AJ324</f>
        <v>Inverno</v>
      </c>
      <c r="AK387" s="1299"/>
      <c r="AL387" s="1299"/>
      <c r="AM387" s="70"/>
      <c r="AN387" s="1299" t="str">
        <f>AN324</f>
        <v>Anno</v>
      </c>
      <c r="AO387" s="1299"/>
      <c r="AP387" s="1299"/>
      <c r="AQ387" s="70"/>
      <c r="AR387" s="70"/>
      <c r="AV387" s="1299" t="str">
        <f>X387</f>
        <v>Primavera</v>
      </c>
      <c r="AW387" s="1299"/>
      <c r="AX387" s="1299"/>
      <c r="AZ387" s="1299" t="str">
        <f>AB387</f>
        <v>Estate</v>
      </c>
      <c r="BA387" s="1299"/>
      <c r="BB387" s="1299"/>
      <c r="BD387" s="1299" t="str">
        <f>AF387</f>
        <v>Autunno</v>
      </c>
      <c r="BE387" s="1299"/>
      <c r="BF387" s="1299"/>
      <c r="BH387" s="1299" t="str">
        <f>AJ387</f>
        <v>Inverno</v>
      </c>
      <c r="BI387" s="1299"/>
      <c r="BJ387" s="1299"/>
      <c r="BL387" s="1299" t="str">
        <f>AN387</f>
        <v>Anno</v>
      </c>
      <c r="BM387" s="1299"/>
      <c r="BN387" s="1299"/>
      <c r="BO387" s="121"/>
      <c r="BQ387" s="201"/>
    </row>
    <row r="388" spans="5:124" s="27" customFormat="1" ht="6" customHeight="1" outlineLevel="1" x14ac:dyDescent="0.15">
      <c r="E388" s="201"/>
      <c r="G388" s="90"/>
      <c r="H388" s="347"/>
      <c r="I388" s="74"/>
      <c r="J388" s="74"/>
      <c r="K388" s="74"/>
      <c r="L388" s="74"/>
      <c r="M388" s="74"/>
      <c r="N388" s="74"/>
      <c r="O388" s="74"/>
      <c r="P388" s="74"/>
      <c r="Q388" s="74"/>
      <c r="R388" s="74"/>
      <c r="S388" s="74"/>
      <c r="T388" s="74"/>
      <c r="U388" s="95"/>
      <c r="V388" s="74"/>
      <c r="W388" s="74"/>
      <c r="X388" s="106"/>
      <c r="Y388" s="106"/>
      <c r="Z388" s="106"/>
      <c r="AA388" s="106"/>
      <c r="AB388" s="106"/>
      <c r="AC388" s="106"/>
      <c r="AD388" s="106"/>
      <c r="AE388" s="106"/>
      <c r="AF388" s="106"/>
      <c r="AG388" s="106"/>
      <c r="AH388" s="106"/>
      <c r="AI388" s="106"/>
      <c r="AJ388" s="106"/>
      <c r="AK388" s="106"/>
      <c r="AL388" s="106"/>
      <c r="AM388" s="106"/>
      <c r="AN388" s="106"/>
      <c r="AO388" s="106"/>
      <c r="AP388" s="106"/>
      <c r="AQ388" s="106"/>
      <c r="AR388" s="106"/>
      <c r="AS388" s="106"/>
      <c r="AT388" s="106"/>
      <c r="AU388" s="106"/>
      <c r="AV388" s="106"/>
      <c r="AW388" s="106"/>
      <c r="AX388" s="106"/>
      <c r="AY388" s="74"/>
      <c r="AZ388" s="74"/>
      <c r="BO388" s="94"/>
      <c r="BQ388" s="201"/>
      <c r="BR388" s="201"/>
      <c r="BS388" s="201"/>
      <c r="BT388" s="201"/>
      <c r="BU388" s="63"/>
      <c r="BV388" s="63"/>
      <c r="BW388" s="63"/>
      <c r="BX388" s="63"/>
      <c r="BY388" s="63"/>
      <c r="BZ388" s="63"/>
      <c r="CA388" s="63"/>
      <c r="CB388" s="63"/>
      <c r="CC388" s="63"/>
      <c r="CD388" s="201"/>
      <c r="CE388" s="201"/>
      <c r="CF388" s="201"/>
      <c r="CG388" s="201"/>
      <c r="CH388" s="201"/>
      <c r="CI388" s="201"/>
      <c r="CJ388" s="201"/>
      <c r="CK388" s="201"/>
      <c r="CL388" s="201"/>
      <c r="CM388" s="201"/>
      <c r="CN388" s="201"/>
      <c r="CO388" s="201"/>
      <c r="CP388" s="201"/>
      <c r="CQ388" s="201"/>
      <c r="CR388" s="201"/>
      <c r="CS388" s="201"/>
      <c r="CT388" s="201"/>
      <c r="CU388" s="201"/>
      <c r="CV388" s="201"/>
      <c r="CW388" s="201"/>
      <c r="CX388" s="201"/>
      <c r="CY388" s="201"/>
      <c r="CZ388" s="201"/>
      <c r="DA388" s="201"/>
      <c r="DB388" s="201"/>
      <c r="DC388" s="201"/>
      <c r="DD388" s="201"/>
      <c r="DE388" s="201"/>
      <c r="DF388" s="201"/>
      <c r="DG388" s="201"/>
      <c r="DH388" s="201"/>
      <c r="DI388" s="201"/>
      <c r="DJ388" s="201"/>
      <c r="DK388" s="201"/>
      <c r="DL388" s="201"/>
      <c r="DM388" s="201"/>
      <c r="DN388" s="201"/>
      <c r="DO388" s="201"/>
      <c r="DP388" s="201"/>
      <c r="DQ388" s="201"/>
      <c r="DR388" s="201"/>
      <c r="DS388" s="201"/>
      <c r="DT388" s="201"/>
    </row>
    <row r="389" spans="5:124" ht="17" customHeight="1" outlineLevel="1" x14ac:dyDescent="0.2">
      <c r="G389" s="118"/>
      <c r="I389" t="str">
        <f>X!C349</f>
        <v>Calore disponibile</v>
      </c>
      <c r="K389" s="499"/>
      <c r="L389" s="499"/>
      <c r="M389" s="499"/>
      <c r="N389" s="499"/>
      <c r="O389" s="499"/>
      <c r="P389" s="499"/>
      <c r="Q389" s="499"/>
      <c r="R389" s="499"/>
      <c r="S389" s="499"/>
      <c r="T389" s="499"/>
      <c r="U389" s="499" t="s">
        <v>176</v>
      </c>
      <c r="V389" s="499"/>
      <c r="W389" s="1298">
        <f>W965</f>
        <v>0</v>
      </c>
      <c r="X389" s="1299"/>
      <c r="Y389" s="1299"/>
      <c r="Z389" s="1299"/>
      <c r="AA389" s="1298">
        <f>AA965</f>
        <v>0</v>
      </c>
      <c r="AB389" s="1299"/>
      <c r="AC389" s="1299"/>
      <c r="AD389" s="1299"/>
      <c r="AE389" s="1298">
        <f>AE965</f>
        <v>0</v>
      </c>
      <c r="AF389" s="1299"/>
      <c r="AG389" s="1299"/>
      <c r="AH389" s="1299"/>
      <c r="AI389" s="1298">
        <f>AI965</f>
        <v>0</v>
      </c>
      <c r="AJ389" s="1299"/>
      <c r="AK389" s="1299"/>
      <c r="AL389" s="1299"/>
      <c r="AM389" s="1298">
        <f>AM965</f>
        <v>0</v>
      </c>
      <c r="AN389" s="1299"/>
      <c r="AO389" s="1299"/>
      <c r="AP389" s="1299"/>
      <c r="AQ389" s="560"/>
      <c r="AR389" s="560"/>
      <c r="AS389" s="561"/>
      <c r="AT389" s="561"/>
      <c r="AU389" s="1298">
        <f>AU965</f>
        <v>0</v>
      </c>
      <c r="AV389" s="1299"/>
      <c r="AW389" s="1299"/>
      <c r="AX389" s="1299"/>
      <c r="AY389" s="1298">
        <f>AY965</f>
        <v>0</v>
      </c>
      <c r="AZ389" s="1299"/>
      <c r="BA389" s="1299"/>
      <c r="BB389" s="1299"/>
      <c r="BC389" s="1298">
        <f>BC965</f>
        <v>0</v>
      </c>
      <c r="BD389" s="1299"/>
      <c r="BE389" s="1299"/>
      <c r="BF389" s="1299"/>
      <c r="BG389" s="1298">
        <f>BG965</f>
        <v>0</v>
      </c>
      <c r="BH389" s="1299"/>
      <c r="BI389" s="1299"/>
      <c r="BJ389" s="1299"/>
      <c r="BK389" s="1298">
        <f>BK965</f>
        <v>0</v>
      </c>
      <c r="BL389" s="1299"/>
      <c r="BM389" s="1299"/>
      <c r="BN389" s="1299"/>
      <c r="BO389" s="121"/>
      <c r="BQ389" s="201"/>
      <c r="BU389" s="876"/>
      <c r="BV389" s="876"/>
      <c r="BW389" s="876"/>
      <c r="BX389" s="876"/>
      <c r="BY389" s="876"/>
      <c r="BZ389" s="876"/>
      <c r="CA389" s="876"/>
      <c r="CB389" s="876"/>
      <c r="CC389" s="876"/>
    </row>
    <row r="390" spans="5:124" ht="17" customHeight="1" outlineLevel="1" x14ac:dyDescent="0.2">
      <c r="G390" s="118"/>
      <c r="I390" t="str">
        <f>X!C350</f>
        <v>Fabbisogno di calore (riscaldamento, acqua potabile calda, processi)</v>
      </c>
      <c r="K390" s="499"/>
      <c r="L390" s="499"/>
      <c r="M390" s="499"/>
      <c r="N390" s="499"/>
      <c r="O390" s="499"/>
      <c r="P390" s="499"/>
      <c r="Q390" s="499"/>
      <c r="R390" s="499"/>
      <c r="S390" s="499"/>
      <c r="T390" s="499"/>
      <c r="U390" s="499" t="s">
        <v>176</v>
      </c>
      <c r="V390" s="499"/>
      <c r="W390" s="1298">
        <f>W957</f>
        <v>0</v>
      </c>
      <c r="X390" s="1299"/>
      <c r="Y390" s="1299"/>
      <c r="Z390" s="1299"/>
      <c r="AA390" s="1298">
        <f>AA957</f>
        <v>0</v>
      </c>
      <c r="AB390" s="1299"/>
      <c r="AC390" s="1299"/>
      <c r="AD390" s="1299"/>
      <c r="AE390" s="1298">
        <f>AE957</f>
        <v>0</v>
      </c>
      <c r="AF390" s="1299"/>
      <c r="AG390" s="1299"/>
      <c r="AH390" s="1299"/>
      <c r="AI390" s="1298">
        <f>AI957</f>
        <v>0</v>
      </c>
      <c r="AJ390" s="1299"/>
      <c r="AK390" s="1299"/>
      <c r="AL390" s="1299"/>
      <c r="AM390" s="1298">
        <f>AM957</f>
        <v>0</v>
      </c>
      <c r="AN390" s="1299"/>
      <c r="AO390" s="1299"/>
      <c r="AP390" s="1299"/>
      <c r="AQ390" s="560"/>
      <c r="AR390" s="560"/>
      <c r="AS390" s="561"/>
      <c r="AT390" s="561"/>
      <c r="AU390" s="1298">
        <f>AU957</f>
        <v>0</v>
      </c>
      <c r="AV390" s="1299"/>
      <c r="AW390" s="1299"/>
      <c r="AX390" s="1299"/>
      <c r="AY390" s="1298">
        <f>AY957</f>
        <v>0</v>
      </c>
      <c r="AZ390" s="1299"/>
      <c r="BA390" s="1299"/>
      <c r="BB390" s="1299"/>
      <c r="BC390" s="1298">
        <f>BC957</f>
        <v>0</v>
      </c>
      <c r="BD390" s="1299"/>
      <c r="BE390" s="1299"/>
      <c r="BF390" s="1299"/>
      <c r="BG390" s="1298">
        <f>BG957</f>
        <v>0</v>
      </c>
      <c r="BH390" s="1299"/>
      <c r="BI390" s="1299"/>
      <c r="BJ390" s="1299"/>
      <c r="BK390" s="1298">
        <f>BK957</f>
        <v>0</v>
      </c>
      <c r="BL390" s="1299"/>
      <c r="BM390" s="1299"/>
      <c r="BN390" s="1299"/>
      <c r="BO390" s="121"/>
      <c r="BQ390" s="201"/>
      <c r="BU390" s="876"/>
      <c r="BV390" s="876"/>
      <c r="BW390" s="876"/>
      <c r="BX390" s="876"/>
      <c r="BY390" s="876"/>
      <c r="BZ390" s="876"/>
      <c r="CA390" s="876"/>
      <c r="CB390" s="876"/>
      <c r="CC390" s="876"/>
    </row>
    <row r="391" spans="5:124" s="511" customFormat="1" ht="17" customHeight="1" outlineLevel="1" x14ac:dyDescent="0.15">
      <c r="E391" s="595"/>
      <c r="G391" s="509"/>
      <c r="H391" s="526"/>
      <c r="I391" s="565" t="str">
        <f>X!C351</f>
        <v>Calore utilizzato effettivo (1)</v>
      </c>
      <c r="J391" s="565"/>
      <c r="K391" s="156"/>
      <c r="L391" s="156"/>
      <c r="M391" s="156"/>
      <c r="N391" s="156"/>
      <c r="O391" s="156"/>
      <c r="P391" s="156"/>
      <c r="Q391" s="156"/>
      <c r="R391" s="156"/>
      <c r="S391" s="156"/>
      <c r="T391" s="156"/>
      <c r="U391" s="156" t="s">
        <v>176</v>
      </c>
      <c r="V391" s="156"/>
      <c r="W391" s="1403">
        <f>W968</f>
        <v>0</v>
      </c>
      <c r="X391" s="1403"/>
      <c r="Y391" s="1403"/>
      <c r="Z391" s="1403"/>
      <c r="AA391" s="1403">
        <f t="shared" ref="AA391" si="43">AA968</f>
        <v>0</v>
      </c>
      <c r="AB391" s="1403"/>
      <c r="AC391" s="1403"/>
      <c r="AD391" s="1403"/>
      <c r="AE391" s="1403">
        <f t="shared" ref="AE391" si="44">AE968</f>
        <v>0</v>
      </c>
      <c r="AF391" s="1403"/>
      <c r="AG391" s="1403"/>
      <c r="AH391" s="1403"/>
      <c r="AI391" s="1403">
        <f t="shared" ref="AI391" si="45">AI968</f>
        <v>0</v>
      </c>
      <c r="AJ391" s="1403"/>
      <c r="AK391" s="1403"/>
      <c r="AL391" s="1403"/>
      <c r="AM391" s="1403">
        <f t="shared" ref="AM391" si="46">AM968</f>
        <v>0</v>
      </c>
      <c r="AN391" s="1403"/>
      <c r="AO391" s="1403"/>
      <c r="AP391" s="1403"/>
      <c r="AQ391" s="557"/>
      <c r="AR391" s="558"/>
      <c r="AS391" s="559"/>
      <c r="AT391" s="559"/>
      <c r="AU391" s="1403">
        <f>AU968</f>
        <v>0</v>
      </c>
      <c r="AV391" s="1403"/>
      <c r="AW391" s="1403"/>
      <c r="AX391" s="1403"/>
      <c r="AY391" s="1403">
        <f t="shared" ref="AY391" si="47">AY968</f>
        <v>0</v>
      </c>
      <c r="AZ391" s="1403"/>
      <c r="BA391" s="1403"/>
      <c r="BB391" s="1403"/>
      <c r="BC391" s="1403">
        <f t="shared" ref="BC391" si="48">BC968</f>
        <v>0</v>
      </c>
      <c r="BD391" s="1403"/>
      <c r="BE391" s="1403"/>
      <c r="BF391" s="1403"/>
      <c r="BG391" s="1403">
        <f t="shared" ref="BG391" si="49">BG968</f>
        <v>0</v>
      </c>
      <c r="BH391" s="1403"/>
      <c r="BI391" s="1403"/>
      <c r="BJ391" s="1403"/>
      <c r="BK391" s="1403">
        <f t="shared" ref="BK391" si="50">BK968</f>
        <v>0</v>
      </c>
      <c r="BL391" s="1403"/>
      <c r="BM391" s="1403"/>
      <c r="BN391" s="1403"/>
      <c r="BO391" s="513"/>
      <c r="BQ391" s="201"/>
      <c r="BR391" s="595"/>
      <c r="BS391" s="595"/>
      <c r="BT391" s="595"/>
      <c r="BU391" s="595"/>
      <c r="BV391" s="595"/>
      <c r="BW391" s="595"/>
      <c r="BX391" s="595"/>
      <c r="BY391" s="595"/>
      <c r="BZ391" s="595"/>
      <c r="CA391" s="595"/>
      <c r="CB391" s="595"/>
      <c r="CC391" s="595"/>
      <c r="CD391" s="595"/>
      <c r="CE391" s="595"/>
      <c r="CF391" s="595"/>
      <c r="CG391" s="595"/>
      <c r="CH391" s="595"/>
      <c r="CI391" s="595"/>
      <c r="CJ391" s="595"/>
      <c r="CK391" s="595"/>
      <c r="CL391" s="595"/>
      <c r="CM391" s="595"/>
      <c r="CN391" s="595"/>
      <c r="CO391" s="595"/>
      <c r="CP391" s="595"/>
      <c r="CQ391" s="595"/>
      <c r="CR391" s="595"/>
      <c r="CS391" s="595"/>
      <c r="CT391" s="595"/>
      <c r="CU391" s="595"/>
      <c r="CV391" s="595"/>
      <c r="CW391" s="595"/>
      <c r="CX391" s="595"/>
      <c r="CY391" s="595"/>
      <c r="CZ391" s="595"/>
      <c r="DA391" s="595"/>
      <c r="DB391" s="595"/>
      <c r="DC391" s="595"/>
      <c r="DD391" s="595"/>
      <c r="DE391" s="595"/>
      <c r="DF391" s="595"/>
      <c r="DG391" s="595"/>
      <c r="DH391" s="595"/>
      <c r="DI391" s="595"/>
      <c r="DJ391" s="595"/>
      <c r="DK391" s="595"/>
      <c r="DL391" s="595"/>
      <c r="DM391" s="595"/>
      <c r="DN391" s="595"/>
      <c r="DO391" s="595"/>
      <c r="DP391" s="595"/>
      <c r="DQ391" s="595"/>
      <c r="DR391" s="595"/>
      <c r="DS391" s="595"/>
      <c r="DT391" s="595"/>
    </row>
    <row r="392" spans="5:124" s="124" customFormat="1" ht="10" customHeight="1" outlineLevel="1" x14ac:dyDescent="0.15">
      <c r="E392" s="216"/>
      <c r="G392" s="123"/>
      <c r="H392" s="361"/>
      <c r="I392" s="115"/>
      <c r="J392" s="115"/>
      <c r="K392" s="115"/>
      <c r="L392" s="115"/>
      <c r="M392" s="115"/>
      <c r="N392" s="115"/>
      <c r="O392" s="115"/>
      <c r="P392" s="115"/>
      <c r="Q392" s="115"/>
      <c r="R392" s="115"/>
      <c r="S392" s="115"/>
      <c r="T392" s="115"/>
      <c r="U392" s="151"/>
      <c r="V392" s="115"/>
      <c r="W392" s="115"/>
      <c r="X392" s="152"/>
      <c r="Y392" s="152"/>
      <c r="Z392" s="152"/>
      <c r="AA392" s="137"/>
      <c r="AB392" s="137"/>
      <c r="AC392" s="137"/>
      <c r="AD392" s="137"/>
      <c r="AE392" s="178"/>
      <c r="AF392" s="292"/>
      <c r="AG392" s="292"/>
      <c r="AH392" s="292"/>
      <c r="AI392" s="179"/>
      <c r="AJ392" s="179"/>
      <c r="AK392" s="179"/>
      <c r="AL392" s="179"/>
      <c r="AM392" s="179"/>
      <c r="AN392" s="179"/>
      <c r="AO392" s="179"/>
      <c r="AP392" s="179"/>
      <c r="AQ392" s="179"/>
      <c r="AR392" s="179"/>
      <c r="AS392" s="179"/>
      <c r="AT392" s="115"/>
      <c r="AU392" s="115"/>
      <c r="AV392" s="152"/>
      <c r="AW392" s="152"/>
      <c r="AX392" s="152"/>
      <c r="AY392" s="137"/>
      <c r="AZ392" s="137"/>
      <c r="BA392" s="137"/>
      <c r="BB392" s="137"/>
      <c r="BC392" s="178"/>
      <c r="BD392" s="292"/>
      <c r="BE392" s="292"/>
      <c r="BF392" s="292"/>
      <c r="BG392" s="179"/>
      <c r="BH392" s="179"/>
      <c r="BI392" s="179"/>
      <c r="BJ392" s="179"/>
      <c r="BK392" s="179"/>
      <c r="BL392" s="179"/>
      <c r="BM392" s="179"/>
      <c r="BN392" s="179"/>
      <c r="BO392" s="180"/>
      <c r="BQ392" s="201"/>
      <c r="BR392" s="216"/>
      <c r="BS392" s="216"/>
      <c r="BT392" s="216"/>
      <c r="BU392" s="63"/>
      <c r="BV392" s="63"/>
      <c r="BW392" s="63"/>
      <c r="BX392" s="63"/>
      <c r="BY392" s="63"/>
      <c r="BZ392" s="63"/>
      <c r="CA392" s="63"/>
      <c r="CB392" s="63"/>
      <c r="CC392" s="63"/>
      <c r="CD392" s="216"/>
      <c r="CE392" s="216"/>
      <c r="CF392" s="216"/>
      <c r="CG392" s="216"/>
      <c r="CH392" s="216"/>
      <c r="CI392" s="216"/>
      <c r="CJ392" s="216"/>
      <c r="CK392" s="216"/>
      <c r="CL392" s="216"/>
      <c r="CM392" s="216"/>
      <c r="CN392" s="216"/>
      <c r="CO392" s="216"/>
      <c r="CP392" s="216"/>
      <c r="CQ392" s="216"/>
      <c r="CR392" s="216"/>
      <c r="CS392" s="216"/>
      <c r="CT392" s="216"/>
      <c r="CU392" s="216"/>
      <c r="CV392" s="216"/>
      <c r="CW392" s="216"/>
      <c r="CX392" s="216"/>
      <c r="CY392" s="216"/>
      <c r="CZ392" s="216"/>
      <c r="DA392" s="216"/>
      <c r="DB392" s="216"/>
      <c r="DC392" s="216"/>
      <c r="DD392" s="216"/>
      <c r="DE392" s="216"/>
      <c r="DF392" s="216"/>
      <c r="DG392" s="216"/>
      <c r="DH392" s="216"/>
      <c r="DI392" s="216"/>
      <c r="DJ392" s="216"/>
      <c r="DK392" s="216"/>
      <c r="DL392" s="216"/>
      <c r="DM392" s="216"/>
      <c r="DN392" s="216"/>
      <c r="DO392" s="216"/>
      <c r="DP392" s="216"/>
      <c r="DQ392" s="216"/>
      <c r="DR392" s="216"/>
      <c r="DS392" s="216"/>
      <c r="DT392" s="216"/>
    </row>
    <row r="393" spans="5:124" s="124" customFormat="1" ht="17" customHeight="1" outlineLevel="1" x14ac:dyDescent="0.15">
      <c r="E393" s="216"/>
      <c r="G393" s="123"/>
      <c r="H393" s="361"/>
      <c r="I393" s="1171" t="s">
        <v>1783</v>
      </c>
      <c r="J393" s="168" t="str">
        <f>X!C386</f>
        <v>arrotondati</v>
      </c>
      <c r="K393" s="115"/>
      <c r="L393" s="115"/>
      <c r="M393" s="115"/>
      <c r="N393" s="115"/>
      <c r="O393" s="115"/>
      <c r="P393" s="115"/>
      <c r="Q393" s="115"/>
      <c r="R393" s="115"/>
      <c r="S393" s="115"/>
      <c r="T393" s="115"/>
      <c r="U393" s="151"/>
      <c r="V393" s="115"/>
      <c r="W393" s="115"/>
      <c r="X393" s="152"/>
      <c r="Y393" s="152"/>
      <c r="Z393" s="152"/>
      <c r="AA393" s="137"/>
      <c r="AB393" s="137"/>
      <c r="AC393" s="137"/>
      <c r="AD393" s="137"/>
      <c r="AE393" s="178"/>
      <c r="AF393" s="292"/>
      <c r="AG393" s="292"/>
      <c r="AH393" s="292"/>
      <c r="AI393" s="179"/>
      <c r="AJ393" s="179"/>
      <c r="AK393" s="179"/>
      <c r="AL393" s="179"/>
      <c r="AM393" s="179"/>
      <c r="AN393" s="179"/>
      <c r="AO393" s="179"/>
      <c r="AP393" s="179"/>
      <c r="AQ393" s="179"/>
      <c r="AR393" s="179"/>
      <c r="AS393" s="179"/>
      <c r="AT393" s="115"/>
      <c r="AU393" s="115"/>
      <c r="AV393" s="152"/>
      <c r="AW393" s="152"/>
      <c r="AX393" s="152"/>
      <c r="AY393" s="137"/>
      <c r="AZ393" s="137"/>
      <c r="BA393" s="137"/>
      <c r="BB393" s="137"/>
      <c r="BC393" s="178"/>
      <c r="BD393" s="292"/>
      <c r="BE393" s="292"/>
      <c r="BF393" s="292"/>
      <c r="BG393" s="179"/>
      <c r="BH393" s="179"/>
      <c r="BI393" s="179"/>
      <c r="BJ393" s="179"/>
      <c r="BK393" s="179"/>
      <c r="BL393" s="179"/>
      <c r="BM393" s="179"/>
      <c r="BN393" s="179"/>
      <c r="BO393" s="180"/>
      <c r="BQ393" s="201"/>
      <c r="BR393" s="216"/>
      <c r="BS393" s="216"/>
      <c r="BT393" s="216"/>
      <c r="BU393" s="63"/>
      <c r="BV393" s="63"/>
      <c r="BW393" s="63"/>
      <c r="BX393" s="63"/>
      <c r="BY393" s="63"/>
      <c r="BZ393" s="63"/>
      <c r="CA393" s="63"/>
      <c r="CB393" s="63"/>
      <c r="CC393" s="63"/>
      <c r="CD393" s="216"/>
      <c r="CE393" s="216"/>
      <c r="CF393" s="216"/>
      <c r="CG393" s="216"/>
      <c r="CH393" s="216"/>
      <c r="CI393" s="216"/>
      <c r="CJ393" s="216"/>
      <c r="CK393" s="216"/>
      <c r="CL393" s="216"/>
      <c r="CM393" s="216"/>
      <c r="CN393" s="216"/>
      <c r="CO393" s="216"/>
      <c r="CP393" s="216"/>
      <c r="CQ393" s="216"/>
      <c r="CR393" s="216"/>
      <c r="CS393" s="216"/>
      <c r="CT393" s="216"/>
      <c r="CU393" s="216"/>
      <c r="CV393" s="216"/>
      <c r="CW393" s="216"/>
      <c r="CX393" s="216"/>
      <c r="CY393" s="216"/>
      <c r="CZ393" s="216"/>
      <c r="DA393" s="216"/>
      <c r="DB393" s="216"/>
      <c r="DC393" s="216"/>
      <c r="DD393" s="216"/>
      <c r="DE393" s="216"/>
      <c r="DF393" s="216"/>
      <c r="DG393" s="216"/>
      <c r="DH393" s="216"/>
      <c r="DI393" s="216"/>
      <c r="DJ393" s="216"/>
      <c r="DK393" s="216"/>
      <c r="DL393" s="216"/>
      <c r="DM393" s="216"/>
      <c r="DN393" s="216"/>
      <c r="DO393" s="216"/>
      <c r="DP393" s="216"/>
      <c r="DQ393" s="216"/>
      <c r="DR393" s="216"/>
      <c r="DS393" s="216"/>
      <c r="DT393" s="216"/>
    </row>
    <row r="394" spans="5:124" outlineLevel="1" x14ac:dyDescent="0.15">
      <c r="G394" s="118"/>
      <c r="BO394" s="121"/>
      <c r="BQ394" s="201"/>
    </row>
    <row r="395" spans="5:124" outlineLevel="1" x14ac:dyDescent="0.15">
      <c r="G395" s="78"/>
      <c r="H395" s="369"/>
      <c r="I395" s="78"/>
      <c r="J395" s="78"/>
      <c r="K395" s="78"/>
      <c r="L395" s="78"/>
      <c r="M395" s="78"/>
      <c r="N395" s="78"/>
      <c r="O395" s="78"/>
      <c r="P395" s="78"/>
      <c r="Q395" s="78"/>
      <c r="R395" s="78"/>
      <c r="S395" s="78"/>
      <c r="T395" s="78"/>
      <c r="U395" s="79"/>
      <c r="V395" s="78"/>
      <c r="W395" s="78"/>
      <c r="X395" s="78"/>
      <c r="Y395" s="78"/>
      <c r="Z395" s="78"/>
      <c r="AA395" s="78"/>
      <c r="AB395" s="78"/>
      <c r="AC395" s="78"/>
      <c r="AD395" s="78"/>
      <c r="AE395" s="78"/>
      <c r="AF395" s="78"/>
      <c r="AG395" s="78"/>
      <c r="AH395" s="78"/>
      <c r="AI395" s="78"/>
      <c r="AJ395" s="78"/>
      <c r="AK395" s="78"/>
      <c r="AL395" s="78"/>
      <c r="AM395" s="78"/>
      <c r="AN395" s="78"/>
      <c r="AO395" s="78"/>
      <c r="AP395" s="78"/>
      <c r="AQ395" s="78"/>
      <c r="AR395" s="78"/>
      <c r="AS395" s="78"/>
      <c r="AT395" s="78"/>
      <c r="AU395" s="78"/>
      <c r="AV395" s="78"/>
      <c r="AW395" s="78"/>
      <c r="AX395" s="78"/>
      <c r="AY395" s="78"/>
      <c r="AZ395" s="78"/>
      <c r="BA395" s="78"/>
      <c r="BB395" s="78"/>
      <c r="BC395" s="78"/>
      <c r="BD395" s="78"/>
      <c r="BE395" s="78"/>
      <c r="BF395" s="78"/>
      <c r="BG395" s="78"/>
      <c r="BH395" s="78"/>
      <c r="BI395" s="78"/>
      <c r="BJ395" s="78"/>
      <c r="BK395" s="78"/>
      <c r="BL395" s="78"/>
      <c r="BM395" s="78"/>
      <c r="BN395" s="78"/>
      <c r="BO395" s="78"/>
      <c r="BQ395" s="201"/>
    </row>
    <row r="396" spans="5:124" outlineLevel="1" x14ac:dyDescent="0.15">
      <c r="G396" s="100"/>
      <c r="H396" s="373"/>
      <c r="I396" s="100"/>
      <c r="J396" s="100"/>
      <c r="K396" s="100"/>
      <c r="L396" s="100"/>
      <c r="M396" s="100"/>
      <c r="N396" s="100"/>
      <c r="O396" s="100"/>
      <c r="P396" s="100"/>
      <c r="Q396" s="100"/>
      <c r="R396" s="100"/>
      <c r="S396" s="100"/>
      <c r="T396" s="100"/>
      <c r="U396" s="99"/>
      <c r="V396" s="100"/>
      <c r="W396" s="100"/>
      <c r="X396" s="100"/>
      <c r="Y396" s="100"/>
      <c r="Z396" s="100"/>
      <c r="AA396" s="100"/>
      <c r="AB396" s="100"/>
      <c r="AC396" s="100"/>
      <c r="AD396" s="100"/>
      <c r="AE396" s="100"/>
      <c r="AF396" s="100"/>
      <c r="AG396" s="100"/>
      <c r="AH396" s="100"/>
      <c r="AI396" s="100"/>
      <c r="AJ396" s="100"/>
      <c r="AK396" s="100"/>
      <c r="AL396" s="100"/>
      <c r="AM396" s="100"/>
      <c r="AN396" s="100"/>
      <c r="AO396" s="100"/>
      <c r="AP396" s="100"/>
      <c r="AQ396" s="100"/>
      <c r="AR396" s="100"/>
      <c r="AS396" s="100"/>
      <c r="AT396" s="100"/>
      <c r="AU396" s="100"/>
      <c r="AV396" s="100"/>
      <c r="AW396" s="100"/>
      <c r="AX396" s="100"/>
      <c r="AY396" s="100"/>
      <c r="AZ396" s="100"/>
      <c r="BA396" s="100"/>
      <c r="BB396" s="100"/>
      <c r="BC396" s="100"/>
      <c r="BD396" s="100"/>
      <c r="BE396" s="100"/>
      <c r="BF396" s="100"/>
      <c r="BG396" s="100"/>
      <c r="BH396" s="100"/>
      <c r="BI396" s="100"/>
      <c r="BJ396" s="100"/>
      <c r="BK396" s="100"/>
      <c r="BL396" s="100"/>
      <c r="BM396" s="100"/>
      <c r="BN396" s="100"/>
      <c r="BO396" s="100"/>
      <c r="BQ396" s="201"/>
    </row>
    <row r="397" spans="5:124" outlineLevel="1" x14ac:dyDescent="0.15">
      <c r="G397" s="118"/>
      <c r="BO397" s="121"/>
      <c r="BQ397" s="201"/>
    </row>
    <row r="398" spans="5:124" outlineLevel="1" x14ac:dyDescent="0.15">
      <c r="G398" s="118"/>
      <c r="BO398" s="121"/>
      <c r="BQ398" s="201"/>
    </row>
    <row r="399" spans="5:124" s="86" customFormat="1" ht="21" customHeight="1" outlineLevel="1" x14ac:dyDescent="0.15">
      <c r="E399" s="779"/>
      <c r="G399" s="81"/>
      <c r="H399" s="599">
        <v>6</v>
      </c>
      <c r="I399" s="600" t="str">
        <f>X!$C$53</f>
        <v>Calcoli con i dati del progettista</v>
      </c>
      <c r="J399" s="601"/>
      <c r="K399" s="601"/>
      <c r="L399" s="602"/>
      <c r="M399" s="602"/>
      <c r="N399" s="602"/>
      <c r="O399" s="602"/>
      <c r="P399" s="602"/>
      <c r="Q399" s="602"/>
      <c r="R399" s="602"/>
      <c r="S399" s="602"/>
      <c r="T399" s="602"/>
      <c r="U399" s="602"/>
      <c r="V399" s="602"/>
      <c r="W399" s="602"/>
      <c r="X399" s="601"/>
      <c r="Y399" s="601"/>
      <c r="Z399" s="602"/>
      <c r="AA399" s="602"/>
      <c r="AB399" s="602"/>
      <c r="AC399" s="602"/>
      <c r="AD399" s="602"/>
      <c r="AE399" s="602"/>
      <c r="AF399" s="602"/>
      <c r="AG399" s="602"/>
      <c r="AH399" s="602"/>
      <c r="AI399" s="602"/>
      <c r="AJ399" s="602"/>
      <c r="AK399" s="602"/>
      <c r="AL399" s="602"/>
      <c r="AM399" s="602"/>
      <c r="AN399" s="602"/>
      <c r="AO399" s="602"/>
      <c r="AP399" s="602"/>
      <c r="AQ399" s="602"/>
      <c r="AR399" s="602"/>
      <c r="AS399" s="602"/>
      <c r="AT399" s="602"/>
      <c r="AU399" s="602"/>
      <c r="AV399" s="601"/>
      <c r="AW399" s="601"/>
      <c r="AX399" s="602"/>
      <c r="AY399" s="602"/>
      <c r="AZ399" s="602"/>
      <c r="BA399" s="602"/>
      <c r="BB399" s="602"/>
      <c r="BC399" s="602"/>
      <c r="BD399" s="602"/>
      <c r="BE399" s="602"/>
      <c r="BF399" s="602"/>
      <c r="BG399" s="602"/>
      <c r="BH399" s="602"/>
      <c r="BI399" s="602"/>
      <c r="BJ399" s="602"/>
      <c r="BK399" s="602"/>
      <c r="BL399" s="602"/>
      <c r="BM399" s="602"/>
      <c r="BN399" s="602"/>
      <c r="BO399" s="89"/>
      <c r="BQ399" s="201"/>
      <c r="BR399" s="779"/>
      <c r="BS399" s="779"/>
      <c r="BT399" s="779"/>
      <c r="BU399" s="63"/>
      <c r="BV399" s="63"/>
      <c r="BW399" s="63"/>
      <c r="BX399" s="63"/>
      <c r="BY399" s="63"/>
      <c r="BZ399" s="63"/>
      <c r="CA399" s="63"/>
      <c r="CB399" s="63"/>
      <c r="CC399" s="63"/>
      <c r="CD399" s="779"/>
      <c r="CE399" s="779"/>
      <c r="CF399" s="779"/>
      <c r="CG399" s="779"/>
      <c r="CH399" s="779"/>
      <c r="CI399" s="779"/>
      <c r="CJ399" s="779"/>
      <c r="CK399" s="779"/>
      <c r="CL399" s="779"/>
      <c r="CM399" s="779"/>
      <c r="CN399" s="779"/>
      <c r="CO399" s="779"/>
      <c r="CP399" s="779"/>
      <c r="CQ399" s="779"/>
      <c r="CR399" s="779"/>
      <c r="CS399" s="779"/>
      <c r="CT399" s="779"/>
      <c r="CU399" s="779"/>
      <c r="CV399" s="779"/>
      <c r="CW399" s="779"/>
      <c r="CX399" s="779"/>
      <c r="CY399" s="779"/>
      <c r="CZ399" s="779"/>
      <c r="DA399" s="779"/>
      <c r="DB399" s="779"/>
      <c r="DC399" s="779"/>
      <c r="DD399" s="779"/>
      <c r="DE399" s="779"/>
      <c r="DF399" s="779"/>
      <c r="DG399" s="779"/>
      <c r="DH399" s="779"/>
      <c r="DI399" s="779"/>
      <c r="DJ399" s="779"/>
      <c r="DK399" s="779"/>
      <c r="DL399" s="779"/>
      <c r="DM399" s="779"/>
      <c r="DN399" s="779"/>
      <c r="DO399" s="779"/>
      <c r="DP399" s="779"/>
      <c r="DQ399" s="779"/>
      <c r="DR399" s="779"/>
      <c r="DS399" s="779"/>
      <c r="DT399" s="779"/>
    </row>
    <row r="400" spans="5:124" s="27" customFormat="1" ht="17" customHeight="1" outlineLevel="1" x14ac:dyDescent="0.15">
      <c r="E400" s="201"/>
      <c r="G400" s="90"/>
      <c r="H400" s="55"/>
      <c r="I400" s="74"/>
      <c r="J400" s="74"/>
      <c r="K400" s="74"/>
      <c r="L400" s="74"/>
      <c r="M400" s="74"/>
      <c r="N400" s="74"/>
      <c r="O400" s="74"/>
      <c r="P400" s="74"/>
      <c r="Q400" s="74"/>
      <c r="R400" s="74"/>
      <c r="S400" s="74"/>
      <c r="T400" s="74"/>
      <c r="U400" s="95"/>
      <c r="V400" s="74"/>
      <c r="W400" s="74"/>
      <c r="X400" s="106"/>
      <c r="Y400" s="106"/>
      <c r="Z400" s="106"/>
      <c r="AA400" s="74"/>
      <c r="AB400" s="107"/>
      <c r="AC400" s="107"/>
      <c r="AD400" s="107"/>
      <c r="AE400" s="107"/>
      <c r="AF400" s="107"/>
      <c r="AG400" s="107"/>
      <c r="AH400" s="107"/>
      <c r="AI400" s="107"/>
      <c r="AJ400" s="107"/>
      <c r="AK400" s="74"/>
      <c r="AL400" s="74"/>
      <c r="AM400" s="74"/>
      <c r="AN400" s="74"/>
      <c r="AO400" s="74"/>
      <c r="AP400" s="74"/>
      <c r="AQ400" s="74"/>
      <c r="AR400" s="74"/>
      <c r="AS400" s="74"/>
      <c r="AT400" s="74"/>
      <c r="AU400" s="74"/>
      <c r="AV400" s="106"/>
      <c r="AW400" s="106"/>
      <c r="AX400" s="106"/>
      <c r="AY400" s="74"/>
      <c r="AZ400" s="107"/>
      <c r="BA400" s="107"/>
      <c r="BB400" s="107"/>
      <c r="BC400" s="107"/>
      <c r="BD400" s="107"/>
      <c r="BE400" s="107"/>
      <c r="BF400" s="107"/>
      <c r="BG400" s="107"/>
      <c r="BH400" s="107"/>
      <c r="BM400"/>
      <c r="BO400" s="94"/>
      <c r="BQ400" s="201"/>
      <c r="BR400" s="201"/>
      <c r="BS400" s="201"/>
      <c r="BT400" s="201"/>
      <c r="BU400" s="201"/>
      <c r="BV400" s="201"/>
      <c r="BW400" s="201"/>
      <c r="BX400" s="201"/>
      <c r="BY400" s="201"/>
      <c r="BZ400" s="201"/>
      <c r="CA400" s="201"/>
      <c r="CB400" s="201"/>
      <c r="CC400" s="201"/>
      <c r="CD400" s="201"/>
      <c r="CE400" s="201"/>
      <c r="CF400" s="201"/>
      <c r="CG400" s="201"/>
      <c r="CH400" s="201"/>
      <c r="CI400" s="201"/>
      <c r="CJ400" s="201"/>
      <c r="CK400" s="201"/>
      <c r="CL400" s="201"/>
      <c r="CM400" s="201"/>
      <c r="CN400" s="201"/>
      <c r="CO400" s="201"/>
      <c r="CP400" s="201"/>
      <c r="CQ400" s="201"/>
      <c r="CR400" s="201"/>
      <c r="CS400" s="201"/>
      <c r="CT400" s="201"/>
      <c r="CU400" s="201"/>
      <c r="CV400" s="201"/>
      <c r="CW400" s="201"/>
      <c r="CX400" s="201"/>
      <c r="CY400" s="201"/>
      <c r="CZ400" s="201"/>
      <c r="DA400" s="201"/>
      <c r="DB400" s="201"/>
      <c r="DC400" s="201"/>
      <c r="DD400" s="201"/>
      <c r="DE400" s="201"/>
      <c r="DF400" s="201"/>
      <c r="DG400" s="201"/>
      <c r="DH400" s="201"/>
      <c r="DI400" s="201"/>
      <c r="DJ400" s="201"/>
      <c r="DK400" s="201"/>
      <c r="DL400" s="201"/>
      <c r="DM400" s="201"/>
      <c r="DN400" s="201"/>
      <c r="DO400" s="201"/>
      <c r="DP400" s="201"/>
      <c r="DQ400" s="201"/>
      <c r="DR400" s="201"/>
      <c r="DS400" s="201"/>
      <c r="DT400" s="201"/>
    </row>
    <row r="401" spans="5:124" s="110" customFormat="1" ht="17" customHeight="1" outlineLevel="1" x14ac:dyDescent="0.15">
      <c r="E401" s="796"/>
      <c r="G401" s="108"/>
      <c r="H401" s="359"/>
      <c r="I401" s="109"/>
      <c r="J401" s="109"/>
      <c r="K401" s="109"/>
      <c r="X401" s="603" t="str">
        <f>'1 System specification'!W240</f>
        <v>Variante A</v>
      </c>
      <c r="Y401" s="603"/>
      <c r="Z401" s="604"/>
      <c r="AA401" s="604"/>
      <c r="AB401" s="604"/>
      <c r="AC401" s="604"/>
      <c r="AD401" s="604"/>
      <c r="AE401" s="604"/>
      <c r="AF401" s="604"/>
      <c r="AG401" s="604"/>
      <c r="AH401" s="604"/>
      <c r="AI401" s="604"/>
      <c r="AJ401" s="604"/>
      <c r="AK401" s="604"/>
      <c r="AL401" s="604"/>
      <c r="AM401" s="604"/>
      <c r="AN401" s="604"/>
      <c r="AO401" s="604"/>
      <c r="AP401" s="604"/>
      <c r="AQ401" s="605"/>
      <c r="AR401" s="605"/>
      <c r="AS401" s="605"/>
      <c r="AT401" s="605"/>
      <c r="AU401" s="605"/>
      <c r="AV401" s="603" t="str">
        <f>'1 System specification'!W241</f>
        <v/>
      </c>
      <c r="AW401" s="603"/>
      <c r="AX401" s="604"/>
      <c r="AY401" s="604"/>
      <c r="AZ401" s="604"/>
      <c r="BA401" s="604"/>
      <c r="BB401" s="604"/>
      <c r="BC401" s="604"/>
      <c r="BD401" s="604"/>
      <c r="BE401" s="604"/>
      <c r="BF401" s="604"/>
      <c r="BG401" s="604"/>
      <c r="BH401" s="604"/>
      <c r="BI401" s="604"/>
      <c r="BJ401" s="604"/>
      <c r="BK401" s="604"/>
      <c r="BL401" s="604"/>
      <c r="BM401" s="604"/>
      <c r="BN401" s="604"/>
      <c r="BO401" s="113"/>
      <c r="BQ401" s="201"/>
      <c r="BR401" s="796"/>
      <c r="BS401" s="796"/>
      <c r="BT401" s="796"/>
      <c r="BU401" s="63"/>
      <c r="BV401" s="63"/>
      <c r="BW401" s="63"/>
      <c r="BX401" s="63"/>
      <c r="BY401" s="63"/>
      <c r="BZ401" s="63"/>
      <c r="CA401" s="63"/>
      <c r="CB401" s="63"/>
      <c r="CC401" s="63"/>
      <c r="CD401" s="796"/>
      <c r="CE401" s="796"/>
      <c r="CF401" s="796"/>
      <c r="CG401" s="796"/>
      <c r="CH401" s="796"/>
      <c r="CI401" s="796"/>
      <c r="CJ401" s="796"/>
      <c r="CK401" s="796"/>
      <c r="CL401" s="796"/>
      <c r="CM401" s="796"/>
      <c r="CN401" s="796"/>
      <c r="CO401" s="796"/>
      <c r="CP401" s="796"/>
      <c r="CQ401" s="796"/>
      <c r="CR401" s="796"/>
      <c r="CS401" s="796"/>
      <c r="CT401" s="796"/>
      <c r="CU401" s="796"/>
      <c r="CV401" s="796"/>
      <c r="CW401" s="796"/>
      <c r="CX401" s="796"/>
      <c r="CY401" s="796"/>
      <c r="CZ401" s="796"/>
      <c r="DA401" s="796"/>
      <c r="DB401" s="796"/>
      <c r="DC401" s="796"/>
      <c r="DD401" s="796"/>
      <c r="DE401" s="796"/>
      <c r="DF401" s="796"/>
      <c r="DG401" s="796"/>
      <c r="DH401" s="796"/>
      <c r="DI401" s="796"/>
      <c r="DJ401" s="796"/>
      <c r="DK401" s="796"/>
      <c r="DL401" s="796"/>
      <c r="DM401" s="796"/>
      <c r="DN401" s="796"/>
      <c r="DO401" s="796"/>
      <c r="DP401" s="796"/>
      <c r="DQ401" s="796"/>
      <c r="DR401" s="796"/>
      <c r="DS401" s="796"/>
      <c r="DT401" s="796"/>
    </row>
    <row r="402" spans="5:124" s="27" customFormat="1" ht="9" customHeight="1" outlineLevel="1" x14ac:dyDescent="0.15">
      <c r="E402" s="201"/>
      <c r="G402" s="90"/>
      <c r="H402" s="347"/>
      <c r="I402" s="74"/>
      <c r="J402" s="74"/>
      <c r="K402" s="74"/>
      <c r="L402" s="74"/>
      <c r="M402" s="74"/>
      <c r="N402" s="74"/>
      <c r="O402" s="74"/>
      <c r="P402" s="74"/>
      <c r="Q402" s="74"/>
      <c r="R402" s="74"/>
      <c r="S402" s="74"/>
      <c r="T402" s="74"/>
      <c r="U402" s="95"/>
      <c r="V402" s="74"/>
      <c r="W402" s="74"/>
      <c r="X402" s="74"/>
      <c r="Y402" s="74"/>
      <c r="Z402" s="74"/>
      <c r="AA402" s="74"/>
      <c r="AB402" s="74"/>
      <c r="AC402" s="74"/>
      <c r="AD402" s="74"/>
      <c r="AE402" s="74"/>
      <c r="AY402" s="93"/>
      <c r="BM402"/>
      <c r="BO402" s="94"/>
      <c r="BQ402" s="201"/>
      <c r="BR402" s="201"/>
      <c r="BS402" s="201"/>
      <c r="BT402" s="201"/>
      <c r="BU402" s="201"/>
      <c r="BV402" s="201"/>
      <c r="BW402" s="201"/>
      <c r="BX402" s="201"/>
      <c r="BY402" s="201"/>
      <c r="BZ402" s="201"/>
      <c r="CA402" s="201"/>
      <c r="CB402" s="201"/>
      <c r="CC402" s="201"/>
      <c r="CD402" s="201"/>
      <c r="CE402" s="201"/>
      <c r="CF402" s="201"/>
      <c r="CG402" s="201"/>
      <c r="CH402" s="201"/>
      <c r="CI402" s="201"/>
      <c r="CJ402" s="201"/>
      <c r="CK402" s="201"/>
      <c r="CL402" s="201"/>
      <c r="CM402" s="201"/>
      <c r="CN402" s="201"/>
      <c r="CO402" s="201"/>
      <c r="CP402" s="201"/>
      <c r="CQ402" s="201"/>
      <c r="CR402" s="201"/>
      <c r="CS402" s="201"/>
      <c r="CT402" s="201"/>
      <c r="CU402" s="201"/>
      <c r="CV402" s="201"/>
      <c r="CW402" s="201"/>
      <c r="CX402" s="201"/>
      <c r="CY402" s="201"/>
      <c r="CZ402" s="201"/>
      <c r="DA402" s="201"/>
      <c r="DB402" s="201"/>
      <c r="DC402" s="201"/>
      <c r="DD402" s="201"/>
      <c r="DE402" s="201"/>
      <c r="DF402" s="201"/>
      <c r="DG402" s="201"/>
      <c r="DH402" s="201"/>
      <c r="DI402" s="201"/>
      <c r="DJ402" s="201"/>
      <c r="DK402" s="201"/>
      <c r="DL402" s="201"/>
      <c r="DM402" s="201"/>
      <c r="DN402" s="201"/>
      <c r="DO402" s="201"/>
      <c r="DP402" s="201"/>
      <c r="DQ402" s="201"/>
      <c r="DR402" s="201"/>
      <c r="DS402" s="201"/>
      <c r="DT402" s="201"/>
    </row>
    <row r="403" spans="5:124" s="27" customFormat="1" ht="17" customHeight="1" outlineLevel="1" x14ac:dyDescent="0.15">
      <c r="E403" s="201"/>
      <c r="G403" s="90"/>
      <c r="H403" s="347"/>
      <c r="I403" s="74"/>
      <c r="J403" s="74"/>
      <c r="K403" s="74"/>
      <c r="L403" s="74"/>
      <c r="M403" s="74"/>
      <c r="N403" s="74"/>
      <c r="O403" s="74"/>
      <c r="P403" s="74"/>
      <c r="Q403" s="74"/>
      <c r="R403" s="74"/>
      <c r="S403" s="74"/>
      <c r="T403" s="74"/>
      <c r="U403" s="95"/>
      <c r="V403" s="74"/>
      <c r="W403" s="74"/>
      <c r="X403" s="74"/>
      <c r="Y403" s="74"/>
      <c r="Z403" s="74"/>
      <c r="AA403" s="74"/>
      <c r="AB403" s="74"/>
      <c r="AC403" s="74"/>
      <c r="AD403" s="74"/>
      <c r="AE403" s="74"/>
      <c r="AY403" s="93"/>
      <c r="BM403"/>
      <c r="BO403" s="94"/>
      <c r="BQ403" s="201"/>
      <c r="BR403" s="201"/>
      <c r="BS403" s="201"/>
      <c r="BT403" s="201"/>
      <c r="BU403" s="201"/>
      <c r="BV403" s="201"/>
      <c r="BW403" s="201"/>
      <c r="BX403" s="201"/>
      <c r="BY403" s="201"/>
      <c r="BZ403" s="201"/>
      <c r="CA403" s="201"/>
      <c r="CB403" s="201"/>
      <c r="CC403" s="201"/>
      <c r="CD403" s="201"/>
      <c r="CE403" s="201"/>
      <c r="CF403" s="201"/>
      <c r="CG403" s="201"/>
      <c r="CH403" s="201"/>
      <c r="CI403" s="201"/>
      <c r="CJ403" s="201"/>
      <c r="CK403" s="201"/>
      <c r="CL403" s="201"/>
      <c r="CM403" s="201"/>
      <c r="CN403" s="201"/>
      <c r="CO403" s="201"/>
      <c r="CP403" s="201"/>
      <c r="CQ403" s="201"/>
      <c r="CR403" s="201"/>
      <c r="CS403" s="201"/>
      <c r="CT403" s="201"/>
      <c r="CU403" s="201"/>
      <c r="CV403" s="201"/>
      <c r="CW403" s="201"/>
      <c r="CX403" s="201"/>
      <c r="CY403" s="201"/>
      <c r="CZ403" s="201"/>
      <c r="DA403" s="201"/>
      <c r="DB403" s="201"/>
      <c r="DC403" s="201"/>
      <c r="DD403" s="201"/>
      <c r="DE403" s="201"/>
      <c r="DF403" s="201"/>
      <c r="DG403" s="201"/>
      <c r="DH403" s="201"/>
      <c r="DI403" s="201"/>
      <c r="DJ403" s="201"/>
      <c r="DK403" s="201"/>
      <c r="DL403" s="201"/>
      <c r="DM403" s="201"/>
      <c r="DN403" s="201"/>
      <c r="DO403" s="201"/>
      <c r="DP403" s="201"/>
      <c r="DQ403" s="201"/>
      <c r="DR403" s="201"/>
      <c r="DS403" s="201"/>
      <c r="DT403" s="201"/>
    </row>
    <row r="404" spans="5:124" outlineLevel="1" x14ac:dyDescent="0.15">
      <c r="G404" s="118"/>
      <c r="H404" s="606">
        <v>6.1</v>
      </c>
      <c r="I404" s="606" t="str">
        <f>X!$C$138</f>
        <v>Fabbisogno energia di raffreddamento Valori progettista</v>
      </c>
      <c r="J404" s="607"/>
      <c r="K404" s="607"/>
      <c r="L404" s="607"/>
      <c r="X404" s="1366" t="str">
        <f>X324</f>
        <v>Primavera</v>
      </c>
      <c r="Y404" s="1366"/>
      <c r="Z404" s="1366"/>
      <c r="AB404" s="1299" t="str">
        <f>AB324</f>
        <v>Estate</v>
      </c>
      <c r="AC404" s="1299"/>
      <c r="AD404" s="1299"/>
      <c r="AF404" s="1299" t="str">
        <f>AF324</f>
        <v>Autunno</v>
      </c>
      <c r="AG404" s="1299"/>
      <c r="AH404" s="1299"/>
      <c r="AJ404" s="1299" t="str">
        <f>AJ324</f>
        <v>Inverno</v>
      </c>
      <c r="AK404" s="1299"/>
      <c r="AL404" s="1299"/>
      <c r="AN404" s="1299" t="str">
        <f>AN324</f>
        <v>Anno</v>
      </c>
      <c r="AO404" s="1299"/>
      <c r="AP404" s="1299"/>
      <c r="AQ404" s="70"/>
      <c r="AR404" s="70"/>
      <c r="AV404" s="1366" t="str">
        <f>AV324</f>
        <v>Primavera</v>
      </c>
      <c r="AW404" s="1366"/>
      <c r="AX404" s="1366"/>
      <c r="AZ404" s="1299" t="str">
        <f>AZ324</f>
        <v>Estate</v>
      </c>
      <c r="BA404" s="1299"/>
      <c r="BB404" s="1299"/>
      <c r="BD404" s="1299" t="str">
        <f>BD324</f>
        <v>Autunno</v>
      </c>
      <c r="BE404" s="1299"/>
      <c r="BF404" s="1299"/>
      <c r="BH404" s="1299" t="str">
        <f>BH324</f>
        <v>Inverno</v>
      </c>
      <c r="BI404" s="1299"/>
      <c r="BJ404" s="1299"/>
      <c r="BL404" s="1299" t="str">
        <f>BL324</f>
        <v>Anno</v>
      </c>
      <c r="BM404" s="1299"/>
      <c r="BN404" s="1299"/>
      <c r="BO404" s="121"/>
      <c r="BQ404" s="201"/>
      <c r="BU404" s="201"/>
      <c r="BV404" s="201"/>
      <c r="BW404" s="201"/>
      <c r="BX404" s="201"/>
      <c r="BY404" s="201"/>
      <c r="BZ404" s="201"/>
      <c r="CA404" s="201"/>
      <c r="CB404" s="201"/>
      <c r="CC404" s="201"/>
    </row>
    <row r="405" spans="5:124" s="27" customFormat="1" ht="6" customHeight="1" outlineLevel="1" x14ac:dyDescent="0.15">
      <c r="E405" s="201"/>
      <c r="G405" s="90"/>
      <c r="H405" s="347"/>
      <c r="I405" s="74"/>
      <c r="J405" s="74"/>
      <c r="K405" s="74"/>
      <c r="L405" s="74"/>
      <c r="M405" s="74"/>
      <c r="N405" s="74"/>
      <c r="O405" s="74"/>
      <c r="P405" s="74"/>
      <c r="Q405" s="74"/>
      <c r="R405" s="74"/>
      <c r="S405" s="74"/>
      <c r="T405" s="74"/>
      <c r="U405" s="95"/>
      <c r="V405" s="74"/>
      <c r="W405" s="74"/>
      <c r="X405" s="106"/>
      <c r="Y405" s="106"/>
      <c r="Z405" s="106"/>
      <c r="AA405" s="106"/>
      <c r="AB405" s="106"/>
      <c r="AC405" s="106"/>
      <c r="AD405" s="106"/>
      <c r="AE405" s="106"/>
      <c r="AF405" s="106"/>
      <c r="AG405" s="106"/>
      <c r="AH405" s="106"/>
      <c r="AI405" s="106"/>
      <c r="AJ405" s="106"/>
      <c r="AK405" s="106"/>
      <c r="AL405" s="106"/>
      <c r="AM405" s="106"/>
      <c r="AN405" s="106"/>
      <c r="AO405" s="106"/>
      <c r="AP405" s="106"/>
      <c r="AQ405" s="106"/>
      <c r="AR405" s="106"/>
      <c r="AS405" s="106"/>
      <c r="AT405" s="106"/>
      <c r="AU405" s="106"/>
      <c r="AV405" s="106"/>
      <c r="AW405" s="106"/>
      <c r="AX405" s="106"/>
      <c r="AY405" s="74"/>
      <c r="AZ405" s="74"/>
      <c r="BO405" s="94"/>
      <c r="BQ405" s="201"/>
      <c r="BR405" s="201"/>
      <c r="BS405" s="201"/>
      <c r="BT405" s="201"/>
      <c r="BU405" s="63"/>
      <c r="BV405" s="63"/>
      <c r="BW405" s="63"/>
      <c r="BX405" s="63"/>
      <c r="BY405" s="63"/>
      <c r="BZ405" s="63"/>
      <c r="CA405" s="63"/>
      <c r="CB405" s="63"/>
      <c r="CC405" s="63"/>
      <c r="CD405" s="201"/>
      <c r="CE405" s="201"/>
      <c r="CF405" s="201"/>
      <c r="CG405" s="201"/>
      <c r="CH405" s="201"/>
      <c r="CI405" s="201"/>
      <c r="CJ405" s="201"/>
      <c r="CK405" s="201"/>
      <c r="CL405" s="201"/>
      <c r="CM405" s="201"/>
      <c r="CN405" s="201"/>
      <c r="CO405" s="201"/>
      <c r="CP405" s="201"/>
      <c r="CQ405" s="201"/>
      <c r="CR405" s="201"/>
      <c r="CS405" s="201"/>
      <c r="CT405" s="201"/>
      <c r="CU405" s="201"/>
      <c r="CV405" s="201"/>
      <c r="CW405" s="201"/>
      <c r="CX405" s="201"/>
      <c r="CY405" s="201"/>
      <c r="CZ405" s="201"/>
      <c r="DA405" s="201"/>
      <c r="DB405" s="201"/>
      <c r="DC405" s="201"/>
      <c r="DD405" s="201"/>
      <c r="DE405" s="201"/>
      <c r="DF405" s="201"/>
      <c r="DG405" s="201"/>
      <c r="DH405" s="201"/>
      <c r="DI405" s="201"/>
      <c r="DJ405" s="201"/>
      <c r="DK405" s="201"/>
      <c r="DL405" s="201"/>
      <c r="DM405" s="201"/>
      <c r="DN405" s="201"/>
      <c r="DO405" s="201"/>
      <c r="DP405" s="201"/>
      <c r="DQ405" s="201"/>
      <c r="DR405" s="201"/>
      <c r="DS405" s="201"/>
      <c r="DT405" s="201"/>
    </row>
    <row r="406" spans="5:124" s="27" customFormat="1" ht="17" customHeight="1" outlineLevel="1" x14ac:dyDescent="0.15">
      <c r="E406" s="201"/>
      <c r="G406" s="90"/>
      <c r="H406" s="55"/>
      <c r="I406" s="74" t="str">
        <f>I326</f>
        <v>Potenza di raffreddamento</v>
      </c>
      <c r="J406" s="74"/>
      <c r="K406" s="74"/>
      <c r="L406" s="74"/>
      <c r="M406" s="74"/>
      <c r="N406" s="74"/>
      <c r="O406" s="74"/>
      <c r="P406" s="74"/>
      <c r="Q406" s="74"/>
      <c r="R406" s="74"/>
      <c r="S406" s="74"/>
      <c r="T406" s="74"/>
      <c r="U406" s="95" t="s">
        <v>83</v>
      </c>
      <c r="V406" s="74"/>
      <c r="W406" s="74"/>
      <c r="X406" s="1302">
        <f>X326</f>
        <v>0</v>
      </c>
      <c r="Y406" s="1302"/>
      <c r="Z406" s="1302"/>
      <c r="AA406" s="138"/>
      <c r="AB406" s="1302">
        <f>AB326</f>
        <v>0</v>
      </c>
      <c r="AC406" s="1302"/>
      <c r="AD406" s="1302"/>
      <c r="AE406" s="139"/>
      <c r="AF406" s="1302">
        <f>AF326</f>
        <v>0</v>
      </c>
      <c r="AG406" s="1302"/>
      <c r="AH406" s="1302"/>
      <c r="AI406" s="139"/>
      <c r="AJ406" s="1302">
        <f>AJ326</f>
        <v>0</v>
      </c>
      <c r="AK406" s="1302"/>
      <c r="AL406" s="1302"/>
      <c r="AM406" s="126"/>
      <c r="AN406" s="1301">
        <f>AVERAGE(X406:AL406)</f>
        <v>0</v>
      </c>
      <c r="AO406" s="1301"/>
      <c r="AP406" s="1301"/>
      <c r="AQ406" s="323"/>
      <c r="AR406" s="323"/>
      <c r="AS406" s="106"/>
      <c r="AT406" s="106"/>
      <c r="AU406" s="106"/>
      <c r="AV406" s="1302">
        <f>AV173</f>
        <v>0</v>
      </c>
      <c r="AW406" s="1302"/>
      <c r="AX406" s="1302"/>
      <c r="AY406" s="138"/>
      <c r="AZ406" s="1302">
        <f>AZ173</f>
        <v>0</v>
      </c>
      <c r="BA406" s="1302"/>
      <c r="BB406" s="1302"/>
      <c r="BC406" s="139"/>
      <c r="BD406" s="1302">
        <f>BD173</f>
        <v>0</v>
      </c>
      <c r="BE406" s="1302"/>
      <c r="BF406" s="1302"/>
      <c r="BG406" s="139"/>
      <c r="BH406" s="1302">
        <f>BH173</f>
        <v>0</v>
      </c>
      <c r="BI406" s="1302"/>
      <c r="BJ406" s="1302"/>
      <c r="BK406" s="126"/>
      <c r="BL406" s="1311">
        <f>AVERAGE(AV406:BJ406)</f>
        <v>0</v>
      </c>
      <c r="BM406" s="1311"/>
      <c r="BN406" s="1311"/>
      <c r="BO406" s="94"/>
      <c r="BQ406" s="201"/>
      <c r="BR406" s="201" t="s">
        <v>841</v>
      </c>
      <c r="BS406" s="201"/>
      <c r="BT406" s="201"/>
      <c r="BU406" s="63"/>
      <c r="BV406" s="63"/>
      <c r="BW406" s="63"/>
      <c r="BX406" s="63"/>
      <c r="BY406" s="63"/>
      <c r="BZ406" s="63"/>
      <c r="CA406" s="63"/>
      <c r="CB406" s="63"/>
      <c r="CC406" s="63"/>
      <c r="CD406" s="201"/>
      <c r="CE406" s="201"/>
      <c r="CF406" s="201"/>
      <c r="CG406" s="201"/>
      <c r="CH406" s="201"/>
      <c r="CI406" s="201"/>
      <c r="CJ406" s="201"/>
      <c r="CK406" s="201"/>
      <c r="CL406" s="201"/>
      <c r="CM406" s="201"/>
      <c r="CN406" s="201"/>
      <c r="CO406" s="201"/>
      <c r="CP406" s="201"/>
      <c r="CQ406" s="201"/>
      <c r="CR406" s="201"/>
      <c r="CS406" s="201"/>
      <c r="CT406" s="201"/>
      <c r="CU406" s="201"/>
      <c r="CV406" s="201"/>
      <c r="CW406" s="201"/>
      <c r="CX406" s="201"/>
      <c r="CY406" s="201"/>
      <c r="CZ406" s="201"/>
      <c r="DA406" s="201"/>
      <c r="DB406" s="201"/>
      <c r="DC406" s="201"/>
      <c r="DD406" s="201"/>
      <c r="DE406" s="201"/>
      <c r="DF406" s="201"/>
      <c r="DG406" s="201"/>
      <c r="DH406" s="201"/>
      <c r="DI406" s="201"/>
      <c r="DJ406" s="201"/>
      <c r="DK406" s="201"/>
      <c r="DL406" s="201"/>
      <c r="DM406" s="201"/>
      <c r="DN406" s="201"/>
      <c r="DO406" s="201"/>
      <c r="DP406" s="201"/>
      <c r="DQ406" s="201"/>
      <c r="DR406" s="201"/>
      <c r="DS406" s="201"/>
      <c r="DT406" s="201"/>
    </row>
    <row r="407" spans="5:124" s="27" customFormat="1" ht="17" customHeight="1" outlineLevel="1" x14ac:dyDescent="0.15">
      <c r="E407" s="201"/>
      <c r="G407" s="90"/>
      <c r="H407" s="55"/>
      <c r="I407" s="74" t="str">
        <f>I327</f>
        <v>Ore d'esercizio a pieno regime al giorno</v>
      </c>
      <c r="J407" s="74"/>
      <c r="K407" s="74"/>
      <c r="L407" s="74"/>
      <c r="M407" s="74"/>
      <c r="N407" s="74"/>
      <c r="O407" s="74"/>
      <c r="P407" s="74"/>
      <c r="Q407" s="74"/>
      <c r="R407" s="74"/>
      <c r="S407" s="74"/>
      <c r="T407" s="74"/>
      <c r="U407" s="95" t="s">
        <v>116</v>
      </c>
      <c r="V407" s="74"/>
      <c r="W407" s="74"/>
      <c r="X407" s="1302">
        <f>X193</f>
        <v>0</v>
      </c>
      <c r="Y407" s="1302"/>
      <c r="Z407" s="1302"/>
      <c r="AA407" s="138"/>
      <c r="AB407" s="1302">
        <f>AB193</f>
        <v>0</v>
      </c>
      <c r="AC407" s="1302"/>
      <c r="AD407" s="1302"/>
      <c r="AE407" s="139"/>
      <c r="AF407" s="1302">
        <f>AF193</f>
        <v>0</v>
      </c>
      <c r="AG407" s="1302"/>
      <c r="AH407" s="1302"/>
      <c r="AI407" s="139"/>
      <c r="AJ407" s="1302">
        <f>AJ193</f>
        <v>0</v>
      </c>
      <c r="AK407" s="1302"/>
      <c r="AL407" s="1302"/>
      <c r="AM407" s="126"/>
      <c r="AN407" s="1301">
        <f>AVERAGE(X407:AL407)</f>
        <v>0</v>
      </c>
      <c r="AO407" s="1301"/>
      <c r="AP407" s="1301"/>
      <c r="AQ407" s="152"/>
      <c r="AR407" s="152"/>
      <c r="AS407" s="106"/>
      <c r="AT407" s="106"/>
      <c r="AU407" s="106"/>
      <c r="AV407" s="1302">
        <f>AV193</f>
        <v>0</v>
      </c>
      <c r="AW407" s="1302"/>
      <c r="AX407" s="1302"/>
      <c r="AY407" s="138"/>
      <c r="AZ407" s="1302">
        <f>AZ193</f>
        <v>0</v>
      </c>
      <c r="BA407" s="1302"/>
      <c r="BB407" s="1302"/>
      <c r="BC407" s="139"/>
      <c r="BD407" s="1302">
        <f>BD193</f>
        <v>0</v>
      </c>
      <c r="BE407" s="1302"/>
      <c r="BF407" s="1302"/>
      <c r="BG407" s="139"/>
      <c r="BH407" s="1302">
        <f>BH193</f>
        <v>0</v>
      </c>
      <c r="BI407" s="1302"/>
      <c r="BJ407" s="1302"/>
      <c r="BK407" s="126"/>
      <c r="BL407" s="1301">
        <f>AVERAGE(AV407:BJ407)</f>
        <v>0</v>
      </c>
      <c r="BM407" s="1301"/>
      <c r="BN407" s="1301"/>
      <c r="BO407" s="94"/>
      <c r="BQ407" s="201"/>
      <c r="BR407" s="201"/>
      <c r="BS407" s="201"/>
      <c r="BT407" s="201"/>
      <c r="BU407" s="63"/>
      <c r="BV407" s="63"/>
      <c r="BW407" s="63"/>
      <c r="BX407" s="63"/>
      <c r="BY407" s="63"/>
      <c r="BZ407" s="63"/>
      <c r="CA407" s="63"/>
      <c r="CB407" s="63"/>
      <c r="CC407" s="63"/>
      <c r="CD407" s="201"/>
      <c r="CE407" s="201"/>
      <c r="CF407" s="201"/>
      <c r="CG407" s="201"/>
      <c r="CH407" s="201"/>
      <c r="CI407" s="201"/>
      <c r="CJ407" s="201"/>
      <c r="CK407" s="201"/>
      <c r="CL407" s="201"/>
      <c r="CM407" s="201"/>
      <c r="CN407" s="201"/>
      <c r="CO407" s="201"/>
      <c r="CP407" s="201"/>
      <c r="CQ407" s="201"/>
      <c r="CR407" s="201"/>
      <c r="CS407" s="201"/>
      <c r="CT407" s="201"/>
      <c r="CU407" s="201"/>
      <c r="CV407" s="201"/>
      <c r="CW407" s="201"/>
      <c r="CX407" s="201"/>
      <c r="CY407" s="201"/>
      <c r="CZ407" s="201"/>
      <c r="DA407" s="201"/>
      <c r="DB407" s="201"/>
      <c r="DC407" s="201"/>
      <c r="DD407" s="201"/>
      <c r="DE407" s="201"/>
      <c r="DF407" s="201"/>
      <c r="DG407" s="201"/>
      <c r="DH407" s="201"/>
      <c r="DI407" s="201"/>
      <c r="DJ407" s="201"/>
      <c r="DK407" s="201"/>
      <c r="DL407" s="201"/>
      <c r="DM407" s="201"/>
      <c r="DN407" s="201"/>
      <c r="DO407" s="201"/>
      <c r="DP407" s="201"/>
      <c r="DQ407" s="201"/>
      <c r="DR407" s="201"/>
      <c r="DS407" s="201"/>
      <c r="DT407" s="201"/>
    </row>
    <row r="408" spans="5:124" s="27" customFormat="1" ht="17" customHeight="1" outlineLevel="1" x14ac:dyDescent="0.15">
      <c r="E408" s="201"/>
      <c r="G408" s="90"/>
      <c r="H408" s="55"/>
      <c r="I408" s="74" t="str">
        <f>I328</f>
        <v>Ore d'esercizio a pieno regime per trimestre</v>
      </c>
      <c r="J408" s="74"/>
      <c r="K408" s="74"/>
      <c r="L408" s="74"/>
      <c r="M408" s="74"/>
      <c r="N408" s="74"/>
      <c r="O408" s="74"/>
      <c r="P408" s="74"/>
      <c r="Q408" s="74"/>
      <c r="R408" s="74"/>
      <c r="S408" s="74"/>
      <c r="T408" s="74"/>
      <c r="U408" s="95" t="s">
        <v>116</v>
      </c>
      <c r="V408" s="74"/>
      <c r="W408" s="74"/>
      <c r="X408" s="1298">
        <f>X664*X407</f>
        <v>0</v>
      </c>
      <c r="Y408" s="1298"/>
      <c r="Z408" s="1298"/>
      <c r="AA408" s="175"/>
      <c r="AB408" s="1298">
        <f>AB664*AB407</f>
        <v>0</v>
      </c>
      <c r="AC408" s="1298"/>
      <c r="AD408" s="1298"/>
      <c r="AE408" s="176"/>
      <c r="AF408" s="1298">
        <f>AF664*AF407</f>
        <v>0</v>
      </c>
      <c r="AG408" s="1298"/>
      <c r="AH408" s="1298"/>
      <c r="AI408" s="176"/>
      <c r="AJ408" s="1298">
        <f>AJ664*AJ407</f>
        <v>0</v>
      </c>
      <c r="AK408" s="1298"/>
      <c r="AL408" s="1298"/>
      <c r="AM408" s="177"/>
      <c r="AN408" s="1305">
        <f>SUM(X408:AL408)</f>
        <v>0</v>
      </c>
      <c r="AO408" s="1305"/>
      <c r="AP408" s="1305"/>
      <c r="AQ408" s="322"/>
      <c r="AR408" s="322"/>
      <c r="AS408" s="106"/>
      <c r="AT408" s="106"/>
      <c r="AU408" s="106"/>
      <c r="AV408" s="1298">
        <f>AV664*AV407</f>
        <v>0</v>
      </c>
      <c r="AW408" s="1298"/>
      <c r="AX408" s="1298"/>
      <c r="AY408" s="175"/>
      <c r="AZ408" s="1298">
        <f>AZ664*AZ407</f>
        <v>0</v>
      </c>
      <c r="BA408" s="1298"/>
      <c r="BB408" s="1298"/>
      <c r="BC408" s="176"/>
      <c r="BD408" s="1298">
        <f>BD664*BD407</f>
        <v>0</v>
      </c>
      <c r="BE408" s="1298"/>
      <c r="BF408" s="1298"/>
      <c r="BG408" s="176"/>
      <c r="BH408" s="1298">
        <f>BH664*BH407</f>
        <v>0</v>
      </c>
      <c r="BI408" s="1298"/>
      <c r="BJ408" s="1298"/>
      <c r="BK408" s="177"/>
      <c r="BL408" s="1305">
        <f>SUM(AV408:BJ408)</f>
        <v>0</v>
      </c>
      <c r="BM408" s="1305"/>
      <c r="BN408" s="1305"/>
      <c r="BO408" s="94"/>
      <c r="BQ408" s="201"/>
      <c r="BR408" s="201"/>
      <c r="BS408" s="201"/>
      <c r="BT408" s="201"/>
      <c r="BU408" s="63"/>
      <c r="BV408" s="63"/>
      <c r="BW408" s="63"/>
      <c r="BX408" s="63"/>
      <c r="BY408" s="63"/>
      <c r="BZ408" s="63"/>
      <c r="CA408" s="63"/>
      <c r="CB408" s="63"/>
      <c r="CC408" s="63"/>
      <c r="CD408" s="201"/>
      <c r="CE408" s="201"/>
      <c r="CF408" s="201"/>
      <c r="CG408" s="201"/>
      <c r="CH408" s="201"/>
      <c r="CI408" s="201"/>
      <c r="CJ408" s="201"/>
      <c r="CK408" s="201"/>
      <c r="CL408" s="201"/>
      <c r="CM408" s="201"/>
      <c r="CN408" s="201"/>
      <c r="CO408" s="201"/>
      <c r="CP408" s="201"/>
      <c r="CQ408" s="201"/>
      <c r="CR408" s="201"/>
      <c r="CS408" s="201"/>
      <c r="CT408" s="201"/>
      <c r="CU408" s="201"/>
      <c r="CV408" s="201"/>
      <c r="CW408" s="201"/>
      <c r="CX408" s="201"/>
      <c r="CY408" s="201"/>
      <c r="CZ408" s="201"/>
      <c r="DA408" s="201"/>
      <c r="DB408" s="201"/>
      <c r="DC408" s="201"/>
      <c r="DD408" s="201"/>
      <c r="DE408" s="201"/>
      <c r="DF408" s="201"/>
      <c r="DG408" s="201"/>
      <c r="DH408" s="201"/>
      <c r="DI408" s="201"/>
      <c r="DJ408" s="201"/>
      <c r="DK408" s="201"/>
      <c r="DL408" s="201"/>
      <c r="DM408" s="201"/>
      <c r="DN408" s="201"/>
      <c r="DO408" s="201"/>
      <c r="DP408" s="201"/>
      <c r="DQ408" s="201"/>
      <c r="DR408" s="201"/>
      <c r="DS408" s="201"/>
      <c r="DT408" s="201"/>
    </row>
    <row r="409" spans="5:124" ht="22" customHeight="1" outlineLevel="1" x14ac:dyDescent="0.15">
      <c r="G409" s="118"/>
      <c r="I409" s="155" t="str">
        <f>I329</f>
        <v>Fabbisogno di freddo</v>
      </c>
      <c r="J409" s="155"/>
      <c r="K409" s="155"/>
      <c r="L409" s="155"/>
      <c r="M409" s="155"/>
      <c r="N409" s="155"/>
      <c r="O409" s="155"/>
      <c r="P409" s="155"/>
      <c r="Q409" s="155"/>
      <c r="R409" s="155"/>
      <c r="S409" s="155"/>
      <c r="T409" s="155"/>
      <c r="U409" s="155" t="s">
        <v>176</v>
      </c>
      <c r="V409" s="155"/>
      <c r="W409" s="1310">
        <f>IF(X406*X408&gt;10000,ROUND(X406*X408,-3),ROUND(X406*X408,-2))</f>
        <v>0</v>
      </c>
      <c r="X409" s="1310"/>
      <c r="Y409" s="1310"/>
      <c r="Z409" s="1310"/>
      <c r="AA409" s="1310">
        <f>IF(AB406*AB408&gt;10000,ROUND(AB406*AB408,-3),ROUND(AB406*AB408,-2))</f>
        <v>0</v>
      </c>
      <c r="AB409" s="1310"/>
      <c r="AC409" s="1310"/>
      <c r="AD409" s="1310"/>
      <c r="AE409" s="1310">
        <f>IF(AF406*AF408&gt;10000,ROUND(AF406*AF408,-3),ROUND(AF406*AF408,-2))</f>
        <v>0</v>
      </c>
      <c r="AF409" s="1310"/>
      <c r="AG409" s="1310"/>
      <c r="AH409" s="1310"/>
      <c r="AI409" s="1310">
        <f>IF(AJ406*AJ408&gt;10000,ROUND(AJ406*AJ408,-3),ROUND(AJ406*AJ408,-2))</f>
        <v>0</v>
      </c>
      <c r="AJ409" s="1310"/>
      <c r="AK409" s="1310"/>
      <c r="AL409" s="1310"/>
      <c r="AM409" s="1300">
        <f>SUM(W409:AL409)</f>
        <v>0</v>
      </c>
      <c r="AN409" s="1300"/>
      <c r="AO409" s="1300"/>
      <c r="AP409" s="1300"/>
      <c r="AQ409" s="1115"/>
      <c r="AR409" s="322"/>
      <c r="AS409" s="137"/>
      <c r="AT409" s="137"/>
      <c r="AU409" s="1304">
        <f>IF(AV406*AV408&gt;10000,ROUND(AV406*AV408,-3),ROUND(AV406*AV408,-2))</f>
        <v>0</v>
      </c>
      <c r="AV409" s="1304"/>
      <c r="AW409" s="1304"/>
      <c r="AX409" s="1304"/>
      <c r="AY409" s="1304">
        <f>IF(AZ406*AZ408&gt;10000,ROUND(AZ406*AZ408,-3),ROUND(AZ406*AZ408,-2))</f>
        <v>0</v>
      </c>
      <c r="AZ409" s="1304"/>
      <c r="BA409" s="1304"/>
      <c r="BB409" s="1304"/>
      <c r="BC409" s="1304">
        <f>IF(BD406*BD408&gt;10000,ROUND(BD406*BD408,-3),ROUND(BD406*BD408,-2))</f>
        <v>0</v>
      </c>
      <c r="BD409" s="1304"/>
      <c r="BE409" s="1304"/>
      <c r="BF409" s="1304"/>
      <c r="BG409" s="1304">
        <f>IF(BH406*BH408&gt;10000,ROUND(BH406*BH408,-3),ROUND(BH406*BH408,-2))</f>
        <v>0</v>
      </c>
      <c r="BH409" s="1304"/>
      <c r="BI409" s="1304"/>
      <c r="BJ409" s="1304"/>
      <c r="BK409" s="1305">
        <f>SUM(AU409:BJ409)</f>
        <v>0</v>
      </c>
      <c r="BL409" s="1305"/>
      <c r="BM409" s="1305"/>
      <c r="BN409" s="1305"/>
      <c r="BO409" s="121"/>
    </row>
    <row r="410" spans="5:124" s="124" customFormat="1" ht="17" customHeight="1" outlineLevel="1" x14ac:dyDescent="0.15">
      <c r="E410" s="216"/>
      <c r="G410" s="123"/>
      <c r="H410" s="361"/>
      <c r="I410" s="395"/>
      <c r="J410" s="499" t="str">
        <f>J330</f>
        <v>Con free-cooling</v>
      </c>
      <c r="K410" s="115"/>
      <c r="L410" s="115"/>
      <c r="M410" s="115"/>
      <c r="N410" s="115"/>
      <c r="O410" s="115"/>
      <c r="P410" s="115"/>
      <c r="Q410" s="115"/>
      <c r="R410" s="115"/>
      <c r="S410" s="115"/>
      <c r="T410" s="115"/>
      <c r="U410" s="151" t="s">
        <v>176</v>
      </c>
      <c r="V410" s="115"/>
      <c r="W410" s="1304"/>
      <c r="X410" s="1304"/>
      <c r="Y410" s="1304"/>
      <c r="Z410" s="1304"/>
      <c r="AA410" s="1304"/>
      <c r="AB410" s="1304"/>
      <c r="AC410" s="1304"/>
      <c r="AD410" s="1304"/>
      <c r="AE410" s="1304"/>
      <c r="AF410" s="1304"/>
      <c r="AG410" s="1304"/>
      <c r="AH410" s="1304"/>
      <c r="AI410" s="1304"/>
      <c r="AJ410" s="1304"/>
      <c r="AK410" s="1304"/>
      <c r="AL410" s="1304"/>
      <c r="AM410" s="1308">
        <f>AE884</f>
        <v>0</v>
      </c>
      <c r="AN410" s="1308"/>
      <c r="AO410" s="1308"/>
      <c r="AP410" s="1308"/>
      <c r="AQ410" s="322"/>
      <c r="AR410" s="322"/>
      <c r="AS410" s="137"/>
      <c r="AT410" s="137"/>
      <c r="AU410" s="1304"/>
      <c r="AV410" s="1304"/>
      <c r="AW410" s="1304"/>
      <c r="AX410" s="1304"/>
      <c r="AY410" s="1304"/>
      <c r="AZ410" s="1304"/>
      <c r="BA410" s="1304"/>
      <c r="BB410" s="1304"/>
      <c r="BC410" s="1304"/>
      <c r="BD410" s="1304"/>
      <c r="BE410" s="1304"/>
      <c r="BF410" s="1304"/>
      <c r="BG410" s="1304"/>
      <c r="BH410" s="1304"/>
      <c r="BI410" s="1304"/>
      <c r="BJ410" s="1304"/>
      <c r="BK410" s="1308">
        <f>BC884</f>
        <v>0</v>
      </c>
      <c r="BL410" s="1308"/>
      <c r="BM410" s="1308"/>
      <c r="BN410" s="1308"/>
      <c r="BO410" s="125"/>
      <c r="BQ410" s="201"/>
      <c r="BR410" s="216"/>
      <c r="BS410" s="216"/>
      <c r="BT410" s="216"/>
      <c r="BU410" s="201"/>
      <c r="BV410" s="201"/>
      <c r="BW410" s="201"/>
      <c r="BX410" s="201"/>
      <c r="BY410" s="201"/>
      <c r="BZ410" s="201"/>
      <c r="CA410" s="201"/>
      <c r="CB410" s="201"/>
      <c r="CC410" s="201"/>
      <c r="CD410" s="216"/>
      <c r="CE410" s="216"/>
      <c r="CF410" s="216"/>
      <c r="CG410" s="216"/>
      <c r="CH410" s="216"/>
      <c r="CI410" s="216"/>
      <c r="CJ410" s="216"/>
      <c r="CK410" s="216"/>
      <c r="CL410" s="216"/>
      <c r="CM410" s="216"/>
      <c r="CN410" s="216"/>
      <c r="CO410" s="216"/>
      <c r="CP410" s="216"/>
      <c r="CQ410" s="216"/>
      <c r="CR410" s="216"/>
      <c r="CS410" s="216"/>
      <c r="CT410" s="216"/>
      <c r="CU410" s="216"/>
      <c r="CV410" s="216"/>
      <c r="CW410" s="216"/>
      <c r="CX410" s="216"/>
      <c r="CY410" s="216"/>
      <c r="CZ410" s="216"/>
      <c r="DA410" s="216"/>
      <c r="DB410" s="216"/>
      <c r="DC410" s="216"/>
      <c r="DD410" s="216"/>
      <c r="DE410" s="216"/>
      <c r="DF410" s="216"/>
      <c r="DG410" s="216"/>
      <c r="DH410" s="216"/>
      <c r="DI410" s="216"/>
      <c r="DJ410" s="216"/>
      <c r="DK410" s="216"/>
      <c r="DL410" s="216"/>
      <c r="DM410" s="216"/>
      <c r="DN410" s="216"/>
      <c r="DO410" s="216"/>
      <c r="DP410" s="216"/>
      <c r="DQ410" s="216"/>
      <c r="DR410" s="216"/>
      <c r="DS410" s="216"/>
      <c r="DT410" s="216"/>
    </row>
    <row r="411" spans="5:124" s="124" customFormat="1" ht="17" customHeight="1" outlineLevel="1" x14ac:dyDescent="0.15">
      <c r="E411" s="216"/>
      <c r="G411" s="123"/>
      <c r="H411" s="361"/>
      <c r="J411" s="566" t="str">
        <f>J331</f>
        <v>con la macchina del freddo</v>
      </c>
      <c r="K411" s="115"/>
      <c r="L411" s="115"/>
      <c r="M411" s="115"/>
      <c r="N411" s="115"/>
      <c r="O411" s="115"/>
      <c r="P411" s="115"/>
      <c r="Q411" s="115"/>
      <c r="R411" s="115"/>
      <c r="S411" s="115"/>
      <c r="T411" s="115"/>
      <c r="U411" s="151" t="s">
        <v>176</v>
      </c>
      <c r="V411" s="115"/>
      <c r="W411" s="1304"/>
      <c r="X411" s="1304"/>
      <c r="Y411" s="1304"/>
      <c r="Z411" s="1304"/>
      <c r="AA411" s="1304"/>
      <c r="AB411" s="1304"/>
      <c r="AC411" s="1304"/>
      <c r="AD411" s="1304"/>
      <c r="AE411" s="1304"/>
      <c r="AF411" s="1304"/>
      <c r="AG411" s="1304"/>
      <c r="AH411" s="1304"/>
      <c r="AI411" s="1304"/>
      <c r="AJ411" s="1304"/>
      <c r="AK411" s="1304"/>
      <c r="AL411" s="1304"/>
      <c r="AM411" s="1300">
        <f>AM409-AM410</f>
        <v>0</v>
      </c>
      <c r="AN411" s="1300"/>
      <c r="AO411" s="1300"/>
      <c r="AP411" s="1300"/>
      <c r="AQ411" s="322"/>
      <c r="AR411" s="322"/>
      <c r="AS411" s="137"/>
      <c r="AT411" s="137"/>
      <c r="AU411" s="1304"/>
      <c r="AV411" s="1304"/>
      <c r="AW411" s="1304"/>
      <c r="AX411" s="1304"/>
      <c r="AY411" s="1304"/>
      <c r="AZ411" s="1304"/>
      <c r="BA411" s="1304"/>
      <c r="BB411" s="1304"/>
      <c r="BC411" s="1304"/>
      <c r="BD411" s="1304"/>
      <c r="BE411" s="1304"/>
      <c r="BF411" s="1304"/>
      <c r="BG411" s="1304"/>
      <c r="BH411" s="1304"/>
      <c r="BI411" s="1304"/>
      <c r="BJ411" s="1304"/>
      <c r="BK411" s="1300">
        <f>BK409-BK410</f>
        <v>0</v>
      </c>
      <c r="BL411" s="1300"/>
      <c r="BM411" s="1300"/>
      <c r="BN411" s="1300"/>
      <c r="BO411" s="125"/>
      <c r="BQ411" s="201"/>
      <c r="BR411" s="216"/>
      <c r="BS411" s="216"/>
      <c r="BT411" s="216"/>
      <c r="BU411" s="201"/>
      <c r="BV411" s="201"/>
      <c r="BW411" s="201"/>
      <c r="BX411" s="201"/>
      <c r="BY411" s="201"/>
      <c r="BZ411" s="201"/>
      <c r="CA411" s="201"/>
      <c r="CB411" s="201"/>
      <c r="CC411" s="201"/>
      <c r="CD411" s="216"/>
      <c r="CE411" s="216"/>
      <c r="CF411" s="216"/>
      <c r="CG411" s="216"/>
      <c r="CH411" s="216"/>
      <c r="CI411" s="216"/>
      <c r="CJ411" s="216"/>
      <c r="CK411" s="216"/>
      <c r="CL411" s="216"/>
      <c r="CM411" s="216"/>
      <c r="CN411" s="216"/>
      <c r="CO411" s="216"/>
      <c r="CP411" s="216"/>
      <c r="CQ411" s="216"/>
      <c r="CR411" s="216"/>
      <c r="CS411" s="216"/>
      <c r="CT411" s="216"/>
      <c r="CU411" s="216"/>
      <c r="CV411" s="216"/>
      <c r="CW411" s="216"/>
      <c r="CX411" s="216"/>
      <c r="CY411" s="216"/>
      <c r="CZ411" s="216"/>
      <c r="DA411" s="216"/>
      <c r="DB411" s="216"/>
      <c r="DC411" s="216"/>
      <c r="DD411" s="216"/>
      <c r="DE411" s="216"/>
      <c r="DF411" s="216"/>
      <c r="DG411" s="216"/>
      <c r="DH411" s="216"/>
      <c r="DI411" s="216"/>
      <c r="DJ411" s="216"/>
      <c r="DK411" s="216"/>
      <c r="DL411" s="216"/>
      <c r="DM411" s="216"/>
      <c r="DN411" s="216"/>
      <c r="DO411" s="216"/>
      <c r="DP411" s="216"/>
      <c r="DQ411" s="216"/>
      <c r="DR411" s="216"/>
      <c r="DS411" s="216"/>
      <c r="DT411" s="216"/>
    </row>
    <row r="412" spans="5:124" outlineLevel="1" x14ac:dyDescent="0.15">
      <c r="G412" s="118"/>
      <c r="X412" s="1471"/>
      <c r="Y412" s="1471"/>
      <c r="Z412" s="1471"/>
      <c r="BK412" s="462"/>
      <c r="BL412" s="462"/>
      <c r="BM412" s="462"/>
      <c r="BN412" s="462"/>
      <c r="BO412" s="121"/>
      <c r="BQ412" s="201"/>
    </row>
    <row r="413" spans="5:124" outlineLevel="1" x14ac:dyDescent="0.15">
      <c r="G413" s="118"/>
      <c r="BO413" s="121"/>
      <c r="BQ413" s="201"/>
    </row>
    <row r="414" spans="5:124" outlineLevel="1" x14ac:dyDescent="0.15">
      <c r="G414" s="118"/>
      <c r="H414" s="606">
        <v>6.2</v>
      </c>
      <c r="I414" s="606" t="str">
        <f>I333</f>
        <v>Consumo elettricità compressore</v>
      </c>
      <c r="J414" s="607"/>
      <c r="K414" s="607"/>
      <c r="L414" s="607"/>
      <c r="M414" s="607"/>
      <c r="N414" s="607"/>
      <c r="O414" s="607"/>
      <c r="P414" s="607"/>
      <c r="BO414" s="121"/>
      <c r="BQ414" s="201"/>
      <c r="BU414" s="201"/>
      <c r="BV414" s="201"/>
      <c r="BW414" s="201"/>
      <c r="BX414" s="201"/>
      <c r="BY414" s="201"/>
      <c r="BZ414" s="201"/>
      <c r="CA414" s="201"/>
      <c r="CB414" s="201"/>
      <c r="CC414" s="201"/>
    </row>
    <row r="415" spans="5:124" s="27" customFormat="1" ht="6" customHeight="1" outlineLevel="1" x14ac:dyDescent="0.15">
      <c r="E415" s="201"/>
      <c r="G415" s="90"/>
      <c r="H415" s="347"/>
      <c r="I415" s="74"/>
      <c r="J415" s="74"/>
      <c r="K415" s="74"/>
      <c r="L415" s="74"/>
      <c r="M415" s="74"/>
      <c r="N415" s="74"/>
      <c r="O415" s="74"/>
      <c r="P415" s="74"/>
      <c r="Q415" s="74"/>
      <c r="R415" s="74"/>
      <c r="S415" s="74"/>
      <c r="T415" s="74"/>
      <c r="U415" s="95"/>
      <c r="V415" s="74"/>
      <c r="W415" s="74"/>
      <c r="X415" s="106"/>
      <c r="Y415" s="106"/>
      <c r="Z415" s="106"/>
      <c r="AA415" s="106"/>
      <c r="AB415" s="106"/>
      <c r="AC415" s="106"/>
      <c r="AD415" s="106"/>
      <c r="AE415" s="106"/>
      <c r="AF415" s="106"/>
      <c r="AG415" s="106"/>
      <c r="AH415" s="106"/>
      <c r="AI415" s="106"/>
      <c r="AJ415" s="106"/>
      <c r="AK415" s="106"/>
      <c r="AL415" s="106"/>
      <c r="AM415" s="106"/>
      <c r="AN415" s="106"/>
      <c r="AO415" s="106"/>
      <c r="AP415" s="106"/>
      <c r="AQ415" s="106"/>
      <c r="AR415" s="106"/>
      <c r="AS415" s="106"/>
      <c r="AT415" s="106"/>
      <c r="AU415" s="106"/>
      <c r="AV415" s="106"/>
      <c r="AW415" s="106"/>
      <c r="AX415" s="106"/>
      <c r="AY415" s="74"/>
      <c r="AZ415"/>
      <c r="BA415"/>
      <c r="BB415"/>
      <c r="BC415"/>
      <c r="BD415"/>
      <c r="BE415"/>
      <c r="BF415"/>
      <c r="BG415"/>
      <c r="BO415" s="94"/>
      <c r="BQ415" s="201"/>
      <c r="BR415" s="201"/>
      <c r="BS415" s="201"/>
      <c r="BT415" s="201"/>
      <c r="BU415" s="782"/>
      <c r="BV415" s="782"/>
      <c r="BW415" s="782"/>
      <c r="BX415" s="782"/>
      <c r="BY415" s="782"/>
      <c r="BZ415" s="782"/>
      <c r="CA415" s="782"/>
      <c r="CB415" s="782"/>
      <c r="CC415" s="782"/>
      <c r="CD415" s="201"/>
      <c r="CE415" s="201"/>
      <c r="CF415" s="201"/>
      <c r="CG415" s="201"/>
      <c r="CH415" s="201"/>
      <c r="CI415" s="201"/>
      <c r="CJ415" s="201"/>
      <c r="CK415" s="201"/>
      <c r="CL415" s="201"/>
      <c r="CM415" s="201"/>
      <c r="CN415" s="201"/>
      <c r="CO415" s="201"/>
      <c r="CP415" s="201"/>
      <c r="CQ415" s="201"/>
      <c r="CR415" s="201"/>
      <c r="CS415" s="201"/>
      <c r="CT415" s="201"/>
      <c r="CU415" s="201"/>
      <c r="CV415" s="201"/>
      <c r="CW415" s="201"/>
      <c r="CX415" s="201"/>
      <c r="CY415" s="201"/>
      <c r="CZ415" s="201"/>
      <c r="DA415" s="201"/>
      <c r="DB415" s="201"/>
      <c r="DC415" s="201"/>
      <c r="DD415" s="201"/>
      <c r="DE415" s="201"/>
      <c r="DF415" s="201"/>
      <c r="DG415" s="201"/>
      <c r="DH415" s="201"/>
      <c r="DI415" s="201"/>
      <c r="DJ415" s="201"/>
      <c r="DK415" s="201"/>
      <c r="DL415" s="201"/>
      <c r="DM415" s="201"/>
      <c r="DN415" s="201"/>
      <c r="DO415" s="201"/>
      <c r="DP415" s="201"/>
      <c r="DQ415" s="201"/>
      <c r="DR415" s="201"/>
      <c r="DS415" s="201"/>
      <c r="DT415" s="201"/>
    </row>
    <row r="416" spans="5:124" s="730" customFormat="1" ht="17" hidden="1" customHeight="1" outlineLevel="2" x14ac:dyDescent="0.15">
      <c r="E416" s="875"/>
      <c r="G416" s="1160"/>
      <c r="H416" s="720"/>
      <c r="I416" s="722" t="str">
        <f>I335</f>
        <v>Potenza di raff. media compressore</v>
      </c>
      <c r="J416" s="722"/>
      <c r="K416" s="722"/>
      <c r="L416" s="722"/>
      <c r="M416" s="722"/>
      <c r="N416" s="722"/>
      <c r="O416" s="722"/>
      <c r="P416" s="722"/>
      <c r="Q416" s="722"/>
      <c r="R416" s="722"/>
      <c r="S416" s="722"/>
      <c r="T416" s="722"/>
      <c r="U416" s="723" t="s">
        <v>83</v>
      </c>
      <c r="V416" s="722"/>
      <c r="W416" s="722"/>
      <c r="X416" s="1309">
        <f>X173</f>
        <v>0</v>
      </c>
      <c r="Y416" s="1309"/>
      <c r="Z416" s="1309"/>
      <c r="AA416" s="724"/>
      <c r="AB416" s="1309">
        <f>AB173</f>
        <v>0</v>
      </c>
      <c r="AC416" s="1309"/>
      <c r="AD416" s="1309"/>
      <c r="AE416" s="725"/>
      <c r="AF416" s="1309">
        <f>AF173</f>
        <v>0</v>
      </c>
      <c r="AG416" s="1309"/>
      <c r="AH416" s="1309"/>
      <c r="AI416" s="725"/>
      <c r="AJ416" s="1309">
        <f>AJ173</f>
        <v>0</v>
      </c>
      <c r="AK416" s="1309"/>
      <c r="AL416" s="1309"/>
      <c r="AM416" s="726"/>
      <c r="AN416" s="1307">
        <f>AVERAGE(X416:AL416)</f>
        <v>0</v>
      </c>
      <c r="AO416" s="1307"/>
      <c r="AP416" s="1307"/>
      <c r="AQ416" s="727"/>
      <c r="AR416" s="727"/>
      <c r="AS416" s="728"/>
      <c r="AT416" s="728"/>
      <c r="AU416" s="728"/>
      <c r="AV416" s="1309">
        <f>AV173</f>
        <v>0</v>
      </c>
      <c r="AW416" s="1309"/>
      <c r="AX416" s="1309"/>
      <c r="AY416" s="724"/>
      <c r="AZ416" s="1309">
        <f>AZ173</f>
        <v>0</v>
      </c>
      <c r="BA416" s="1309"/>
      <c r="BB416" s="1309"/>
      <c r="BC416" s="725"/>
      <c r="BD416" s="1309">
        <f>BD173</f>
        <v>0</v>
      </c>
      <c r="BE416" s="1309"/>
      <c r="BF416" s="1309"/>
      <c r="BG416" s="725"/>
      <c r="BH416" s="1309">
        <f>BH173</f>
        <v>0</v>
      </c>
      <c r="BI416" s="1309"/>
      <c r="BJ416" s="1309"/>
      <c r="BK416" s="726"/>
      <c r="BL416" s="1307">
        <f>AVERAGE(AV416:BJ416)</f>
        <v>0</v>
      </c>
      <c r="BM416" s="1307"/>
      <c r="BN416" s="1307"/>
      <c r="BO416" s="729"/>
      <c r="BQ416" s="875"/>
      <c r="BR416" s="875"/>
      <c r="BS416" s="875"/>
      <c r="BT416" s="875"/>
      <c r="BU416" s="877"/>
      <c r="BV416" s="877"/>
      <c r="BW416" s="877"/>
      <c r="BX416" s="877"/>
      <c r="BY416" s="877"/>
      <c r="BZ416" s="877"/>
      <c r="CA416" s="877"/>
      <c r="CB416" s="877"/>
      <c r="CC416" s="877"/>
      <c r="CD416" s="875"/>
      <c r="CE416" s="875"/>
      <c r="CF416" s="875"/>
      <c r="CG416" s="875"/>
      <c r="CH416" s="875"/>
      <c r="CI416" s="875"/>
      <c r="CJ416" s="875"/>
      <c r="CK416" s="875"/>
      <c r="CL416" s="875"/>
      <c r="CM416" s="875"/>
      <c r="CN416" s="875"/>
      <c r="CO416" s="875"/>
      <c r="CP416" s="875"/>
      <c r="CQ416" s="875"/>
      <c r="CR416" s="875"/>
      <c r="CS416" s="875"/>
      <c r="CT416" s="875"/>
      <c r="CU416" s="875"/>
      <c r="CV416" s="875"/>
      <c r="CW416" s="875"/>
      <c r="CX416" s="875"/>
      <c r="CY416" s="875"/>
      <c r="CZ416" s="875"/>
      <c r="DA416" s="875"/>
      <c r="DB416" s="875"/>
      <c r="DC416" s="875"/>
      <c r="DD416" s="875"/>
      <c r="DE416" s="875"/>
      <c r="DF416" s="875"/>
      <c r="DG416" s="875"/>
      <c r="DH416" s="875"/>
      <c r="DI416" s="875"/>
      <c r="DJ416" s="875"/>
      <c r="DK416" s="875"/>
      <c r="DL416" s="875"/>
      <c r="DM416" s="875"/>
      <c r="DN416" s="875"/>
      <c r="DO416" s="875"/>
      <c r="DP416" s="875"/>
      <c r="DQ416" s="875"/>
      <c r="DR416" s="875"/>
      <c r="DS416" s="875"/>
      <c r="DT416" s="875"/>
    </row>
    <row r="417" spans="5:124" s="27" customFormat="1" ht="17" customHeight="1" outlineLevel="1" collapsed="1" x14ac:dyDescent="0.15">
      <c r="E417" s="201"/>
      <c r="G417" s="90"/>
      <c r="H417" s="55"/>
      <c r="I417" s="74" t="str">
        <f>I408</f>
        <v>Ore d'esercizio a pieno regime per trimestre</v>
      </c>
      <c r="J417" s="74"/>
      <c r="K417" s="74"/>
      <c r="L417" s="74"/>
      <c r="M417" s="74"/>
      <c r="N417" s="74"/>
      <c r="O417" s="74"/>
      <c r="P417" s="74"/>
      <c r="Q417" s="74"/>
      <c r="R417" s="74"/>
      <c r="S417" s="74"/>
      <c r="T417" s="74"/>
      <c r="U417" s="95" t="s">
        <v>116</v>
      </c>
      <c r="V417" s="74"/>
      <c r="W417" s="74"/>
      <c r="X417" s="1298">
        <f>X408</f>
        <v>0</v>
      </c>
      <c r="Y417" s="1298"/>
      <c r="Z417" s="1298"/>
      <c r="AA417" s="175"/>
      <c r="AB417" s="1298">
        <f>AB408</f>
        <v>0</v>
      </c>
      <c r="AC417" s="1298"/>
      <c r="AD417" s="1298"/>
      <c r="AE417" s="176"/>
      <c r="AF417" s="1298">
        <f>AF408</f>
        <v>0</v>
      </c>
      <c r="AG417" s="1298"/>
      <c r="AH417" s="1298"/>
      <c r="AI417" s="176"/>
      <c r="AJ417" s="1298">
        <f>AJ408</f>
        <v>0</v>
      </c>
      <c r="AK417" s="1298"/>
      <c r="AL417" s="1298"/>
      <c r="AM417" s="177"/>
      <c r="AN417" s="1305">
        <f>SUM(X417:AL417)</f>
        <v>0</v>
      </c>
      <c r="AO417" s="1305"/>
      <c r="AP417" s="1305"/>
      <c r="AQ417" s="322"/>
      <c r="AR417" s="322"/>
      <c r="AS417" s="177"/>
      <c r="AT417" s="177"/>
      <c r="AU417" s="177"/>
      <c r="AV417" s="1298">
        <f>AV408</f>
        <v>0</v>
      </c>
      <c r="AW417" s="1298"/>
      <c r="AX417" s="1298"/>
      <c r="AY417" s="175"/>
      <c r="AZ417" s="1298">
        <f>AZ408</f>
        <v>0</v>
      </c>
      <c r="BA417" s="1298"/>
      <c r="BB417" s="1298"/>
      <c r="BC417" s="176"/>
      <c r="BD417" s="1298">
        <f>BD408</f>
        <v>0</v>
      </c>
      <c r="BE417" s="1298"/>
      <c r="BF417" s="1298"/>
      <c r="BG417" s="176"/>
      <c r="BH417" s="1298">
        <f>BH408</f>
        <v>0</v>
      </c>
      <c r="BI417" s="1298"/>
      <c r="BJ417" s="1298"/>
      <c r="BK417" s="126"/>
      <c r="BL417" s="1305">
        <f>SUM(AV417:BJ417)</f>
        <v>0</v>
      </c>
      <c r="BM417" s="1305"/>
      <c r="BN417" s="1305"/>
      <c r="BO417" s="94"/>
      <c r="BQ417" s="201"/>
      <c r="BR417" s="201"/>
      <c r="BS417" s="201"/>
      <c r="BT417" s="201"/>
      <c r="BU417" s="63"/>
      <c r="BV417" s="63"/>
      <c r="BW417" s="63"/>
      <c r="BX417" s="63"/>
      <c r="BY417" s="63"/>
      <c r="BZ417" s="63"/>
      <c r="CA417" s="63"/>
      <c r="CB417" s="63"/>
      <c r="CC417" s="63"/>
      <c r="CD417" s="201"/>
      <c r="CE417" s="201"/>
      <c r="CF417" s="201"/>
      <c r="CG417" s="201"/>
      <c r="CH417" s="201"/>
      <c r="CI417" s="201"/>
      <c r="CJ417" s="201"/>
      <c r="CK417" s="201"/>
      <c r="CL417" s="201"/>
      <c r="CM417" s="201"/>
      <c r="CN417" s="201"/>
      <c r="CO417" s="201"/>
      <c r="CP417" s="201"/>
      <c r="CQ417" s="201"/>
      <c r="CR417" s="201"/>
      <c r="CS417" s="201"/>
      <c r="CT417" s="201"/>
      <c r="CU417" s="201"/>
      <c r="CV417" s="201"/>
      <c r="CW417" s="201"/>
      <c r="CX417" s="201"/>
      <c r="CY417" s="201"/>
      <c r="CZ417" s="201"/>
      <c r="DA417" s="201"/>
      <c r="DB417" s="201"/>
      <c r="DC417" s="201"/>
      <c r="DD417" s="201"/>
      <c r="DE417" s="201"/>
      <c r="DF417" s="201"/>
      <c r="DG417" s="201"/>
      <c r="DH417" s="201"/>
      <c r="DI417" s="201"/>
      <c r="DJ417" s="201"/>
      <c r="DK417" s="201"/>
      <c r="DL417" s="201"/>
      <c r="DM417" s="201"/>
      <c r="DN417" s="201"/>
      <c r="DO417" s="201"/>
      <c r="DP417" s="201"/>
      <c r="DQ417" s="201"/>
      <c r="DR417" s="201"/>
      <c r="DS417" s="201"/>
      <c r="DT417" s="201"/>
    </row>
    <row r="418" spans="5:124" s="27" customFormat="1" ht="17" customHeight="1" outlineLevel="1" x14ac:dyDescent="0.15">
      <c r="E418" s="201"/>
      <c r="G418" s="90"/>
      <c r="H418" s="55"/>
      <c r="I418" s="74"/>
      <c r="J418" s="74"/>
      <c r="K418" s="74"/>
      <c r="L418" s="74"/>
      <c r="M418" s="74"/>
      <c r="N418" s="74"/>
      <c r="O418" s="74"/>
      <c r="P418" s="74"/>
      <c r="Q418" s="74"/>
      <c r="R418" s="74"/>
      <c r="S418" s="74"/>
      <c r="T418" s="74"/>
      <c r="U418" s="95"/>
      <c r="V418" s="74"/>
      <c r="W418" s="74"/>
      <c r="X418" s="138"/>
      <c r="Y418" s="138"/>
      <c r="Z418" s="138"/>
      <c r="AA418" s="138"/>
      <c r="AB418" s="138"/>
      <c r="AC418" s="138"/>
      <c r="AD418" s="138"/>
      <c r="AE418" s="139"/>
      <c r="AF418" s="138"/>
      <c r="AG418" s="138"/>
      <c r="AH418" s="138"/>
      <c r="AI418" s="139"/>
      <c r="AJ418" s="138"/>
      <c r="AK418" s="138"/>
      <c r="AL418" s="138"/>
      <c r="AM418" s="126"/>
      <c r="AN418" s="152"/>
      <c r="AO418" s="152"/>
      <c r="AP418" s="152"/>
      <c r="AQ418" s="152"/>
      <c r="AR418" s="152"/>
      <c r="AS418" s="106"/>
      <c r="AT418" s="106"/>
      <c r="AU418" s="106"/>
      <c r="AV418" s="138"/>
      <c r="AW418" s="138"/>
      <c r="AX418" s="138"/>
      <c r="AY418" s="138"/>
      <c r="AZ418" s="138"/>
      <c r="BA418" s="138"/>
      <c r="BB418" s="138"/>
      <c r="BC418" s="139"/>
      <c r="BD418" s="138"/>
      <c r="BE418" s="138"/>
      <c r="BF418" s="138"/>
      <c r="BG418" s="139"/>
      <c r="BH418" s="138"/>
      <c r="BI418" s="138"/>
      <c r="BJ418" s="138"/>
      <c r="BK418" s="126"/>
      <c r="BL418" s="152"/>
      <c r="BM418" s="152"/>
      <c r="BN418" s="152"/>
      <c r="BO418" s="94"/>
      <c r="BQ418" s="201"/>
      <c r="BR418" s="201"/>
      <c r="BS418" s="201"/>
      <c r="BT418" s="201"/>
      <c r="BU418" s="63"/>
      <c r="BV418" s="63"/>
      <c r="BW418" s="63"/>
      <c r="BX418" s="63"/>
      <c r="BY418" s="63"/>
      <c r="BZ418" s="63"/>
      <c r="CA418" s="63"/>
      <c r="CB418" s="63"/>
      <c r="CC418" s="63"/>
      <c r="CD418" s="201"/>
      <c r="CE418" s="201"/>
      <c r="CF418" s="201"/>
      <c r="CG418" s="201"/>
      <c r="CH418" s="201"/>
      <c r="CI418" s="201"/>
      <c r="CJ418" s="201"/>
      <c r="CK418" s="201"/>
      <c r="CL418" s="201"/>
      <c r="CM418" s="201"/>
      <c r="CN418" s="201"/>
      <c r="CO418" s="201"/>
      <c r="CP418" s="201"/>
      <c r="CQ418" s="201"/>
      <c r="CR418" s="201"/>
      <c r="CS418" s="201"/>
      <c r="CT418" s="201"/>
      <c r="CU418" s="201"/>
      <c r="CV418" s="201"/>
      <c r="CW418" s="201"/>
      <c r="CX418" s="201"/>
      <c r="CY418" s="201"/>
      <c r="CZ418" s="201"/>
      <c r="DA418" s="201"/>
      <c r="DB418" s="201"/>
      <c r="DC418" s="201"/>
      <c r="DD418" s="201"/>
      <c r="DE418" s="201"/>
      <c r="DF418" s="201"/>
      <c r="DG418" s="201"/>
      <c r="DH418" s="201"/>
      <c r="DI418" s="201"/>
      <c r="DJ418" s="201"/>
      <c r="DK418" s="201"/>
      <c r="DL418" s="201"/>
      <c r="DM418" s="201"/>
      <c r="DN418" s="201"/>
      <c r="DO418" s="201"/>
      <c r="DP418" s="201"/>
      <c r="DQ418" s="201"/>
      <c r="DR418" s="201"/>
      <c r="DS418" s="201"/>
      <c r="DT418" s="201"/>
    </row>
    <row r="419" spans="5:124" s="27" customFormat="1" ht="17" customHeight="1" outlineLevel="1" x14ac:dyDescent="0.15">
      <c r="E419" s="201"/>
      <c r="G419" s="90"/>
      <c r="H419" s="55"/>
      <c r="I419" s="74" t="str">
        <f>I338</f>
        <v>Potenza elettrica assorbita</v>
      </c>
      <c r="J419" s="74"/>
      <c r="K419" s="74"/>
      <c r="L419" s="74"/>
      <c r="M419" s="74"/>
      <c r="N419" s="74"/>
      <c r="O419" s="74"/>
      <c r="P419" s="74"/>
      <c r="Q419" s="74"/>
      <c r="R419" s="74"/>
      <c r="S419" s="74"/>
      <c r="T419" s="74"/>
      <c r="U419" s="95" t="s">
        <v>83</v>
      </c>
      <c r="V419" s="74"/>
      <c r="W419" s="74"/>
      <c r="X419" s="1306">
        <f>X161</f>
        <v>0</v>
      </c>
      <c r="Y419" s="1306"/>
      <c r="Z419" s="1306"/>
      <c r="AA419" s="106"/>
      <c r="AB419" s="1306">
        <f>AB161</f>
        <v>0</v>
      </c>
      <c r="AC419" s="1306"/>
      <c r="AD419" s="1306"/>
      <c r="AE419"/>
      <c r="AF419" s="1306">
        <f>AF161</f>
        <v>0</v>
      </c>
      <c r="AG419" s="1306"/>
      <c r="AH419" s="1306"/>
      <c r="AI419"/>
      <c r="AJ419" s="1306">
        <f>AJ161</f>
        <v>0</v>
      </c>
      <c r="AK419" s="1306"/>
      <c r="AL419" s="1306"/>
      <c r="AM419" s="106"/>
      <c r="AN419" s="106"/>
      <c r="AO419" s="106"/>
      <c r="AP419" s="106"/>
      <c r="AQ419" s="106"/>
      <c r="AR419" s="106"/>
      <c r="AS419" s="106"/>
      <c r="AT419" s="106"/>
      <c r="AU419" s="106"/>
      <c r="AV419" s="1306">
        <f>AV161</f>
        <v>0</v>
      </c>
      <c r="AW419" s="1306"/>
      <c r="AX419" s="1306"/>
      <c r="AY419" s="106"/>
      <c r="AZ419" s="1306">
        <f>AZ161</f>
        <v>0</v>
      </c>
      <c r="BA419" s="1306"/>
      <c r="BB419" s="1306"/>
      <c r="BC419"/>
      <c r="BD419" s="1306">
        <f>BD161</f>
        <v>0</v>
      </c>
      <c r="BE419" s="1306"/>
      <c r="BF419" s="1306"/>
      <c r="BG419"/>
      <c r="BH419" s="1306">
        <f>BH161</f>
        <v>0</v>
      </c>
      <c r="BI419" s="1306"/>
      <c r="BJ419" s="1306"/>
      <c r="BK419" s="106"/>
      <c r="BL419" s="106"/>
      <c r="BM419" s="106"/>
      <c r="BN419" s="106"/>
      <c r="BO419" s="94"/>
      <c r="BQ419" s="201"/>
      <c r="BR419" s="201"/>
      <c r="BS419" s="201"/>
      <c r="BT419" s="201"/>
      <c r="BU419" s="63"/>
      <c r="BV419" s="63"/>
      <c r="BW419" s="63"/>
      <c r="BX419" s="63"/>
      <c r="BY419" s="63"/>
      <c r="BZ419" s="63"/>
      <c r="CA419" s="63"/>
      <c r="CB419" s="63"/>
      <c r="CC419" s="63"/>
      <c r="CD419" s="201"/>
      <c r="CE419" s="201"/>
      <c r="CF419" s="201"/>
      <c r="CG419" s="201"/>
      <c r="CH419" s="201"/>
      <c r="CI419" s="201"/>
      <c r="CJ419" s="201"/>
      <c r="CK419" s="201"/>
      <c r="CL419" s="201"/>
      <c r="CM419" s="201"/>
      <c r="CN419" s="201"/>
      <c r="CO419" s="201"/>
      <c r="CP419" s="201"/>
      <c r="CQ419" s="201"/>
      <c r="CR419" s="201"/>
      <c r="CS419" s="201"/>
      <c r="CT419" s="201"/>
      <c r="CU419" s="201"/>
      <c r="CV419" s="201"/>
      <c r="CW419" s="201"/>
      <c r="CX419" s="201"/>
      <c r="CY419" s="201"/>
      <c r="CZ419" s="201"/>
      <c r="DA419" s="201"/>
      <c r="DB419" s="201"/>
      <c r="DC419" s="201"/>
      <c r="DD419" s="201"/>
      <c r="DE419" s="201"/>
      <c r="DF419" s="201"/>
      <c r="DG419" s="201"/>
      <c r="DH419" s="201"/>
      <c r="DI419" s="201"/>
      <c r="DJ419" s="201"/>
      <c r="DK419" s="201"/>
      <c r="DL419" s="201"/>
      <c r="DM419" s="201"/>
      <c r="DN419" s="201"/>
      <c r="DO419" s="201"/>
      <c r="DP419" s="201"/>
      <c r="DQ419" s="201"/>
      <c r="DR419" s="201"/>
      <c r="DS419" s="201"/>
      <c r="DT419" s="201"/>
    </row>
    <row r="420" spans="5:124" s="27" customFormat="1" ht="17" customHeight="1" outlineLevel="1" x14ac:dyDescent="0.15">
      <c r="E420" s="201"/>
      <c r="G420" s="90"/>
      <c r="H420" s="55"/>
      <c r="I420" s="74" t="str">
        <f>I339</f>
        <v>Miglioramento con funz. carico parziale</v>
      </c>
      <c r="J420" s="74"/>
      <c r="K420" s="74"/>
      <c r="L420" s="74"/>
      <c r="M420" s="74"/>
      <c r="N420" s="74"/>
      <c r="O420" s="74"/>
      <c r="P420" s="74"/>
      <c r="Q420" s="74"/>
      <c r="R420" s="74"/>
      <c r="S420" s="74"/>
      <c r="T420" s="74"/>
      <c r="U420" s="95" t="s">
        <v>28</v>
      </c>
      <c r="V420" s="74"/>
      <c r="W420" s="74"/>
      <c r="X420" s="1288">
        <f>AN705</f>
        <v>0</v>
      </c>
      <c r="Y420" s="1288"/>
      <c r="Z420" s="1288"/>
      <c r="AA420" s="106"/>
      <c r="AB420" s="1288">
        <f>X420</f>
        <v>0</v>
      </c>
      <c r="AC420" s="1288"/>
      <c r="AD420" s="1288"/>
      <c r="AE420"/>
      <c r="AF420" s="1288">
        <f>AB420</f>
        <v>0</v>
      </c>
      <c r="AG420" s="1288"/>
      <c r="AH420" s="1288"/>
      <c r="AI420"/>
      <c r="AJ420" s="1288">
        <f>AF420</f>
        <v>0</v>
      </c>
      <c r="AK420" s="1288"/>
      <c r="AL420" s="1288"/>
      <c r="AM420" s="106"/>
      <c r="AN420" s="106"/>
      <c r="AO420" s="106"/>
      <c r="AP420" s="106"/>
      <c r="AQ420" s="106"/>
      <c r="AR420" s="106"/>
      <c r="AS420" s="106"/>
      <c r="AT420" s="106"/>
      <c r="AU420" s="106"/>
      <c r="AV420" s="1288">
        <f>BL705</f>
        <v>0</v>
      </c>
      <c r="AW420" s="1288"/>
      <c r="AX420" s="1288"/>
      <c r="AY420" s="106"/>
      <c r="AZ420" s="1288">
        <f>AV420</f>
        <v>0</v>
      </c>
      <c r="BA420" s="1288"/>
      <c r="BB420" s="1288"/>
      <c r="BC420"/>
      <c r="BD420" s="1288">
        <f>AZ420</f>
        <v>0</v>
      </c>
      <c r="BE420" s="1288"/>
      <c r="BF420" s="1288"/>
      <c r="BG420"/>
      <c r="BH420" s="1288">
        <f>BD420</f>
        <v>0</v>
      </c>
      <c r="BI420" s="1288"/>
      <c r="BJ420" s="1288"/>
      <c r="BK420" s="106"/>
      <c r="BL420" s="106"/>
      <c r="BM420" s="106"/>
      <c r="BN420" s="106"/>
      <c r="BO420" s="94"/>
      <c r="BQ420" s="201"/>
      <c r="BR420" s="201"/>
      <c r="BS420" s="201"/>
      <c r="BT420" s="201"/>
      <c r="BU420" s="63"/>
      <c r="BV420" s="63"/>
      <c r="BW420" s="63"/>
      <c r="BX420" s="63"/>
      <c r="BY420" s="63"/>
      <c r="BZ420" s="63"/>
      <c r="CA420" s="63"/>
      <c r="CB420" s="63"/>
      <c r="CC420" s="63"/>
      <c r="CD420" s="201"/>
      <c r="CE420" s="201"/>
      <c r="CF420" s="201"/>
      <c r="CG420" s="201"/>
      <c r="CH420" s="201"/>
      <c r="CI420" s="201"/>
      <c r="CJ420" s="201"/>
      <c r="CK420" s="201"/>
      <c r="CL420" s="201"/>
      <c r="CM420" s="201"/>
      <c r="CN420" s="201"/>
      <c r="CO420" s="201"/>
      <c r="CP420" s="201"/>
      <c r="CQ420" s="201"/>
      <c r="CR420" s="201"/>
      <c r="CS420" s="201"/>
      <c r="CT420" s="201"/>
      <c r="CU420" s="201"/>
      <c r="CV420" s="201"/>
      <c r="CW420" s="201"/>
      <c r="CX420" s="201"/>
      <c r="CY420" s="201"/>
      <c r="CZ420" s="201"/>
      <c r="DA420" s="201"/>
      <c r="DB420" s="201"/>
      <c r="DC420" s="201"/>
      <c r="DD420" s="201"/>
      <c r="DE420" s="201"/>
      <c r="DF420" s="201"/>
      <c r="DG420" s="201"/>
      <c r="DH420" s="201"/>
      <c r="DI420" s="201"/>
      <c r="DJ420" s="201"/>
      <c r="DK420" s="201"/>
      <c r="DL420" s="201"/>
      <c r="DM420" s="201"/>
      <c r="DN420" s="201"/>
      <c r="DO420" s="201"/>
      <c r="DP420" s="201"/>
      <c r="DQ420" s="201"/>
      <c r="DR420" s="201"/>
      <c r="DS420" s="201"/>
      <c r="DT420" s="201"/>
    </row>
    <row r="421" spans="5:124" s="27" customFormat="1" ht="17" customHeight="1" outlineLevel="1" x14ac:dyDescent="0.15">
      <c r="E421" s="201"/>
      <c r="G421" s="90"/>
      <c r="H421" s="55"/>
      <c r="I421" s="74" t="str">
        <f>I340</f>
        <v>Impatto comando</v>
      </c>
      <c r="J421" s="74"/>
      <c r="K421" s="74"/>
      <c r="L421" s="74"/>
      <c r="M421" s="74"/>
      <c r="N421" s="74"/>
      <c r="O421" s="74"/>
      <c r="P421" s="74"/>
      <c r="Q421" s="74"/>
      <c r="R421" s="74"/>
      <c r="S421" s="74"/>
      <c r="T421" s="74"/>
      <c r="U421" s="95" t="s">
        <v>28</v>
      </c>
      <c r="V421" s="74"/>
      <c r="W421" s="74"/>
      <c r="X421" s="1312">
        <f>AN685</f>
        <v>0.25</v>
      </c>
      <c r="Y421" s="1312"/>
      <c r="Z421" s="1312"/>
      <c r="AA421" s="106"/>
      <c r="AB421" s="1312">
        <f>X421</f>
        <v>0.25</v>
      </c>
      <c r="AC421" s="1312"/>
      <c r="AD421" s="1312"/>
      <c r="AE421"/>
      <c r="AF421" s="1312">
        <f>X421</f>
        <v>0.25</v>
      </c>
      <c r="AG421" s="1312"/>
      <c r="AH421" s="1312"/>
      <c r="AI421"/>
      <c r="AJ421" s="1312">
        <f>X421</f>
        <v>0.25</v>
      </c>
      <c r="AK421" s="1312"/>
      <c r="AL421" s="1312"/>
      <c r="AM421" s="106"/>
      <c r="AN421" s="106"/>
      <c r="AO421" s="106"/>
      <c r="AP421" s="106"/>
      <c r="AQ421" s="106"/>
      <c r="AR421" s="106"/>
      <c r="AS421" s="106"/>
      <c r="AT421" s="106"/>
      <c r="AU421" s="106"/>
      <c r="AV421" s="1312">
        <f>BL685</f>
        <v>0.25</v>
      </c>
      <c r="AW421" s="1312"/>
      <c r="AX421" s="1312"/>
      <c r="AY421" s="106"/>
      <c r="AZ421" s="1312">
        <f>AV421</f>
        <v>0.25</v>
      </c>
      <c r="BA421" s="1312"/>
      <c r="BB421" s="1312"/>
      <c r="BC421"/>
      <c r="BD421" s="1312">
        <f>AV421</f>
        <v>0.25</v>
      </c>
      <c r="BE421" s="1312"/>
      <c r="BF421" s="1312"/>
      <c r="BG421"/>
      <c r="BH421" s="1312">
        <f>AV421</f>
        <v>0.25</v>
      </c>
      <c r="BI421" s="1312"/>
      <c r="BJ421" s="1312"/>
      <c r="BK421" s="106"/>
      <c r="BL421" s="106"/>
      <c r="BM421" s="106"/>
      <c r="BN421" s="106"/>
      <c r="BO421" s="94"/>
      <c r="BQ421" s="201"/>
      <c r="BR421" s="201"/>
      <c r="BS421" s="201"/>
      <c r="BT421" s="201"/>
      <c r="BU421" s="201"/>
      <c r="BV421" s="201"/>
      <c r="BW421" s="201"/>
      <c r="BX421" s="201"/>
      <c r="BY421" s="201"/>
      <c r="BZ421" s="201"/>
      <c r="CA421" s="201"/>
      <c r="CB421" s="201"/>
      <c r="CC421" s="201"/>
      <c r="CD421" s="201"/>
      <c r="CE421" s="201"/>
      <c r="CF421" s="201"/>
      <c r="CG421" s="201"/>
      <c r="CH421" s="201"/>
      <c r="CI421" s="201"/>
      <c r="CJ421" s="201"/>
      <c r="CK421" s="201"/>
      <c r="CL421" s="201"/>
      <c r="CM421" s="201"/>
      <c r="CN421" s="201"/>
      <c r="CO421" s="201"/>
      <c r="CP421" s="201"/>
      <c r="CQ421" s="201"/>
      <c r="CR421" s="201"/>
      <c r="CS421" s="201"/>
      <c r="CT421" s="201"/>
      <c r="CU421" s="201"/>
      <c r="CV421" s="201"/>
      <c r="CW421" s="201"/>
      <c r="CX421" s="201"/>
      <c r="CY421" s="201"/>
      <c r="CZ421" s="201"/>
      <c r="DA421" s="201"/>
      <c r="DB421" s="201"/>
      <c r="DC421" s="201"/>
      <c r="DD421" s="201"/>
      <c r="DE421" s="201"/>
      <c r="DF421" s="201"/>
      <c r="DG421" s="201"/>
      <c r="DH421" s="201"/>
      <c r="DI421" s="201"/>
      <c r="DJ421" s="201"/>
      <c r="DK421" s="201"/>
      <c r="DL421" s="201"/>
      <c r="DM421" s="201"/>
      <c r="DN421" s="201"/>
      <c r="DO421" s="201"/>
      <c r="DP421" s="201"/>
      <c r="DQ421" s="201"/>
      <c r="DR421" s="201"/>
      <c r="DS421" s="201"/>
      <c r="DT421" s="201"/>
    </row>
    <row r="422" spans="5:124" s="27" customFormat="1" ht="17" customHeight="1" outlineLevel="1" x14ac:dyDescent="0.15">
      <c r="E422" s="201"/>
      <c r="G422" s="90"/>
      <c r="H422" s="55"/>
      <c r="I422" s="74" t="str">
        <f>I341</f>
        <v>Potenza elettrica assorbita (effettiva)</v>
      </c>
      <c r="J422" s="74"/>
      <c r="K422" s="74"/>
      <c r="L422" s="74"/>
      <c r="M422" s="74"/>
      <c r="N422" s="74"/>
      <c r="O422" s="74"/>
      <c r="P422" s="74"/>
      <c r="Q422" s="74"/>
      <c r="R422" s="74"/>
      <c r="S422" s="74"/>
      <c r="T422" s="74"/>
      <c r="U422" s="95" t="s">
        <v>83</v>
      </c>
      <c r="V422" s="74"/>
      <c r="W422" s="74"/>
      <c r="X422" s="1306">
        <f>X419/(1+X420)*(1+X421)</f>
        <v>0</v>
      </c>
      <c r="Y422" s="1306"/>
      <c r="Z422" s="1306"/>
      <c r="AA422" s="106"/>
      <c r="AB422" s="1306">
        <f>AB419/(1+AB420)*(1+AB421)</f>
        <v>0</v>
      </c>
      <c r="AC422" s="1306"/>
      <c r="AD422" s="1306"/>
      <c r="AE422"/>
      <c r="AF422" s="1306">
        <f>AF419/(1+AF420)*(1+AF421)</f>
        <v>0</v>
      </c>
      <c r="AG422" s="1306"/>
      <c r="AH422" s="1306"/>
      <c r="AI422"/>
      <c r="AJ422" s="1306">
        <f>AJ419/(1+AJ420)*(1+AJ421)</f>
        <v>0</v>
      </c>
      <c r="AK422" s="1306"/>
      <c r="AL422" s="1306"/>
      <c r="AM422" s="106"/>
      <c r="AN422" s="106"/>
      <c r="AO422" s="106"/>
      <c r="AP422" s="106"/>
      <c r="AQ422" s="106"/>
      <c r="AR422" s="106"/>
      <c r="AS422" s="106"/>
      <c r="AT422" s="106"/>
      <c r="AU422" s="106"/>
      <c r="AV422" s="1306">
        <f>AV419/(1+AV420)*(1+AV421)</f>
        <v>0</v>
      </c>
      <c r="AW422" s="1306"/>
      <c r="AX422" s="1306"/>
      <c r="AY422" s="106"/>
      <c r="AZ422" s="1306">
        <f>AZ419/(1+AZ420)*(1+AZ421)</f>
        <v>0</v>
      </c>
      <c r="BA422" s="1306"/>
      <c r="BB422" s="1306"/>
      <c r="BC422"/>
      <c r="BD422" s="1306">
        <f>BD419/(1+BD420)*(1+BD421)</f>
        <v>0</v>
      </c>
      <c r="BE422" s="1306"/>
      <c r="BF422" s="1306"/>
      <c r="BG422"/>
      <c r="BH422" s="1306">
        <f>BH419/(1+BH420)*(1+BH421)</f>
        <v>0</v>
      </c>
      <c r="BI422" s="1306"/>
      <c r="BJ422" s="1306"/>
      <c r="BK422" s="106"/>
      <c r="BL422" s="106"/>
      <c r="BM422" s="106"/>
      <c r="BN422" s="106"/>
      <c r="BO422" s="94"/>
      <c r="BQ422" s="201"/>
      <c r="BR422" s="201"/>
      <c r="BS422" s="201"/>
      <c r="BT422" s="201"/>
      <c r="BU422" s="63"/>
      <c r="BV422" s="63"/>
      <c r="BW422" s="63"/>
      <c r="BX422" s="63"/>
      <c r="BY422" s="63"/>
      <c r="BZ422" s="63"/>
      <c r="CA422" s="63"/>
      <c r="CB422" s="63"/>
      <c r="CC422" s="63"/>
      <c r="CD422" s="201"/>
      <c r="CE422" s="201"/>
      <c r="CF422" s="201"/>
      <c r="CG422" s="201"/>
      <c r="CH422" s="201"/>
      <c r="CI422" s="201"/>
      <c r="CJ422" s="201"/>
      <c r="CK422" s="201"/>
      <c r="CL422" s="201"/>
      <c r="CM422" s="201"/>
      <c r="CN422" s="201"/>
      <c r="CO422" s="201"/>
      <c r="CP422" s="201"/>
      <c r="CQ422" s="201"/>
      <c r="CR422" s="201"/>
      <c r="CS422" s="201"/>
      <c r="CT422" s="201"/>
      <c r="CU422" s="201"/>
      <c r="CV422" s="201"/>
      <c r="CW422" s="201"/>
      <c r="CX422" s="201"/>
      <c r="CY422" s="201"/>
      <c r="CZ422" s="201"/>
      <c r="DA422" s="201"/>
      <c r="DB422" s="201"/>
      <c r="DC422" s="201"/>
      <c r="DD422" s="201"/>
      <c r="DE422" s="201"/>
      <c r="DF422" s="201"/>
      <c r="DG422" s="201"/>
      <c r="DH422" s="201"/>
      <c r="DI422" s="201"/>
      <c r="DJ422" s="201"/>
      <c r="DK422" s="201"/>
      <c r="DL422" s="201"/>
      <c r="DM422" s="201"/>
      <c r="DN422" s="201"/>
      <c r="DO422" s="201"/>
      <c r="DP422" s="201"/>
      <c r="DQ422" s="201"/>
      <c r="DR422" s="201"/>
      <c r="DS422" s="201"/>
      <c r="DT422" s="201"/>
    </row>
    <row r="423" spans="5:124" s="179" customFormat="1" ht="23" customHeight="1" outlineLevel="1" x14ac:dyDescent="0.15">
      <c r="E423" s="62"/>
      <c r="G423" s="1178"/>
      <c r="H423" s="212"/>
      <c r="I423" s="155" t="str">
        <f>I342</f>
        <v>Consumo di corrente del compressore</v>
      </c>
      <c r="J423" s="155"/>
      <c r="K423" s="155"/>
      <c r="L423" s="155"/>
      <c r="M423" s="155"/>
      <c r="N423" s="155"/>
      <c r="O423" s="155"/>
      <c r="P423" s="155"/>
      <c r="Q423" s="155"/>
      <c r="R423" s="155"/>
      <c r="S423" s="155"/>
      <c r="T423" s="155"/>
      <c r="U423" s="155" t="s">
        <v>20</v>
      </c>
      <c r="V423" s="155"/>
      <c r="W423" s="1310">
        <f>IF(X417*X422&gt;10000,ROUND(X417*X422,-3),ROUND(X417*X422,-2))</f>
        <v>0</v>
      </c>
      <c r="X423" s="1310"/>
      <c r="Y423" s="1310"/>
      <c r="Z423" s="1310"/>
      <c r="AA423" s="1310">
        <f>IF(AB417*AB422&gt;10000,ROUND(AB417*AB422,-3),ROUND(AB417*AB422,-2))</f>
        <v>0</v>
      </c>
      <c r="AB423" s="1310"/>
      <c r="AC423" s="1310"/>
      <c r="AD423" s="1310"/>
      <c r="AE423" s="1310">
        <f>IF(AF417*AF422&gt;10000,ROUND(AF417*AF422,-3),ROUND(AF417*AF422,-2))</f>
        <v>0</v>
      </c>
      <c r="AF423" s="1310"/>
      <c r="AG423" s="1310"/>
      <c r="AH423" s="1310"/>
      <c r="AI423" s="1310">
        <f>IF(AJ417*AJ422&gt;10000,ROUND(AJ417*AJ422,-3),ROUND(AJ417*AJ422,-2))</f>
        <v>0</v>
      </c>
      <c r="AJ423" s="1310"/>
      <c r="AK423" s="1310"/>
      <c r="AL423" s="1310"/>
      <c r="AM423" s="1300">
        <f>SUM(W423:AL423)</f>
        <v>0</v>
      </c>
      <c r="AN423" s="1300"/>
      <c r="AO423" s="1300"/>
      <c r="AP423" s="1300"/>
      <c r="AQ423" s="1115"/>
      <c r="AR423" s="322"/>
      <c r="AS423" s="137"/>
      <c r="AT423" s="137"/>
      <c r="AU423" s="1304">
        <f>IF(AV417*AV422&gt;10000,ROUND(AV417*AV422,-3),ROUND(AV417*AV422,-2))</f>
        <v>0</v>
      </c>
      <c r="AV423" s="1304"/>
      <c r="AW423" s="1304"/>
      <c r="AX423" s="1304"/>
      <c r="AY423" s="1304">
        <f>IF(AZ417*AZ422&gt;10000,ROUND(AZ417*AZ422,-3),ROUND(AZ417*AZ422,-2))</f>
        <v>0</v>
      </c>
      <c r="AZ423" s="1304"/>
      <c r="BA423" s="1304"/>
      <c r="BB423" s="1304"/>
      <c r="BC423" s="1304">
        <f>IF(BD417*BD422&gt;10000,ROUND(BD417*BD422,-3),ROUND(BD417*BD422,-2))</f>
        <v>0</v>
      </c>
      <c r="BD423" s="1304"/>
      <c r="BE423" s="1304"/>
      <c r="BF423" s="1304"/>
      <c r="BG423" s="1304">
        <f>IF(BH417*BH422&gt;10000,ROUND(BH417*BH422,-3),ROUND(BH417*BH422,-2))</f>
        <v>0</v>
      </c>
      <c r="BH423" s="1304"/>
      <c r="BI423" s="1304"/>
      <c r="BJ423" s="1304"/>
      <c r="BK423" s="1305">
        <f>SUM(AU423:BJ423)</f>
        <v>0</v>
      </c>
      <c r="BL423" s="1305"/>
      <c r="BM423" s="1305"/>
      <c r="BN423" s="1305"/>
      <c r="BO423" s="180"/>
      <c r="BQ423" s="63"/>
      <c r="BR423" s="62"/>
      <c r="BS423" s="62"/>
      <c r="BT423" s="62"/>
      <c r="BU423" s="63"/>
      <c r="BV423" s="63"/>
      <c r="BW423" s="63"/>
      <c r="BX423" s="63"/>
      <c r="BY423" s="63"/>
      <c r="BZ423" s="63"/>
      <c r="CA423" s="63"/>
      <c r="CB423" s="63"/>
      <c r="CC423" s="63"/>
      <c r="CD423" s="62"/>
      <c r="CE423" s="62"/>
      <c r="CF423" s="62"/>
      <c r="CG423" s="62"/>
      <c r="CH423" s="62"/>
      <c r="CI423" s="62"/>
      <c r="CJ423" s="62"/>
      <c r="CK423" s="62"/>
      <c r="CL423" s="62"/>
      <c r="CM423" s="62"/>
      <c r="CN423" s="62"/>
      <c r="CO423" s="62"/>
      <c r="CP423" s="62"/>
      <c r="CQ423" s="62"/>
      <c r="CR423" s="62"/>
      <c r="CS423" s="62"/>
      <c r="CT423" s="62"/>
      <c r="CU423" s="62"/>
      <c r="CV423" s="62"/>
      <c r="CW423" s="62"/>
      <c r="CX423" s="62"/>
      <c r="CY423" s="62"/>
      <c r="CZ423" s="62"/>
      <c r="DA423" s="62"/>
      <c r="DB423" s="62"/>
      <c r="DC423" s="62"/>
      <c r="DD423" s="62"/>
      <c r="DE423" s="62"/>
      <c r="DF423" s="62"/>
      <c r="DG423" s="62"/>
      <c r="DH423" s="62"/>
      <c r="DI423" s="62"/>
      <c r="DJ423" s="62"/>
      <c r="DK423" s="62"/>
      <c r="DL423" s="62"/>
      <c r="DM423" s="62"/>
      <c r="DN423" s="62"/>
      <c r="DO423" s="62"/>
      <c r="DP423" s="62"/>
      <c r="DQ423" s="62"/>
      <c r="DR423" s="62"/>
      <c r="DS423" s="62"/>
      <c r="DT423" s="62"/>
    </row>
    <row r="424" spans="5:124" s="124" customFormat="1" ht="17" customHeight="1" outlineLevel="1" x14ac:dyDescent="0.15">
      <c r="E424" s="216"/>
      <c r="G424" s="123"/>
      <c r="H424" s="361"/>
      <c r="I424" s="395"/>
      <c r="J424" s="499" t="str">
        <f>J343</f>
        <v>Riduzione grazie al free-cooling</v>
      </c>
      <c r="K424" s="115"/>
      <c r="L424" s="115"/>
      <c r="M424" s="115"/>
      <c r="N424" s="115"/>
      <c r="O424" s="115"/>
      <c r="P424" s="115"/>
      <c r="Q424" s="115"/>
      <c r="R424" s="115"/>
      <c r="S424" s="115"/>
      <c r="T424" s="115"/>
      <c r="U424" s="498" t="s">
        <v>20</v>
      </c>
      <c r="V424" s="499"/>
      <c r="W424" s="1298"/>
      <c r="X424" s="1298"/>
      <c r="Y424" s="1298"/>
      <c r="Z424" s="1298"/>
      <c r="AA424" s="1298"/>
      <c r="AB424" s="1298"/>
      <c r="AC424" s="1298"/>
      <c r="AD424" s="1298"/>
      <c r="AE424" s="1298"/>
      <c r="AF424" s="1298"/>
      <c r="AG424" s="1298"/>
      <c r="AH424" s="1298"/>
      <c r="AI424" s="1298"/>
      <c r="AJ424" s="1298"/>
      <c r="AK424" s="1298"/>
      <c r="AL424" s="1298"/>
      <c r="AM424" s="1338" t="str">
        <f>IF(AE878=0,"--",-AE878)</f>
        <v>--</v>
      </c>
      <c r="AN424" s="1338"/>
      <c r="AO424" s="1338"/>
      <c r="AP424" s="1338"/>
      <c r="AQ424" s="322"/>
      <c r="AR424" s="322"/>
      <c r="AS424" s="137"/>
      <c r="AT424" s="137"/>
      <c r="AU424" s="1304"/>
      <c r="AV424" s="1304"/>
      <c r="AW424" s="1304"/>
      <c r="AX424" s="1304"/>
      <c r="AY424" s="1304"/>
      <c r="AZ424" s="1304"/>
      <c r="BA424" s="1304"/>
      <c r="BB424" s="1304"/>
      <c r="BC424" s="1304"/>
      <c r="BD424" s="1304"/>
      <c r="BE424" s="1304"/>
      <c r="BF424" s="1304"/>
      <c r="BG424" s="1304"/>
      <c r="BH424" s="1304"/>
      <c r="BI424" s="1304"/>
      <c r="BJ424" s="1304"/>
      <c r="BK424" s="1338" t="str">
        <f>IF(BC878=0,"--",-BC878)</f>
        <v>--</v>
      </c>
      <c r="BL424" s="1338"/>
      <c r="BM424" s="1338"/>
      <c r="BN424" s="1338"/>
      <c r="BO424" s="125"/>
      <c r="BQ424" s="201"/>
      <c r="BR424" s="216"/>
      <c r="BS424" s="216"/>
      <c r="BT424" s="216"/>
      <c r="BU424" s="201"/>
      <c r="BV424" s="201"/>
      <c r="BW424" s="201"/>
      <c r="BX424" s="201"/>
      <c r="BY424" s="201"/>
      <c r="BZ424" s="201"/>
      <c r="CA424" s="201"/>
      <c r="CB424" s="201"/>
      <c r="CC424" s="201"/>
      <c r="CD424" s="216"/>
      <c r="CE424" s="216"/>
      <c r="CF424" s="216"/>
      <c r="CG424" s="216"/>
      <c r="CH424" s="216"/>
      <c r="CI424" s="216"/>
      <c r="CJ424" s="216"/>
      <c r="CK424" s="216"/>
      <c r="CL424" s="216"/>
      <c r="CM424" s="216"/>
      <c r="CN424" s="216"/>
      <c r="CO424" s="216"/>
      <c r="CP424" s="216"/>
      <c r="CQ424" s="216"/>
      <c r="CR424" s="216"/>
      <c r="CS424" s="216"/>
      <c r="CT424" s="216"/>
      <c r="CU424" s="216"/>
      <c r="CV424" s="216"/>
      <c r="CW424" s="216"/>
      <c r="CX424" s="216"/>
      <c r="CY424" s="216"/>
      <c r="CZ424" s="216"/>
      <c r="DA424" s="216"/>
      <c r="DB424" s="216"/>
      <c r="DC424" s="216"/>
      <c r="DD424" s="216"/>
      <c r="DE424" s="216"/>
      <c r="DF424" s="216"/>
      <c r="DG424" s="216"/>
      <c r="DH424" s="216"/>
      <c r="DI424" s="216"/>
      <c r="DJ424" s="216"/>
      <c r="DK424" s="216"/>
      <c r="DL424" s="216"/>
      <c r="DM424" s="216"/>
      <c r="DN424" s="216"/>
      <c r="DO424" s="216"/>
      <c r="DP424" s="216"/>
      <c r="DQ424" s="216"/>
      <c r="DR424" s="216"/>
      <c r="DS424" s="216"/>
      <c r="DT424" s="216"/>
    </row>
    <row r="425" spans="5:124" s="124" customFormat="1" ht="17" customHeight="1" outlineLevel="1" x14ac:dyDescent="0.15">
      <c r="E425" s="216"/>
      <c r="G425" s="123"/>
      <c r="H425" s="361"/>
      <c r="I425" s="395"/>
      <c r="J425" s="499" t="str">
        <f>J344</f>
        <v>Maggior consumo recupero del calore</v>
      </c>
      <c r="K425" s="115"/>
      <c r="L425" s="115"/>
      <c r="M425" s="115"/>
      <c r="N425" s="115"/>
      <c r="O425" s="115"/>
      <c r="P425" s="115"/>
      <c r="Q425" s="115"/>
      <c r="R425" s="115"/>
      <c r="S425" s="115"/>
      <c r="T425" s="115"/>
      <c r="U425" s="498" t="s">
        <v>20</v>
      </c>
      <c r="V425" s="499"/>
      <c r="W425" s="1399"/>
      <c r="X425" s="1399"/>
      <c r="Y425" s="1399"/>
      <c r="Z425" s="1399"/>
      <c r="AA425" s="1399"/>
      <c r="AB425" s="1399"/>
      <c r="AC425" s="1399"/>
      <c r="AD425" s="1399"/>
      <c r="AE425" s="1399"/>
      <c r="AF425" s="1399"/>
      <c r="AG425" s="1399"/>
      <c r="AH425" s="1399"/>
      <c r="AI425" s="1399"/>
      <c r="AJ425" s="1399"/>
      <c r="AK425" s="1399"/>
      <c r="AL425" s="1399"/>
      <c r="AM425" s="1298" t="str">
        <f>IF(AM1006=0,"--",AM1006)</f>
        <v>--</v>
      </c>
      <c r="AN425" s="1298"/>
      <c r="AO425" s="1298"/>
      <c r="AP425" s="1298"/>
      <c r="AQ425" s="322"/>
      <c r="AR425" s="322"/>
      <c r="AS425" s="137"/>
      <c r="AT425" s="137"/>
      <c r="AU425" s="1303"/>
      <c r="AV425" s="1303"/>
      <c r="AW425" s="1303"/>
      <c r="AX425" s="1303"/>
      <c r="AY425" s="1303"/>
      <c r="AZ425" s="1303"/>
      <c r="BA425" s="1303"/>
      <c r="BB425" s="1303"/>
      <c r="BC425" s="1303"/>
      <c r="BD425" s="1303"/>
      <c r="BE425" s="1303"/>
      <c r="BF425" s="1303"/>
      <c r="BG425" s="1303"/>
      <c r="BH425" s="1303"/>
      <c r="BI425" s="1303"/>
      <c r="BJ425" s="1303"/>
      <c r="BK425" s="1298" t="str">
        <f>IF(BK1006=0,"--",BK1006)</f>
        <v>--</v>
      </c>
      <c r="BL425" s="1298"/>
      <c r="BM425" s="1298"/>
      <c r="BN425" s="1298"/>
      <c r="BO425" s="125"/>
      <c r="BQ425" s="201"/>
      <c r="BR425" s="216"/>
      <c r="BS425" s="216"/>
      <c r="BT425" s="216"/>
      <c r="BU425" s="201"/>
      <c r="BV425" s="201"/>
      <c r="BW425" s="201"/>
      <c r="BX425" s="201"/>
      <c r="BY425" s="201"/>
      <c r="BZ425" s="201"/>
      <c r="CA425" s="201"/>
      <c r="CB425" s="201"/>
      <c r="CC425" s="201"/>
      <c r="CD425" s="216"/>
      <c r="CE425" s="216"/>
      <c r="CF425" s="216"/>
      <c r="CG425" s="216"/>
      <c r="CH425" s="216"/>
      <c r="CI425" s="216"/>
      <c r="CJ425" s="216"/>
      <c r="CK425" s="216"/>
      <c r="CL425" s="216"/>
      <c r="CM425" s="216"/>
      <c r="CN425" s="216"/>
      <c r="CO425" s="216"/>
      <c r="CP425" s="216"/>
      <c r="CQ425" s="216"/>
      <c r="CR425" s="216"/>
      <c r="CS425" s="216"/>
      <c r="CT425" s="216"/>
      <c r="CU425" s="216"/>
      <c r="CV425" s="216"/>
      <c r="CW425" s="216"/>
      <c r="CX425" s="216"/>
      <c r="CY425" s="216"/>
      <c r="CZ425" s="216"/>
      <c r="DA425" s="216"/>
      <c r="DB425" s="216"/>
      <c r="DC425" s="216"/>
      <c r="DD425" s="216"/>
      <c r="DE425" s="216"/>
      <c r="DF425" s="216"/>
      <c r="DG425" s="216"/>
      <c r="DH425" s="216"/>
      <c r="DI425" s="216"/>
      <c r="DJ425" s="216"/>
      <c r="DK425" s="216"/>
      <c r="DL425" s="216"/>
      <c r="DM425" s="216"/>
      <c r="DN425" s="216"/>
      <c r="DO425" s="216"/>
      <c r="DP425" s="216"/>
      <c r="DQ425" s="216"/>
      <c r="DR425" s="216"/>
      <c r="DS425" s="216"/>
      <c r="DT425" s="216"/>
    </row>
    <row r="426" spans="5:124" s="124" customFormat="1" ht="17" customHeight="1" outlineLevel="1" x14ac:dyDescent="0.15">
      <c r="E426" s="216"/>
      <c r="G426" s="123"/>
      <c r="H426" s="361"/>
      <c r="J426" s="499" t="str">
        <f>J345</f>
        <v>Consumo di corrente del compressore</v>
      </c>
      <c r="K426" s="115"/>
      <c r="L426" s="115"/>
      <c r="M426" s="115"/>
      <c r="N426" s="115"/>
      <c r="O426" s="115"/>
      <c r="P426" s="115"/>
      <c r="Q426" s="115"/>
      <c r="R426" s="115"/>
      <c r="S426" s="115"/>
      <c r="T426" s="115"/>
      <c r="U426" s="151" t="s">
        <v>20</v>
      </c>
      <c r="V426" s="115"/>
      <c r="W426" s="1304"/>
      <c r="X426" s="1304"/>
      <c r="Y426" s="1304"/>
      <c r="Z426" s="1304"/>
      <c r="AA426" s="1304"/>
      <c r="AB426" s="1304"/>
      <c r="AC426" s="1304"/>
      <c r="AD426" s="1304"/>
      <c r="AE426" s="1304"/>
      <c r="AF426" s="1304"/>
      <c r="AG426" s="1304"/>
      <c r="AH426" s="1304"/>
      <c r="AI426" s="1304"/>
      <c r="AJ426" s="1304"/>
      <c r="AK426" s="1304"/>
      <c r="AL426" s="1304"/>
      <c r="AM426" s="1300">
        <f>SUM(AM423:AP425)</f>
        <v>0</v>
      </c>
      <c r="AN426" s="1300"/>
      <c r="AO426" s="1300"/>
      <c r="AP426" s="1300"/>
      <c r="AQ426" s="322"/>
      <c r="AR426" s="322"/>
      <c r="AS426" s="137"/>
      <c r="AT426" s="137"/>
      <c r="AU426" s="1304"/>
      <c r="AV426" s="1304"/>
      <c r="AW426" s="1304"/>
      <c r="AX426" s="1304"/>
      <c r="AY426" s="1304"/>
      <c r="AZ426" s="1304"/>
      <c r="BA426" s="1304"/>
      <c r="BB426" s="1304"/>
      <c r="BC426" s="1304"/>
      <c r="BD426" s="1304"/>
      <c r="BE426" s="1304"/>
      <c r="BF426" s="1304"/>
      <c r="BG426" s="1304"/>
      <c r="BH426" s="1304"/>
      <c r="BI426" s="1304"/>
      <c r="BJ426" s="1304"/>
      <c r="BK426" s="1300">
        <f>SUM(BK423:BN425)</f>
        <v>0</v>
      </c>
      <c r="BL426" s="1300"/>
      <c r="BM426" s="1300"/>
      <c r="BN426" s="1300"/>
      <c r="BO426" s="125"/>
      <c r="BQ426" s="201"/>
      <c r="BR426" s="216"/>
      <c r="BS426" s="216"/>
      <c r="BT426" s="216"/>
      <c r="BU426" s="201"/>
      <c r="BV426" s="201"/>
      <c r="BW426" s="201"/>
      <c r="BX426" s="201"/>
      <c r="BY426" s="201"/>
      <c r="BZ426" s="201"/>
      <c r="CA426" s="201"/>
      <c r="CB426" s="201"/>
      <c r="CC426" s="201"/>
      <c r="CD426" s="216"/>
      <c r="CE426" s="216"/>
      <c r="CF426" s="216"/>
      <c r="CG426" s="216"/>
      <c r="CH426" s="216"/>
      <c r="CI426" s="216"/>
      <c r="CJ426" s="216"/>
      <c r="CK426" s="216"/>
      <c r="CL426" s="216"/>
      <c r="CM426" s="216"/>
      <c r="CN426" s="216"/>
      <c r="CO426" s="216"/>
      <c r="CP426" s="216"/>
      <c r="CQ426" s="216"/>
      <c r="CR426" s="216"/>
      <c r="CS426" s="216"/>
      <c r="CT426" s="216"/>
      <c r="CU426" s="216"/>
      <c r="CV426" s="216"/>
      <c r="CW426" s="216"/>
      <c r="CX426" s="216"/>
      <c r="CY426" s="216"/>
      <c r="CZ426" s="216"/>
      <c r="DA426" s="216"/>
      <c r="DB426" s="216"/>
      <c r="DC426" s="216"/>
      <c r="DD426" s="216"/>
      <c r="DE426" s="216"/>
      <c r="DF426" s="216"/>
      <c r="DG426" s="216"/>
      <c r="DH426" s="216"/>
      <c r="DI426" s="216"/>
      <c r="DJ426" s="216"/>
      <c r="DK426" s="216"/>
      <c r="DL426" s="216"/>
      <c r="DM426" s="216"/>
      <c r="DN426" s="216"/>
      <c r="DO426" s="216"/>
      <c r="DP426" s="216"/>
      <c r="DQ426" s="216"/>
      <c r="DR426" s="216"/>
      <c r="DS426" s="216"/>
      <c r="DT426" s="216"/>
    </row>
    <row r="427" spans="5:124" outlineLevel="1" x14ac:dyDescent="0.15">
      <c r="G427" s="118"/>
      <c r="BK427" s="462"/>
      <c r="BL427" s="462"/>
      <c r="BM427" s="462"/>
      <c r="BN427" s="462"/>
      <c r="BO427" s="121"/>
      <c r="BQ427" s="201"/>
    </row>
    <row r="428" spans="5:124" ht="4" customHeight="1" outlineLevel="1" x14ac:dyDescent="0.15">
      <c r="G428" s="118"/>
      <c r="BO428" s="121"/>
      <c r="BQ428" s="201"/>
    </row>
    <row r="429" spans="5:124" ht="26" customHeight="1" outlineLevel="1" x14ac:dyDescent="0.15">
      <c r="G429" s="118"/>
      <c r="H429" s="606">
        <v>6.3</v>
      </c>
      <c r="I429" s="606" t="str">
        <f>I348</f>
        <v>Consumo elettricità aggregati ausiliari «parte calda»</v>
      </c>
      <c r="J429" s="607"/>
      <c r="K429" s="607"/>
      <c r="L429" s="607"/>
      <c r="M429" s="607"/>
      <c r="N429" s="607"/>
      <c r="O429" s="607"/>
      <c r="P429" s="607"/>
      <c r="Q429" s="607"/>
      <c r="R429" s="607"/>
      <c r="S429" s="607"/>
      <c r="T429" s="607"/>
      <c r="X429" s="1299" t="s">
        <v>127</v>
      </c>
      <c r="Y429" s="1299"/>
      <c r="Z429" s="1299"/>
      <c r="AB429" s="1299" t="str">
        <f>AB348</f>
        <v>Regolazione</v>
      </c>
      <c r="AC429" s="1299"/>
      <c r="AD429" s="1299"/>
      <c r="AF429" s="1299" t="str">
        <f>AF348</f>
        <v>Pe (corr.)</v>
      </c>
      <c r="AG429" s="1299"/>
      <c r="AH429" s="1299"/>
      <c r="AJ429" s="1472" t="str">
        <f>X!$C$163</f>
        <v>Durata</v>
      </c>
      <c r="AK429" s="1473"/>
      <c r="AL429" s="1473"/>
      <c r="AN429" s="1340" t="s">
        <v>1278</v>
      </c>
      <c r="AO429" s="1299"/>
      <c r="AP429" s="1299"/>
      <c r="AV429" s="1299" t="s">
        <v>127</v>
      </c>
      <c r="AW429" s="1299"/>
      <c r="AX429" s="1299"/>
      <c r="AZ429" s="1299" t="str">
        <f>AZ348</f>
        <v>Regolazione</v>
      </c>
      <c r="BA429" s="1299"/>
      <c r="BB429" s="1299"/>
      <c r="BD429" s="1299" t="str">
        <f>BD376</f>
        <v>Pe (corr.)</v>
      </c>
      <c r="BE429" s="1299"/>
      <c r="BF429" s="1299"/>
      <c r="BH429" s="1472" t="str">
        <f>X!$C$163</f>
        <v>Durata</v>
      </c>
      <c r="BI429" s="1473"/>
      <c r="BJ429" s="1473"/>
      <c r="BL429" s="1340" t="s">
        <v>1278</v>
      </c>
      <c r="BM429" s="1299"/>
      <c r="BN429" s="1299"/>
      <c r="BO429" s="121"/>
      <c r="BQ429" s="201"/>
      <c r="BU429" s="201"/>
      <c r="BV429" s="201"/>
      <c r="BW429" s="201"/>
      <c r="BX429" s="201"/>
      <c r="BY429" s="201"/>
      <c r="BZ429" s="201"/>
      <c r="CA429" s="201"/>
      <c r="CB429" s="201"/>
      <c r="CC429" s="201"/>
    </row>
    <row r="430" spans="5:124" outlineLevel="1" x14ac:dyDescent="0.15">
      <c r="G430" s="118"/>
      <c r="H430" s="606"/>
      <c r="I430" s="606"/>
      <c r="J430" s="607"/>
      <c r="K430" s="607"/>
      <c r="L430" s="607"/>
      <c r="M430" s="607"/>
      <c r="N430" s="607"/>
      <c r="O430" s="607"/>
      <c r="P430" s="607"/>
      <c r="Q430" s="607"/>
      <c r="R430" s="607"/>
      <c r="S430" s="607"/>
      <c r="T430" s="607"/>
      <c r="X430" s="1327" t="s">
        <v>83</v>
      </c>
      <c r="Y430" s="1327"/>
      <c r="Z430" s="1327"/>
      <c r="AA430" s="561"/>
      <c r="AB430" s="1328" t="s">
        <v>28</v>
      </c>
      <c r="AC430" s="1329"/>
      <c r="AD430" s="1329"/>
      <c r="AE430" s="70"/>
      <c r="AF430" s="1327" t="s">
        <v>83</v>
      </c>
      <c r="AG430" s="1327"/>
      <c r="AH430" s="1327"/>
      <c r="AJ430" s="1298" t="s">
        <v>129</v>
      </c>
      <c r="AK430" s="1299"/>
      <c r="AL430" s="1299"/>
      <c r="AN430" s="1298" t="s">
        <v>176</v>
      </c>
      <c r="AO430" s="1299"/>
      <c r="AP430" s="1299"/>
      <c r="AV430" s="1327" t="s">
        <v>83</v>
      </c>
      <c r="AW430" s="1327"/>
      <c r="AX430" s="1327"/>
      <c r="AY430" s="561"/>
      <c r="AZ430" s="1328" t="s">
        <v>28</v>
      </c>
      <c r="BA430" s="1329"/>
      <c r="BB430" s="1329"/>
      <c r="BC430" s="70"/>
      <c r="BD430" s="1327" t="s">
        <v>83</v>
      </c>
      <c r="BE430" s="1327"/>
      <c r="BF430" s="1327"/>
      <c r="BH430" s="1298" t="s">
        <v>129</v>
      </c>
      <c r="BI430" s="1299"/>
      <c r="BJ430" s="1299"/>
      <c r="BL430" s="1298" t="s">
        <v>176</v>
      </c>
      <c r="BM430" s="1299"/>
      <c r="BN430" s="1299"/>
      <c r="BO430" s="121"/>
      <c r="BQ430" s="201"/>
      <c r="BU430" s="201"/>
      <c r="BV430" s="201"/>
      <c r="BW430" s="201"/>
      <c r="BX430" s="201"/>
      <c r="BY430" s="201"/>
      <c r="BZ430" s="201"/>
      <c r="CA430" s="201"/>
      <c r="CB430" s="201"/>
      <c r="CC430" s="201"/>
    </row>
    <row r="431" spans="5:124" s="27" customFormat="1" ht="6" customHeight="1" outlineLevel="1" x14ac:dyDescent="0.15">
      <c r="E431" s="201"/>
      <c r="G431" s="90"/>
      <c r="H431" s="347"/>
      <c r="I431" s="74"/>
      <c r="J431" s="74"/>
      <c r="K431" s="74"/>
      <c r="L431" s="74"/>
      <c r="M431" s="74"/>
      <c r="N431" s="74"/>
      <c r="O431" s="74"/>
      <c r="P431" s="74"/>
      <c r="Q431" s="74"/>
      <c r="R431" s="74"/>
      <c r="S431" s="74"/>
      <c r="T431" s="74"/>
      <c r="U431" s="95"/>
      <c r="V431" s="74"/>
      <c r="W431" s="74"/>
      <c r="X431" s="106"/>
      <c r="Y431" s="106"/>
      <c r="Z431" s="106"/>
      <c r="AA431" s="106"/>
      <c r="AB431" s="106"/>
      <c r="AC431" s="106"/>
      <c r="AD431" s="106"/>
      <c r="AE431"/>
      <c r="AF431"/>
      <c r="AG431"/>
      <c r="AH431"/>
      <c r="AI431"/>
      <c r="AJ431"/>
      <c r="AK431"/>
      <c r="AL431"/>
      <c r="AM431"/>
      <c r="AN431"/>
      <c r="AO431"/>
      <c r="AP431"/>
      <c r="AQ431"/>
      <c r="AR431"/>
      <c r="AS431"/>
      <c r="AT431" s="106"/>
      <c r="AU431" s="106"/>
      <c r="AV431" s="106"/>
      <c r="AW431" s="106"/>
      <c r="AX431" s="106"/>
      <c r="AY431" s="106"/>
      <c r="AZ431" s="106"/>
      <c r="BA431" s="106"/>
      <c r="BB431" s="106"/>
      <c r="BC431"/>
      <c r="BD431"/>
      <c r="BE431"/>
      <c r="BF431"/>
      <c r="BG431"/>
      <c r="BH431"/>
      <c r="BI431"/>
      <c r="BJ431"/>
      <c r="BK431"/>
      <c r="BL431"/>
      <c r="BM431"/>
      <c r="BN431"/>
      <c r="BO431" s="121"/>
      <c r="BQ431" s="201"/>
      <c r="BR431" s="201"/>
      <c r="BS431" s="201"/>
      <c r="BT431" s="201"/>
      <c r="BU431" s="201"/>
      <c r="BV431" s="201"/>
      <c r="BW431" s="201"/>
      <c r="BX431" s="201"/>
      <c r="BY431" s="201"/>
      <c r="BZ431" s="201"/>
      <c r="CA431" s="201"/>
      <c r="CB431" s="201"/>
      <c r="CC431" s="201"/>
      <c r="CD431" s="201"/>
      <c r="CE431" s="201"/>
      <c r="CF431" s="201"/>
      <c r="CG431" s="201"/>
      <c r="CH431" s="201"/>
      <c r="CI431" s="201"/>
      <c r="CJ431" s="201"/>
      <c r="CK431" s="201"/>
      <c r="CL431" s="201"/>
      <c r="CM431" s="201"/>
      <c r="CN431" s="201"/>
      <c r="CO431" s="201"/>
      <c r="CP431" s="201"/>
      <c r="CQ431" s="201"/>
      <c r="CR431" s="201"/>
      <c r="CS431" s="201"/>
      <c r="CT431" s="201"/>
      <c r="CU431" s="201"/>
      <c r="CV431" s="201"/>
      <c r="CW431" s="201"/>
      <c r="CX431" s="201"/>
      <c r="CY431" s="201"/>
      <c r="CZ431" s="201"/>
      <c r="DA431" s="201"/>
      <c r="DB431" s="201"/>
      <c r="DC431" s="201"/>
      <c r="DD431" s="201"/>
      <c r="DE431" s="201"/>
      <c r="DF431" s="201"/>
      <c r="DG431" s="201"/>
      <c r="DH431" s="201"/>
      <c r="DI431" s="201"/>
      <c r="DJ431" s="201"/>
      <c r="DK431" s="201"/>
      <c r="DL431" s="201"/>
      <c r="DM431" s="201"/>
      <c r="DN431" s="201"/>
      <c r="DO431" s="201"/>
      <c r="DP431" s="201"/>
      <c r="DQ431" s="201"/>
      <c r="DR431" s="201"/>
      <c r="DS431" s="201"/>
      <c r="DT431" s="201"/>
    </row>
    <row r="432" spans="5:124" s="124" customFormat="1" ht="17" customHeight="1" outlineLevel="1" x14ac:dyDescent="0.15">
      <c r="E432" s="216"/>
      <c r="G432" s="123"/>
      <c r="H432" s="361"/>
      <c r="I432" s="74" t="str">
        <f>I351</f>
        <v>Pompe circolazione caldo</v>
      </c>
      <c r="J432" s="74"/>
      <c r="K432" s="74"/>
      <c r="L432" s="74"/>
      <c r="M432" s="74"/>
      <c r="N432" s="74"/>
      <c r="O432" s="74"/>
      <c r="P432" s="74"/>
      <c r="Q432" s="74"/>
      <c r="R432" s="74"/>
      <c r="S432" s="74"/>
      <c r="T432" s="95"/>
      <c r="U432" s="95"/>
      <c r="V432" s="95"/>
      <c r="W432" s="95"/>
      <c r="X432" s="1356">
        <f>X79</f>
        <v>0</v>
      </c>
      <c r="Y432" s="1356"/>
      <c r="Z432" s="1356"/>
      <c r="AA432" s="106"/>
      <c r="AB432" s="1328">
        <f>-AP511</f>
        <v>0</v>
      </c>
      <c r="AC432" s="1329"/>
      <c r="AD432" s="1329"/>
      <c r="AE432" s="70"/>
      <c r="AF432" s="1356">
        <f>X432*(1+AB432)</f>
        <v>0</v>
      </c>
      <c r="AG432" s="1356"/>
      <c r="AH432" s="1356"/>
      <c r="AI432"/>
      <c r="AJ432" s="1298">
        <f>IF(AF432=0,0,ROUND(X448+AF448+AN448,-1))</f>
        <v>0</v>
      </c>
      <c r="AK432" s="1299"/>
      <c r="AL432" s="1299"/>
      <c r="AM432"/>
      <c r="AN432" s="1298">
        <f>ROUND(AF432*AJ432,-2)</f>
        <v>0</v>
      </c>
      <c r="AO432" s="1299"/>
      <c r="AP432" s="1299"/>
      <c r="AQ432"/>
      <c r="AR432"/>
      <c r="AS432"/>
      <c r="AT432" s="74"/>
      <c r="AU432" s="74"/>
      <c r="AV432" s="1356">
        <f>AV79</f>
        <v>0</v>
      </c>
      <c r="AW432" s="1356"/>
      <c r="AX432" s="1356"/>
      <c r="AY432" s="106"/>
      <c r="AZ432" s="1328">
        <f>-BN511</f>
        <v>0</v>
      </c>
      <c r="BA432" s="1329"/>
      <c r="BB432" s="1329"/>
      <c r="BC432" s="70"/>
      <c r="BD432" s="1356">
        <f>AV432*(1+AZ432)</f>
        <v>0</v>
      </c>
      <c r="BE432" s="1356"/>
      <c r="BF432" s="1356"/>
      <c r="BG432"/>
      <c r="BH432" s="1298">
        <f>IF(BD432=0,0,ROUND(AV448+BD448+BL448,-1))</f>
        <v>0</v>
      </c>
      <c r="BI432" s="1299"/>
      <c r="BJ432" s="1299"/>
      <c r="BK432"/>
      <c r="BL432" s="1298">
        <f>ROUND(BD432*BH432,-2)</f>
        <v>0</v>
      </c>
      <c r="BM432" s="1299"/>
      <c r="BN432" s="1299"/>
      <c r="BO432" s="121"/>
      <c r="BQ432" s="201"/>
      <c r="BR432" s="216"/>
      <c r="BS432" s="216"/>
      <c r="BT432" s="216"/>
      <c r="BU432" s="201"/>
      <c r="BV432" s="201"/>
      <c r="BW432" s="201"/>
      <c r="BX432" s="201"/>
      <c r="BY432" s="201"/>
      <c r="BZ432" s="201"/>
      <c r="CA432" s="201"/>
      <c r="CB432" s="201"/>
      <c r="CC432" s="201"/>
      <c r="CD432" s="216"/>
      <c r="CE432" s="216"/>
      <c r="CF432" s="216"/>
      <c r="CG432" s="216"/>
      <c r="CH432" s="216"/>
      <c r="CI432" s="216"/>
      <c r="CJ432" s="216"/>
      <c r="CK432" s="216"/>
      <c r="CL432" s="216"/>
      <c r="CM432" s="216"/>
      <c r="CN432" s="216"/>
      <c r="CO432" s="216"/>
      <c r="CP432" s="216"/>
      <c r="CQ432" s="216"/>
      <c r="CR432" s="216"/>
      <c r="CS432" s="216"/>
      <c r="CT432" s="216"/>
      <c r="CU432" s="216"/>
      <c r="CV432" s="216"/>
      <c r="CW432" s="216"/>
      <c r="CX432" s="216"/>
      <c r="CY432" s="216"/>
      <c r="CZ432" s="216"/>
      <c r="DA432" s="216"/>
      <c r="DB432" s="216"/>
      <c r="DC432" s="216"/>
      <c r="DD432" s="216"/>
      <c r="DE432" s="216"/>
      <c r="DF432" s="216"/>
      <c r="DG432" s="216"/>
      <c r="DH432" s="216"/>
      <c r="DI432" s="216"/>
      <c r="DJ432" s="216"/>
      <c r="DK432" s="216"/>
      <c r="DL432" s="216"/>
      <c r="DM432" s="216"/>
      <c r="DN432" s="216"/>
      <c r="DO432" s="216"/>
      <c r="DP432" s="216"/>
      <c r="DQ432" s="216"/>
      <c r="DR432" s="216"/>
      <c r="DS432" s="216"/>
      <c r="DT432" s="216"/>
    </row>
    <row r="433" spans="1:124" s="27" customFormat="1" ht="17" customHeight="1" outlineLevel="1" x14ac:dyDescent="0.15">
      <c r="E433" s="201"/>
      <c r="G433" s="90"/>
      <c r="H433" s="55"/>
      <c r="I433" s="74" t="str">
        <f>I352</f>
        <v>Pompe nebulizzazione</v>
      </c>
      <c r="J433" s="74"/>
      <c r="K433" s="74"/>
      <c r="L433" s="74"/>
      <c r="M433" s="74"/>
      <c r="N433" s="74"/>
      <c r="O433" s="74"/>
      <c r="P433" s="74"/>
      <c r="Q433" s="74"/>
      <c r="R433" s="74"/>
      <c r="S433" s="74"/>
      <c r="T433" s="74"/>
      <c r="U433" s="95"/>
      <c r="V433" s="74"/>
      <c r="W433" s="74"/>
      <c r="X433" s="1356">
        <f>X81</f>
        <v>0</v>
      </c>
      <c r="Y433" s="1356"/>
      <c r="Z433" s="1356"/>
      <c r="AA433" s="106"/>
      <c r="AB433" s="1328">
        <f>-AP521</f>
        <v>0</v>
      </c>
      <c r="AC433" s="1329"/>
      <c r="AD433" s="1329"/>
      <c r="AE433" s="70"/>
      <c r="AF433" s="1356">
        <f>X433*(1+AB433)</f>
        <v>0</v>
      </c>
      <c r="AG433" s="1356"/>
      <c r="AH433" s="1356"/>
      <c r="AI433"/>
      <c r="AJ433" s="1298">
        <f t="shared" ref="AJ433:AJ435" si="51">IF(AF433=0,0,ROUND(X449+AF449+AN449,-1))</f>
        <v>0</v>
      </c>
      <c r="AK433" s="1299"/>
      <c r="AL433" s="1299"/>
      <c r="AM433"/>
      <c r="AN433" s="1298">
        <f>ROUND(AF433*AJ433,-2)</f>
        <v>0</v>
      </c>
      <c r="AO433" s="1299"/>
      <c r="AP433" s="1299"/>
      <c r="AQ433"/>
      <c r="AR433"/>
      <c r="AS433"/>
      <c r="AT433" s="74"/>
      <c r="AU433" s="74"/>
      <c r="AV433" s="1356">
        <f>AV81</f>
        <v>0</v>
      </c>
      <c r="AW433" s="1356"/>
      <c r="AX433" s="1356"/>
      <c r="AY433" s="106"/>
      <c r="AZ433" s="1328">
        <f>-BN521</f>
        <v>0</v>
      </c>
      <c r="BA433" s="1328"/>
      <c r="BB433" s="1328"/>
      <c r="BC433" s="70"/>
      <c r="BD433" s="1356">
        <f>AV433*(1+AZ433)</f>
        <v>0</v>
      </c>
      <c r="BE433" s="1356"/>
      <c r="BF433" s="1356"/>
      <c r="BG433"/>
      <c r="BH433" s="1298">
        <f t="shared" ref="BH433:BH435" si="52">IF(BD433=0,0,ROUND(AV449+BD449+BL449,-1))</f>
        <v>0</v>
      </c>
      <c r="BI433" s="1299"/>
      <c r="BJ433" s="1299"/>
      <c r="BK433"/>
      <c r="BL433" s="1298">
        <f>ROUND(BD433*BH433,-2)</f>
        <v>0</v>
      </c>
      <c r="BM433" s="1299"/>
      <c r="BN433" s="1299"/>
      <c r="BO433" s="121"/>
      <c r="BQ433" s="201"/>
      <c r="BR433" s="201"/>
      <c r="BS433" s="201"/>
      <c r="BT433" s="201"/>
      <c r="BU433" s="201"/>
      <c r="BV433" s="201"/>
      <c r="BW433" s="201"/>
      <c r="BX433" s="201"/>
      <c r="BY433" s="201"/>
      <c r="BZ433" s="201"/>
      <c r="CA433" s="201"/>
      <c r="CB433" s="201"/>
      <c r="CC433" s="201"/>
      <c r="CD433" s="201"/>
      <c r="CE433" s="201"/>
      <c r="CF433" s="201"/>
      <c r="CG433" s="201"/>
      <c r="CH433" s="201"/>
      <c r="CI433" s="201"/>
      <c r="CJ433" s="201"/>
      <c r="CK433" s="201"/>
      <c r="CL433" s="201"/>
      <c r="CM433" s="201"/>
      <c r="CN433" s="201"/>
      <c r="CO433" s="201"/>
      <c r="CP433" s="201"/>
      <c r="CQ433" s="201"/>
      <c r="CR433" s="201"/>
      <c r="CS433" s="201"/>
      <c r="CT433" s="201"/>
      <c r="CU433" s="201"/>
      <c r="CV433" s="201"/>
      <c r="CW433" s="201"/>
      <c r="CX433" s="201"/>
      <c r="CY433" s="201"/>
      <c r="CZ433" s="201"/>
      <c r="DA433" s="201"/>
      <c r="DB433" s="201"/>
      <c r="DC433" s="201"/>
      <c r="DD433" s="201"/>
      <c r="DE433" s="201"/>
      <c r="DF433" s="201"/>
      <c r="DG433" s="201"/>
      <c r="DH433" s="201"/>
      <c r="DI433" s="201"/>
      <c r="DJ433" s="201"/>
      <c r="DK433" s="201"/>
      <c r="DL433" s="201"/>
      <c r="DM433" s="201"/>
      <c r="DN433" s="201"/>
      <c r="DO433" s="201"/>
      <c r="DP433" s="201"/>
      <c r="DQ433" s="201"/>
      <c r="DR433" s="201"/>
      <c r="DS433" s="201"/>
      <c r="DT433" s="201"/>
    </row>
    <row r="434" spans="1:124" s="27" customFormat="1" ht="17" customHeight="1" outlineLevel="1" x14ac:dyDescent="0.15">
      <c r="E434" s="201"/>
      <c r="G434" s="90"/>
      <c r="H434" s="55"/>
      <c r="I434" s="74" t="str">
        <f>I353</f>
        <v>Ventilatori raffreddato /condensatore</v>
      </c>
      <c r="J434" s="74"/>
      <c r="K434" s="74"/>
      <c r="L434" s="74"/>
      <c r="M434" s="74"/>
      <c r="N434" s="74"/>
      <c r="O434" s="74"/>
      <c r="P434" s="74"/>
      <c r="Q434" s="74"/>
      <c r="R434" s="74"/>
      <c r="S434" s="74"/>
      <c r="T434" s="74"/>
      <c r="U434" s="95"/>
      <c r="V434" s="74"/>
      <c r="W434" s="74"/>
      <c r="X434" s="1356">
        <f>X83</f>
        <v>0</v>
      </c>
      <c r="Y434" s="1356"/>
      <c r="Z434" s="1356"/>
      <c r="AA434" s="106"/>
      <c r="AB434" s="1328">
        <f>-AP531</f>
        <v>0</v>
      </c>
      <c r="AC434" s="1329"/>
      <c r="AD434" s="1329"/>
      <c r="AE434" s="70"/>
      <c r="AF434" s="1356">
        <f>X434*(1+AB434)</f>
        <v>0</v>
      </c>
      <c r="AG434" s="1356"/>
      <c r="AH434" s="1356"/>
      <c r="AI434"/>
      <c r="AJ434" s="1298">
        <f t="shared" si="51"/>
        <v>0</v>
      </c>
      <c r="AK434" s="1299"/>
      <c r="AL434" s="1299"/>
      <c r="AM434"/>
      <c r="AN434" s="1298">
        <f>ROUND(AF434*AJ434,-2)</f>
        <v>0</v>
      </c>
      <c r="AO434" s="1299"/>
      <c r="AP434" s="1299"/>
      <c r="AQ434"/>
      <c r="AR434"/>
      <c r="AS434"/>
      <c r="AT434" s="74"/>
      <c r="AU434" s="74"/>
      <c r="AV434" s="1356">
        <f>AV83</f>
        <v>0</v>
      </c>
      <c r="AW434" s="1356"/>
      <c r="AX434" s="1356"/>
      <c r="AY434" s="106"/>
      <c r="AZ434" s="1328">
        <f>-BN531</f>
        <v>0</v>
      </c>
      <c r="BA434" s="1328"/>
      <c r="BB434" s="1328"/>
      <c r="BC434" s="70"/>
      <c r="BD434" s="1356">
        <f>AV434*(1+AZ434)</f>
        <v>0</v>
      </c>
      <c r="BE434" s="1356"/>
      <c r="BF434" s="1356"/>
      <c r="BG434"/>
      <c r="BH434" s="1298">
        <f t="shared" si="52"/>
        <v>0</v>
      </c>
      <c r="BI434" s="1299"/>
      <c r="BJ434" s="1299"/>
      <c r="BK434"/>
      <c r="BL434" s="1298">
        <f>ROUND(BD434*BH434,-2)</f>
        <v>0</v>
      </c>
      <c r="BM434" s="1299"/>
      <c r="BN434" s="1299"/>
      <c r="BO434" s="121"/>
      <c r="BQ434" s="201"/>
      <c r="BR434" s="201"/>
      <c r="BS434" s="201"/>
      <c r="BT434" s="201"/>
      <c r="BU434" s="201"/>
      <c r="BV434" s="201"/>
      <c r="BW434" s="201"/>
      <c r="BX434" s="201"/>
      <c r="BY434" s="201"/>
      <c r="BZ434" s="201"/>
      <c r="CA434" s="201"/>
      <c r="CB434" s="201"/>
      <c r="CC434" s="201"/>
      <c r="CD434" s="201"/>
      <c r="CE434" s="201"/>
      <c r="CF434" s="201"/>
      <c r="CG434" s="201"/>
      <c r="CH434" s="201"/>
      <c r="CI434" s="201"/>
      <c r="CJ434" s="201"/>
      <c r="CK434" s="201"/>
      <c r="CL434" s="201"/>
      <c r="CM434" s="201"/>
      <c r="CN434" s="201"/>
      <c r="CO434" s="201"/>
      <c r="CP434" s="201"/>
      <c r="CQ434" s="201"/>
      <c r="CR434" s="201"/>
      <c r="CS434" s="201"/>
      <c r="CT434" s="201"/>
      <c r="CU434" s="201"/>
      <c r="CV434" s="201"/>
      <c r="CW434" s="201"/>
      <c r="CX434" s="201"/>
      <c r="CY434" s="201"/>
      <c r="CZ434" s="201"/>
      <c r="DA434" s="201"/>
      <c r="DB434" s="201"/>
      <c r="DC434" s="201"/>
      <c r="DD434" s="201"/>
      <c r="DE434" s="201"/>
      <c r="DF434" s="201"/>
      <c r="DG434" s="201"/>
      <c r="DH434" s="201"/>
      <c r="DI434" s="201"/>
      <c r="DJ434" s="201"/>
      <c r="DK434" s="201"/>
      <c r="DL434" s="201"/>
      <c r="DM434" s="201"/>
      <c r="DN434" s="201"/>
      <c r="DO434" s="201"/>
      <c r="DP434" s="201"/>
      <c r="DQ434" s="201"/>
      <c r="DR434" s="201"/>
      <c r="DS434" s="201"/>
      <c r="DT434" s="201"/>
    </row>
    <row r="435" spans="1:124" s="27" customFormat="1" ht="17" customHeight="1" outlineLevel="1" x14ac:dyDescent="0.15">
      <c r="A435" s="771">
        <f>IF(X435+AV435&gt;0,0,IF(I435="",1,0))</f>
        <v>1</v>
      </c>
      <c r="B435" s="771">
        <f>IF(X435=0,1,0)</f>
        <v>1</v>
      </c>
      <c r="C435" s="771">
        <f>IF(AV435=0,1,0)</f>
        <v>1</v>
      </c>
      <c r="E435" s="201"/>
      <c r="G435" s="90"/>
      <c r="H435" s="55"/>
      <c r="I435" s="74" t="str">
        <f>I354</f>
        <v/>
      </c>
      <c r="J435" s="74"/>
      <c r="K435" s="74"/>
      <c r="L435" s="74"/>
      <c r="M435" s="74"/>
      <c r="N435" s="74"/>
      <c r="O435" s="74"/>
      <c r="P435" s="74"/>
      <c r="Q435" s="74"/>
      <c r="R435" s="74"/>
      <c r="S435" s="74"/>
      <c r="T435" s="74"/>
      <c r="U435" s="95"/>
      <c r="V435" s="74"/>
      <c r="W435" s="74"/>
      <c r="X435" s="1356">
        <f>X85</f>
        <v>0</v>
      </c>
      <c r="Y435" s="1356"/>
      <c r="Z435" s="1356"/>
      <c r="AA435" s="106"/>
      <c r="AB435" s="1328">
        <f>-AP541</f>
        <v>0</v>
      </c>
      <c r="AC435" s="1329"/>
      <c r="AD435" s="1329"/>
      <c r="AE435" s="70"/>
      <c r="AF435" s="1356">
        <f>X435*(1+AB435)</f>
        <v>0</v>
      </c>
      <c r="AG435" s="1356"/>
      <c r="AH435" s="1356"/>
      <c r="AI435"/>
      <c r="AJ435" s="1298">
        <f t="shared" si="51"/>
        <v>0</v>
      </c>
      <c r="AK435" s="1299"/>
      <c r="AL435" s="1299"/>
      <c r="AM435"/>
      <c r="AN435" s="1298">
        <f>ROUND(AF435*AJ435,-2)</f>
        <v>0</v>
      </c>
      <c r="AO435" s="1299"/>
      <c r="AP435" s="1299"/>
      <c r="AQ435"/>
      <c r="AR435"/>
      <c r="AS435"/>
      <c r="AT435" s="74"/>
      <c r="AU435" s="74"/>
      <c r="AV435" s="1356">
        <f>AV85</f>
        <v>0</v>
      </c>
      <c r="AW435" s="1356"/>
      <c r="AX435" s="1356"/>
      <c r="AY435" s="106"/>
      <c r="AZ435" s="1328">
        <f>-BN541</f>
        <v>0</v>
      </c>
      <c r="BA435" s="1328"/>
      <c r="BB435" s="1328"/>
      <c r="BC435" s="70"/>
      <c r="BD435" s="1356">
        <f>AV435*(1+AZ435)</f>
        <v>0</v>
      </c>
      <c r="BE435" s="1356"/>
      <c r="BF435" s="1356"/>
      <c r="BG435"/>
      <c r="BH435" s="1298">
        <f t="shared" si="52"/>
        <v>0</v>
      </c>
      <c r="BI435" s="1299"/>
      <c r="BJ435" s="1299"/>
      <c r="BK435"/>
      <c r="BL435" s="1298">
        <f>ROUND(BD435*BH435,-2)</f>
        <v>0</v>
      </c>
      <c r="BM435" s="1299"/>
      <c r="BN435" s="1299"/>
      <c r="BO435" s="121"/>
      <c r="BQ435" s="201"/>
      <c r="BR435" s="201"/>
      <c r="BS435" s="201"/>
      <c r="BT435" s="201"/>
      <c r="BU435" s="216"/>
      <c r="BV435" s="216"/>
      <c r="BW435" s="216"/>
      <c r="BX435" s="216"/>
      <c r="BY435" s="216"/>
      <c r="BZ435" s="216" t="s">
        <v>916</v>
      </c>
      <c r="CA435" s="216"/>
      <c r="CB435" s="216"/>
      <c r="CC435" s="216"/>
      <c r="CD435" s="201"/>
      <c r="CE435" s="201"/>
      <c r="CF435" s="201"/>
      <c r="CG435" s="201"/>
      <c r="CH435" s="201"/>
      <c r="CI435" s="201"/>
      <c r="CJ435" s="201"/>
      <c r="CK435" s="201"/>
      <c r="CL435" s="201"/>
      <c r="CM435" s="201"/>
      <c r="CN435" s="201"/>
      <c r="CO435" s="201"/>
      <c r="CP435" s="201"/>
      <c r="CQ435" s="201"/>
      <c r="CR435" s="201"/>
      <c r="CS435" s="201"/>
      <c r="CT435" s="201"/>
      <c r="CU435" s="201"/>
      <c r="CV435" s="201"/>
      <c r="CW435" s="201"/>
      <c r="CX435" s="201"/>
      <c r="CY435" s="201"/>
      <c r="CZ435" s="201"/>
      <c r="DA435" s="201"/>
      <c r="DB435" s="201"/>
      <c r="DC435" s="201"/>
      <c r="DD435" s="201"/>
      <c r="DE435" s="201"/>
      <c r="DF435" s="201"/>
      <c r="DG435" s="201"/>
      <c r="DH435" s="201"/>
      <c r="DI435" s="201"/>
      <c r="DJ435" s="201"/>
      <c r="DK435" s="201"/>
      <c r="DL435" s="201"/>
      <c r="DM435" s="201"/>
      <c r="DN435" s="201"/>
      <c r="DO435" s="201"/>
      <c r="DP435" s="201"/>
      <c r="DQ435" s="201"/>
      <c r="DR435" s="201"/>
      <c r="DS435" s="201"/>
      <c r="DT435" s="201"/>
    </row>
    <row r="436" spans="1:124" s="27" customFormat="1" ht="17" customHeight="1" outlineLevel="1" x14ac:dyDescent="0.15">
      <c r="E436" s="201"/>
      <c r="G436" s="90"/>
      <c r="H436" s="55"/>
      <c r="I436" s="27" t="str">
        <f>I355</f>
        <v>funzionamento ausiliario supplementare per il freecooling o l'utilizzo del calore</v>
      </c>
      <c r="J436" s="74"/>
      <c r="K436" s="74"/>
      <c r="L436" s="74"/>
      <c r="M436" s="74"/>
      <c r="N436" s="74"/>
      <c r="O436" s="74"/>
      <c r="P436" s="74"/>
      <c r="Q436" s="74"/>
      <c r="R436" s="74"/>
      <c r="S436" s="74"/>
      <c r="T436" s="74"/>
      <c r="U436" s="95"/>
      <c r="V436" s="74"/>
      <c r="W436" s="74"/>
      <c r="X436" s="126"/>
      <c r="Y436" s="126"/>
      <c r="Z436" s="126"/>
      <c r="AA436" s="106"/>
      <c r="AB436" s="742"/>
      <c r="AC436" s="149"/>
      <c r="AD436" s="149"/>
      <c r="AE436" s="70"/>
      <c r="AF436" s="126"/>
      <c r="AG436" s="126"/>
      <c r="AH436" s="126"/>
      <c r="AI436"/>
      <c r="AJ436"/>
      <c r="AK436"/>
      <c r="AL436"/>
      <c r="AM436"/>
      <c r="AN436"/>
      <c r="AO436"/>
      <c r="AP436"/>
      <c r="AQ436"/>
      <c r="AR436"/>
      <c r="AS436"/>
      <c r="AT436" s="74"/>
      <c r="AU436" s="74"/>
      <c r="AV436" s="126"/>
      <c r="AW436" s="126"/>
      <c r="AX436" s="126"/>
      <c r="AY436" s="106"/>
      <c r="AZ436" s="742"/>
      <c r="BA436" s="149"/>
      <c r="BB436" s="149"/>
      <c r="BC436" s="70"/>
      <c r="BD436" s="126"/>
      <c r="BE436" s="126"/>
      <c r="BF436" s="126"/>
      <c r="BG436"/>
      <c r="BH436"/>
      <c r="BI436"/>
      <c r="BJ436"/>
      <c r="BK436"/>
      <c r="BL436"/>
      <c r="BM436"/>
      <c r="BN436"/>
      <c r="BO436" s="121"/>
      <c r="BQ436" s="201"/>
      <c r="BR436" s="201"/>
      <c r="BS436" s="201"/>
      <c r="BT436" s="201"/>
      <c r="BU436" s="216"/>
      <c r="BV436" s="216"/>
      <c r="BW436" s="216"/>
      <c r="BX436" s="216"/>
      <c r="BY436" s="216"/>
      <c r="BZ436" s="216"/>
      <c r="CA436" s="216"/>
      <c r="CB436" s="216"/>
      <c r="CC436" s="216"/>
      <c r="CD436" s="201"/>
      <c r="CE436" s="201"/>
      <c r="CF436" s="201"/>
      <c r="CG436" s="201"/>
      <c r="CH436" s="201"/>
      <c r="CI436" s="201"/>
      <c r="CJ436" s="201"/>
      <c r="CK436" s="201"/>
      <c r="CL436" s="201"/>
      <c r="CM436" s="201"/>
      <c r="CN436" s="201"/>
      <c r="CO436" s="201"/>
      <c r="CP436" s="201"/>
      <c r="CQ436" s="201"/>
      <c r="CR436" s="201"/>
      <c r="CS436" s="201"/>
      <c r="CT436" s="201"/>
      <c r="CU436" s="201"/>
      <c r="CV436" s="201"/>
      <c r="CW436" s="201"/>
      <c r="CX436" s="201"/>
      <c r="CY436" s="201"/>
      <c r="CZ436" s="201"/>
      <c r="DA436" s="201"/>
      <c r="DB436" s="201"/>
      <c r="DC436" s="201"/>
      <c r="DD436" s="201"/>
      <c r="DE436" s="201"/>
      <c r="DF436" s="201"/>
      <c r="DG436" s="201"/>
      <c r="DH436" s="201"/>
      <c r="DI436" s="201"/>
      <c r="DJ436" s="201"/>
      <c r="DK436" s="201"/>
      <c r="DL436" s="201"/>
      <c r="DM436" s="201"/>
      <c r="DN436" s="201"/>
      <c r="DO436" s="201"/>
      <c r="DP436" s="201"/>
      <c r="DQ436" s="201"/>
      <c r="DR436" s="201"/>
      <c r="DS436" s="201"/>
      <c r="DT436" s="201"/>
    </row>
    <row r="437" spans="1:124" s="27" customFormat="1" ht="17" customHeight="1" outlineLevel="1" x14ac:dyDescent="0.15">
      <c r="A437" s="771">
        <f>IF(X437+AV437&gt;0,0,IF(I437="",1,0))</f>
        <v>1</v>
      </c>
      <c r="B437" s="771">
        <f>IF(X437=0,1,0)</f>
        <v>1</v>
      </c>
      <c r="C437" s="771">
        <f>IF(AV437=0,1,0)</f>
        <v>1</v>
      </c>
      <c r="E437" s="201"/>
      <c r="G437" s="90"/>
      <c r="H437" s="55"/>
      <c r="I437" s="1293" t="str">
        <f>IF(I123="","",I123)</f>
        <v/>
      </c>
      <c r="J437" s="1293"/>
      <c r="K437" s="1293"/>
      <c r="L437" s="1293"/>
      <c r="M437" s="1293"/>
      <c r="N437" s="1293"/>
      <c r="O437" s="1293"/>
      <c r="P437" s="1293"/>
      <c r="Q437" s="1293"/>
      <c r="R437" s="1293"/>
      <c r="S437" s="1293"/>
      <c r="T437" s="507"/>
      <c r="U437" s="506"/>
      <c r="V437" s="507"/>
      <c r="W437" s="507"/>
      <c r="X437" s="1460">
        <f>IF(AB112=0,X123,0)</f>
        <v>0</v>
      </c>
      <c r="Y437" s="1460"/>
      <c r="Z437" s="1460"/>
      <c r="AA437" s="450"/>
      <c r="AB437" s="1500">
        <f>IF(AB112=1,0,-$AP551)</f>
        <v>0</v>
      </c>
      <c r="AC437" s="1501"/>
      <c r="AD437" s="1501"/>
      <c r="AE437" s="477"/>
      <c r="AF437" s="1460">
        <f>X437*(1+AB437)</f>
        <v>0</v>
      </c>
      <c r="AG437" s="1460"/>
      <c r="AH437" s="1460"/>
      <c r="AI437" s="283"/>
      <c r="AJ437" s="1341">
        <f t="shared" ref="AJ437" si="53">IF(AF437=0,0,ROUND(X453+AF453+AN453,-1))</f>
        <v>0</v>
      </c>
      <c r="AK437" s="1342"/>
      <c r="AL437" s="1342"/>
      <c r="AM437" s="283"/>
      <c r="AN437" s="1341">
        <f>ROUND(AF437*AJ437,-2)</f>
        <v>0</v>
      </c>
      <c r="AO437" s="1342"/>
      <c r="AP437" s="1342"/>
      <c r="AQ437"/>
      <c r="AR437"/>
      <c r="AS437"/>
      <c r="AT437" s="74"/>
      <c r="AU437" s="74"/>
      <c r="AV437" s="1460">
        <f>IF(AZ112=0,AV123,0)</f>
        <v>0</v>
      </c>
      <c r="AW437" s="1460"/>
      <c r="AX437" s="1460"/>
      <c r="AY437" s="450"/>
      <c r="AZ437" s="1500">
        <f>IF(AZ112=1,0,-$BN551)</f>
        <v>0</v>
      </c>
      <c r="BA437" s="1501"/>
      <c r="BB437" s="1501"/>
      <c r="BC437" s="477"/>
      <c r="BD437" s="1460">
        <f>AV437*(1+AZ437)</f>
        <v>0</v>
      </c>
      <c r="BE437" s="1460"/>
      <c r="BF437" s="1460"/>
      <c r="BG437" s="283"/>
      <c r="BH437" s="1341">
        <f t="shared" ref="BH437" si="54">IF(BD437=0,0,ROUND(AV453+BD453+BL453,-1))</f>
        <v>0</v>
      </c>
      <c r="BI437" s="1342"/>
      <c r="BJ437" s="1342"/>
      <c r="BK437" s="283"/>
      <c r="BL437" s="1341">
        <f>ROUND(BD437*BH437,-2)</f>
        <v>0</v>
      </c>
      <c r="BM437" s="1342"/>
      <c r="BN437" s="1342"/>
      <c r="BO437" s="121"/>
      <c r="BQ437" s="201"/>
      <c r="BR437" s="201"/>
      <c r="BS437" s="201"/>
      <c r="BT437" s="201"/>
      <c r="BU437" s="201"/>
      <c r="BV437" s="201"/>
      <c r="BW437" s="201"/>
      <c r="BX437" s="201"/>
      <c r="BY437" s="201"/>
      <c r="BZ437" s="878" t="s">
        <v>1037</v>
      </c>
      <c r="CA437" s="201"/>
      <c r="CB437" s="201"/>
      <c r="CC437" s="201"/>
      <c r="CD437" s="201"/>
      <c r="CE437" s="201"/>
      <c r="CF437" s="201"/>
      <c r="CG437" s="201"/>
      <c r="CH437" s="201"/>
      <c r="CI437" s="201"/>
      <c r="CJ437" s="201"/>
      <c r="CK437" s="201"/>
      <c r="CL437" s="201"/>
      <c r="CM437" s="201"/>
      <c r="CN437" s="201"/>
      <c r="CO437" s="201"/>
      <c r="CP437" s="201"/>
      <c r="CQ437" s="201"/>
      <c r="CR437" s="201"/>
      <c r="CS437" s="201"/>
      <c r="CT437" s="201"/>
      <c r="CU437" s="201"/>
      <c r="CV437" s="201"/>
      <c r="CW437" s="201"/>
      <c r="CX437" s="201"/>
      <c r="CY437" s="201"/>
      <c r="CZ437" s="201"/>
      <c r="DA437" s="201"/>
      <c r="DB437" s="201"/>
      <c r="DC437" s="201"/>
      <c r="DD437" s="201"/>
      <c r="DE437" s="201"/>
      <c r="DF437" s="201"/>
      <c r="DG437" s="201"/>
      <c r="DH437" s="201"/>
      <c r="DI437" s="201"/>
      <c r="DJ437" s="201"/>
      <c r="DK437" s="201"/>
      <c r="DL437" s="201"/>
      <c r="DM437" s="201"/>
      <c r="DN437" s="201"/>
      <c r="DO437" s="201"/>
      <c r="DP437" s="201"/>
      <c r="DQ437" s="201"/>
      <c r="DR437" s="201"/>
      <c r="DS437" s="201"/>
      <c r="DT437" s="201"/>
    </row>
    <row r="438" spans="1:124" s="124" customFormat="1" ht="17" customHeight="1" outlineLevel="1" x14ac:dyDescent="0.15">
      <c r="E438" s="216"/>
      <c r="G438" s="90"/>
      <c r="H438" s="361"/>
      <c r="I438" s="115" t="str">
        <f>I357</f>
        <v>Totale</v>
      </c>
      <c r="J438" s="115"/>
      <c r="K438" s="115"/>
      <c r="L438" s="115"/>
      <c r="M438" s="115"/>
      <c r="N438" s="115"/>
      <c r="O438" s="115"/>
      <c r="P438" s="115"/>
      <c r="Q438" s="115"/>
      <c r="R438" s="115"/>
      <c r="S438" s="115"/>
      <c r="T438" s="115"/>
      <c r="U438" s="151" t="s">
        <v>176</v>
      </c>
      <c r="V438" s="115"/>
      <c r="W438" s="115"/>
      <c r="X438" s="1301"/>
      <c r="Y438" s="1301"/>
      <c r="Z438" s="1301"/>
      <c r="AA438" s="137"/>
      <c r="AB438" s="1355"/>
      <c r="AC438" s="1355"/>
      <c r="AD438" s="1355"/>
      <c r="AE438" s="178"/>
      <c r="AF438" s="1301"/>
      <c r="AG438" s="1301"/>
      <c r="AH438" s="1301"/>
      <c r="AI438" s="179"/>
      <c r="AJ438" s="1356"/>
      <c r="AK438" s="1356"/>
      <c r="AL438" s="1356"/>
      <c r="AM438" s="179"/>
      <c r="AN438" s="1313">
        <f>SUM(AN432:AP437)</f>
        <v>0</v>
      </c>
      <c r="AO438" s="1314"/>
      <c r="AP438" s="1314"/>
      <c r="AQ438" s="179"/>
      <c r="AR438" s="179"/>
      <c r="AS438" s="179"/>
      <c r="AT438" s="115"/>
      <c r="AU438" s="115"/>
      <c r="AV438" s="1301"/>
      <c r="AW438" s="1301"/>
      <c r="AX438" s="1301"/>
      <c r="AY438" s="137"/>
      <c r="AZ438" s="1355"/>
      <c r="BA438" s="1355"/>
      <c r="BB438" s="1355"/>
      <c r="BC438" s="178"/>
      <c r="BD438" s="1301"/>
      <c r="BE438" s="1301"/>
      <c r="BF438" s="1301"/>
      <c r="BG438" s="179"/>
      <c r="BH438" s="1356"/>
      <c r="BI438" s="1356"/>
      <c r="BJ438" s="1356"/>
      <c r="BK438" s="179"/>
      <c r="BL438" s="1313">
        <f>SUM(BL432:BN437)</f>
        <v>0</v>
      </c>
      <c r="BM438" s="1314"/>
      <c r="BN438" s="1314"/>
      <c r="BO438" s="180"/>
      <c r="BQ438" s="201"/>
      <c r="BR438" s="201"/>
      <c r="BS438" s="201"/>
      <c r="BT438" s="216"/>
      <c r="BU438" s="201"/>
      <c r="BV438" s="201"/>
      <c r="BW438" s="201"/>
      <c r="BX438" s="201"/>
      <c r="BY438" s="201"/>
      <c r="BZ438" s="201"/>
      <c r="CA438" s="201"/>
      <c r="CB438" s="201"/>
      <c r="CC438" s="201"/>
      <c r="CD438" s="216"/>
      <c r="CE438" s="216"/>
      <c r="CF438" s="216"/>
      <c r="CG438" s="216"/>
      <c r="CH438" s="216"/>
      <c r="CI438" s="216"/>
      <c r="CJ438" s="216"/>
      <c r="CK438" s="216"/>
      <c r="CL438" s="216"/>
      <c r="CM438" s="216"/>
      <c r="CN438" s="216"/>
      <c r="CO438" s="216"/>
      <c r="CP438" s="216"/>
      <c r="CQ438" s="216"/>
      <c r="CR438" s="216"/>
      <c r="CS438" s="216"/>
      <c r="CT438" s="216"/>
      <c r="CU438" s="216"/>
      <c r="CV438" s="216"/>
      <c r="CW438" s="216"/>
      <c r="CX438" s="216"/>
      <c r="CY438" s="216"/>
      <c r="CZ438" s="216"/>
      <c r="DA438" s="216"/>
      <c r="DB438" s="216"/>
      <c r="DC438" s="216"/>
      <c r="DD438" s="216"/>
      <c r="DE438" s="216"/>
      <c r="DF438" s="216"/>
      <c r="DG438" s="216"/>
      <c r="DH438" s="216"/>
      <c r="DI438" s="216"/>
      <c r="DJ438" s="216"/>
      <c r="DK438" s="216"/>
      <c r="DL438" s="216"/>
      <c r="DM438" s="216"/>
      <c r="DN438" s="216"/>
      <c r="DO438" s="216"/>
      <c r="DP438" s="216"/>
      <c r="DQ438" s="216"/>
      <c r="DR438" s="216"/>
      <c r="DS438" s="216"/>
      <c r="DT438" s="216"/>
    </row>
    <row r="439" spans="1:124" s="27" customFormat="1" ht="17" customHeight="1" outlineLevel="1" x14ac:dyDescent="0.15">
      <c r="E439" s="201"/>
      <c r="F439" s="124"/>
      <c r="G439" s="90"/>
      <c r="H439" s="55"/>
      <c r="I439" s="74"/>
      <c r="J439" s="74"/>
      <c r="K439" s="74"/>
      <c r="L439" s="74"/>
      <c r="M439" s="74"/>
      <c r="N439" s="74"/>
      <c r="O439" s="74"/>
      <c r="P439" s="74"/>
      <c r="Q439" s="74"/>
      <c r="R439" s="74"/>
      <c r="S439" s="74"/>
      <c r="T439" s="74"/>
      <c r="U439" s="95"/>
      <c r="V439" s="74"/>
      <c r="W439" s="74"/>
      <c r="X439" s="127"/>
      <c r="Y439" s="127"/>
      <c r="Z439" s="127"/>
      <c r="AA439" s="106"/>
      <c r="AB439" s="574"/>
      <c r="AC439" s="147"/>
      <c r="AD439" s="147"/>
      <c r="AE439" s="70"/>
      <c r="AF439" s="127"/>
      <c r="AG439" s="127"/>
      <c r="AH439" s="127"/>
      <c r="AI439"/>
      <c r="AJ439"/>
      <c r="AK439"/>
      <c r="AL439"/>
      <c r="AM439"/>
      <c r="AN439"/>
      <c r="AO439"/>
      <c r="AP439"/>
      <c r="AQ439"/>
      <c r="AR439"/>
      <c r="AS439"/>
      <c r="AT439" s="74"/>
      <c r="AU439" s="74"/>
      <c r="AV439" s="127"/>
      <c r="AW439" s="127"/>
      <c r="AX439" s="127"/>
      <c r="AY439" s="106"/>
      <c r="AZ439" s="574"/>
      <c r="BA439" s="147"/>
      <c r="BB439" s="147"/>
      <c r="BC439" s="70"/>
      <c r="BD439" s="127"/>
      <c r="BE439" s="127"/>
      <c r="BF439" s="127"/>
      <c r="BG439"/>
      <c r="BH439"/>
      <c r="BI439"/>
      <c r="BJ439"/>
      <c r="BK439"/>
      <c r="BL439"/>
      <c r="BM439"/>
      <c r="BN439"/>
      <c r="BO439" s="121"/>
      <c r="BP439" s="124"/>
      <c r="BQ439" s="201"/>
      <c r="BR439" s="201"/>
      <c r="BS439" s="201"/>
      <c r="BT439" s="201"/>
      <c r="BU439" s="216"/>
      <c r="BV439" s="216"/>
      <c r="BW439" s="216"/>
      <c r="BX439" s="216"/>
      <c r="BY439" s="216"/>
      <c r="BZ439" s="216"/>
      <c r="CA439" s="216"/>
      <c r="CB439" s="216"/>
      <c r="CC439" s="216"/>
      <c r="CD439" s="201"/>
      <c r="CE439" s="201"/>
      <c r="CF439" s="201"/>
      <c r="CG439" s="201"/>
      <c r="CH439" s="201"/>
      <c r="CI439" s="201"/>
      <c r="CJ439" s="201"/>
      <c r="CK439" s="201"/>
      <c r="CL439" s="201"/>
      <c r="CM439" s="201"/>
      <c r="CN439" s="201"/>
      <c r="CO439" s="201"/>
      <c r="CP439" s="201"/>
      <c r="CQ439" s="201"/>
      <c r="CR439" s="201"/>
      <c r="CS439" s="201"/>
      <c r="CT439" s="201"/>
      <c r="CU439" s="201"/>
      <c r="CV439" s="201"/>
      <c r="CW439" s="201"/>
      <c r="CX439" s="201"/>
      <c r="CY439" s="201"/>
      <c r="CZ439" s="201"/>
      <c r="DA439" s="201"/>
      <c r="DB439" s="201"/>
      <c r="DC439" s="201"/>
      <c r="DD439" s="201"/>
      <c r="DE439" s="201"/>
      <c r="DF439" s="201"/>
      <c r="DG439" s="201"/>
      <c r="DH439" s="201"/>
      <c r="DI439" s="201"/>
      <c r="DJ439" s="201"/>
      <c r="DK439" s="201"/>
      <c r="DL439" s="201"/>
      <c r="DM439" s="201"/>
      <c r="DN439" s="201"/>
      <c r="DO439" s="201"/>
      <c r="DP439" s="201"/>
      <c r="DQ439" s="201"/>
      <c r="DR439" s="201"/>
      <c r="DS439" s="201"/>
      <c r="DT439" s="201"/>
    </row>
    <row r="440" spans="1:124" s="27" customFormat="1" ht="17" customHeight="1" outlineLevel="1" x14ac:dyDescent="0.15">
      <c r="E440" s="201"/>
      <c r="F440" s="124"/>
      <c r="G440" s="90"/>
      <c r="H440" s="55"/>
      <c r="I440" s="74" t="str">
        <f>I359</f>
        <v>Durata aggregati ausiliari «parte calda»</v>
      </c>
      <c r="J440" s="74"/>
      <c r="K440" s="74"/>
      <c r="L440" s="74"/>
      <c r="M440" s="74"/>
      <c r="N440" s="74"/>
      <c r="O440" s="74"/>
      <c r="P440" s="74"/>
      <c r="Q440" s="74"/>
      <c r="R440" s="74"/>
      <c r="S440" s="74"/>
      <c r="T440" s="74"/>
      <c r="U440" s="95"/>
      <c r="V440" s="74"/>
      <c r="W440" s="74"/>
      <c r="X440" s="127"/>
      <c r="Y440" s="127"/>
      <c r="Z440" s="127"/>
      <c r="AA440" s="106"/>
      <c r="AB440" s="574"/>
      <c r="AC440" s="147"/>
      <c r="AD440" s="147"/>
      <c r="AE440" s="70"/>
      <c r="AF440" s="127"/>
      <c r="AG440" s="127"/>
      <c r="AH440" s="127"/>
      <c r="AI440"/>
      <c r="AJ440" s="1301"/>
      <c r="AK440" s="1301"/>
      <c r="AL440" s="1301"/>
      <c r="AM440"/>
      <c r="AN440"/>
      <c r="AO440"/>
      <c r="AP440"/>
      <c r="AQ440"/>
      <c r="AR440"/>
      <c r="AS440"/>
      <c r="AT440" s="74"/>
      <c r="AU440" s="74"/>
      <c r="AV440" s="127"/>
      <c r="AW440" s="127"/>
      <c r="AX440" s="127"/>
      <c r="AY440" s="106"/>
      <c r="AZ440" s="574"/>
      <c r="BA440" s="147"/>
      <c r="BB440" s="147"/>
      <c r="BC440" s="70"/>
      <c r="BD440" s="127"/>
      <c r="BE440" s="127"/>
      <c r="BF440" s="127"/>
      <c r="BG440"/>
      <c r="BH440"/>
      <c r="BI440"/>
      <c r="BJ440"/>
      <c r="BK440"/>
      <c r="BL440"/>
      <c r="BM440"/>
      <c r="BN440"/>
      <c r="BO440" s="121"/>
      <c r="BP440" s="124"/>
      <c r="BQ440" s="201"/>
      <c r="BR440" s="201"/>
      <c r="BS440" s="201"/>
      <c r="BT440" s="201"/>
      <c r="BU440" s="216"/>
      <c r="BV440" s="216"/>
      <c r="BW440" s="216"/>
      <c r="BX440" s="216"/>
      <c r="BY440" s="216"/>
      <c r="BZ440" s="216"/>
      <c r="CA440" s="216"/>
      <c r="CB440" s="216"/>
      <c r="CC440" s="216"/>
      <c r="CD440" s="201"/>
      <c r="CE440" s="201"/>
      <c r="CF440" s="201"/>
      <c r="CG440" s="201"/>
      <c r="CH440" s="201"/>
      <c r="CI440" s="201"/>
      <c r="CJ440" s="201"/>
      <c r="CK440" s="201"/>
      <c r="CL440" s="201"/>
      <c r="CM440" s="201"/>
      <c r="CN440" s="201"/>
      <c r="CO440" s="201"/>
      <c r="CP440" s="201"/>
      <c r="CQ440" s="201"/>
      <c r="CR440" s="201"/>
      <c r="CS440" s="201"/>
      <c r="CT440" s="201"/>
      <c r="CU440" s="201"/>
      <c r="CV440" s="201"/>
      <c r="CW440" s="201"/>
      <c r="CX440" s="201"/>
      <c r="CY440" s="201"/>
      <c r="CZ440" s="201"/>
      <c r="DA440" s="201"/>
      <c r="DB440" s="201"/>
      <c r="DC440" s="201"/>
      <c r="DD440" s="201"/>
      <c r="DE440" s="201"/>
      <c r="DF440" s="201"/>
      <c r="DG440" s="201"/>
      <c r="DH440" s="201"/>
      <c r="DI440" s="201"/>
      <c r="DJ440" s="201"/>
      <c r="DK440" s="201"/>
      <c r="DL440" s="201"/>
      <c r="DM440" s="201"/>
      <c r="DN440" s="201"/>
      <c r="DO440" s="201"/>
      <c r="DP440" s="201"/>
      <c r="DQ440" s="201"/>
      <c r="DR440" s="201"/>
      <c r="DS440" s="201"/>
      <c r="DT440" s="201"/>
    </row>
    <row r="441" spans="1:124" s="27" customFormat="1" ht="17" customHeight="1" outlineLevel="1" x14ac:dyDescent="0.15">
      <c r="E441" s="201"/>
      <c r="F441" s="124"/>
      <c r="G441" s="90"/>
      <c r="H441" s="55"/>
      <c r="I441" s="74"/>
      <c r="J441" s="74" t="str">
        <f>J360</f>
        <v>Funzionamento normale</v>
      </c>
      <c r="K441" s="74"/>
      <c r="L441" s="74"/>
      <c r="M441" s="74"/>
      <c r="N441" s="74"/>
      <c r="O441" s="74"/>
      <c r="P441" s="74"/>
      <c r="Q441" s="74"/>
      <c r="R441" s="74"/>
      <c r="S441" s="74"/>
      <c r="T441" s="74"/>
      <c r="U441" s="95"/>
      <c r="V441" s="74"/>
      <c r="W441" s="74"/>
      <c r="X441" s="127"/>
      <c r="Y441" s="127"/>
      <c r="Z441" s="127"/>
      <c r="AA441" s="106"/>
      <c r="AB441" s="574"/>
      <c r="AC441" s="147"/>
      <c r="AD441" s="147"/>
      <c r="AE441" s="70"/>
      <c r="AF441" s="127"/>
      <c r="AG441" s="127"/>
      <c r="AH441" s="127"/>
      <c r="AI441"/>
      <c r="AJ441" s="1266">
        <f>AJ444-AJ443-AJ442</f>
        <v>0</v>
      </c>
      <c r="AK441" s="1291"/>
      <c r="AL441" s="1291"/>
      <c r="AM441" t="s">
        <v>129</v>
      </c>
      <c r="AN441"/>
      <c r="AO441"/>
      <c r="AP441"/>
      <c r="AQ441"/>
      <c r="AR441"/>
      <c r="AS441"/>
      <c r="AT441" s="74"/>
      <c r="AU441" s="74"/>
      <c r="AV441" s="127"/>
      <c r="AW441" s="127"/>
      <c r="AX441" s="127"/>
      <c r="AY441" s="106"/>
      <c r="AZ441" s="574"/>
      <c r="BA441" s="147"/>
      <c r="BB441" s="147"/>
      <c r="BC441" s="70"/>
      <c r="BD441" s="127"/>
      <c r="BE441" s="127"/>
      <c r="BF441" s="127"/>
      <c r="BG441"/>
      <c r="BH441" s="1266">
        <f>BH444-BH443-BH442</f>
        <v>0</v>
      </c>
      <c r="BI441" s="1291"/>
      <c r="BJ441" s="1291"/>
      <c r="BK441" t="s">
        <v>129</v>
      </c>
      <c r="BL441"/>
      <c r="BM441"/>
      <c r="BN441"/>
      <c r="BO441" s="121"/>
      <c r="BP441" s="124"/>
      <c r="BQ441" s="201"/>
      <c r="BR441" s="201"/>
      <c r="BS441" s="201"/>
      <c r="BT441" s="201"/>
      <c r="BU441" s="216"/>
      <c r="BV441" s="216"/>
      <c r="BW441" s="216"/>
      <c r="BX441" s="216"/>
      <c r="BY441" s="216"/>
      <c r="BZ441" s="216"/>
      <c r="CA441" s="216"/>
      <c r="CB441" s="216"/>
      <c r="CC441" s="216"/>
      <c r="CD441" s="201"/>
      <c r="CE441" s="201"/>
      <c r="CF441" s="201"/>
      <c r="CG441" s="201"/>
      <c r="CH441" s="201"/>
      <c r="CI441" s="201"/>
      <c r="CJ441" s="201"/>
      <c r="CK441" s="201"/>
      <c r="CL441" s="201"/>
      <c r="CM441" s="201"/>
      <c r="CN441" s="201"/>
      <c r="CO441" s="201"/>
      <c r="CP441" s="201"/>
      <c r="CQ441" s="201"/>
      <c r="CR441" s="201"/>
      <c r="CS441" s="201"/>
      <c r="CT441" s="201"/>
      <c r="CU441" s="201"/>
      <c r="CV441" s="201"/>
      <c r="CW441" s="201"/>
      <c r="CX441" s="201"/>
      <c r="CY441" s="201"/>
      <c r="CZ441" s="201"/>
      <c r="DA441" s="201"/>
      <c r="DB441" s="201"/>
      <c r="DC441" s="201"/>
      <c r="DD441" s="201"/>
      <c r="DE441" s="201"/>
      <c r="DF441" s="201"/>
      <c r="DG441" s="201"/>
      <c r="DH441" s="201"/>
      <c r="DI441" s="201"/>
      <c r="DJ441" s="201"/>
      <c r="DK441" s="201"/>
      <c r="DL441" s="201"/>
      <c r="DM441" s="201"/>
      <c r="DN441" s="201"/>
      <c r="DO441" s="201"/>
      <c r="DP441" s="201"/>
      <c r="DQ441" s="201"/>
      <c r="DR441" s="201"/>
      <c r="DS441" s="201"/>
      <c r="DT441" s="201"/>
    </row>
    <row r="442" spans="1:124" s="27" customFormat="1" ht="17" customHeight="1" outlineLevel="1" x14ac:dyDescent="0.15">
      <c r="E442" s="201"/>
      <c r="F442" s="124"/>
      <c r="G442" s="90"/>
      <c r="H442" s="55"/>
      <c r="I442" s="74"/>
      <c r="J442" s="74" t="s">
        <v>779</v>
      </c>
      <c r="K442" s="74"/>
      <c r="L442" s="74"/>
      <c r="M442" s="74"/>
      <c r="N442" s="74"/>
      <c r="O442" s="74"/>
      <c r="P442" s="74"/>
      <c r="Q442" s="74"/>
      <c r="R442" s="74"/>
      <c r="S442" s="74"/>
      <c r="T442" s="74"/>
      <c r="U442" s="95"/>
      <c r="V442" s="74"/>
      <c r="W442" s="74"/>
      <c r="X442" s="1484">
        <f>AB113</f>
        <v>0</v>
      </c>
      <c r="Y442" s="1484"/>
      <c r="Z442" s="1484"/>
      <c r="AA442" s="769"/>
      <c r="AB442" s="770"/>
      <c r="AC442" s="583"/>
      <c r="AD442" s="583"/>
      <c r="AE442" s="769"/>
      <c r="AF442" s="1484">
        <f>AE874</f>
        <v>0</v>
      </c>
      <c r="AG442" s="1484"/>
      <c r="AH442" s="1484"/>
      <c r="AI442"/>
      <c r="AJ442" s="1266">
        <f>X442*AF442*AJ444</f>
        <v>0</v>
      </c>
      <c r="AK442" s="1291"/>
      <c r="AL442" s="1291"/>
      <c r="AM442" t="s">
        <v>129</v>
      </c>
      <c r="AN442"/>
      <c r="AO442"/>
      <c r="AP442"/>
      <c r="AQ442"/>
      <c r="AR442"/>
      <c r="AS442"/>
      <c r="AT442" s="74"/>
      <c r="AU442" s="74"/>
      <c r="AV442" s="1402">
        <f>AZ113</f>
        <v>0</v>
      </c>
      <c r="AW442" s="1402"/>
      <c r="AX442" s="1402"/>
      <c r="AY442" s="769"/>
      <c r="AZ442" s="770"/>
      <c r="BA442" s="583"/>
      <c r="BB442" s="583"/>
      <c r="BC442" s="769"/>
      <c r="BD442" s="1402">
        <f>BC874</f>
        <v>0</v>
      </c>
      <c r="BE442" s="1402"/>
      <c r="BF442" s="1402"/>
      <c r="BG442"/>
      <c r="BH442" s="1266">
        <f>AV442*BD442*BH444</f>
        <v>0</v>
      </c>
      <c r="BI442" s="1291"/>
      <c r="BJ442" s="1291"/>
      <c r="BK442" t="s">
        <v>129</v>
      </c>
      <c r="BL442"/>
      <c r="BM442"/>
      <c r="BN442"/>
      <c r="BO442" s="121"/>
      <c r="BP442" s="124"/>
      <c r="BQ442" s="201"/>
      <c r="BR442" s="201"/>
      <c r="BS442" s="201" t="s">
        <v>1292</v>
      </c>
      <c r="BT442" s="201"/>
      <c r="BU442" s="216"/>
      <c r="BV442" s="216"/>
      <c r="BW442" s="216"/>
      <c r="BX442" s="216"/>
      <c r="BY442" s="216"/>
      <c r="BZ442" s="216"/>
      <c r="CA442" s="216"/>
      <c r="CB442" s="216"/>
      <c r="CC442" s="216"/>
      <c r="CD442" s="201"/>
      <c r="CE442" s="201"/>
      <c r="CF442" s="201"/>
      <c r="CG442" s="201"/>
      <c r="CH442" s="201"/>
      <c r="CI442" s="201"/>
      <c r="CJ442" s="201"/>
      <c r="CK442" s="201"/>
      <c r="CL442" s="201"/>
      <c r="CM442" s="201"/>
      <c r="CN442" s="201"/>
      <c r="CO442" s="201"/>
      <c r="CP442" s="201"/>
      <c r="CQ442" s="201"/>
      <c r="CR442" s="201"/>
      <c r="CS442" s="201"/>
      <c r="CT442" s="201"/>
      <c r="CU442" s="201"/>
      <c r="CV442" s="201"/>
      <c r="CW442" s="201"/>
      <c r="CX442" s="201"/>
      <c r="CY442" s="201"/>
      <c r="CZ442" s="201"/>
      <c r="DA442" s="201"/>
      <c r="DB442" s="201"/>
      <c r="DC442" s="201"/>
      <c r="DD442" s="201"/>
      <c r="DE442" s="201"/>
      <c r="DF442" s="201"/>
      <c r="DG442" s="201"/>
      <c r="DH442" s="201"/>
      <c r="DI442" s="201"/>
      <c r="DJ442" s="201"/>
      <c r="DK442" s="201"/>
      <c r="DL442" s="201"/>
      <c r="DM442" s="201"/>
      <c r="DN442" s="201"/>
      <c r="DO442" s="201"/>
      <c r="DP442" s="201"/>
      <c r="DQ442" s="201"/>
      <c r="DR442" s="201"/>
      <c r="DS442" s="201"/>
      <c r="DT442" s="201"/>
    </row>
    <row r="443" spans="1:124" s="27" customFormat="1" ht="17" customHeight="1" outlineLevel="1" x14ac:dyDescent="0.15">
      <c r="E443" s="201"/>
      <c r="F443" s="124"/>
      <c r="G443" s="90"/>
      <c r="H443" s="55"/>
      <c r="I443" s="74"/>
      <c r="J443" s="74" t="str">
        <f>X!C312</f>
        <v>Recupero del calore</v>
      </c>
      <c r="K443" s="74"/>
      <c r="L443" s="74"/>
      <c r="M443" s="74"/>
      <c r="N443" s="74"/>
      <c r="O443" s="74"/>
      <c r="P443" s="74"/>
      <c r="Q443" s="74"/>
      <c r="R443" s="74"/>
      <c r="S443" s="74"/>
      <c r="T443" s="74"/>
      <c r="U443" s="95"/>
      <c r="V443" s="74"/>
      <c r="W443" s="74"/>
      <c r="X443" s="1484">
        <f>AB114</f>
        <v>0</v>
      </c>
      <c r="Y443" s="1484"/>
      <c r="Z443" s="1484"/>
      <c r="AA443" s="769"/>
      <c r="AB443" s="770"/>
      <c r="AC443" s="583"/>
      <c r="AD443" s="583"/>
      <c r="AE443" s="769"/>
      <c r="AF443" s="1484">
        <f>AN1002</f>
        <v>0</v>
      </c>
      <c r="AG443" s="1484"/>
      <c r="AH443" s="1484"/>
      <c r="AI443"/>
      <c r="AJ443" s="1267">
        <f>X443*AF443*AJ444</f>
        <v>0</v>
      </c>
      <c r="AK443" s="1459"/>
      <c r="AL443" s="1459"/>
      <c r="AM443" s="283" t="s">
        <v>129</v>
      </c>
      <c r="AN443"/>
      <c r="AO443"/>
      <c r="AP443"/>
      <c r="AQ443"/>
      <c r="AR443"/>
      <c r="AS443"/>
      <c r="AT443" s="74"/>
      <c r="AU443" s="74"/>
      <c r="AV443" s="1402">
        <f>AZ114</f>
        <v>0</v>
      </c>
      <c r="AW443" s="1402"/>
      <c r="AX443" s="1402"/>
      <c r="AY443" s="769"/>
      <c r="AZ443" s="770"/>
      <c r="BA443" s="583"/>
      <c r="BB443" s="583"/>
      <c r="BC443" s="769"/>
      <c r="BD443" s="1402">
        <f>BL1002</f>
        <v>0</v>
      </c>
      <c r="BE443" s="1402"/>
      <c r="BF443" s="1402"/>
      <c r="BG443"/>
      <c r="BH443" s="1267">
        <f>AV443*BD443*BH444</f>
        <v>0</v>
      </c>
      <c r="BI443" s="1459"/>
      <c r="BJ443" s="1459"/>
      <c r="BK443" s="283" t="s">
        <v>129</v>
      </c>
      <c r="BL443"/>
      <c r="BM443"/>
      <c r="BN443"/>
      <c r="BO443" s="121"/>
      <c r="BP443" s="124"/>
      <c r="BQ443" s="201"/>
      <c r="BR443" s="201"/>
      <c r="BS443" s="201" t="s">
        <v>1292</v>
      </c>
      <c r="BT443" s="201"/>
      <c r="BU443" s="216"/>
      <c r="BV443" s="216"/>
      <c r="BW443" s="216"/>
      <c r="BX443" s="216"/>
      <c r="BY443" s="216"/>
      <c r="BZ443" s="216"/>
      <c r="CA443" s="216"/>
      <c r="CB443" s="216"/>
      <c r="CC443" s="216"/>
      <c r="CD443" s="201"/>
      <c r="CE443" s="201"/>
      <c r="CF443" s="201"/>
      <c r="CG443" s="201"/>
      <c r="CH443" s="201"/>
      <c r="CI443" s="201"/>
      <c r="CJ443" s="201"/>
      <c r="CK443" s="201"/>
      <c r="CL443" s="201"/>
      <c r="CM443" s="201"/>
      <c r="CN443" s="201"/>
      <c r="CO443" s="201"/>
      <c r="CP443" s="201"/>
      <c r="CQ443" s="201"/>
      <c r="CR443" s="201"/>
      <c r="CS443" s="201"/>
      <c r="CT443" s="201"/>
      <c r="CU443" s="201"/>
      <c r="CV443" s="201"/>
      <c r="CW443" s="201"/>
      <c r="CX443" s="201"/>
      <c r="CY443" s="201"/>
      <c r="CZ443" s="201"/>
      <c r="DA443" s="201"/>
      <c r="DB443" s="201"/>
      <c r="DC443" s="201"/>
      <c r="DD443" s="201"/>
      <c r="DE443" s="201"/>
      <c r="DF443" s="201"/>
      <c r="DG443" s="201"/>
      <c r="DH443" s="201"/>
      <c r="DI443" s="201"/>
      <c r="DJ443" s="201"/>
      <c r="DK443" s="201"/>
      <c r="DL443" s="201"/>
      <c r="DM443" s="201"/>
      <c r="DN443" s="201"/>
      <c r="DO443" s="201"/>
      <c r="DP443" s="201"/>
      <c r="DQ443" s="201"/>
      <c r="DR443" s="201"/>
      <c r="DS443" s="201"/>
      <c r="DT443" s="201"/>
    </row>
    <row r="444" spans="1:124" s="27" customFormat="1" ht="17" customHeight="1" outlineLevel="1" x14ac:dyDescent="0.15">
      <c r="E444" s="201"/>
      <c r="F444" s="124"/>
      <c r="G444" s="90"/>
      <c r="H444" s="55"/>
      <c r="I444" s="74"/>
      <c r="J444" s="74" t="str">
        <f>J363</f>
        <v>Durata totale</v>
      </c>
      <c r="K444" s="74"/>
      <c r="L444" s="74"/>
      <c r="M444" s="74"/>
      <c r="N444" s="74"/>
      <c r="O444" s="74"/>
      <c r="P444" s="74"/>
      <c r="Q444" s="74"/>
      <c r="R444" s="74"/>
      <c r="S444" s="74"/>
      <c r="T444" s="74"/>
      <c r="U444" s="95"/>
      <c r="V444" s="74"/>
      <c r="W444" s="74"/>
      <c r="X444" s="743"/>
      <c r="Y444" s="743"/>
      <c r="Z444" s="743"/>
      <c r="AA444" s="106"/>
      <c r="AB444" s="574"/>
      <c r="AC444" s="147"/>
      <c r="AD444" s="147"/>
      <c r="AE444" s="70"/>
      <c r="AF444" s="743"/>
      <c r="AG444" s="743"/>
      <c r="AH444" s="743"/>
      <c r="AI444"/>
      <c r="AJ444" s="1266">
        <f>AN408</f>
        <v>0</v>
      </c>
      <c r="AK444" s="1291"/>
      <c r="AL444" s="1291"/>
      <c r="AM444" t="s">
        <v>129</v>
      </c>
      <c r="AN444"/>
      <c r="AO444"/>
      <c r="AP444"/>
      <c r="AQ444"/>
      <c r="AR444"/>
      <c r="AS444"/>
      <c r="AT444" s="74"/>
      <c r="AU444" s="74"/>
      <c r="AV444" s="743"/>
      <c r="AW444" s="743"/>
      <c r="AX444" s="743"/>
      <c r="AY444" s="106"/>
      <c r="AZ444" s="574"/>
      <c r="BA444" s="147"/>
      <c r="BB444" s="147"/>
      <c r="BC444" s="70"/>
      <c r="BD444" s="743"/>
      <c r="BE444" s="743"/>
      <c r="BF444" s="743"/>
      <c r="BG444"/>
      <c r="BH444" s="1266">
        <f>BL408</f>
        <v>0</v>
      </c>
      <c r="BI444" s="1291"/>
      <c r="BJ444" s="1291"/>
      <c r="BK444" t="s">
        <v>129</v>
      </c>
      <c r="BL444"/>
      <c r="BM444"/>
      <c r="BN444"/>
      <c r="BO444" s="121"/>
      <c r="BP444" s="124"/>
      <c r="BQ444" s="201"/>
      <c r="BR444" s="201"/>
      <c r="BS444" s="201"/>
      <c r="BT444" s="201"/>
      <c r="BU444" s="216"/>
      <c r="BV444" s="216"/>
      <c r="BW444" s="216"/>
      <c r="BX444" s="216"/>
      <c r="BY444" s="216"/>
      <c r="BZ444" s="216"/>
      <c r="CA444" s="216"/>
      <c r="CB444" s="216"/>
      <c r="CC444" s="216"/>
      <c r="CD444" s="201"/>
      <c r="CE444" s="201"/>
      <c r="CF444" s="201"/>
      <c r="CG444" s="201"/>
      <c r="CH444" s="201"/>
      <c r="CI444" s="201"/>
      <c r="CJ444" s="201"/>
      <c r="CK444" s="201"/>
      <c r="CL444" s="201"/>
      <c r="CM444" s="201"/>
      <c r="CN444" s="201"/>
      <c r="CO444" s="201"/>
      <c r="CP444" s="201"/>
      <c r="CQ444" s="201"/>
      <c r="CR444" s="201"/>
      <c r="CS444" s="201"/>
      <c r="CT444" s="201"/>
      <c r="CU444" s="201"/>
      <c r="CV444" s="201"/>
      <c r="CW444" s="201"/>
      <c r="CX444" s="201"/>
      <c r="CY444" s="201"/>
      <c r="CZ444" s="201"/>
      <c r="DA444" s="201"/>
      <c r="DB444" s="201"/>
      <c r="DC444" s="201"/>
      <c r="DD444" s="201"/>
      <c r="DE444" s="201"/>
      <c r="DF444" s="201"/>
      <c r="DG444" s="201"/>
      <c r="DH444" s="201"/>
      <c r="DI444" s="201"/>
      <c r="DJ444" s="201"/>
      <c r="DK444" s="201"/>
      <c r="DL444" s="201"/>
      <c r="DM444" s="201"/>
      <c r="DN444" s="201"/>
      <c r="DO444" s="201"/>
      <c r="DP444" s="201"/>
      <c r="DQ444" s="201"/>
      <c r="DR444" s="201"/>
      <c r="DS444" s="201"/>
      <c r="DT444" s="201"/>
    </row>
    <row r="445" spans="1:124" s="27" customFormat="1" ht="6" hidden="1" customHeight="1" outlineLevel="2" x14ac:dyDescent="0.15">
      <c r="E445" s="201"/>
      <c r="F445" s="767"/>
      <c r="G445" s="765"/>
      <c r="H445" s="55"/>
      <c r="I445" s="74"/>
      <c r="J445" s="74"/>
      <c r="K445" s="74"/>
      <c r="M445" s="74"/>
      <c r="N445" s="74"/>
      <c r="O445" s="74"/>
      <c r="P445" s="74"/>
      <c r="Q445" s="74"/>
      <c r="R445" s="74"/>
      <c r="S445" s="74"/>
      <c r="T445" s="74"/>
      <c r="U445" s="95"/>
      <c r="V445" s="74"/>
      <c r="W445" s="74"/>
      <c r="X445" s="106"/>
      <c r="Y445" s="106"/>
      <c r="Z445" s="106"/>
      <c r="AA445" s="106"/>
      <c r="AB445" s="106"/>
      <c r="AC445" s="106"/>
      <c r="AD445" s="106"/>
      <c r="AE445" s="70"/>
      <c r="AF445" s="106"/>
      <c r="AG445" s="106"/>
      <c r="AH445" s="106"/>
      <c r="AI445"/>
      <c r="AJ445" s="1266"/>
      <c r="AK445" s="1291"/>
      <c r="AL445" s="1291"/>
      <c r="AM445"/>
      <c r="AN445"/>
      <c r="AO445"/>
      <c r="AP445"/>
      <c r="AQ445"/>
      <c r="AR445"/>
      <c r="AS445"/>
      <c r="AT445" s="74"/>
      <c r="AU445" s="74"/>
      <c r="AV445" s="106"/>
      <c r="AW445" s="106"/>
      <c r="AX445" s="106"/>
      <c r="AY445" s="106"/>
      <c r="AZ445" s="106"/>
      <c r="BA445" s="106"/>
      <c r="BB445" s="106"/>
      <c r="BC445" s="70"/>
      <c r="BD445" s="106"/>
      <c r="BE445" s="106"/>
      <c r="BF445" s="106"/>
      <c r="BG445"/>
      <c r="BH445"/>
      <c r="BI445"/>
      <c r="BJ445"/>
      <c r="BK445"/>
      <c r="BL445"/>
      <c r="BM445"/>
      <c r="BN445"/>
      <c r="BO445" s="121"/>
      <c r="BP445" s="767"/>
      <c r="BQ445" s="201"/>
      <c r="BR445" s="201"/>
      <c r="BS445" s="201"/>
      <c r="BT445" s="201"/>
      <c r="BU445" s="216"/>
      <c r="BV445" s="216"/>
      <c r="BW445" s="216"/>
      <c r="BX445" s="216"/>
      <c r="BY445" s="216"/>
      <c r="BZ445" s="216"/>
      <c r="CA445" s="216"/>
      <c r="CB445" s="216"/>
      <c r="CC445" s="216"/>
      <c r="CD445" s="201"/>
      <c r="CE445" s="201"/>
      <c r="CF445" s="201"/>
      <c r="CG445" s="201"/>
      <c r="CH445" s="201"/>
      <c r="CI445" s="201"/>
      <c r="CJ445" s="201"/>
      <c r="CK445" s="201"/>
      <c r="CL445" s="201"/>
      <c r="CM445" s="201"/>
      <c r="CN445" s="201"/>
      <c r="CO445" s="201"/>
      <c r="CP445" s="201"/>
      <c r="CQ445" s="201"/>
      <c r="CR445" s="201"/>
      <c r="CS445" s="201"/>
      <c r="CT445" s="201"/>
      <c r="CU445" s="201"/>
      <c r="CV445" s="201"/>
      <c r="CW445" s="201"/>
      <c r="CX445" s="201"/>
      <c r="CY445" s="201"/>
      <c r="CZ445" s="201"/>
      <c r="DA445" s="201"/>
      <c r="DB445" s="201"/>
      <c r="DC445" s="201"/>
      <c r="DD445" s="201"/>
      <c r="DE445" s="201"/>
      <c r="DF445" s="201"/>
      <c r="DG445" s="201"/>
      <c r="DH445" s="201"/>
      <c r="DI445" s="201"/>
      <c r="DJ445" s="201"/>
      <c r="DK445" s="201"/>
      <c r="DL445" s="201"/>
      <c r="DM445" s="201"/>
      <c r="DN445" s="201"/>
      <c r="DO445" s="201"/>
      <c r="DP445" s="201"/>
      <c r="DQ445" s="201"/>
      <c r="DR445" s="201"/>
      <c r="DS445" s="201"/>
      <c r="DT445" s="201"/>
    </row>
    <row r="446" spans="1:124" s="124" customFormat="1" ht="17" hidden="1" customHeight="1" outlineLevel="2" x14ac:dyDescent="0.15">
      <c r="E446" s="216"/>
      <c r="F446" s="768"/>
      <c r="G446" s="766"/>
      <c r="H446" s="361"/>
      <c r="I446" s="74" t="s">
        <v>1277</v>
      </c>
      <c r="J446" s="74"/>
      <c r="K446" s="74"/>
      <c r="L446" s="74"/>
      <c r="M446" s="74"/>
      <c r="N446" s="74"/>
      <c r="O446" s="74"/>
      <c r="P446" s="74"/>
      <c r="Q446" s="74"/>
      <c r="R446" s="74"/>
      <c r="S446" s="74"/>
      <c r="T446" s="95"/>
      <c r="U446" s="95"/>
      <c r="V446" s="95"/>
      <c r="W446" s="506"/>
      <c r="X446" s="757"/>
      <c r="Y446" s="758"/>
      <c r="Z446" s="759" t="s">
        <v>1276</v>
      </c>
      <c r="AA446" s="106"/>
      <c r="AB446" s="760" t="s">
        <v>1279</v>
      </c>
      <c r="AC446" s="761"/>
      <c r="AD446" s="761"/>
      <c r="AE446" s="477"/>
      <c r="AF446" s="757"/>
      <c r="AG446" s="758"/>
      <c r="AH446" s="758"/>
      <c r="AI446"/>
      <c r="AJ446" s="757" t="s">
        <v>1280</v>
      </c>
      <c r="AK446" s="758"/>
      <c r="AL446" s="758"/>
      <c r="AM446" s="762"/>
      <c r="AN446" s="757"/>
      <c r="AO446" s="758"/>
      <c r="AP446" s="758"/>
      <c r="AQ446"/>
      <c r="AR446"/>
      <c r="AS446"/>
      <c r="AT446" s="74"/>
      <c r="AU446" s="506"/>
      <c r="AV446" s="757"/>
      <c r="AW446" s="758"/>
      <c r="AX446" s="759" t="s">
        <v>1276</v>
      </c>
      <c r="AY446" s="106"/>
      <c r="AZ446" s="760" t="s">
        <v>1279</v>
      </c>
      <c r="BA446" s="761"/>
      <c r="BB446" s="761"/>
      <c r="BC446" s="477"/>
      <c r="BD446" s="757"/>
      <c r="BE446" s="758"/>
      <c r="BF446" s="758"/>
      <c r="BG446"/>
      <c r="BH446" s="757" t="s">
        <v>1280</v>
      </c>
      <c r="BI446" s="758"/>
      <c r="BJ446" s="758"/>
      <c r="BK446" s="762"/>
      <c r="BL446" s="757"/>
      <c r="BM446" s="758"/>
      <c r="BN446" s="758"/>
      <c r="BO446" s="121"/>
      <c r="BP446" s="767" t="s">
        <v>156</v>
      </c>
      <c r="BQ446" s="216"/>
      <c r="BR446" s="216"/>
      <c r="BS446" s="216"/>
      <c r="BT446" s="216"/>
      <c r="BU446" s="63"/>
      <c r="BV446" s="63"/>
      <c r="BW446" s="63"/>
      <c r="BX446" s="63"/>
      <c r="BY446" s="63"/>
      <c r="BZ446" s="63"/>
      <c r="CA446" s="63"/>
      <c r="CB446" s="63"/>
      <c r="CC446" s="63"/>
      <c r="CD446" s="216"/>
      <c r="CE446" s="216"/>
      <c r="CF446" s="216"/>
      <c r="CG446" s="216"/>
      <c r="CH446" s="216"/>
      <c r="CI446" s="216"/>
      <c r="CJ446" s="216"/>
      <c r="CK446" s="216"/>
      <c r="CL446" s="216"/>
      <c r="CM446" s="216"/>
      <c r="CN446" s="216"/>
      <c r="CO446" s="216"/>
      <c r="CP446" s="216"/>
      <c r="CQ446" s="216"/>
      <c r="CR446" s="216"/>
      <c r="CS446" s="216"/>
      <c r="CT446" s="216"/>
      <c r="CU446" s="216"/>
      <c r="CV446" s="216"/>
      <c r="CW446" s="216"/>
      <c r="CX446" s="216"/>
      <c r="CY446" s="216"/>
      <c r="CZ446" s="216"/>
      <c r="DA446" s="216"/>
      <c r="DB446" s="216"/>
      <c r="DC446" s="216"/>
      <c r="DD446" s="216"/>
      <c r="DE446" s="216"/>
      <c r="DF446" s="216"/>
      <c r="DG446" s="216"/>
      <c r="DH446" s="216"/>
      <c r="DI446" s="216"/>
      <c r="DJ446" s="216"/>
      <c r="DK446" s="216"/>
      <c r="DL446" s="216"/>
      <c r="DM446" s="216"/>
      <c r="DN446" s="216"/>
      <c r="DO446" s="216"/>
      <c r="DP446" s="216"/>
      <c r="DQ446" s="216"/>
      <c r="DR446" s="216"/>
      <c r="DS446" s="216"/>
      <c r="DT446" s="216"/>
    </row>
    <row r="447" spans="1:124" s="124" customFormat="1" ht="17" hidden="1" customHeight="1" outlineLevel="2" x14ac:dyDescent="0.15">
      <c r="E447" s="216"/>
      <c r="F447" s="768"/>
      <c r="G447" s="766"/>
      <c r="H447" s="361"/>
      <c r="I447" s="74"/>
      <c r="J447" s="74"/>
      <c r="K447" s="74"/>
      <c r="L447" s="74"/>
      <c r="M447" s="74"/>
      <c r="N447" s="74"/>
      <c r="O447" s="74"/>
      <c r="P447" s="74"/>
      <c r="Q447" s="74"/>
      <c r="R447" s="74"/>
      <c r="S447" s="74"/>
      <c r="T447" s="95"/>
      <c r="U447" s="95"/>
      <c r="V447" s="95"/>
      <c r="W447" s="95"/>
      <c r="X447" s="1319" t="s">
        <v>129</v>
      </c>
      <c r="Y447" s="1320"/>
      <c r="Z447" s="1320"/>
      <c r="AA447" s="106"/>
      <c r="AB447" s="1319" t="s">
        <v>28</v>
      </c>
      <c r="AC447" s="1320"/>
      <c r="AD447" s="1320"/>
      <c r="AE447" s="70"/>
      <c r="AF447" s="1319" t="s">
        <v>129</v>
      </c>
      <c r="AG447" s="1320"/>
      <c r="AH447" s="1320"/>
      <c r="AI447"/>
      <c r="AJ447" s="1319" t="s">
        <v>28</v>
      </c>
      <c r="AK447" s="1320"/>
      <c r="AL447" s="1320"/>
      <c r="AM447"/>
      <c r="AN447" s="1319" t="s">
        <v>129</v>
      </c>
      <c r="AO447" s="1320"/>
      <c r="AP447" s="1320"/>
      <c r="AQ447"/>
      <c r="AR447"/>
      <c r="AS447"/>
      <c r="AT447" s="74"/>
      <c r="AU447" s="95"/>
      <c r="AV447" s="1319" t="s">
        <v>129</v>
      </c>
      <c r="AW447" s="1320"/>
      <c r="AX447" s="1320"/>
      <c r="AY447" s="106"/>
      <c r="AZ447" s="1319" t="s">
        <v>28</v>
      </c>
      <c r="BA447" s="1320"/>
      <c r="BB447" s="1320"/>
      <c r="BC447" s="70"/>
      <c r="BD447" s="1319" t="s">
        <v>129</v>
      </c>
      <c r="BE447" s="1320"/>
      <c r="BF447" s="1320"/>
      <c r="BG447"/>
      <c r="BH447" s="1319" t="s">
        <v>28</v>
      </c>
      <c r="BI447" s="1320"/>
      <c r="BJ447" s="1320"/>
      <c r="BK447"/>
      <c r="BL447" s="1319" t="s">
        <v>129</v>
      </c>
      <c r="BM447" s="1320"/>
      <c r="BN447" s="1320"/>
      <c r="BO447" s="121"/>
      <c r="BP447" s="768"/>
      <c r="BQ447" s="216"/>
      <c r="BR447" s="216"/>
      <c r="BS447" s="216"/>
      <c r="BT447" s="216"/>
      <c r="BU447" s="63"/>
      <c r="BV447" s="63"/>
      <c r="BW447" s="63"/>
      <c r="BX447" s="63"/>
      <c r="BY447" s="63"/>
      <c r="BZ447" s="63"/>
      <c r="CA447" s="63"/>
      <c r="CB447" s="63"/>
      <c r="CC447" s="63"/>
      <c r="CD447" s="216"/>
      <c r="CE447" s="216"/>
      <c r="CF447" s="216"/>
      <c r="CG447" s="216"/>
      <c r="CH447" s="216"/>
      <c r="CI447" s="216"/>
      <c r="CJ447" s="216"/>
      <c r="CK447" s="216"/>
      <c r="CL447" s="216"/>
      <c r="CM447" s="216"/>
      <c r="CN447" s="216"/>
      <c r="CO447" s="216"/>
      <c r="CP447" s="216"/>
      <c r="CQ447" s="216"/>
      <c r="CR447" s="216"/>
      <c r="CS447" s="216"/>
      <c r="CT447" s="216"/>
      <c r="CU447" s="216"/>
      <c r="CV447" s="216"/>
      <c r="CW447" s="216"/>
      <c r="CX447" s="216"/>
      <c r="CY447" s="216"/>
      <c r="CZ447" s="216"/>
      <c r="DA447" s="216"/>
      <c r="DB447" s="216"/>
      <c r="DC447" s="216"/>
      <c r="DD447" s="216"/>
      <c r="DE447" s="216"/>
      <c r="DF447" s="216"/>
      <c r="DG447" s="216"/>
      <c r="DH447" s="216"/>
      <c r="DI447" s="216"/>
      <c r="DJ447" s="216"/>
      <c r="DK447" s="216"/>
      <c r="DL447" s="216"/>
      <c r="DM447" s="216"/>
      <c r="DN447" s="216"/>
      <c r="DO447" s="216"/>
      <c r="DP447" s="216"/>
      <c r="DQ447" s="216"/>
      <c r="DR447" s="216"/>
      <c r="DS447" s="216"/>
      <c r="DT447" s="216"/>
    </row>
    <row r="448" spans="1:124" s="27" customFormat="1" ht="17" hidden="1" customHeight="1" outlineLevel="2" x14ac:dyDescent="0.15">
      <c r="E448" s="201"/>
      <c r="F448" s="767"/>
      <c r="G448" s="765"/>
      <c r="H448" s="55"/>
      <c r="I448" s="74" t="str">
        <f t="shared" ref="I448:I453" si="55">I432</f>
        <v>Pompe circolazione caldo</v>
      </c>
      <c r="J448" s="74"/>
      <c r="K448" s="74"/>
      <c r="L448" s="74"/>
      <c r="M448" s="74"/>
      <c r="N448" s="74"/>
      <c r="O448" s="74"/>
      <c r="P448" s="74"/>
      <c r="Q448" s="74"/>
      <c r="R448" s="74"/>
      <c r="S448" s="74"/>
      <c r="T448" s="74"/>
      <c r="U448" s="95"/>
      <c r="V448" s="74"/>
      <c r="W448" s="74"/>
      <c r="X448" s="1287">
        <f>AJ441</f>
        <v>0</v>
      </c>
      <c r="Y448" s="1287"/>
      <c r="Z448" s="1287"/>
      <c r="AA448" s="106"/>
      <c r="AB448" s="1288">
        <f>AB367</f>
        <v>0</v>
      </c>
      <c r="AC448" s="1288"/>
      <c r="AD448" s="1288"/>
      <c r="AE448" s="70"/>
      <c r="AF448" s="1289">
        <f>AJ$442*AB448</f>
        <v>0</v>
      </c>
      <c r="AG448" s="1289"/>
      <c r="AH448" s="1289"/>
      <c r="AI448"/>
      <c r="AJ448" s="1288">
        <f>AJ367</f>
        <v>0.3</v>
      </c>
      <c r="AK448" s="1288"/>
      <c r="AL448" s="1288"/>
      <c r="AM448"/>
      <c r="AN448" s="1289">
        <f>AJ$443*AJ448</f>
        <v>0</v>
      </c>
      <c r="AO448" s="1289"/>
      <c r="AP448" s="1289"/>
      <c r="AQ448"/>
      <c r="AR448"/>
      <c r="AS448"/>
      <c r="AT448" s="74"/>
      <c r="AU448" s="74"/>
      <c r="AV448" s="1287">
        <f>BH441</f>
        <v>0</v>
      </c>
      <c r="AW448" s="1287"/>
      <c r="AX448" s="1287"/>
      <c r="AY448" s="106"/>
      <c r="AZ448" s="1288">
        <f>AZ367</f>
        <v>0</v>
      </c>
      <c r="BA448" s="1288"/>
      <c r="BB448" s="1288"/>
      <c r="BC448" s="70"/>
      <c r="BD448" s="1289">
        <f>BH$442*AZ448</f>
        <v>0</v>
      </c>
      <c r="BE448" s="1289"/>
      <c r="BF448" s="1289"/>
      <c r="BG448"/>
      <c r="BH448" s="1288">
        <f>BH367</f>
        <v>0.3</v>
      </c>
      <c r="BI448" s="1288"/>
      <c r="BJ448" s="1288"/>
      <c r="BK448"/>
      <c r="BL448" s="1289">
        <f>BH$443*BH448</f>
        <v>0</v>
      </c>
      <c r="BM448" s="1289"/>
      <c r="BN448" s="1289"/>
      <c r="BO448" s="121"/>
      <c r="BP448" s="767"/>
      <c r="BQ448" s="201"/>
      <c r="BR448" s="201"/>
      <c r="BS448" s="201"/>
      <c r="BT448" s="201" t="s">
        <v>1290</v>
      </c>
      <c r="BU448" s="201"/>
      <c r="BV448" s="201"/>
      <c r="BW448" s="201"/>
      <c r="BX448" s="201"/>
      <c r="BY448" s="201"/>
      <c r="BZ448" s="201"/>
      <c r="CA448" s="201"/>
      <c r="CB448" s="201"/>
      <c r="CC448" s="201"/>
      <c r="CD448" s="201"/>
      <c r="CE448" s="201"/>
      <c r="CF448" s="201"/>
      <c r="CG448" s="201"/>
      <c r="CH448" s="201"/>
      <c r="CI448" s="201"/>
      <c r="CJ448" s="201"/>
      <c r="CK448" s="201"/>
      <c r="CL448" s="201"/>
      <c r="CM448" s="201"/>
      <c r="CN448" s="201"/>
      <c r="CO448" s="201"/>
      <c r="CP448" s="201"/>
      <c r="CQ448" s="201"/>
      <c r="CR448" s="201"/>
      <c r="CS448" s="201"/>
      <c r="CT448" s="201"/>
      <c r="CU448" s="201"/>
      <c r="CV448" s="201"/>
      <c r="CW448" s="201"/>
      <c r="CX448" s="201"/>
      <c r="CY448" s="201"/>
      <c r="CZ448" s="201"/>
      <c r="DA448" s="201"/>
      <c r="DB448" s="201"/>
      <c r="DC448" s="201"/>
      <c r="DD448" s="201"/>
      <c r="DE448" s="201"/>
      <c r="DF448" s="201"/>
      <c r="DG448" s="201"/>
      <c r="DH448" s="201"/>
      <c r="DI448" s="201"/>
      <c r="DJ448" s="201"/>
      <c r="DK448" s="201"/>
      <c r="DL448" s="201"/>
      <c r="DM448" s="201"/>
      <c r="DN448" s="201"/>
      <c r="DO448" s="201"/>
      <c r="DP448" s="201"/>
      <c r="DQ448" s="201"/>
      <c r="DR448" s="201"/>
      <c r="DS448" s="201"/>
      <c r="DT448" s="201"/>
    </row>
    <row r="449" spans="1:124" s="27" customFormat="1" ht="17" hidden="1" customHeight="1" outlineLevel="2" x14ac:dyDescent="0.15">
      <c r="E449" s="201"/>
      <c r="F449" s="767"/>
      <c r="G449" s="765"/>
      <c r="H449" s="55"/>
      <c r="I449" s="74" t="str">
        <f t="shared" si="55"/>
        <v>Pompe nebulizzazione</v>
      </c>
      <c r="J449" s="74"/>
      <c r="K449" s="74"/>
      <c r="L449" s="74"/>
      <c r="M449" s="74"/>
      <c r="N449" s="74"/>
      <c r="O449" s="74"/>
      <c r="P449" s="74"/>
      <c r="Q449" s="74"/>
      <c r="R449" s="74"/>
      <c r="S449" s="74"/>
      <c r="T449" s="74"/>
      <c r="U449" s="95"/>
      <c r="V449" s="74"/>
      <c r="W449" s="74"/>
      <c r="X449" s="1287">
        <f>X448</f>
        <v>0</v>
      </c>
      <c r="Y449" s="1287"/>
      <c r="Z449" s="1287"/>
      <c r="AA449" s="106"/>
      <c r="AB449" s="1288">
        <f>AB368</f>
        <v>0.5</v>
      </c>
      <c r="AC449" s="1288"/>
      <c r="AD449" s="1288"/>
      <c r="AE449" s="70"/>
      <c r="AF449" s="1289">
        <f t="shared" ref="AF449:AF451" si="56">AJ$442*AB449</f>
        <v>0</v>
      </c>
      <c r="AG449" s="1289"/>
      <c r="AH449" s="1289"/>
      <c r="AI449"/>
      <c r="AJ449" s="1288">
        <f>AJ368</f>
        <v>0</v>
      </c>
      <c r="AK449" s="1288"/>
      <c r="AL449" s="1288"/>
      <c r="AM449"/>
      <c r="AN449" s="1289">
        <f t="shared" ref="AN449:AN451" si="57">AJ$443*AJ449</f>
        <v>0</v>
      </c>
      <c r="AO449" s="1289"/>
      <c r="AP449" s="1289"/>
      <c r="AQ449"/>
      <c r="AR449"/>
      <c r="AS449"/>
      <c r="AT449" s="74"/>
      <c r="AU449" s="74"/>
      <c r="AV449" s="1287">
        <f>AV448</f>
        <v>0</v>
      </c>
      <c r="AW449" s="1287"/>
      <c r="AX449" s="1287"/>
      <c r="AY449" s="106"/>
      <c r="AZ449" s="1288">
        <f>AZ368</f>
        <v>0.5</v>
      </c>
      <c r="BA449" s="1288"/>
      <c r="BB449" s="1288"/>
      <c r="BC449" s="70"/>
      <c r="BD449" s="1289">
        <f>BH$442*AZ449</f>
        <v>0</v>
      </c>
      <c r="BE449" s="1289"/>
      <c r="BF449" s="1289"/>
      <c r="BG449"/>
      <c r="BH449" s="1288">
        <f>BH368</f>
        <v>0</v>
      </c>
      <c r="BI449" s="1288"/>
      <c r="BJ449" s="1288"/>
      <c r="BK449"/>
      <c r="BL449" s="1289">
        <f t="shared" ref="BL449:BL451" si="58">BH$443*BH449</f>
        <v>0</v>
      </c>
      <c r="BM449" s="1289"/>
      <c r="BN449" s="1289"/>
      <c r="BO449" s="121"/>
      <c r="BP449" s="767"/>
      <c r="BQ449" s="201"/>
      <c r="BR449" s="201"/>
      <c r="BS449" s="201"/>
      <c r="BT449" s="201"/>
      <c r="BU449" s="216"/>
      <c r="BV449" s="216"/>
      <c r="BW449" s="216"/>
      <c r="BX449" s="216"/>
      <c r="BY449" s="216"/>
      <c r="BZ449" s="216"/>
      <c r="CA449" s="216"/>
      <c r="CB449" s="216"/>
      <c r="CC449" s="216"/>
      <c r="CD449" s="201"/>
      <c r="CE449" s="201"/>
      <c r="CF449" s="201"/>
      <c r="CG449" s="201"/>
      <c r="CH449" s="201"/>
      <c r="CI449" s="201"/>
      <c r="CJ449" s="201"/>
      <c r="CK449" s="201"/>
      <c r="CL449" s="201"/>
      <c r="CM449" s="201"/>
      <c r="CN449" s="201"/>
      <c r="CO449" s="201"/>
      <c r="CP449" s="201"/>
      <c r="CQ449" s="201"/>
      <c r="CR449" s="201"/>
      <c r="CS449" s="201"/>
      <c r="CT449" s="201"/>
      <c r="CU449" s="201"/>
      <c r="CV449" s="201"/>
      <c r="CW449" s="201"/>
      <c r="CX449" s="201"/>
      <c r="CY449" s="201"/>
      <c r="CZ449" s="201"/>
      <c r="DA449" s="201"/>
      <c r="DB449" s="201"/>
      <c r="DC449" s="201"/>
      <c r="DD449" s="201"/>
      <c r="DE449" s="201"/>
      <c r="DF449" s="201"/>
      <c r="DG449" s="201"/>
      <c r="DH449" s="201"/>
      <c r="DI449" s="201"/>
      <c r="DJ449" s="201"/>
      <c r="DK449" s="201"/>
      <c r="DL449" s="201"/>
      <c r="DM449" s="201"/>
      <c r="DN449" s="201"/>
      <c r="DO449" s="201"/>
      <c r="DP449" s="201"/>
      <c r="DQ449" s="201"/>
      <c r="DR449" s="201"/>
      <c r="DS449" s="201"/>
      <c r="DT449" s="201"/>
    </row>
    <row r="450" spans="1:124" s="27" customFormat="1" ht="17" hidden="1" customHeight="1" outlineLevel="2" x14ac:dyDescent="0.15">
      <c r="E450" s="201"/>
      <c r="F450" s="767"/>
      <c r="G450" s="765"/>
      <c r="H450" s="55"/>
      <c r="I450" s="1286" t="str">
        <f t="shared" si="55"/>
        <v>Ventilatori raffreddato /condensatore</v>
      </c>
      <c r="J450" s="1286"/>
      <c r="K450" s="1286"/>
      <c r="L450" s="1286"/>
      <c r="M450" s="1286"/>
      <c r="N450" s="1286"/>
      <c r="O450" s="1286"/>
      <c r="P450" s="1286"/>
      <c r="Q450" s="1286"/>
      <c r="R450" s="1286"/>
      <c r="S450" s="1286"/>
      <c r="T450" s="74"/>
      <c r="U450" s="95"/>
      <c r="V450" s="74"/>
      <c r="W450" s="74"/>
      <c r="X450" s="1287">
        <f>X448</f>
        <v>0</v>
      </c>
      <c r="Y450" s="1287"/>
      <c r="Z450" s="1287"/>
      <c r="AA450" s="106"/>
      <c r="AB450" s="1288">
        <f>AB369</f>
        <v>1</v>
      </c>
      <c r="AC450" s="1288"/>
      <c r="AD450" s="1288"/>
      <c r="AE450" s="70"/>
      <c r="AF450" s="1289">
        <f t="shared" si="56"/>
        <v>0</v>
      </c>
      <c r="AG450" s="1289"/>
      <c r="AH450" s="1289"/>
      <c r="AI450"/>
      <c r="AJ450" s="1288">
        <f>AJ369</f>
        <v>0.4</v>
      </c>
      <c r="AK450" s="1288"/>
      <c r="AL450" s="1288"/>
      <c r="AM450"/>
      <c r="AN450" s="1289">
        <f t="shared" si="57"/>
        <v>0</v>
      </c>
      <c r="AO450" s="1289"/>
      <c r="AP450" s="1289"/>
      <c r="AQ450"/>
      <c r="AR450"/>
      <c r="AS450"/>
      <c r="AT450" s="74"/>
      <c r="AU450" s="74"/>
      <c r="AV450" s="1287">
        <f>AV448</f>
        <v>0</v>
      </c>
      <c r="AW450" s="1287"/>
      <c r="AX450" s="1287"/>
      <c r="AY450" s="106"/>
      <c r="AZ450" s="1288">
        <f>AZ369</f>
        <v>1</v>
      </c>
      <c r="BA450" s="1288"/>
      <c r="BB450" s="1288"/>
      <c r="BC450" s="70"/>
      <c r="BD450" s="1289">
        <f>BH$442*AZ450</f>
        <v>0</v>
      </c>
      <c r="BE450" s="1289"/>
      <c r="BF450" s="1289"/>
      <c r="BG450"/>
      <c r="BH450" s="1288">
        <f>BH369</f>
        <v>0.4</v>
      </c>
      <c r="BI450" s="1288"/>
      <c r="BJ450" s="1288"/>
      <c r="BK450"/>
      <c r="BL450" s="1289">
        <f t="shared" si="58"/>
        <v>0</v>
      </c>
      <c r="BM450" s="1289"/>
      <c r="BN450" s="1289"/>
      <c r="BO450" s="121"/>
      <c r="BP450" s="767"/>
      <c r="BQ450" s="201"/>
      <c r="BR450" s="201"/>
      <c r="BS450" s="201"/>
      <c r="BT450" s="201"/>
      <c r="BU450" s="201"/>
      <c r="BV450" s="201"/>
      <c r="BW450" s="201"/>
      <c r="BX450" s="201"/>
      <c r="BY450" s="201"/>
      <c r="BZ450" s="201"/>
      <c r="CA450" s="201"/>
      <c r="CB450" s="201"/>
      <c r="CC450" s="201"/>
      <c r="CD450" s="201"/>
      <c r="CE450" s="201"/>
      <c r="CF450" s="201"/>
      <c r="CG450" s="201"/>
      <c r="CH450" s="201"/>
      <c r="CI450" s="201"/>
      <c r="CJ450" s="201"/>
      <c r="CK450" s="201"/>
      <c r="CL450" s="201"/>
      <c r="CM450" s="201"/>
      <c r="CN450" s="201"/>
      <c r="CO450" s="201"/>
      <c r="CP450" s="201"/>
      <c r="CQ450" s="201"/>
      <c r="CR450" s="201"/>
      <c r="CS450" s="201"/>
      <c r="CT450" s="201"/>
      <c r="CU450" s="201"/>
      <c r="CV450" s="201"/>
      <c r="CW450" s="201"/>
      <c r="CX450" s="201"/>
      <c r="CY450" s="201"/>
      <c r="CZ450" s="201"/>
      <c r="DA450" s="201"/>
      <c r="DB450" s="201"/>
      <c r="DC450" s="201"/>
      <c r="DD450" s="201"/>
      <c r="DE450" s="201"/>
      <c r="DF450" s="201"/>
      <c r="DG450" s="201"/>
      <c r="DH450" s="201"/>
      <c r="DI450" s="201"/>
      <c r="DJ450" s="201"/>
      <c r="DK450" s="201"/>
      <c r="DL450" s="201"/>
      <c r="DM450" s="201"/>
      <c r="DN450" s="201"/>
      <c r="DO450" s="201"/>
      <c r="DP450" s="201"/>
      <c r="DQ450" s="201"/>
      <c r="DR450" s="201"/>
      <c r="DS450" s="201"/>
      <c r="DT450" s="201"/>
    </row>
    <row r="451" spans="1:124" s="27" customFormat="1" ht="17" hidden="1" customHeight="1" outlineLevel="2" x14ac:dyDescent="0.15">
      <c r="E451" s="201"/>
      <c r="F451" s="767"/>
      <c r="G451" s="765"/>
      <c r="H451" s="55"/>
      <c r="I451" s="201" t="str">
        <f t="shared" si="55"/>
        <v/>
      </c>
      <c r="J451" s="764"/>
      <c r="K451" s="764"/>
      <c r="L451" s="764"/>
      <c r="M451" s="764"/>
      <c r="N451" s="764"/>
      <c r="O451" s="764"/>
      <c r="P451" s="764"/>
      <c r="Q451" s="764"/>
      <c r="R451" s="764"/>
      <c r="S451" s="347"/>
      <c r="T451" s="74"/>
      <c r="U451" s="95"/>
      <c r="V451" s="74"/>
      <c r="W451" s="74"/>
      <c r="X451" s="1287">
        <f>AJ444</f>
        <v>0</v>
      </c>
      <c r="Y451" s="1287"/>
      <c r="Z451" s="1287"/>
      <c r="AA451" s="106"/>
      <c r="AB451" s="1288">
        <f>AB370</f>
        <v>1</v>
      </c>
      <c r="AC451" s="1288"/>
      <c r="AD451" s="1288"/>
      <c r="AE451" s="70"/>
      <c r="AF451" s="1297">
        <f t="shared" si="56"/>
        <v>0</v>
      </c>
      <c r="AG451" s="1297"/>
      <c r="AH451" s="1297"/>
      <c r="AI451"/>
      <c r="AJ451" s="1288">
        <f>AJ370</f>
        <v>1</v>
      </c>
      <c r="AK451" s="1288"/>
      <c r="AL451" s="1288"/>
      <c r="AM451"/>
      <c r="AN451" s="1297">
        <f t="shared" si="57"/>
        <v>0</v>
      </c>
      <c r="AO451" s="1297"/>
      <c r="AP451" s="1297"/>
      <c r="AQ451"/>
      <c r="AR451"/>
      <c r="AS451"/>
      <c r="AT451" s="74"/>
      <c r="AU451" s="74"/>
      <c r="AV451" s="1287">
        <f>BH444</f>
        <v>0</v>
      </c>
      <c r="AW451" s="1287"/>
      <c r="AX451" s="1287"/>
      <c r="AY451" s="106"/>
      <c r="AZ451" s="1288">
        <f>AZ370</f>
        <v>1</v>
      </c>
      <c r="BA451" s="1288"/>
      <c r="BB451" s="1288"/>
      <c r="BC451" s="70"/>
      <c r="BD451" s="1297">
        <f>BH$442*AZ451</f>
        <v>0</v>
      </c>
      <c r="BE451" s="1297"/>
      <c r="BF451" s="1297"/>
      <c r="BG451"/>
      <c r="BH451" s="1288">
        <f>BH370</f>
        <v>1</v>
      </c>
      <c r="BI451" s="1288"/>
      <c r="BJ451" s="1288"/>
      <c r="BK451"/>
      <c r="BL451" s="1297">
        <f t="shared" si="58"/>
        <v>0</v>
      </c>
      <c r="BM451" s="1297"/>
      <c r="BN451" s="1297"/>
      <c r="BO451" s="121"/>
      <c r="BP451" s="767"/>
      <c r="BQ451" s="201"/>
      <c r="BR451" s="201"/>
      <c r="BS451" s="201"/>
      <c r="BT451" s="201"/>
      <c r="BU451" s="201"/>
      <c r="BV451" s="201"/>
      <c r="BW451" s="201"/>
      <c r="BX451" s="201"/>
      <c r="BY451" s="201"/>
      <c r="BZ451" s="201"/>
      <c r="CA451" s="201"/>
      <c r="CB451" s="201"/>
      <c r="CC451" s="201"/>
      <c r="CD451" s="201"/>
      <c r="CE451" s="201"/>
      <c r="CF451" s="201"/>
      <c r="CG451" s="201"/>
      <c r="CH451" s="201"/>
      <c r="CI451" s="201"/>
      <c r="CJ451" s="201"/>
      <c r="CK451" s="201"/>
      <c r="CL451" s="201"/>
      <c r="CM451" s="201"/>
      <c r="CN451" s="201"/>
      <c r="CO451" s="201"/>
      <c r="CP451" s="201"/>
      <c r="CQ451" s="201"/>
      <c r="CR451" s="201"/>
      <c r="CS451" s="201"/>
      <c r="CT451" s="201"/>
      <c r="CU451" s="201"/>
      <c r="CV451" s="201"/>
      <c r="CW451" s="201"/>
      <c r="CX451" s="201"/>
      <c r="CY451" s="201"/>
      <c r="CZ451" s="201"/>
      <c r="DA451" s="201"/>
      <c r="DB451" s="201"/>
      <c r="DC451" s="201"/>
      <c r="DD451" s="201"/>
      <c r="DE451" s="201"/>
      <c r="DF451" s="201"/>
      <c r="DG451" s="201"/>
      <c r="DH451" s="201"/>
      <c r="DI451" s="201"/>
      <c r="DJ451" s="201"/>
      <c r="DK451" s="201"/>
      <c r="DL451" s="201"/>
      <c r="DM451" s="201"/>
      <c r="DN451" s="201"/>
      <c r="DO451" s="201"/>
      <c r="DP451" s="201"/>
      <c r="DQ451" s="201"/>
      <c r="DR451" s="201"/>
      <c r="DS451" s="201"/>
      <c r="DT451" s="201"/>
    </row>
    <row r="452" spans="1:124" s="27" customFormat="1" ht="17" hidden="1" customHeight="1" outlineLevel="2" x14ac:dyDescent="0.15">
      <c r="E452" s="201"/>
      <c r="F452" s="767"/>
      <c r="G452" s="765"/>
      <c r="H452" s="55"/>
      <c r="I452" s="27" t="str">
        <f t="shared" si="55"/>
        <v>funzionamento ausiliario supplementare per il freecooling o l'utilizzo del calore</v>
      </c>
      <c r="J452" s="347"/>
      <c r="K452" s="347"/>
      <c r="L452" s="347"/>
      <c r="M452" s="347"/>
      <c r="N452" s="347"/>
      <c r="O452" s="347"/>
      <c r="P452" s="347"/>
      <c r="Q452" s="347"/>
      <c r="R452" s="347"/>
      <c r="S452" s="347"/>
      <c r="T452" s="74"/>
      <c r="U452" s="95"/>
      <c r="V452" s="74"/>
      <c r="W452" s="74"/>
      <c r="X452" s="763"/>
      <c r="Y452" s="763"/>
      <c r="Z452" s="763"/>
      <c r="AA452" s="106"/>
      <c r="AB452" s="742"/>
      <c r="AC452" s="149"/>
      <c r="AD452" s="149"/>
      <c r="AE452" s="70"/>
      <c r="AF452" s="126"/>
      <c r="AG452" s="126"/>
      <c r="AH452" s="126"/>
      <c r="AI452"/>
      <c r="AJ452" s="742"/>
      <c r="AK452" s="149"/>
      <c r="AL452" s="149"/>
      <c r="AM452"/>
      <c r="AN452" s="520"/>
      <c r="AO452" s="520"/>
      <c r="AP452" s="520"/>
      <c r="AQ452"/>
      <c r="AR452"/>
      <c r="AS452"/>
      <c r="AT452" s="74"/>
      <c r="AU452" s="74"/>
      <c r="AV452" s="763"/>
      <c r="AW452" s="763"/>
      <c r="AX452" s="763"/>
      <c r="AY452" s="106"/>
      <c r="AZ452" s="742"/>
      <c r="BA452" s="149"/>
      <c r="BB452" s="149"/>
      <c r="BC452" s="70"/>
      <c r="BD452" s="126"/>
      <c r="BE452" s="126"/>
      <c r="BF452" s="126"/>
      <c r="BG452"/>
      <c r="BH452" s="742"/>
      <c r="BI452" s="149"/>
      <c r="BJ452" s="149"/>
      <c r="BK452"/>
      <c r="BL452" s="520"/>
      <c r="BM452" s="520"/>
      <c r="BN452" s="520"/>
      <c r="BO452" s="121"/>
      <c r="BP452" s="767"/>
      <c r="BQ452" s="201"/>
      <c r="BR452" s="201"/>
      <c r="BS452" s="201"/>
      <c r="BT452" s="201"/>
      <c r="BU452" s="201"/>
      <c r="BV452" s="201"/>
      <c r="BW452" s="201"/>
      <c r="BX452" s="201"/>
      <c r="BY452" s="201"/>
      <c r="BZ452" s="201"/>
      <c r="CA452" s="201"/>
      <c r="CB452" s="201"/>
      <c r="CC452" s="201"/>
      <c r="CD452" s="201"/>
      <c r="CE452" s="201"/>
      <c r="CF452" s="201"/>
      <c r="CG452" s="201"/>
      <c r="CH452" s="201"/>
      <c r="CI452" s="201"/>
      <c r="CJ452" s="201"/>
      <c r="CK452" s="201"/>
      <c r="CL452" s="201"/>
      <c r="CM452" s="201"/>
      <c r="CN452" s="201"/>
      <c r="CO452" s="201"/>
      <c r="CP452" s="201"/>
      <c r="CQ452" s="201"/>
      <c r="CR452" s="201"/>
      <c r="CS452" s="201"/>
      <c r="CT452" s="201"/>
      <c r="CU452" s="201"/>
      <c r="CV452" s="201"/>
      <c r="CW452" s="201"/>
      <c r="CX452" s="201"/>
      <c r="CY452" s="201"/>
      <c r="CZ452" s="201"/>
      <c r="DA452" s="201"/>
      <c r="DB452" s="201"/>
      <c r="DC452" s="201"/>
      <c r="DD452" s="201"/>
      <c r="DE452" s="201"/>
      <c r="DF452" s="201"/>
      <c r="DG452" s="201"/>
      <c r="DH452" s="201"/>
      <c r="DI452" s="201"/>
      <c r="DJ452" s="201"/>
      <c r="DK452" s="201"/>
      <c r="DL452" s="201"/>
      <c r="DM452" s="201"/>
      <c r="DN452" s="201"/>
      <c r="DO452" s="201"/>
      <c r="DP452" s="201"/>
      <c r="DQ452" s="201"/>
      <c r="DR452" s="201"/>
      <c r="DS452" s="201"/>
      <c r="DT452" s="201"/>
    </row>
    <row r="453" spans="1:124" s="27" customFormat="1" ht="17" hidden="1" customHeight="1" outlineLevel="2" x14ac:dyDescent="0.15">
      <c r="E453" s="201"/>
      <c r="F453" s="767"/>
      <c r="G453" s="765"/>
      <c r="H453" s="55"/>
      <c r="I453" s="1293" t="str">
        <f t="shared" si="55"/>
        <v/>
      </c>
      <c r="J453" s="1293"/>
      <c r="K453" s="1293"/>
      <c r="L453" s="1293"/>
      <c r="M453" s="1293"/>
      <c r="N453" s="1293"/>
      <c r="O453" s="1293"/>
      <c r="P453" s="1293"/>
      <c r="Q453" s="1293"/>
      <c r="R453" s="1293"/>
      <c r="S453" s="1293"/>
      <c r="T453" s="507"/>
      <c r="U453" s="506"/>
      <c r="V453" s="507"/>
      <c r="W453" s="507"/>
      <c r="X453" s="1294"/>
      <c r="Y453" s="1294"/>
      <c r="Z453" s="1294"/>
      <c r="AA453" s="450"/>
      <c r="AB453" s="1295">
        <f>AB372</f>
        <v>1</v>
      </c>
      <c r="AC453" s="1295"/>
      <c r="AD453" s="1295"/>
      <c r="AE453" s="477"/>
      <c r="AF453" s="1296">
        <f t="shared" ref="AF453" si="59">AJ$442*AB453</f>
        <v>0</v>
      </c>
      <c r="AG453" s="1296"/>
      <c r="AH453" s="1296"/>
      <c r="AI453" s="283"/>
      <c r="AJ453" s="1295">
        <f>AJ372</f>
        <v>1</v>
      </c>
      <c r="AK453" s="1295"/>
      <c r="AL453" s="1295"/>
      <c r="AM453" s="283"/>
      <c r="AN453" s="1296">
        <f t="shared" ref="AN453" si="60">AJ$443*AJ453</f>
        <v>0</v>
      </c>
      <c r="AO453" s="1296"/>
      <c r="AP453" s="1296"/>
      <c r="AQ453"/>
      <c r="AR453"/>
      <c r="AS453"/>
      <c r="AT453" s="74"/>
      <c r="AU453" s="507"/>
      <c r="AV453" s="1294"/>
      <c r="AW453" s="1294"/>
      <c r="AX453" s="1294"/>
      <c r="AY453" s="450"/>
      <c r="AZ453" s="1295">
        <f>AZ372</f>
        <v>1</v>
      </c>
      <c r="BA453" s="1295"/>
      <c r="BB453" s="1295"/>
      <c r="BC453" s="477"/>
      <c r="BD453" s="1296">
        <f t="shared" ref="BD453" si="61">BH$442*AZ453</f>
        <v>0</v>
      </c>
      <c r="BE453" s="1296"/>
      <c r="BF453" s="1296"/>
      <c r="BG453" s="283"/>
      <c r="BH453" s="1295">
        <f>BH372</f>
        <v>1</v>
      </c>
      <c r="BI453" s="1295"/>
      <c r="BJ453" s="1295"/>
      <c r="BK453" s="283"/>
      <c r="BL453" s="1296">
        <f t="shared" ref="BL453" si="62">BH$443*BH453</f>
        <v>0</v>
      </c>
      <c r="BM453" s="1296"/>
      <c r="BN453" s="1296"/>
      <c r="BO453" s="121"/>
      <c r="BP453" s="767"/>
      <c r="BQ453" s="201"/>
      <c r="BR453" s="201"/>
      <c r="BS453" s="201"/>
      <c r="BT453" s="201" t="s">
        <v>1291</v>
      </c>
      <c r="BU453" s="201"/>
      <c r="BV453" s="201"/>
      <c r="BW453" s="201"/>
      <c r="BX453" s="201"/>
      <c r="BY453" s="201"/>
      <c r="BZ453" s="201"/>
      <c r="CA453" s="201"/>
      <c r="CB453" s="201"/>
      <c r="CC453" s="201"/>
      <c r="CD453" s="201"/>
      <c r="CE453" s="201"/>
      <c r="CF453" s="201"/>
      <c r="CG453" s="201"/>
      <c r="CH453" s="201"/>
      <c r="CI453" s="201"/>
      <c r="CJ453" s="201"/>
      <c r="CK453" s="201"/>
      <c r="CL453" s="201"/>
      <c r="CM453" s="201"/>
      <c r="CN453" s="201"/>
      <c r="CO453" s="201"/>
      <c r="CP453" s="201"/>
      <c r="CQ453" s="201"/>
      <c r="CR453" s="201"/>
      <c r="CS453" s="201"/>
      <c r="CT453" s="201"/>
      <c r="CU453" s="201"/>
      <c r="CV453" s="201"/>
      <c r="CW453" s="201"/>
      <c r="CX453" s="201"/>
      <c r="CY453" s="201"/>
      <c r="CZ453" s="201"/>
      <c r="DA453" s="201"/>
      <c r="DB453" s="201"/>
      <c r="DC453" s="201"/>
      <c r="DD453" s="201"/>
      <c r="DE453" s="201"/>
      <c r="DF453" s="201"/>
      <c r="DG453" s="201"/>
      <c r="DH453" s="201"/>
      <c r="DI453" s="201"/>
      <c r="DJ453" s="201"/>
      <c r="DK453" s="201"/>
      <c r="DL453" s="201"/>
      <c r="DM453" s="201"/>
      <c r="DN453" s="201"/>
      <c r="DO453" s="201"/>
      <c r="DP453" s="201"/>
      <c r="DQ453" s="201"/>
      <c r="DR453" s="201"/>
      <c r="DS453" s="201"/>
      <c r="DT453" s="201"/>
    </row>
    <row r="454" spans="1:124" s="27" customFormat="1" ht="17" hidden="1" customHeight="1" outlineLevel="2" x14ac:dyDescent="0.15">
      <c r="E454" s="201"/>
      <c r="F454" s="767"/>
      <c r="G454" s="765"/>
      <c r="H454" s="55"/>
      <c r="I454" s="74"/>
      <c r="J454" s="74"/>
      <c r="K454" s="74"/>
      <c r="L454" s="74"/>
      <c r="M454" s="74"/>
      <c r="N454" s="74"/>
      <c r="O454" s="74"/>
      <c r="P454" s="74"/>
      <c r="Q454" s="74"/>
      <c r="R454" s="74"/>
      <c r="S454" s="74"/>
      <c r="T454" s="74"/>
      <c r="U454" s="95"/>
      <c r="V454" s="74"/>
      <c r="W454" s="74"/>
      <c r="X454" s="1356"/>
      <c r="Y454" s="1356"/>
      <c r="Z454" s="1356"/>
      <c r="AA454" s="106"/>
      <c r="AB454" s="1291"/>
      <c r="AC454" s="1291"/>
      <c r="AD454" s="1291"/>
      <c r="AE454" s="70"/>
      <c r="AI454"/>
      <c r="AJ454" s="1266"/>
      <c r="AK454" s="1291"/>
      <c r="AL454" s="1291"/>
      <c r="AM454"/>
      <c r="AN454"/>
      <c r="AO454"/>
      <c r="AP454"/>
      <c r="AQ454"/>
      <c r="AR454"/>
      <c r="AS454"/>
      <c r="AT454" s="74"/>
      <c r="AU454" s="74"/>
      <c r="AV454" s="1356"/>
      <c r="AW454" s="1356"/>
      <c r="AX454" s="1356"/>
      <c r="AY454" s="106"/>
      <c r="AZ454" s="1291"/>
      <c r="BA454" s="1291"/>
      <c r="BB454" s="1291"/>
      <c r="BC454" s="70"/>
      <c r="BG454"/>
      <c r="BH454" s="1266"/>
      <c r="BI454" s="1291"/>
      <c r="BJ454" s="1291"/>
      <c r="BK454"/>
      <c r="BL454"/>
      <c r="BM454"/>
      <c r="BN454"/>
      <c r="BO454" s="121"/>
      <c r="BP454" s="767"/>
      <c r="BQ454" s="201"/>
      <c r="BR454" s="201"/>
      <c r="BS454" s="201"/>
      <c r="BT454" s="201"/>
      <c r="BU454" s="216"/>
      <c r="BV454" s="216"/>
      <c r="BW454" s="216"/>
      <c r="BX454" s="216"/>
      <c r="BY454" s="216"/>
      <c r="BZ454" s="216"/>
      <c r="CA454" s="216"/>
      <c r="CB454" s="216"/>
      <c r="CC454" s="216"/>
      <c r="CD454" s="201"/>
      <c r="CE454" s="201"/>
      <c r="CF454" s="201"/>
      <c r="CG454" s="201"/>
      <c r="CH454" s="201"/>
      <c r="CI454" s="201"/>
      <c r="CJ454" s="201"/>
      <c r="CK454" s="201"/>
      <c r="CL454" s="201"/>
      <c r="CM454" s="201"/>
      <c r="CN454" s="201"/>
      <c r="CO454" s="201"/>
      <c r="CP454" s="201"/>
      <c r="CQ454" s="201"/>
      <c r="CR454" s="201"/>
      <c r="CS454" s="201"/>
      <c r="CT454" s="201"/>
      <c r="CU454" s="201"/>
      <c r="CV454" s="201"/>
      <c r="CW454" s="201"/>
      <c r="CX454" s="201"/>
      <c r="CY454" s="201"/>
      <c r="CZ454" s="201"/>
      <c r="DA454" s="201"/>
      <c r="DB454" s="201"/>
      <c r="DC454" s="201"/>
      <c r="DD454" s="201"/>
      <c r="DE454" s="201"/>
      <c r="DF454" s="201"/>
      <c r="DG454" s="201"/>
      <c r="DH454" s="201"/>
      <c r="DI454" s="201"/>
      <c r="DJ454" s="201"/>
      <c r="DK454" s="201"/>
      <c r="DL454" s="201"/>
      <c r="DM454" s="201"/>
      <c r="DN454" s="201"/>
      <c r="DO454" s="201"/>
      <c r="DP454" s="201"/>
      <c r="DQ454" s="201"/>
      <c r="DR454" s="201"/>
      <c r="DS454" s="201"/>
      <c r="DT454" s="201"/>
    </row>
    <row r="455" spans="1:124" outlineLevel="1" collapsed="1" x14ac:dyDescent="0.15">
      <c r="G455" s="118"/>
      <c r="BO455" s="121"/>
      <c r="BQ455" s="201"/>
      <c r="BU455" s="201"/>
      <c r="BV455" s="201"/>
      <c r="BW455" s="201"/>
      <c r="BX455" s="201"/>
      <c r="BY455" s="201"/>
      <c r="BZ455" s="201"/>
      <c r="CA455" s="201"/>
      <c r="CB455" s="201"/>
      <c r="CC455" s="201"/>
    </row>
    <row r="456" spans="1:124" outlineLevel="1" x14ac:dyDescent="0.15">
      <c r="G456" s="118"/>
      <c r="BO456" s="121"/>
      <c r="BQ456" s="201"/>
      <c r="BU456" s="201"/>
      <c r="BV456" s="201"/>
      <c r="BW456" s="201"/>
      <c r="BX456" s="201"/>
      <c r="BY456" s="201"/>
      <c r="BZ456" s="201"/>
      <c r="CA456" s="201"/>
      <c r="CB456" s="201"/>
      <c r="CC456" s="201"/>
    </row>
    <row r="457" spans="1:124" outlineLevel="1" x14ac:dyDescent="0.15">
      <c r="G457" s="118"/>
      <c r="H457" s="606">
        <v>6.4</v>
      </c>
      <c r="I457" s="606" t="str">
        <f>I376</f>
        <v>Consumo elettricità aggregati ausiliari «parte fredda»</v>
      </c>
      <c r="J457" s="607"/>
      <c r="K457" s="607"/>
      <c r="L457" s="607"/>
      <c r="M457" s="607"/>
      <c r="N457" s="607"/>
      <c r="O457" s="607"/>
      <c r="P457" s="607"/>
      <c r="Q457" s="607"/>
      <c r="R457" s="607"/>
      <c r="S457" s="607"/>
      <c r="T457" s="607"/>
      <c r="X457" s="1299" t="s">
        <v>127</v>
      </c>
      <c r="Y457" s="1299"/>
      <c r="Z457" s="1299"/>
      <c r="AB457" s="1358" t="str">
        <f>AB429</f>
        <v>Regolazione</v>
      </c>
      <c r="AC457" s="1358"/>
      <c r="AD457" s="1358"/>
      <c r="AF457" s="1299" t="str">
        <f>AF429</f>
        <v>Pe (corr.)</v>
      </c>
      <c r="AG457" s="1299"/>
      <c r="AH457" s="1299"/>
      <c r="AV457" s="1299" t="s">
        <v>127</v>
      </c>
      <c r="AW457" s="1299"/>
      <c r="AX457" s="1299"/>
      <c r="AZ457" s="1358" t="str">
        <f>AZ429</f>
        <v>Regolazione</v>
      </c>
      <c r="BA457" s="1358"/>
      <c r="BB457" s="1358"/>
      <c r="BD457" s="1299" t="str">
        <f>BD429</f>
        <v>Pe (corr.)</v>
      </c>
      <c r="BE457" s="1299"/>
      <c r="BF457" s="1299"/>
      <c r="BO457" s="121"/>
      <c r="BQ457" s="201"/>
      <c r="BU457" s="201"/>
      <c r="BV457" s="201"/>
      <c r="BW457" s="201"/>
      <c r="BX457" s="201"/>
      <c r="BY457" s="201"/>
      <c r="BZ457" s="201"/>
      <c r="CA457" s="201"/>
      <c r="CB457" s="201"/>
      <c r="CC457" s="201"/>
    </row>
    <row r="458" spans="1:124" s="27" customFormat="1" ht="6" customHeight="1" outlineLevel="1" x14ac:dyDescent="0.15">
      <c r="E458" s="201"/>
      <c r="G458" s="90"/>
      <c r="H458" s="347"/>
      <c r="I458" s="74"/>
      <c r="J458" s="74"/>
      <c r="K458" s="74"/>
      <c r="L458" s="74"/>
      <c r="M458" s="74"/>
      <c r="N458" s="74"/>
      <c r="O458" s="74"/>
      <c r="P458" s="74"/>
      <c r="Q458" s="74"/>
      <c r="R458" s="74"/>
      <c r="S458" s="74"/>
      <c r="T458" s="74"/>
      <c r="U458" s="95"/>
      <c r="V458" s="74"/>
      <c r="W458" s="74"/>
      <c r="X458" s="106"/>
      <c r="Y458" s="106"/>
      <c r="Z458" s="106"/>
      <c r="AA458" s="106"/>
      <c r="AB458" s="106"/>
      <c r="AC458" s="106"/>
      <c r="AD458" s="106"/>
      <c r="AE458"/>
      <c r="AF458"/>
      <c r="AG458"/>
      <c r="AH458"/>
      <c r="AI458"/>
      <c r="AJ458"/>
      <c r="AK458"/>
      <c r="AL458"/>
      <c r="AM458"/>
      <c r="AN458"/>
      <c r="AO458"/>
      <c r="AP458"/>
      <c r="AQ458"/>
      <c r="AR458"/>
      <c r="AS458"/>
      <c r="AT458" s="106"/>
      <c r="AU458" s="106"/>
      <c r="AV458" s="106"/>
      <c r="AW458" s="106"/>
      <c r="AX458" s="106"/>
      <c r="AY458" s="106"/>
      <c r="AZ458" s="106"/>
      <c r="BA458" s="106"/>
      <c r="BB458" s="106"/>
      <c r="BC458"/>
      <c r="BD458"/>
      <c r="BE458"/>
      <c r="BF458"/>
      <c r="BG458"/>
      <c r="BH458"/>
      <c r="BI458"/>
      <c r="BJ458"/>
      <c r="BK458"/>
      <c r="BL458"/>
      <c r="BM458"/>
      <c r="BN458"/>
      <c r="BO458" s="121"/>
      <c r="BQ458" s="201"/>
      <c r="BR458" s="201"/>
      <c r="BS458" s="201"/>
      <c r="BT458" s="201"/>
      <c r="BU458" s="63"/>
      <c r="BV458" s="63"/>
      <c r="BW458" s="63"/>
      <c r="BX458" s="63"/>
      <c r="BY458" s="63"/>
      <c r="BZ458" s="63"/>
      <c r="CA458" s="63"/>
      <c r="CB458" s="63"/>
      <c r="CC458" s="63"/>
      <c r="CD458" s="201"/>
      <c r="CE458" s="201"/>
      <c r="CF458" s="201"/>
      <c r="CG458" s="201"/>
      <c r="CH458" s="201"/>
      <c r="CI458" s="201"/>
      <c r="CJ458" s="201"/>
      <c r="CK458" s="201"/>
      <c r="CL458" s="201"/>
      <c r="CM458" s="201"/>
      <c r="CN458" s="201"/>
      <c r="CO458" s="201"/>
      <c r="CP458" s="201"/>
      <c r="CQ458" s="201"/>
      <c r="CR458" s="201"/>
      <c r="CS458" s="201"/>
      <c r="CT458" s="201"/>
      <c r="CU458" s="201"/>
      <c r="CV458" s="201"/>
      <c r="CW458" s="201"/>
      <c r="CX458" s="201"/>
      <c r="CY458" s="201"/>
      <c r="CZ458" s="201"/>
      <c r="DA458" s="201"/>
      <c r="DB458" s="201"/>
      <c r="DC458" s="201"/>
      <c r="DD458" s="201"/>
      <c r="DE458" s="201"/>
      <c r="DF458" s="201"/>
      <c r="DG458" s="201"/>
      <c r="DH458" s="201"/>
      <c r="DI458" s="201"/>
      <c r="DJ458" s="201"/>
      <c r="DK458" s="201"/>
      <c r="DL458" s="201"/>
      <c r="DM458" s="201"/>
      <c r="DN458" s="201"/>
      <c r="DO458" s="201"/>
      <c r="DP458" s="201"/>
      <c r="DQ458" s="201"/>
      <c r="DR458" s="201"/>
      <c r="DS458" s="201"/>
      <c r="DT458" s="201"/>
    </row>
    <row r="459" spans="1:124" s="124" customFormat="1" ht="17" customHeight="1" outlineLevel="1" x14ac:dyDescent="0.15">
      <c r="E459" s="216"/>
      <c r="G459" s="123"/>
      <c r="H459" s="361"/>
      <c r="I459" s="95" t="str">
        <f>I378</f>
        <v>Pompe circolazione freddo</v>
      </c>
      <c r="J459" s="95"/>
      <c r="K459" s="95"/>
      <c r="M459" s="95"/>
      <c r="N459" s="95"/>
      <c r="O459" s="95"/>
      <c r="P459" s="95"/>
      <c r="Q459" s="95"/>
      <c r="R459" s="95"/>
      <c r="S459" s="95"/>
      <c r="T459" s="95"/>
      <c r="U459" s="95" t="s">
        <v>83</v>
      </c>
      <c r="V459" s="95"/>
      <c r="W459" s="95"/>
      <c r="X459" s="1356">
        <f>X89</f>
        <v>0</v>
      </c>
      <c r="Y459" s="1356"/>
      <c r="Z459" s="1356"/>
      <c r="AA459" s="106"/>
      <c r="AB459" s="1401">
        <f>-AP566</f>
        <v>0</v>
      </c>
      <c r="AC459" s="1291"/>
      <c r="AD459" s="1291"/>
      <c r="AE459" s="70"/>
      <c r="AF459" s="1356">
        <f>X459*(1+AB459)</f>
        <v>0</v>
      </c>
      <c r="AG459" s="1356"/>
      <c r="AH459" s="1356"/>
      <c r="AI459"/>
      <c r="AJ459"/>
      <c r="AK459"/>
      <c r="AL459"/>
      <c r="AM459"/>
      <c r="AN459"/>
      <c r="AO459"/>
      <c r="AP459"/>
      <c r="AQ459"/>
      <c r="AR459"/>
      <c r="AS459"/>
      <c r="AT459" s="74"/>
      <c r="AU459" s="74"/>
      <c r="AV459" s="1356">
        <f>AV89</f>
        <v>0</v>
      </c>
      <c r="AW459" s="1356"/>
      <c r="AX459" s="1356"/>
      <c r="AY459" s="106"/>
      <c r="AZ459" s="1401">
        <f>-BN566</f>
        <v>0</v>
      </c>
      <c r="BA459" s="1291"/>
      <c r="BB459" s="1291"/>
      <c r="BC459" s="70"/>
      <c r="BD459" s="1356">
        <f>AV459*(1+AZ459)</f>
        <v>0</v>
      </c>
      <c r="BE459" s="1356"/>
      <c r="BF459" s="1356"/>
      <c r="BG459"/>
      <c r="BH459"/>
      <c r="BI459"/>
      <c r="BJ459"/>
      <c r="BK459"/>
      <c r="BL459"/>
      <c r="BM459"/>
      <c r="BN459"/>
      <c r="BO459" s="121"/>
      <c r="BQ459" s="201"/>
      <c r="BR459" s="216"/>
      <c r="BS459" s="216"/>
      <c r="BT459" s="216"/>
      <c r="BU459" s="201"/>
      <c r="BV459" s="201"/>
      <c r="BW459" s="201"/>
      <c r="BX459" s="201"/>
      <c r="BY459" s="201"/>
      <c r="BZ459" s="201"/>
      <c r="CA459" s="201"/>
      <c r="CB459" s="201"/>
      <c r="CC459" s="201"/>
      <c r="CD459" s="216"/>
      <c r="CE459" s="216"/>
      <c r="CF459" s="216"/>
      <c r="CG459" s="216"/>
      <c r="CH459" s="216"/>
      <c r="CI459" s="216"/>
      <c r="CJ459" s="216"/>
      <c r="CK459" s="216"/>
      <c r="CL459" s="216"/>
      <c r="CM459" s="216"/>
      <c r="CN459" s="216"/>
      <c r="CO459" s="216"/>
      <c r="CP459" s="216"/>
      <c r="CQ459" s="216"/>
      <c r="CR459" s="216"/>
      <c r="CS459" s="216"/>
      <c r="CT459" s="216"/>
      <c r="CU459" s="216"/>
      <c r="CV459" s="216"/>
      <c r="CW459" s="216"/>
      <c r="CX459" s="216"/>
      <c r="CY459" s="216"/>
      <c r="CZ459" s="216"/>
      <c r="DA459" s="216"/>
      <c r="DB459" s="216"/>
      <c r="DC459" s="216"/>
      <c r="DD459" s="216"/>
      <c r="DE459" s="216"/>
      <c r="DF459" s="216"/>
      <c r="DG459" s="216"/>
      <c r="DH459" s="216"/>
      <c r="DI459" s="216"/>
      <c r="DJ459" s="216"/>
      <c r="DK459" s="216"/>
      <c r="DL459" s="216"/>
      <c r="DM459" s="216"/>
      <c r="DN459" s="216"/>
      <c r="DO459" s="216"/>
      <c r="DP459" s="216"/>
      <c r="DQ459" s="216"/>
      <c r="DR459" s="216"/>
      <c r="DS459" s="216"/>
      <c r="DT459" s="216"/>
    </row>
    <row r="460" spans="1:124" s="27" customFormat="1" ht="17" customHeight="1" outlineLevel="1" x14ac:dyDescent="0.15">
      <c r="E460" s="201"/>
      <c r="G460" s="90"/>
      <c r="H460" s="55"/>
      <c r="I460" s="95" t="str">
        <f>I379</f>
        <v>Ventilatori gruppo freddo</v>
      </c>
      <c r="J460" s="74"/>
      <c r="K460" s="74"/>
      <c r="M460" s="74"/>
      <c r="N460" s="74"/>
      <c r="O460" s="74"/>
      <c r="P460" s="74"/>
      <c r="Q460" s="74"/>
      <c r="R460" s="74"/>
      <c r="S460" s="74"/>
      <c r="T460" s="74"/>
      <c r="U460" s="95" t="s">
        <v>83</v>
      </c>
      <c r="V460" s="74"/>
      <c r="W460" s="74"/>
      <c r="X460" s="1356">
        <f>X91</f>
        <v>0</v>
      </c>
      <c r="Y460" s="1356"/>
      <c r="Z460" s="1356"/>
      <c r="AA460" s="106"/>
      <c r="AB460" s="1401">
        <f>-AP576</f>
        <v>0</v>
      </c>
      <c r="AC460" s="1291"/>
      <c r="AD460" s="1291"/>
      <c r="AE460" s="70"/>
      <c r="AF460" s="1356">
        <f>X460*(1+AB460)</f>
        <v>0</v>
      </c>
      <c r="AG460" s="1356"/>
      <c r="AH460" s="1356"/>
      <c r="AI460"/>
      <c r="AJ460"/>
      <c r="AK460"/>
      <c r="AL460"/>
      <c r="AM460"/>
      <c r="AN460"/>
      <c r="AO460"/>
      <c r="AP460"/>
      <c r="AQ460"/>
      <c r="AR460"/>
      <c r="AS460"/>
      <c r="AT460" s="74"/>
      <c r="AU460" s="74"/>
      <c r="AV460" s="1356">
        <f>AV91</f>
        <v>0</v>
      </c>
      <c r="AW460" s="1356"/>
      <c r="AX460" s="1356"/>
      <c r="AY460" s="106"/>
      <c r="AZ460" s="1401">
        <f>-BN576</f>
        <v>0</v>
      </c>
      <c r="BA460" s="1291"/>
      <c r="BB460" s="1291"/>
      <c r="BC460" s="70"/>
      <c r="BD460" s="1356">
        <f>AV460*(1+AZ460)</f>
        <v>0</v>
      </c>
      <c r="BE460" s="1356"/>
      <c r="BF460" s="1356"/>
      <c r="BG460"/>
      <c r="BH460"/>
      <c r="BI460"/>
      <c r="BJ460"/>
      <c r="BK460"/>
      <c r="BL460"/>
      <c r="BM460"/>
      <c r="BN460"/>
      <c r="BO460" s="121"/>
      <c r="BQ460" s="201"/>
      <c r="BR460" s="201"/>
      <c r="BS460" s="201"/>
      <c r="BT460" s="201"/>
      <c r="BU460" s="216"/>
      <c r="BV460" s="216"/>
      <c r="BW460" s="216"/>
      <c r="BX460" s="216"/>
      <c r="BY460" s="216"/>
      <c r="BZ460" s="216"/>
      <c r="CA460" s="216"/>
      <c r="CB460" s="216"/>
      <c r="CC460" s="216"/>
      <c r="CD460" s="201"/>
      <c r="CE460" s="201"/>
      <c r="CF460" s="201"/>
      <c r="CG460" s="201"/>
      <c r="CH460" s="201"/>
      <c r="CI460" s="201"/>
      <c r="CJ460" s="201"/>
      <c r="CK460" s="201"/>
      <c r="CL460" s="201"/>
      <c r="CM460" s="201"/>
      <c r="CN460" s="201"/>
      <c r="CO460" s="201"/>
      <c r="CP460" s="201"/>
      <c r="CQ460" s="201"/>
      <c r="CR460" s="201"/>
      <c r="CS460" s="201"/>
      <c r="CT460" s="201"/>
      <c r="CU460" s="201"/>
      <c r="CV460" s="201"/>
      <c r="CW460" s="201"/>
      <c r="CX460" s="201"/>
      <c r="CY460" s="201"/>
      <c r="CZ460" s="201"/>
      <c r="DA460" s="201"/>
      <c r="DB460" s="201"/>
      <c r="DC460" s="201"/>
      <c r="DD460" s="201"/>
      <c r="DE460" s="201"/>
      <c r="DF460" s="201"/>
      <c r="DG460" s="201"/>
      <c r="DH460" s="201"/>
      <c r="DI460" s="201"/>
      <c r="DJ460" s="201"/>
      <c r="DK460" s="201"/>
      <c r="DL460" s="201"/>
      <c r="DM460" s="201"/>
      <c r="DN460" s="201"/>
      <c r="DO460" s="201"/>
      <c r="DP460" s="201"/>
      <c r="DQ460" s="201"/>
      <c r="DR460" s="201"/>
      <c r="DS460" s="201"/>
      <c r="DT460" s="201"/>
    </row>
    <row r="461" spans="1:124" s="27" customFormat="1" ht="17" customHeight="1" outlineLevel="1" x14ac:dyDescent="0.15">
      <c r="A461" s="771">
        <f>IF(X461+AV461&gt;0,0,IF(I461=0,1,0))</f>
        <v>1</v>
      </c>
      <c r="B461" s="771">
        <f>IF(X461=0,1,0)</f>
        <v>1</v>
      </c>
      <c r="C461" s="771">
        <f>IF(AV461=0,1,0)</f>
        <v>1</v>
      </c>
      <c r="D461" s="771"/>
      <c r="E461" s="201"/>
      <c r="G461" s="90"/>
      <c r="H461" s="55"/>
      <c r="I461" s="183">
        <f>I380</f>
        <v>0</v>
      </c>
      <c r="J461" s="181"/>
      <c r="K461" s="181"/>
      <c r="L461" s="182"/>
      <c r="M461" s="181"/>
      <c r="N461" s="181"/>
      <c r="O461" s="181"/>
      <c r="P461" s="181"/>
      <c r="Q461" s="181"/>
      <c r="R461" s="181"/>
      <c r="S461" s="181"/>
      <c r="T461" s="181"/>
      <c r="U461" s="183" t="s">
        <v>83</v>
      </c>
      <c r="V461" s="181"/>
      <c r="W461" s="181"/>
      <c r="X461" s="1323">
        <f>X93</f>
        <v>0</v>
      </c>
      <c r="Y461" s="1323"/>
      <c r="Z461" s="1323"/>
      <c r="AA461" s="184"/>
      <c r="AB461" s="1330">
        <f>-AP586</f>
        <v>0</v>
      </c>
      <c r="AC461" s="1331"/>
      <c r="AD461" s="1331"/>
      <c r="AE461" s="185"/>
      <c r="AF461" s="1323">
        <f>X461*(1+AB461)</f>
        <v>0</v>
      </c>
      <c r="AG461" s="1323"/>
      <c r="AH461" s="1323"/>
      <c r="AI461"/>
      <c r="AJ461"/>
      <c r="AK461"/>
      <c r="AL461"/>
      <c r="AM461"/>
      <c r="AN461"/>
      <c r="AO461"/>
      <c r="AP461"/>
      <c r="AQ461"/>
      <c r="AR461"/>
      <c r="AS461"/>
      <c r="AT461" s="74"/>
      <c r="AU461" s="74"/>
      <c r="AV461" s="1323">
        <f>AV93</f>
        <v>0</v>
      </c>
      <c r="AW461" s="1323"/>
      <c r="AX461" s="1323"/>
      <c r="AY461" s="184"/>
      <c r="AZ461" s="1330">
        <f>-BN586</f>
        <v>0</v>
      </c>
      <c r="BA461" s="1331"/>
      <c r="BB461" s="1331"/>
      <c r="BC461" s="185"/>
      <c r="BD461" s="1323">
        <f>AV461*(1+AZ461)</f>
        <v>0</v>
      </c>
      <c r="BE461" s="1323"/>
      <c r="BF461" s="1323"/>
      <c r="BG461"/>
      <c r="BH461"/>
      <c r="BI461"/>
      <c r="BJ461"/>
      <c r="BK461"/>
      <c r="BL461"/>
      <c r="BM461"/>
      <c r="BN461"/>
      <c r="BO461" s="121"/>
      <c r="BQ461" s="201"/>
      <c r="BR461" s="201"/>
      <c r="BS461" s="201"/>
      <c r="BT461" s="201"/>
      <c r="BU461" s="201"/>
      <c r="BV461" s="201"/>
      <c r="BW461" s="201"/>
      <c r="BX461" s="201"/>
      <c r="BY461" s="201"/>
      <c r="BZ461" s="201"/>
      <c r="CA461" s="201"/>
      <c r="CB461" s="201"/>
      <c r="CC461" s="201"/>
      <c r="CD461" s="201"/>
      <c r="CE461" s="201"/>
      <c r="CF461" s="201"/>
      <c r="CG461" s="201"/>
      <c r="CH461" s="201"/>
      <c r="CI461" s="201"/>
      <c r="CJ461" s="201"/>
      <c r="CK461" s="201"/>
      <c r="CL461" s="201"/>
      <c r="CM461" s="201"/>
      <c r="CN461" s="201"/>
      <c r="CO461" s="201"/>
      <c r="CP461" s="201"/>
      <c r="CQ461" s="201"/>
      <c r="CR461" s="201"/>
      <c r="CS461" s="201"/>
      <c r="CT461" s="201"/>
      <c r="CU461" s="201"/>
      <c r="CV461" s="201"/>
      <c r="CW461" s="201"/>
      <c r="CX461" s="201"/>
      <c r="CY461" s="201"/>
      <c r="CZ461" s="201"/>
      <c r="DA461" s="201"/>
      <c r="DB461" s="201"/>
      <c r="DC461" s="201"/>
      <c r="DD461" s="201"/>
      <c r="DE461" s="201"/>
      <c r="DF461" s="201"/>
      <c r="DG461" s="201"/>
      <c r="DH461" s="201"/>
      <c r="DI461" s="201"/>
      <c r="DJ461" s="201"/>
      <c r="DK461" s="201"/>
      <c r="DL461" s="201"/>
      <c r="DM461" s="201"/>
      <c r="DN461" s="201"/>
      <c r="DO461" s="201"/>
      <c r="DP461" s="201"/>
      <c r="DQ461" s="201"/>
      <c r="DR461" s="201"/>
      <c r="DS461" s="201"/>
      <c r="DT461" s="201"/>
    </row>
    <row r="462" spans="1:124" s="124" customFormat="1" ht="17" customHeight="1" outlineLevel="1" x14ac:dyDescent="0.15">
      <c r="E462" s="216"/>
      <c r="G462" s="123"/>
      <c r="H462" s="361"/>
      <c r="I462" s="115" t="str">
        <f>I381</f>
        <v>Totale</v>
      </c>
      <c r="J462" s="115"/>
      <c r="K462" s="115"/>
      <c r="L462" s="115"/>
      <c r="M462" s="115"/>
      <c r="N462" s="115"/>
      <c r="O462" s="115"/>
      <c r="P462" s="115"/>
      <c r="Q462" s="115"/>
      <c r="R462" s="115"/>
      <c r="S462" s="115"/>
      <c r="T462" s="115"/>
      <c r="U462" s="151" t="s">
        <v>83</v>
      </c>
      <c r="V462" s="115"/>
      <c r="W462" s="115"/>
      <c r="X462" s="1301"/>
      <c r="Y462" s="1301"/>
      <c r="Z462" s="1301"/>
      <c r="AA462" s="137"/>
      <c r="AB462" s="1355"/>
      <c r="AC462" s="1355"/>
      <c r="AD462" s="1355"/>
      <c r="AE462" s="178"/>
      <c r="AF462" s="1301">
        <f>SUM(AF459:AH461)</f>
        <v>0</v>
      </c>
      <c r="AG462" s="1301"/>
      <c r="AH462" s="1301"/>
      <c r="AI462" s="179"/>
      <c r="AJ462" s="179"/>
      <c r="AK462" s="179"/>
      <c r="AL462" s="179"/>
      <c r="AM462" s="179"/>
      <c r="AN462" s="179"/>
      <c r="AO462" s="179"/>
      <c r="AP462" s="179"/>
      <c r="AQ462" s="179"/>
      <c r="AR462" s="179"/>
      <c r="AS462" s="179"/>
      <c r="AT462" s="115"/>
      <c r="AU462" s="115"/>
      <c r="AV462" s="1301"/>
      <c r="AW462" s="1301"/>
      <c r="AX462" s="1301"/>
      <c r="AY462" s="137"/>
      <c r="AZ462" s="1355"/>
      <c r="BA462" s="1355"/>
      <c r="BB462" s="1355"/>
      <c r="BC462" s="178"/>
      <c r="BD462" s="1301">
        <f>SUM(BD459:BF461)</f>
        <v>0</v>
      </c>
      <c r="BE462" s="1301"/>
      <c r="BF462" s="1301"/>
      <c r="BG462" s="179"/>
      <c r="BH462" s="179"/>
      <c r="BI462" s="179"/>
      <c r="BJ462" s="179"/>
      <c r="BK462" s="179"/>
      <c r="BL462" s="179"/>
      <c r="BM462" s="179"/>
      <c r="BN462" s="179"/>
      <c r="BO462" s="180"/>
      <c r="BQ462" s="201"/>
      <c r="BR462" s="216"/>
      <c r="BS462" s="216"/>
      <c r="BT462" s="216"/>
      <c r="BU462" s="216"/>
      <c r="BV462" s="216"/>
      <c r="BW462" s="216"/>
      <c r="BX462" s="216"/>
      <c r="BY462" s="216"/>
      <c r="BZ462" s="216"/>
      <c r="CA462" s="216"/>
      <c r="CB462" s="216"/>
      <c r="CC462" s="216"/>
      <c r="CD462" s="216"/>
      <c r="CE462" s="216"/>
      <c r="CF462" s="216"/>
      <c r="CG462" s="216"/>
      <c r="CH462" s="216"/>
      <c r="CI462" s="216"/>
      <c r="CJ462" s="216"/>
      <c r="CK462" s="216"/>
      <c r="CL462" s="216"/>
      <c r="CM462" s="216"/>
      <c r="CN462" s="216"/>
      <c r="CO462" s="216"/>
      <c r="CP462" s="216"/>
      <c r="CQ462" s="216"/>
      <c r="CR462" s="216"/>
      <c r="CS462" s="216"/>
      <c r="CT462" s="216"/>
      <c r="CU462" s="216"/>
      <c r="CV462" s="216"/>
      <c r="CW462" s="216"/>
      <c r="CX462" s="216"/>
      <c r="CY462" s="216"/>
      <c r="CZ462" s="216"/>
      <c r="DA462" s="216"/>
      <c r="DB462" s="216"/>
      <c r="DC462" s="216"/>
      <c r="DD462" s="216"/>
      <c r="DE462" s="216"/>
      <c r="DF462" s="216"/>
      <c r="DG462" s="216"/>
      <c r="DH462" s="216"/>
      <c r="DI462" s="216"/>
      <c r="DJ462" s="216"/>
      <c r="DK462" s="216"/>
      <c r="DL462" s="216"/>
      <c r="DM462" s="216"/>
      <c r="DN462" s="216"/>
      <c r="DO462" s="216"/>
      <c r="DP462" s="216"/>
      <c r="DQ462" s="216"/>
      <c r="DR462" s="216"/>
      <c r="DS462" s="216"/>
      <c r="DT462" s="216"/>
    </row>
    <row r="463" spans="1:124" s="27" customFormat="1" ht="6" customHeight="1" outlineLevel="1" x14ac:dyDescent="0.15">
      <c r="E463" s="201"/>
      <c r="G463" s="90"/>
      <c r="H463" s="55"/>
      <c r="I463" s="74"/>
      <c r="J463" s="74"/>
      <c r="K463" s="74"/>
      <c r="M463" s="74"/>
      <c r="N463" s="74"/>
      <c r="O463" s="74"/>
      <c r="P463" s="74"/>
      <c r="Q463" s="74"/>
      <c r="R463" s="74"/>
      <c r="S463" s="74"/>
      <c r="T463" s="74"/>
      <c r="U463" s="95"/>
      <c r="V463" s="74"/>
      <c r="W463" s="74"/>
      <c r="X463" s="106"/>
      <c r="Y463" s="106"/>
      <c r="Z463" s="106"/>
      <c r="AA463" s="106"/>
      <c r="AB463" s="106"/>
      <c r="AC463" s="106"/>
      <c r="AD463" s="106"/>
      <c r="AE463" s="70"/>
      <c r="AF463" s="106"/>
      <c r="AG463" s="106"/>
      <c r="AH463" s="106"/>
      <c r="AI463"/>
      <c r="AJ463"/>
      <c r="AK463"/>
      <c r="AL463"/>
      <c r="AM463"/>
      <c r="AN463"/>
      <c r="AO463"/>
      <c r="AP463"/>
      <c r="AQ463"/>
      <c r="AR463"/>
      <c r="AS463"/>
      <c r="AT463" s="74"/>
      <c r="AU463" s="74"/>
      <c r="AV463" s="106"/>
      <c r="AW463" s="106"/>
      <c r="AX463" s="106"/>
      <c r="AY463" s="106"/>
      <c r="AZ463" s="106"/>
      <c r="BA463" s="106"/>
      <c r="BB463" s="106"/>
      <c r="BC463" s="70"/>
      <c r="BD463" s="106"/>
      <c r="BE463" s="106"/>
      <c r="BF463" s="106"/>
      <c r="BG463"/>
      <c r="BH463"/>
      <c r="BI463"/>
      <c r="BJ463"/>
      <c r="BK463"/>
      <c r="BL463"/>
      <c r="BM463"/>
      <c r="BN463"/>
      <c r="BO463" s="121"/>
      <c r="BQ463" s="201"/>
      <c r="BR463" s="201"/>
      <c r="BS463" s="201"/>
      <c r="BT463" s="201"/>
      <c r="BU463" s="216"/>
      <c r="BV463" s="216"/>
      <c r="BW463" s="216"/>
      <c r="BX463" s="216"/>
      <c r="BY463" s="216"/>
      <c r="BZ463" s="216"/>
      <c r="CA463" s="216"/>
      <c r="CB463" s="216"/>
      <c r="CC463" s="216"/>
      <c r="CD463" s="201"/>
      <c r="CE463" s="201"/>
      <c r="CF463" s="201"/>
      <c r="CG463" s="201"/>
      <c r="CH463" s="201"/>
      <c r="CI463" s="201"/>
      <c r="CJ463" s="201"/>
      <c r="CK463" s="201"/>
      <c r="CL463" s="201"/>
      <c r="CM463" s="201"/>
      <c r="CN463" s="201"/>
      <c r="CO463" s="201"/>
      <c r="CP463" s="201"/>
      <c r="CQ463" s="201"/>
      <c r="CR463" s="201"/>
      <c r="CS463" s="201"/>
      <c r="CT463" s="201"/>
      <c r="CU463" s="201"/>
      <c r="CV463" s="201"/>
      <c r="CW463" s="201"/>
      <c r="CX463" s="201"/>
      <c r="CY463" s="201"/>
      <c r="CZ463" s="201"/>
      <c r="DA463" s="201"/>
      <c r="DB463" s="201"/>
      <c r="DC463" s="201"/>
      <c r="DD463" s="201"/>
      <c r="DE463" s="201"/>
      <c r="DF463" s="201"/>
      <c r="DG463" s="201"/>
      <c r="DH463" s="201"/>
      <c r="DI463" s="201"/>
      <c r="DJ463" s="201"/>
      <c r="DK463" s="201"/>
      <c r="DL463" s="201"/>
      <c r="DM463" s="201"/>
      <c r="DN463" s="201"/>
      <c r="DO463" s="201"/>
      <c r="DP463" s="201"/>
      <c r="DQ463" s="201"/>
      <c r="DR463" s="201"/>
      <c r="DS463" s="201"/>
      <c r="DT463" s="201"/>
    </row>
    <row r="464" spans="1:124" s="27" customFormat="1" ht="17" customHeight="1" outlineLevel="1" x14ac:dyDescent="0.15">
      <c r="E464" s="201"/>
      <c r="G464" s="90"/>
      <c r="H464" s="55"/>
      <c r="I464" s="74" t="str">
        <f>X!$C$163</f>
        <v>Durata</v>
      </c>
      <c r="J464" s="74"/>
      <c r="K464" s="74"/>
      <c r="L464" s="74"/>
      <c r="M464" s="74"/>
      <c r="N464" s="74"/>
      <c r="O464" s="74"/>
      <c r="P464" s="74"/>
      <c r="Q464" s="74"/>
      <c r="R464" s="74"/>
      <c r="S464" s="74"/>
      <c r="T464" s="74"/>
      <c r="U464" s="95" t="s">
        <v>129</v>
      </c>
      <c r="V464" s="74"/>
      <c r="W464" s="74"/>
      <c r="X464" s="1356"/>
      <c r="Y464" s="1356"/>
      <c r="Z464" s="1356"/>
      <c r="AA464" s="106"/>
      <c r="AB464" s="1291"/>
      <c r="AC464" s="1291"/>
      <c r="AD464" s="1291"/>
      <c r="AE464" s="70"/>
      <c r="AF464" s="1266">
        <f>AN408</f>
        <v>0</v>
      </c>
      <c r="AG464" s="1291"/>
      <c r="AH464" s="1291"/>
      <c r="AI464"/>
      <c r="AJ464"/>
      <c r="AK464"/>
      <c r="AL464"/>
      <c r="AM464"/>
      <c r="AN464"/>
      <c r="AO464"/>
      <c r="AP464"/>
      <c r="AQ464"/>
      <c r="AR464"/>
      <c r="AS464"/>
      <c r="AT464" s="74"/>
      <c r="AU464" s="74"/>
      <c r="AV464" s="1356"/>
      <c r="AW464" s="1356"/>
      <c r="AX464" s="1356"/>
      <c r="AY464" s="106"/>
      <c r="AZ464" s="1291"/>
      <c r="BA464" s="1291"/>
      <c r="BB464" s="1291"/>
      <c r="BC464" s="70"/>
      <c r="BD464" s="1266">
        <f>BL408</f>
        <v>0</v>
      </c>
      <c r="BE464" s="1291"/>
      <c r="BF464" s="1291"/>
      <c r="BG464"/>
      <c r="BH464"/>
      <c r="BI464"/>
      <c r="BJ464"/>
      <c r="BK464"/>
      <c r="BL464"/>
      <c r="BM464"/>
      <c r="BN464"/>
      <c r="BO464" s="121"/>
      <c r="BQ464" s="201"/>
      <c r="BR464" s="201"/>
      <c r="BS464" s="201"/>
      <c r="BT464" s="201"/>
      <c r="BU464" s="216"/>
      <c r="BV464" s="216"/>
      <c r="BW464" s="216"/>
      <c r="BX464" s="216"/>
      <c r="BY464" s="216"/>
      <c r="BZ464" s="216"/>
      <c r="CA464" s="216"/>
      <c r="CB464" s="216"/>
      <c r="CC464" s="216"/>
      <c r="CD464" s="201"/>
      <c r="CE464" s="201"/>
      <c r="CF464" s="201"/>
      <c r="CG464" s="201"/>
      <c r="CH464" s="201"/>
      <c r="CI464" s="201"/>
      <c r="CJ464" s="201"/>
      <c r="CK464" s="201"/>
      <c r="CL464" s="201"/>
      <c r="CM464" s="201"/>
      <c r="CN464" s="201"/>
      <c r="CO464" s="201"/>
      <c r="CP464" s="201"/>
      <c r="CQ464" s="201"/>
      <c r="CR464" s="201"/>
      <c r="CS464" s="201"/>
      <c r="CT464" s="201"/>
      <c r="CU464" s="201"/>
      <c r="CV464" s="201"/>
      <c r="CW464" s="201"/>
      <c r="CX464" s="201"/>
      <c r="CY464" s="201"/>
      <c r="CZ464" s="201"/>
      <c r="DA464" s="201"/>
      <c r="DB464" s="201"/>
      <c r="DC464" s="201"/>
      <c r="DD464" s="201"/>
      <c r="DE464" s="201"/>
      <c r="DF464" s="201"/>
      <c r="DG464" s="201"/>
      <c r="DH464" s="201"/>
      <c r="DI464" s="201"/>
      <c r="DJ464" s="201"/>
      <c r="DK464" s="201"/>
      <c r="DL464" s="201"/>
      <c r="DM464" s="201"/>
      <c r="DN464" s="201"/>
      <c r="DO464" s="201"/>
      <c r="DP464" s="201"/>
      <c r="DQ464" s="201"/>
      <c r="DR464" s="201"/>
      <c r="DS464" s="201"/>
      <c r="DT464" s="201"/>
    </row>
    <row r="465" spans="5:124" s="124" customFormat="1" ht="17" customHeight="1" outlineLevel="1" x14ac:dyDescent="0.15">
      <c r="E465" s="216"/>
      <c r="G465" s="123"/>
      <c r="H465" s="361"/>
      <c r="I465" s="155" t="str">
        <f>I462</f>
        <v>Totale</v>
      </c>
      <c r="J465" s="155"/>
      <c r="K465" s="155"/>
      <c r="L465" s="155"/>
      <c r="M465" s="155"/>
      <c r="N465" s="155"/>
      <c r="O465" s="155"/>
      <c r="P465" s="155"/>
      <c r="Q465" s="155"/>
      <c r="R465" s="155"/>
      <c r="S465" s="155"/>
      <c r="T465" s="155"/>
      <c r="U465" s="156" t="s">
        <v>20</v>
      </c>
      <c r="V465" s="155"/>
      <c r="W465" s="155"/>
      <c r="X465" s="1379"/>
      <c r="Y465" s="1379"/>
      <c r="Z465" s="1379"/>
      <c r="AA465" s="160"/>
      <c r="AB465" s="1357"/>
      <c r="AC465" s="1357"/>
      <c r="AD465" s="1357"/>
      <c r="AE465" s="186"/>
      <c r="AF465" s="1386">
        <f>IF(AF462*AF464&gt;10000,ROUND(AF462*AF464,-3),ROUND(AF462*AF464,-2))</f>
        <v>0</v>
      </c>
      <c r="AG465" s="1386"/>
      <c r="AH465" s="1386"/>
      <c r="AI465" s="179"/>
      <c r="AJ465" s="179"/>
      <c r="AK465" s="179"/>
      <c r="AL465" s="179"/>
      <c r="AM465" s="179"/>
      <c r="AN465" s="179"/>
      <c r="AO465" s="179"/>
      <c r="AP465" s="179"/>
      <c r="AQ465" s="179"/>
      <c r="AR465" s="179"/>
      <c r="AS465" s="179"/>
      <c r="AT465" s="115"/>
      <c r="AU465" s="115"/>
      <c r="AV465" s="1379"/>
      <c r="AW465" s="1379"/>
      <c r="AX465" s="1379"/>
      <c r="AY465" s="160"/>
      <c r="AZ465" s="1357"/>
      <c r="BA465" s="1357"/>
      <c r="BB465" s="1357"/>
      <c r="BC465" s="186"/>
      <c r="BD465" s="1386">
        <f>IF(BD462*BD464&gt;10000,ROUND(BD462*BD464,-3),ROUND(BD462*BD464,-2))</f>
        <v>0</v>
      </c>
      <c r="BE465" s="1386"/>
      <c r="BF465" s="1386"/>
      <c r="BG465" s="179"/>
      <c r="BH465" s="179"/>
      <c r="BI465" s="179"/>
      <c r="BJ465" s="179"/>
      <c r="BK465" s="179"/>
      <c r="BL465" s="179"/>
      <c r="BM465" s="179"/>
      <c r="BN465" s="179"/>
      <c r="BO465" s="180"/>
      <c r="BQ465" s="201"/>
      <c r="BR465" s="216"/>
      <c r="BS465" s="216"/>
      <c r="BT465" s="216"/>
      <c r="BU465" s="201"/>
      <c r="BV465" s="201"/>
      <c r="BW465" s="201"/>
      <c r="BX465" s="201"/>
      <c r="BY465" s="201"/>
      <c r="BZ465" s="201"/>
      <c r="CA465" s="201"/>
      <c r="CB465" s="201"/>
      <c r="CC465" s="201"/>
      <c r="CD465" s="216"/>
      <c r="CE465" s="216"/>
      <c r="CF465" s="216"/>
      <c r="CG465" s="216"/>
      <c r="CH465" s="216"/>
      <c r="CI465" s="216"/>
      <c r="CJ465" s="216"/>
      <c r="CK465" s="216"/>
      <c r="CL465" s="216"/>
      <c r="CM465" s="216"/>
      <c r="CN465" s="216"/>
      <c r="CO465" s="216"/>
      <c r="CP465" s="216"/>
      <c r="CQ465" s="216"/>
      <c r="CR465" s="216"/>
      <c r="CS465" s="216"/>
      <c r="CT465" s="216"/>
      <c r="CU465" s="216"/>
      <c r="CV465" s="216"/>
      <c r="CW465" s="216"/>
      <c r="CX465" s="216"/>
      <c r="CY465" s="216"/>
      <c r="CZ465" s="216"/>
      <c r="DA465" s="216"/>
      <c r="DB465" s="216"/>
      <c r="DC465" s="216"/>
      <c r="DD465" s="216"/>
      <c r="DE465" s="216"/>
      <c r="DF465" s="216"/>
      <c r="DG465" s="216"/>
      <c r="DH465" s="216"/>
      <c r="DI465" s="216"/>
      <c r="DJ465" s="216"/>
      <c r="DK465" s="216"/>
      <c r="DL465" s="216"/>
      <c r="DM465" s="216"/>
      <c r="DN465" s="216"/>
      <c r="DO465" s="216"/>
      <c r="DP465" s="216"/>
      <c r="DQ465" s="216"/>
      <c r="DR465" s="216"/>
      <c r="DS465" s="216"/>
      <c r="DT465" s="216"/>
    </row>
    <row r="466" spans="5:124" s="124" customFormat="1" ht="17" customHeight="1" outlineLevel="1" x14ac:dyDescent="0.15">
      <c r="E466" s="216"/>
      <c r="G466" s="123"/>
      <c r="H466" s="361"/>
      <c r="I466" s="115"/>
      <c r="J466" s="115"/>
      <c r="K466" s="115"/>
      <c r="L466" s="115"/>
      <c r="M466" s="115"/>
      <c r="N466" s="115"/>
      <c r="O466" s="115"/>
      <c r="P466" s="115"/>
      <c r="Q466" s="115"/>
      <c r="R466" s="115"/>
      <c r="S466" s="115"/>
      <c r="T466" s="115"/>
      <c r="U466" s="151"/>
      <c r="V466" s="115"/>
      <c r="W466" s="115"/>
      <c r="X466" s="1301"/>
      <c r="Y466" s="1301"/>
      <c r="Z466" s="1301"/>
      <c r="AA466" s="137"/>
      <c r="AB466" s="1355"/>
      <c r="AC466" s="1355"/>
      <c r="AD466" s="1355"/>
      <c r="AE466" s="178"/>
      <c r="AF466" s="1494"/>
      <c r="AG466" s="1494"/>
      <c r="AH466" s="1494"/>
      <c r="AI466" s="179"/>
      <c r="AJ466" s="179"/>
      <c r="AK466" s="179"/>
      <c r="AL466" s="179"/>
      <c r="AM466" s="179"/>
      <c r="AN466" s="179"/>
      <c r="AO466" s="179"/>
      <c r="AP466" s="179"/>
      <c r="AQ466" s="179"/>
      <c r="AR466" s="179"/>
      <c r="AS466" s="179"/>
      <c r="AT466" s="115"/>
      <c r="AU466" s="115"/>
      <c r="AV466" s="1301"/>
      <c r="AW466" s="1301"/>
      <c r="AX466" s="1301"/>
      <c r="AY466" s="137"/>
      <c r="AZ466" s="1355"/>
      <c r="BA466" s="1355"/>
      <c r="BB466" s="1355"/>
      <c r="BC466" s="178"/>
      <c r="BD466" s="1494"/>
      <c r="BE466" s="1494"/>
      <c r="BF466" s="1494"/>
      <c r="BG466" s="179"/>
      <c r="BH466" s="179"/>
      <c r="BI466" s="179"/>
      <c r="BJ466" s="179"/>
      <c r="BK466" s="179"/>
      <c r="BL466" s="179"/>
      <c r="BM466" s="179"/>
      <c r="BN466" s="179"/>
      <c r="BO466" s="180"/>
      <c r="BQ466" s="201"/>
      <c r="BR466" s="216"/>
      <c r="BS466" s="216"/>
      <c r="BT466" s="216"/>
      <c r="BU466" s="201"/>
      <c r="BV466" s="201"/>
      <c r="BW466" s="201"/>
      <c r="BX466" s="201"/>
      <c r="BY466" s="201"/>
      <c r="BZ466" s="201"/>
      <c r="CA466" s="201"/>
      <c r="CB466" s="201"/>
      <c r="CC466" s="201"/>
      <c r="CD466" s="216"/>
      <c r="CE466" s="216"/>
      <c r="CF466" s="216"/>
      <c r="CG466" s="216"/>
      <c r="CH466" s="216"/>
      <c r="CI466" s="216"/>
      <c r="CJ466" s="216"/>
      <c r="CK466" s="216"/>
      <c r="CL466" s="216"/>
      <c r="CM466" s="216"/>
      <c r="CN466" s="216"/>
      <c r="CO466" s="216"/>
      <c r="CP466" s="216"/>
      <c r="CQ466" s="216"/>
      <c r="CR466" s="216"/>
      <c r="CS466" s="216"/>
      <c r="CT466" s="216"/>
      <c r="CU466" s="216"/>
      <c r="CV466" s="216"/>
      <c r="CW466" s="216"/>
      <c r="CX466" s="216"/>
      <c r="CY466" s="216"/>
      <c r="CZ466" s="216"/>
      <c r="DA466" s="216"/>
      <c r="DB466" s="216"/>
      <c r="DC466" s="216"/>
      <c r="DD466" s="216"/>
      <c r="DE466" s="216"/>
      <c r="DF466" s="216"/>
      <c r="DG466" s="216"/>
      <c r="DH466" s="216"/>
      <c r="DI466" s="216"/>
      <c r="DJ466" s="216"/>
      <c r="DK466" s="216"/>
      <c r="DL466" s="216"/>
      <c r="DM466" s="216"/>
      <c r="DN466" s="216"/>
      <c r="DO466" s="216"/>
      <c r="DP466" s="216"/>
      <c r="DQ466" s="216"/>
      <c r="DR466" s="216"/>
      <c r="DS466" s="216"/>
      <c r="DT466" s="216"/>
    </row>
    <row r="467" spans="5:124" s="124" customFormat="1" ht="17" customHeight="1" outlineLevel="1" x14ac:dyDescent="0.15">
      <c r="E467" s="216"/>
      <c r="G467" s="123"/>
      <c r="H467" s="361"/>
      <c r="I467" s="115"/>
      <c r="J467" s="115"/>
      <c r="K467" s="115"/>
      <c r="L467" s="115"/>
      <c r="M467" s="115"/>
      <c r="N467" s="115"/>
      <c r="O467" s="115"/>
      <c r="P467" s="115"/>
      <c r="Q467" s="115"/>
      <c r="R467" s="115"/>
      <c r="S467" s="115"/>
      <c r="T467" s="115"/>
      <c r="U467" s="151"/>
      <c r="V467" s="115"/>
      <c r="W467" s="115"/>
      <c r="X467" s="152"/>
      <c r="Y467" s="152"/>
      <c r="Z467" s="152"/>
      <c r="AA467" s="137"/>
      <c r="AB467" s="137"/>
      <c r="AC467" s="137"/>
      <c r="AD467" s="137"/>
      <c r="AE467" s="178"/>
      <c r="AF467" s="292"/>
      <c r="AG467" s="292"/>
      <c r="AH467" s="292"/>
      <c r="AI467" s="179"/>
      <c r="AJ467" s="179"/>
      <c r="AK467" s="179"/>
      <c r="AL467" s="179"/>
      <c r="AM467" s="179"/>
      <c r="AN467" s="179"/>
      <c r="AO467" s="179"/>
      <c r="AP467" s="179"/>
      <c r="AQ467" s="179"/>
      <c r="AR467" s="179"/>
      <c r="AS467" s="179"/>
      <c r="AT467" s="115"/>
      <c r="AU467" s="115"/>
      <c r="AV467" s="152"/>
      <c r="AW467" s="152"/>
      <c r="AX467" s="152"/>
      <c r="AY467" s="137"/>
      <c r="AZ467" s="137"/>
      <c r="BA467" s="137"/>
      <c r="BB467" s="137"/>
      <c r="BC467" s="178"/>
      <c r="BD467" s="292"/>
      <c r="BE467" s="292"/>
      <c r="BF467" s="292"/>
      <c r="BG467" s="179"/>
      <c r="BH467" s="179"/>
      <c r="BI467" s="179"/>
      <c r="BJ467" s="179"/>
      <c r="BK467" s="179"/>
      <c r="BL467" s="179"/>
      <c r="BM467" s="179"/>
      <c r="BN467" s="179"/>
      <c r="BO467" s="180"/>
      <c r="BQ467" s="201"/>
      <c r="BR467" s="216"/>
      <c r="BS467" s="216"/>
      <c r="BT467" s="216"/>
      <c r="BU467" s="63"/>
      <c r="BV467" s="63"/>
      <c r="BW467" s="63"/>
      <c r="BX467" s="63"/>
      <c r="BY467" s="63"/>
      <c r="BZ467" s="63"/>
      <c r="CA467" s="63"/>
      <c r="CB467" s="63"/>
      <c r="CC467" s="63"/>
      <c r="CD467" s="216"/>
      <c r="CE467" s="216"/>
      <c r="CF467" s="216"/>
      <c r="CG467" s="216"/>
      <c r="CH467" s="216"/>
      <c r="CI467" s="216"/>
      <c r="CJ467" s="216"/>
      <c r="CK467" s="216"/>
      <c r="CL467" s="216"/>
      <c r="CM467" s="216"/>
      <c r="CN467" s="216"/>
      <c r="CO467" s="216"/>
      <c r="CP467" s="216"/>
      <c r="CQ467" s="216"/>
      <c r="CR467" s="216"/>
      <c r="CS467" s="216"/>
      <c r="CT467" s="216"/>
      <c r="CU467" s="216"/>
      <c r="CV467" s="216"/>
      <c r="CW467" s="216"/>
      <c r="CX467" s="216"/>
      <c r="CY467" s="216"/>
      <c r="CZ467" s="216"/>
      <c r="DA467" s="216"/>
      <c r="DB467" s="216"/>
      <c r="DC467" s="216"/>
      <c r="DD467" s="216"/>
      <c r="DE467" s="216"/>
      <c r="DF467" s="216"/>
      <c r="DG467" s="216"/>
      <c r="DH467" s="216"/>
      <c r="DI467" s="216"/>
      <c r="DJ467" s="216"/>
      <c r="DK467" s="216"/>
      <c r="DL467" s="216"/>
      <c r="DM467" s="216"/>
      <c r="DN467" s="216"/>
      <c r="DO467" s="216"/>
      <c r="DP467" s="216"/>
      <c r="DQ467" s="216"/>
      <c r="DR467" s="216"/>
      <c r="DS467" s="216"/>
      <c r="DT467" s="216"/>
    </row>
    <row r="468" spans="5:124" outlineLevel="1" x14ac:dyDescent="0.15">
      <c r="G468" s="118"/>
      <c r="H468" s="606">
        <v>6.5</v>
      </c>
      <c r="I468" s="608" t="str">
        <f>I387</f>
        <v>Recupero del calore</v>
      </c>
      <c r="J468" s="607"/>
      <c r="K468" s="607"/>
      <c r="L468" s="607"/>
      <c r="M468" s="607"/>
      <c r="N468" s="607"/>
      <c r="O468" s="607"/>
      <c r="X468" s="1299" t="str">
        <f>X387</f>
        <v>Primavera</v>
      </c>
      <c r="Y468" s="1299"/>
      <c r="Z468" s="1299"/>
      <c r="AA468" s="70"/>
      <c r="AB468" s="1299" t="str">
        <f>AB387</f>
        <v>Estate</v>
      </c>
      <c r="AC468" s="1299"/>
      <c r="AD468" s="1299"/>
      <c r="AE468" s="70"/>
      <c r="AF468" s="1299" t="str">
        <f>AF387</f>
        <v>Autunno</v>
      </c>
      <c r="AG468" s="1299"/>
      <c r="AH468" s="1299"/>
      <c r="AI468" s="70"/>
      <c r="AJ468" s="1299" t="str">
        <f>AJ387</f>
        <v>Inverno</v>
      </c>
      <c r="AK468" s="1299"/>
      <c r="AL468" s="1299"/>
      <c r="AM468" s="70"/>
      <c r="AN468" s="1299" t="str">
        <f>AN387</f>
        <v>Anno</v>
      </c>
      <c r="AO468" s="1299"/>
      <c r="AP468" s="1299"/>
      <c r="AQ468" s="70"/>
      <c r="AR468" s="70"/>
      <c r="AV468" s="1299" t="str">
        <f>AV387</f>
        <v>Primavera</v>
      </c>
      <c r="AW468" s="1299"/>
      <c r="AX468" s="1299"/>
      <c r="AY468" s="70"/>
      <c r="AZ468" s="1299" t="str">
        <f>AZ387</f>
        <v>Estate</v>
      </c>
      <c r="BA468" s="1299"/>
      <c r="BB468" s="1299"/>
      <c r="BC468" s="70"/>
      <c r="BD468" s="1299" t="str">
        <f>BD387</f>
        <v>Autunno</v>
      </c>
      <c r="BE468" s="1299"/>
      <c r="BF468" s="1299"/>
      <c r="BG468" s="70"/>
      <c r="BH468" s="1299" t="str">
        <f>BH387</f>
        <v>Inverno</v>
      </c>
      <c r="BI468" s="1299"/>
      <c r="BJ468" s="1299"/>
      <c r="BK468" s="70"/>
      <c r="BL468" s="1299" t="str">
        <f>BL387</f>
        <v>Anno</v>
      </c>
      <c r="BM468" s="1299"/>
      <c r="BN468" s="1299"/>
      <c r="BO468" s="180"/>
      <c r="BP468" s="124"/>
      <c r="BQ468" s="201"/>
    </row>
    <row r="469" spans="5:124" s="27" customFormat="1" ht="6" customHeight="1" outlineLevel="1" x14ac:dyDescent="0.15">
      <c r="E469" s="201"/>
      <c r="G469" s="90"/>
      <c r="H469" s="347"/>
      <c r="I469" s="74"/>
      <c r="J469" s="74"/>
      <c r="K469" s="74"/>
      <c r="L469" s="74"/>
      <c r="M469" s="74"/>
      <c r="N469" s="74"/>
      <c r="O469" s="74"/>
      <c r="P469" s="74"/>
      <c r="Q469" s="74"/>
      <c r="R469" s="74"/>
      <c r="S469" s="74"/>
      <c r="T469" s="74"/>
      <c r="U469" s="95"/>
      <c r="V469" s="74"/>
      <c r="W469" s="74"/>
      <c r="X469" s="106"/>
      <c r="Y469" s="106"/>
      <c r="Z469" s="106"/>
      <c r="AA469" s="106"/>
      <c r="AB469" s="106"/>
      <c r="AC469" s="106"/>
      <c r="AD469" s="106"/>
      <c r="AE469" s="106"/>
      <c r="AF469" s="106"/>
      <c r="AG469" s="106"/>
      <c r="AH469" s="106"/>
      <c r="AI469" s="106"/>
      <c r="AJ469" s="106"/>
      <c r="AK469" s="106"/>
      <c r="AL469" s="106"/>
      <c r="AM469" s="106"/>
      <c r="AN469" s="106"/>
      <c r="AO469" s="106"/>
      <c r="AP469" s="106"/>
      <c r="AQ469" s="106"/>
      <c r="AR469" s="106"/>
      <c r="AS469" s="106"/>
      <c r="AT469" s="106"/>
      <c r="AU469" s="74"/>
      <c r="AV469" s="106"/>
      <c r="AW469" s="106"/>
      <c r="AX469" s="106"/>
      <c r="AY469" s="106"/>
      <c r="AZ469" s="106"/>
      <c r="BA469" s="106"/>
      <c r="BB469" s="106"/>
      <c r="BC469" s="106"/>
      <c r="BD469" s="106"/>
      <c r="BE469" s="106"/>
      <c r="BF469" s="106"/>
      <c r="BG469" s="106"/>
      <c r="BH469" s="106"/>
      <c r="BI469" s="106"/>
      <c r="BJ469" s="106"/>
      <c r="BK469" s="106"/>
      <c r="BL469" s="106"/>
      <c r="BM469" s="106"/>
      <c r="BN469" s="106"/>
      <c r="BO469" s="180"/>
      <c r="BP469" s="124"/>
      <c r="BQ469" s="201"/>
      <c r="BR469" s="201"/>
      <c r="BS469" s="201"/>
      <c r="BT469" s="201"/>
      <c r="BU469" s="63"/>
      <c r="BV469" s="63"/>
      <c r="BW469" s="63"/>
      <c r="BX469" s="63"/>
      <c r="BY469" s="63"/>
      <c r="BZ469" s="63"/>
      <c r="CA469" s="63"/>
      <c r="CB469" s="63"/>
      <c r="CC469" s="63"/>
      <c r="CD469" s="201"/>
      <c r="CE469" s="201"/>
      <c r="CF469" s="201"/>
      <c r="CG469" s="201"/>
      <c r="CH469" s="201"/>
      <c r="CI469" s="201"/>
      <c r="CJ469" s="201"/>
      <c r="CK469" s="201"/>
      <c r="CL469" s="201"/>
      <c r="CM469" s="201"/>
      <c r="CN469" s="201"/>
      <c r="CO469" s="201"/>
      <c r="CP469" s="201"/>
      <c r="CQ469" s="201"/>
      <c r="CR469" s="201"/>
      <c r="CS469" s="201"/>
      <c r="CT469" s="201"/>
      <c r="CU469" s="201"/>
      <c r="CV469" s="201"/>
      <c r="CW469" s="201"/>
      <c r="CX469" s="201"/>
      <c r="CY469" s="201"/>
      <c r="CZ469" s="201"/>
      <c r="DA469" s="201"/>
      <c r="DB469" s="201"/>
      <c r="DC469" s="201"/>
      <c r="DD469" s="201"/>
      <c r="DE469" s="201"/>
      <c r="DF469" s="201"/>
      <c r="DG469" s="201"/>
      <c r="DH469" s="201"/>
      <c r="DI469" s="201"/>
      <c r="DJ469" s="201"/>
      <c r="DK469" s="201"/>
      <c r="DL469" s="201"/>
      <c r="DM469" s="201"/>
      <c r="DN469" s="201"/>
      <c r="DO469" s="201"/>
      <c r="DP469" s="201"/>
      <c r="DQ469" s="201"/>
      <c r="DR469" s="201"/>
      <c r="DS469" s="201"/>
      <c r="DT469" s="201"/>
    </row>
    <row r="470" spans="5:124" ht="17" customHeight="1" outlineLevel="1" x14ac:dyDescent="0.2">
      <c r="G470" s="118"/>
      <c r="I470" t="str">
        <f>I389</f>
        <v>Calore disponibile</v>
      </c>
      <c r="K470" s="499"/>
      <c r="L470" s="499"/>
      <c r="M470" s="499"/>
      <c r="N470" s="499"/>
      <c r="O470" s="499"/>
      <c r="P470" s="499"/>
      <c r="Q470" s="499"/>
      <c r="R470" s="499"/>
      <c r="S470" s="499"/>
      <c r="T470" s="499"/>
      <c r="U470" s="499" t="s">
        <v>176</v>
      </c>
      <c r="V470" s="499"/>
      <c r="W470" s="1298">
        <f>W990</f>
        <v>0</v>
      </c>
      <c r="X470" s="1299"/>
      <c r="Y470" s="1299"/>
      <c r="Z470" s="1299"/>
      <c r="AA470" s="1298">
        <f t="shared" ref="AA470" si="63">AA990</f>
        <v>0</v>
      </c>
      <c r="AB470" s="1299"/>
      <c r="AC470" s="1299"/>
      <c r="AD470" s="1299"/>
      <c r="AE470" s="1298">
        <f t="shared" ref="AE470" si="64">AE990</f>
        <v>0</v>
      </c>
      <c r="AF470" s="1299"/>
      <c r="AG470" s="1299"/>
      <c r="AH470" s="1299"/>
      <c r="AI470" s="1298">
        <f t="shared" ref="AI470" si="65">AI990</f>
        <v>0</v>
      </c>
      <c r="AJ470" s="1299"/>
      <c r="AK470" s="1299"/>
      <c r="AL470" s="1299"/>
      <c r="AM470" s="1298">
        <f t="shared" ref="AM470" si="66">AM990</f>
        <v>0</v>
      </c>
      <c r="AN470" s="1299"/>
      <c r="AO470" s="1299"/>
      <c r="AP470" s="1299"/>
      <c r="AQ470" s="560"/>
      <c r="AR470" s="560"/>
      <c r="AS470" s="561"/>
      <c r="AT470" s="561"/>
      <c r="AU470" s="1298">
        <f>AU990</f>
        <v>0</v>
      </c>
      <c r="AV470" s="1299"/>
      <c r="AW470" s="1299"/>
      <c r="AX470" s="1299"/>
      <c r="AY470" s="1298">
        <f t="shared" ref="AY470" si="67">AY990</f>
        <v>0</v>
      </c>
      <c r="AZ470" s="1299"/>
      <c r="BA470" s="1299"/>
      <c r="BB470" s="1299"/>
      <c r="BC470" s="1298">
        <f t="shared" ref="BC470" si="68">BC990</f>
        <v>0</v>
      </c>
      <c r="BD470" s="1299"/>
      <c r="BE470" s="1299"/>
      <c r="BF470" s="1299"/>
      <c r="BG470" s="1298">
        <f t="shared" ref="BG470" si="69">BG990</f>
        <v>0</v>
      </c>
      <c r="BH470" s="1299"/>
      <c r="BI470" s="1299"/>
      <c r="BJ470" s="1299"/>
      <c r="BK470" s="1298">
        <f t="shared" ref="BK470" si="70">BK990</f>
        <v>0</v>
      </c>
      <c r="BL470" s="1299"/>
      <c r="BM470" s="1299"/>
      <c r="BN470" s="1299"/>
      <c r="BO470" s="180"/>
      <c r="BP470" s="124"/>
      <c r="BQ470" s="201"/>
      <c r="BU470" s="876"/>
      <c r="BV470" s="876"/>
      <c r="BW470" s="876"/>
      <c r="BX470" s="876"/>
      <c r="BY470" s="876"/>
      <c r="BZ470" s="876"/>
      <c r="CA470" s="876"/>
      <c r="CB470" s="876"/>
      <c r="CC470" s="876"/>
    </row>
    <row r="471" spans="5:124" ht="17" customHeight="1" outlineLevel="1" x14ac:dyDescent="0.2">
      <c r="G471" s="118"/>
      <c r="I471" t="str">
        <f>I390</f>
        <v>Fabbisogno di calore (riscaldamento, acqua potabile calda, processi)</v>
      </c>
      <c r="K471" s="499"/>
      <c r="L471" s="499"/>
      <c r="M471" s="499"/>
      <c r="N471" s="499"/>
      <c r="O471" s="499"/>
      <c r="P471" s="499"/>
      <c r="Q471" s="499"/>
      <c r="R471" s="499"/>
      <c r="S471" s="499"/>
      <c r="T471" s="499"/>
      <c r="U471" s="499" t="s">
        <v>176</v>
      </c>
      <c r="V471" s="499"/>
      <c r="W471" s="1298">
        <f>W957</f>
        <v>0</v>
      </c>
      <c r="X471" s="1299"/>
      <c r="Y471" s="1299"/>
      <c r="Z471" s="1299"/>
      <c r="AA471" s="1298">
        <f t="shared" ref="AA471" si="71">AA957</f>
        <v>0</v>
      </c>
      <c r="AB471" s="1299"/>
      <c r="AC471" s="1299"/>
      <c r="AD471" s="1299"/>
      <c r="AE471" s="1298">
        <f t="shared" ref="AE471" si="72">AE957</f>
        <v>0</v>
      </c>
      <c r="AF471" s="1299"/>
      <c r="AG471" s="1299"/>
      <c r="AH471" s="1299"/>
      <c r="AI471" s="1298">
        <f t="shared" ref="AI471" si="73">AI957</f>
        <v>0</v>
      </c>
      <c r="AJ471" s="1299"/>
      <c r="AK471" s="1299"/>
      <c r="AL471" s="1299"/>
      <c r="AM471" s="1298">
        <f t="shared" ref="AM471" si="74">AM957</f>
        <v>0</v>
      </c>
      <c r="AN471" s="1299"/>
      <c r="AO471" s="1299"/>
      <c r="AP471" s="1299"/>
      <c r="AQ471" s="560"/>
      <c r="AR471" s="560"/>
      <c r="AS471" s="561"/>
      <c r="AT471" s="561"/>
      <c r="AU471" s="1298">
        <f>AU957</f>
        <v>0</v>
      </c>
      <c r="AV471" s="1299"/>
      <c r="AW471" s="1299"/>
      <c r="AX471" s="1299"/>
      <c r="AY471" s="1298">
        <f t="shared" ref="AY471" si="75">AY957</f>
        <v>0</v>
      </c>
      <c r="AZ471" s="1299"/>
      <c r="BA471" s="1299"/>
      <c r="BB471" s="1299"/>
      <c r="BC471" s="1298">
        <f t="shared" ref="BC471" si="76">BC957</f>
        <v>0</v>
      </c>
      <c r="BD471" s="1299"/>
      <c r="BE471" s="1299"/>
      <c r="BF471" s="1299"/>
      <c r="BG471" s="1298">
        <f t="shared" ref="BG471" si="77">BG957</f>
        <v>0</v>
      </c>
      <c r="BH471" s="1299"/>
      <c r="BI471" s="1299"/>
      <c r="BJ471" s="1299"/>
      <c r="BK471" s="1298">
        <f t="shared" ref="BK471" si="78">BK957</f>
        <v>0</v>
      </c>
      <c r="BL471" s="1299"/>
      <c r="BM471" s="1299"/>
      <c r="BN471" s="1299"/>
      <c r="BO471" s="180"/>
      <c r="BP471" s="124"/>
      <c r="BQ471" s="201"/>
      <c r="BU471" s="876"/>
      <c r="BV471" s="876"/>
      <c r="BW471" s="876"/>
      <c r="BX471" s="876"/>
      <c r="BY471" s="876"/>
      <c r="BZ471" s="876"/>
      <c r="CA471" s="876"/>
      <c r="CB471" s="876"/>
      <c r="CC471" s="876"/>
    </row>
    <row r="472" spans="5:124" s="511" customFormat="1" ht="17" customHeight="1" outlineLevel="1" x14ac:dyDescent="0.15">
      <c r="E472" s="595"/>
      <c r="G472" s="509"/>
      <c r="H472" s="526"/>
      <c r="I472" s="565" t="str">
        <f>I391</f>
        <v>Calore utilizzato effettivo (1)</v>
      </c>
      <c r="J472" s="565"/>
      <c r="K472" s="156"/>
      <c r="L472" s="156"/>
      <c r="M472" s="156"/>
      <c r="N472" s="156"/>
      <c r="O472" s="156"/>
      <c r="P472" s="156"/>
      <c r="Q472" s="156"/>
      <c r="R472" s="156"/>
      <c r="S472" s="156"/>
      <c r="T472" s="156"/>
      <c r="U472" s="156" t="s">
        <v>176</v>
      </c>
      <c r="V472" s="156"/>
      <c r="W472" s="1403">
        <f>W994</f>
        <v>0</v>
      </c>
      <c r="X472" s="1403"/>
      <c r="Y472" s="1403"/>
      <c r="Z472" s="1403"/>
      <c r="AA472" s="1403">
        <f t="shared" ref="AA472" si="79">AA994</f>
        <v>0</v>
      </c>
      <c r="AB472" s="1403"/>
      <c r="AC472" s="1403"/>
      <c r="AD472" s="1403"/>
      <c r="AE472" s="1403">
        <f t="shared" ref="AE472" si="80">AE994</f>
        <v>0</v>
      </c>
      <c r="AF472" s="1403"/>
      <c r="AG472" s="1403"/>
      <c r="AH472" s="1403"/>
      <c r="AI472" s="1403">
        <f t="shared" ref="AI472" si="81">AI994</f>
        <v>0</v>
      </c>
      <c r="AJ472" s="1403"/>
      <c r="AK472" s="1403"/>
      <c r="AL472" s="1403"/>
      <c r="AM472" s="1403">
        <f t="shared" ref="AM472" si="82">AM994</f>
        <v>0</v>
      </c>
      <c r="AN472" s="1403"/>
      <c r="AO472" s="1403"/>
      <c r="AP472" s="1403"/>
      <c r="AQ472" s="557"/>
      <c r="AR472" s="558"/>
      <c r="AS472" s="559"/>
      <c r="AT472" s="559"/>
      <c r="AU472" s="1403">
        <f>AU994</f>
        <v>0</v>
      </c>
      <c r="AV472" s="1403"/>
      <c r="AW472" s="1403"/>
      <c r="AX472" s="1403"/>
      <c r="AY472" s="1403">
        <f t="shared" ref="AY472" si="83">AY994</f>
        <v>0</v>
      </c>
      <c r="AZ472" s="1403"/>
      <c r="BA472" s="1403"/>
      <c r="BB472" s="1403"/>
      <c r="BC472" s="1403">
        <f t="shared" ref="BC472" si="84">BC994</f>
        <v>0</v>
      </c>
      <c r="BD472" s="1403"/>
      <c r="BE472" s="1403"/>
      <c r="BF472" s="1403"/>
      <c r="BG472" s="1403">
        <f t="shared" ref="BG472" si="85">BG994</f>
        <v>0</v>
      </c>
      <c r="BH472" s="1403"/>
      <c r="BI472" s="1403"/>
      <c r="BJ472" s="1403"/>
      <c r="BK472" s="1403">
        <f t="shared" ref="BK472" si="86">BK994</f>
        <v>0</v>
      </c>
      <c r="BL472" s="1403"/>
      <c r="BM472" s="1403"/>
      <c r="BN472" s="1403"/>
      <c r="BO472" s="180"/>
      <c r="BP472" s="124"/>
      <c r="BQ472" s="201"/>
      <c r="BR472" s="595"/>
      <c r="BS472" s="595"/>
      <c r="BT472" s="595"/>
      <c r="BU472" s="595"/>
      <c r="BV472" s="595"/>
      <c r="BW472" s="595"/>
      <c r="BX472" s="595"/>
      <c r="BY472" s="595"/>
      <c r="BZ472" s="595"/>
      <c r="CA472" s="595"/>
      <c r="CB472" s="595"/>
      <c r="CC472" s="595"/>
      <c r="CD472" s="595"/>
      <c r="CE472" s="595"/>
      <c r="CF472" s="595"/>
      <c r="CG472" s="595"/>
      <c r="CH472" s="595"/>
      <c r="CI472" s="595"/>
      <c r="CJ472" s="595"/>
      <c r="CK472" s="595"/>
      <c r="CL472" s="595"/>
      <c r="CM472" s="595"/>
      <c r="CN472" s="595"/>
      <c r="CO472" s="595"/>
      <c r="CP472" s="595"/>
      <c r="CQ472" s="595"/>
      <c r="CR472" s="595"/>
      <c r="CS472" s="595"/>
      <c r="CT472" s="595"/>
      <c r="CU472" s="595"/>
      <c r="CV472" s="595"/>
      <c r="CW472" s="595"/>
      <c r="CX472" s="595"/>
      <c r="CY472" s="595"/>
      <c r="CZ472" s="595"/>
      <c r="DA472" s="595"/>
      <c r="DB472" s="595"/>
      <c r="DC472" s="595"/>
      <c r="DD472" s="595"/>
      <c r="DE472" s="595"/>
      <c r="DF472" s="595"/>
      <c r="DG472" s="595"/>
      <c r="DH472" s="595"/>
      <c r="DI472" s="595"/>
      <c r="DJ472" s="595"/>
      <c r="DK472" s="595"/>
      <c r="DL472" s="595"/>
      <c r="DM472" s="595"/>
      <c r="DN472" s="595"/>
      <c r="DO472" s="595"/>
      <c r="DP472" s="595"/>
      <c r="DQ472" s="595"/>
      <c r="DR472" s="595"/>
      <c r="DS472" s="595"/>
      <c r="DT472" s="595"/>
    </row>
    <row r="473" spans="5:124" s="511" customFormat="1" ht="13" customHeight="1" outlineLevel="1" x14ac:dyDescent="0.15">
      <c r="E473" s="595"/>
      <c r="G473" s="509"/>
      <c r="H473" s="526"/>
      <c r="K473" s="151"/>
      <c r="L473" s="151"/>
      <c r="M473" s="151"/>
      <c r="N473" s="151"/>
      <c r="O473" s="151"/>
      <c r="P473" s="151"/>
      <c r="Q473" s="151"/>
      <c r="R473" s="151"/>
      <c r="S473" s="151"/>
      <c r="T473" s="151"/>
      <c r="U473" s="151"/>
      <c r="V473" s="151"/>
      <c r="W473" s="1166"/>
      <c r="X473" s="1166"/>
      <c r="Y473" s="1166"/>
      <c r="Z473" s="1166"/>
      <c r="AA473" s="1166"/>
      <c r="AB473" s="1166"/>
      <c r="AC473" s="1166"/>
      <c r="AD473" s="1166"/>
      <c r="AE473" s="1166"/>
      <c r="AF473" s="1166"/>
      <c r="AG473" s="1166"/>
      <c r="AH473" s="1166"/>
      <c r="AI473" s="1166"/>
      <c r="AJ473" s="1166"/>
      <c r="AK473" s="1166"/>
      <c r="AL473" s="1166"/>
      <c r="AM473" s="1166"/>
      <c r="AN473" s="1166"/>
      <c r="AO473" s="1166"/>
      <c r="AP473" s="1166"/>
      <c r="AQ473" s="558"/>
      <c r="AR473" s="558"/>
      <c r="AS473" s="559"/>
      <c r="AT473" s="559"/>
      <c r="AU473" s="1166"/>
      <c r="AV473" s="1166"/>
      <c r="AW473" s="1166"/>
      <c r="AX473" s="1166"/>
      <c r="AY473" s="1166"/>
      <c r="AZ473" s="1166"/>
      <c r="BA473" s="1166"/>
      <c r="BB473" s="1166"/>
      <c r="BC473" s="1166"/>
      <c r="BD473" s="1166"/>
      <c r="BE473" s="1166"/>
      <c r="BF473" s="1166"/>
      <c r="BG473" s="1166"/>
      <c r="BH473" s="1166"/>
      <c r="BI473" s="1166"/>
      <c r="BJ473" s="1166"/>
      <c r="BK473" s="1166"/>
      <c r="BL473" s="1166"/>
      <c r="BM473" s="1166"/>
      <c r="BN473" s="1166"/>
      <c r="BO473" s="180"/>
      <c r="BP473" s="124"/>
      <c r="BQ473" s="201"/>
      <c r="BR473" s="595"/>
      <c r="BS473" s="595"/>
      <c r="BT473" s="595"/>
      <c r="BU473" s="595"/>
      <c r="BV473" s="595"/>
      <c r="BW473" s="595"/>
      <c r="BX473" s="595"/>
      <c r="BY473" s="595"/>
      <c r="BZ473" s="595"/>
      <c r="CA473" s="595"/>
      <c r="CB473" s="595"/>
      <c r="CC473" s="595"/>
      <c r="CD473" s="595"/>
      <c r="CE473" s="595"/>
      <c r="CF473" s="595"/>
      <c r="CG473" s="595"/>
      <c r="CH473" s="595"/>
      <c r="CI473" s="595"/>
      <c r="CJ473" s="595"/>
      <c r="CK473" s="595"/>
      <c r="CL473" s="595"/>
      <c r="CM473" s="595"/>
      <c r="CN473" s="595"/>
      <c r="CO473" s="595"/>
      <c r="CP473" s="595"/>
      <c r="CQ473" s="595"/>
      <c r="CR473" s="595"/>
      <c r="CS473" s="595"/>
      <c r="CT473" s="595"/>
      <c r="CU473" s="595"/>
      <c r="CV473" s="595"/>
      <c r="CW473" s="595"/>
      <c r="CX473" s="595"/>
      <c r="CY473" s="595"/>
      <c r="CZ473" s="595"/>
      <c r="DA473" s="595"/>
      <c r="DB473" s="595"/>
      <c r="DC473" s="595"/>
      <c r="DD473" s="595"/>
      <c r="DE473" s="595"/>
      <c r="DF473" s="595"/>
      <c r="DG473" s="595"/>
      <c r="DH473" s="595"/>
      <c r="DI473" s="595"/>
      <c r="DJ473" s="595"/>
      <c r="DK473" s="595"/>
      <c r="DL473" s="595"/>
      <c r="DM473" s="595"/>
      <c r="DN473" s="595"/>
      <c r="DO473" s="595"/>
      <c r="DP473" s="595"/>
      <c r="DQ473" s="595"/>
      <c r="DR473" s="595"/>
      <c r="DS473" s="595"/>
      <c r="DT473" s="595"/>
    </row>
    <row r="474" spans="5:124" s="1167" customFormat="1" ht="16" customHeight="1" outlineLevel="1" x14ac:dyDescent="0.15">
      <c r="E474" s="1168"/>
      <c r="G474" s="1169"/>
      <c r="H474" s="1170"/>
      <c r="I474" s="1171" t="s">
        <v>1783</v>
      </c>
      <c r="J474" s="168" t="str">
        <f>X!C386</f>
        <v>arrotondati</v>
      </c>
      <c r="K474" s="1172"/>
      <c r="L474" s="1172"/>
      <c r="M474" s="1172"/>
      <c r="N474" s="1172"/>
      <c r="O474" s="1172"/>
      <c r="P474" s="1172"/>
      <c r="Q474" s="1172"/>
      <c r="R474" s="1172"/>
      <c r="S474" s="1172"/>
      <c r="T474" s="1172"/>
      <c r="U474" s="1172"/>
      <c r="V474" s="1172"/>
      <c r="W474" s="1173"/>
      <c r="X474" s="1173"/>
      <c r="Y474" s="1173"/>
      <c r="Z474" s="1173"/>
      <c r="AA474" s="1173"/>
      <c r="AB474" s="1173"/>
      <c r="AC474" s="1173"/>
      <c r="AD474" s="1173"/>
      <c r="AE474" s="1173"/>
      <c r="AF474" s="1173"/>
      <c r="AG474" s="1173"/>
      <c r="AH474" s="1173"/>
      <c r="AI474" s="1173"/>
      <c r="AJ474" s="1173"/>
      <c r="AK474" s="1173"/>
      <c r="AL474" s="1173"/>
      <c r="AM474" s="1173"/>
      <c r="AN474" s="1173"/>
      <c r="AO474" s="1173"/>
      <c r="AP474" s="1173"/>
      <c r="AQ474" s="1174"/>
      <c r="AR474" s="1174"/>
      <c r="AS474" s="1175"/>
      <c r="AT474" s="1175"/>
      <c r="AU474" s="1173"/>
      <c r="AV474" s="1173"/>
      <c r="AW474" s="1173"/>
      <c r="AX474" s="1173"/>
      <c r="AY474" s="1173"/>
      <c r="AZ474" s="1173"/>
      <c r="BA474" s="1173"/>
      <c r="BB474" s="1173"/>
      <c r="BC474" s="1173"/>
      <c r="BD474" s="1173"/>
      <c r="BE474" s="1173"/>
      <c r="BF474" s="1173"/>
      <c r="BG474" s="1173"/>
      <c r="BH474" s="1173"/>
      <c r="BI474" s="1173"/>
      <c r="BJ474" s="1173"/>
      <c r="BK474" s="1173"/>
      <c r="BL474" s="1173"/>
      <c r="BM474" s="1173"/>
      <c r="BN474" s="1173"/>
      <c r="BO474" s="1176"/>
      <c r="BP474" s="1177"/>
      <c r="BQ474" s="782"/>
      <c r="BR474" s="1168"/>
      <c r="BS474" s="1168"/>
      <c r="BT474" s="1168"/>
      <c r="BU474" s="1168"/>
      <c r="BV474" s="1168"/>
      <c r="BW474" s="1168"/>
      <c r="BX474" s="1168"/>
      <c r="BY474" s="1168"/>
      <c r="BZ474" s="1168"/>
      <c r="CA474" s="1168"/>
      <c r="CB474" s="1168"/>
      <c r="CC474" s="1168"/>
      <c r="CD474" s="1168"/>
      <c r="CE474" s="1168"/>
      <c r="CF474" s="1168"/>
      <c r="CG474" s="1168"/>
      <c r="CH474" s="1168"/>
      <c r="CI474" s="1168"/>
      <c r="CJ474" s="1168"/>
      <c r="CK474" s="1168"/>
      <c r="CL474" s="1168"/>
      <c r="CM474" s="1168"/>
      <c r="CN474" s="1168"/>
      <c r="CO474" s="1168"/>
      <c r="CP474" s="1168"/>
      <c r="CQ474" s="1168"/>
      <c r="CR474" s="1168"/>
      <c r="CS474" s="1168"/>
      <c r="CT474" s="1168"/>
      <c r="CU474" s="1168"/>
      <c r="CV474" s="1168"/>
      <c r="CW474" s="1168"/>
      <c r="CX474" s="1168"/>
      <c r="CY474" s="1168"/>
      <c r="CZ474" s="1168"/>
      <c r="DA474" s="1168"/>
      <c r="DB474" s="1168"/>
      <c r="DC474" s="1168"/>
      <c r="DD474" s="1168"/>
      <c r="DE474" s="1168"/>
      <c r="DF474" s="1168"/>
      <c r="DG474" s="1168"/>
      <c r="DH474" s="1168"/>
      <c r="DI474" s="1168"/>
      <c r="DJ474" s="1168"/>
      <c r="DK474" s="1168"/>
      <c r="DL474" s="1168"/>
      <c r="DM474" s="1168"/>
      <c r="DN474" s="1168"/>
      <c r="DO474" s="1168"/>
      <c r="DP474" s="1168"/>
      <c r="DQ474" s="1168"/>
      <c r="DR474" s="1168"/>
      <c r="DS474" s="1168"/>
      <c r="DT474" s="1168"/>
    </row>
    <row r="475" spans="5:124" outlineLevel="1" x14ac:dyDescent="0.15">
      <c r="G475" s="118"/>
      <c r="BO475" s="121"/>
      <c r="BQ475" s="201"/>
      <c r="BU475" s="201"/>
      <c r="BV475" s="201"/>
      <c r="BW475" s="201"/>
      <c r="BX475" s="201"/>
      <c r="BY475" s="201"/>
      <c r="BZ475" s="201"/>
      <c r="CA475" s="201"/>
      <c r="CB475" s="201"/>
      <c r="CC475" s="201"/>
    </row>
    <row r="476" spans="5:124" outlineLevel="1" x14ac:dyDescent="0.15">
      <c r="G476" s="78"/>
      <c r="H476" s="369"/>
      <c r="I476" s="78"/>
      <c r="J476" s="78"/>
      <c r="K476" s="78"/>
      <c r="L476" s="78"/>
      <c r="M476" s="78"/>
      <c r="N476" s="78"/>
      <c r="O476" s="78"/>
      <c r="P476" s="78"/>
      <c r="Q476" s="78"/>
      <c r="R476" s="78"/>
      <c r="S476" s="78"/>
      <c r="T476" s="78"/>
      <c r="U476" s="79"/>
      <c r="V476" s="78"/>
      <c r="W476" s="78"/>
      <c r="X476" s="78"/>
      <c r="Y476" s="78"/>
      <c r="Z476" s="78"/>
      <c r="AA476" s="78"/>
      <c r="AB476" s="78"/>
      <c r="AC476" s="78"/>
      <c r="AD476" s="78"/>
      <c r="AE476" s="78"/>
      <c r="AF476" s="78"/>
      <c r="AG476" s="78"/>
      <c r="AH476" s="78"/>
      <c r="AI476" s="78"/>
      <c r="AJ476" s="78"/>
      <c r="AK476" s="78"/>
      <c r="AL476" s="78"/>
      <c r="AM476" s="78"/>
      <c r="AN476" s="78"/>
      <c r="AO476" s="78"/>
      <c r="AP476" s="78"/>
      <c r="AQ476" s="78"/>
      <c r="AR476" s="78"/>
      <c r="AS476" s="78"/>
      <c r="AT476" s="78"/>
      <c r="AU476" s="78"/>
      <c r="AV476" s="78"/>
      <c r="AW476" s="78"/>
      <c r="AX476" s="78"/>
      <c r="AY476" s="78"/>
      <c r="AZ476" s="78"/>
      <c r="BA476" s="78"/>
      <c r="BB476" s="78"/>
      <c r="BC476" s="78"/>
      <c r="BD476" s="78"/>
      <c r="BE476" s="78"/>
      <c r="BF476" s="78"/>
      <c r="BG476" s="78"/>
      <c r="BH476" s="78"/>
      <c r="BI476" s="78"/>
      <c r="BJ476" s="78"/>
      <c r="BK476" s="78"/>
      <c r="BL476" s="78"/>
      <c r="BM476" s="78"/>
      <c r="BN476" s="78"/>
      <c r="BO476" s="78"/>
      <c r="BQ476" s="201"/>
      <c r="BU476" s="201"/>
      <c r="BV476" s="201"/>
      <c r="BW476" s="201"/>
      <c r="BX476" s="201"/>
      <c r="BY476" s="201"/>
      <c r="BZ476" s="201"/>
      <c r="CA476" s="201"/>
      <c r="CB476" s="201"/>
      <c r="CC476" s="201"/>
    </row>
    <row r="477" spans="5:124" ht="16" x14ac:dyDescent="0.15">
      <c r="BF477" s="1364" t="str">
        <f>BF313</f>
        <v>in alto</v>
      </c>
      <c r="BG477" s="1364"/>
      <c r="BH477" s="1364"/>
      <c r="BI477" s="1364"/>
      <c r="BJ477" s="1364"/>
      <c r="BK477" s="1364"/>
      <c r="BL477" s="1364"/>
      <c r="BM477" s="1364"/>
      <c r="BN477" s="447" t="s">
        <v>635</v>
      </c>
      <c r="BQ477" s="201"/>
      <c r="BU477" s="201"/>
      <c r="BV477" s="201"/>
      <c r="BW477" s="201"/>
      <c r="BX477" s="201"/>
      <c r="BY477" s="201"/>
      <c r="BZ477" s="201"/>
      <c r="CA477" s="201"/>
      <c r="CB477" s="201"/>
      <c r="CC477" s="201"/>
    </row>
    <row r="478" spans="5:124" x14ac:dyDescent="0.15">
      <c r="BQ478" s="201"/>
      <c r="BU478" s="216"/>
      <c r="BV478" s="216"/>
      <c r="BW478" s="216"/>
      <c r="BX478" s="216"/>
      <c r="BY478" s="216"/>
      <c r="BZ478" s="216"/>
      <c r="CA478" s="216"/>
      <c r="CB478" s="216"/>
      <c r="CC478" s="216"/>
    </row>
    <row r="479" spans="5:124" s="63" customFormat="1" x14ac:dyDescent="0.15">
      <c r="H479" s="797"/>
      <c r="U479" s="201"/>
      <c r="BQ479" s="201"/>
      <c r="BU479" s="216"/>
      <c r="BV479" s="216"/>
      <c r="BW479" s="216"/>
      <c r="BX479" s="216"/>
      <c r="BY479" s="216"/>
      <c r="BZ479" s="216"/>
      <c r="CA479" s="216"/>
      <c r="CB479" s="216"/>
      <c r="CC479" s="216"/>
    </row>
    <row r="480" spans="5:124" s="63" customFormat="1" x14ac:dyDescent="0.15">
      <c r="H480" s="797"/>
      <c r="U480" s="201"/>
      <c r="BQ480" s="201"/>
      <c r="BU480" s="216"/>
      <c r="BV480" s="216"/>
      <c r="BW480" s="216"/>
      <c r="BX480" s="216"/>
      <c r="BY480" s="216"/>
      <c r="BZ480" s="216"/>
      <c r="CA480" s="216"/>
      <c r="CB480" s="216"/>
      <c r="CC480" s="216"/>
    </row>
    <row r="481" spans="5:124" s="63" customFormat="1" x14ac:dyDescent="0.15">
      <c r="H481" s="797"/>
      <c r="U481" s="201"/>
      <c r="BQ481" s="201"/>
      <c r="BU481" s="216"/>
      <c r="BV481" s="216"/>
      <c r="BW481" s="216"/>
      <c r="BX481" s="216"/>
      <c r="BY481" s="216"/>
      <c r="BZ481" s="216"/>
      <c r="CA481" s="216"/>
      <c r="CB481" s="216"/>
      <c r="CC481" s="216"/>
    </row>
    <row r="482" spans="5:124" s="63" customFormat="1" x14ac:dyDescent="0.15">
      <c r="H482" s="797"/>
      <c r="U482" s="201"/>
      <c r="BQ482" s="201"/>
      <c r="BU482" s="216"/>
      <c r="BV482" s="216"/>
      <c r="BW482" s="216"/>
      <c r="BX482" s="216"/>
      <c r="BY482" s="216"/>
      <c r="BZ482" s="216"/>
      <c r="CA482" s="216"/>
      <c r="CB482" s="216"/>
      <c r="CC482" s="216"/>
    </row>
    <row r="483" spans="5:124" hidden="1" outlineLevel="1" x14ac:dyDescent="0.15">
      <c r="G483" s="187" t="s">
        <v>156</v>
      </c>
      <c r="H483" s="377"/>
      <c r="I483" s="187"/>
      <c r="J483" s="187"/>
      <c r="K483" s="187"/>
      <c r="L483" s="187"/>
      <c r="M483" s="187"/>
      <c r="N483" s="187"/>
      <c r="O483" s="187"/>
      <c r="P483" s="187"/>
      <c r="Q483" s="187"/>
      <c r="R483" s="187"/>
      <c r="S483" s="187"/>
      <c r="T483" s="187"/>
      <c r="U483" s="188"/>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201"/>
      <c r="BU483" s="201"/>
      <c r="BV483" s="201"/>
      <c r="BW483" s="201"/>
      <c r="BX483" s="201"/>
      <c r="BY483" s="201"/>
      <c r="BZ483" s="201"/>
      <c r="CA483" s="201"/>
      <c r="CB483" s="201"/>
      <c r="CC483" s="201"/>
    </row>
    <row r="484" spans="5:124" hidden="1" outlineLevel="1" x14ac:dyDescent="0.15">
      <c r="BQ484" s="201"/>
      <c r="BU484" s="216"/>
      <c r="BV484" s="216"/>
      <c r="BW484" s="216"/>
      <c r="BX484" s="216"/>
      <c r="BY484" s="216"/>
      <c r="BZ484" s="216"/>
      <c r="CA484" s="216"/>
      <c r="CB484" s="216"/>
      <c r="CC484" s="216"/>
    </row>
    <row r="485" spans="5:124" s="27" customFormat="1" ht="23" hidden="1" customHeight="1" outlineLevel="1" x14ac:dyDescent="0.15">
      <c r="E485" s="201"/>
      <c r="H485" s="378" t="s">
        <v>252</v>
      </c>
      <c r="I485" s="189"/>
      <c r="J485" s="189"/>
      <c r="K485" s="189"/>
      <c r="L485" s="189"/>
      <c r="M485" s="189"/>
      <c r="N485" s="189"/>
      <c r="O485" s="189"/>
      <c r="P485" s="189"/>
      <c r="Q485" s="189"/>
      <c r="R485" s="189"/>
      <c r="S485" s="189"/>
      <c r="T485" s="189"/>
      <c r="U485" s="189"/>
      <c r="V485" s="189"/>
      <c r="W485" s="189"/>
      <c r="X485" s="189"/>
      <c r="Y485" s="189"/>
      <c r="Z485" s="189"/>
      <c r="AA485" s="189"/>
      <c r="AB485" s="189"/>
      <c r="AC485" s="189"/>
      <c r="AD485" s="189"/>
      <c r="AE485" s="189"/>
      <c r="AF485" s="189"/>
      <c r="AG485" s="189"/>
      <c r="AH485" s="189"/>
      <c r="AI485" s="189"/>
      <c r="AJ485" s="189"/>
      <c r="AK485" s="189"/>
      <c r="AL485" s="189"/>
      <c r="AM485" s="189"/>
      <c r="AN485" s="189"/>
      <c r="AO485" s="189"/>
      <c r="AP485" s="189"/>
      <c r="AQ485" s="189"/>
      <c r="AR485" s="189"/>
      <c r="AS485" s="189"/>
      <c r="AT485" s="189"/>
      <c r="AU485" s="189"/>
      <c r="AV485" s="189"/>
      <c r="AW485" s="189"/>
      <c r="AX485" s="189"/>
      <c r="AY485" s="189"/>
      <c r="AZ485" s="189"/>
      <c r="BA485" s="189"/>
      <c r="BB485" s="189"/>
      <c r="BC485" s="189"/>
      <c r="BD485" s="189"/>
      <c r="BE485" s="189"/>
      <c r="BF485" s="189"/>
      <c r="BG485" s="189"/>
      <c r="BH485" s="189"/>
      <c r="BI485" s="189"/>
      <c r="BJ485" s="189"/>
      <c r="BK485" s="189"/>
      <c r="BL485" s="189"/>
      <c r="BM485" s="189"/>
      <c r="BN485" s="189"/>
      <c r="BO485" s="189"/>
      <c r="BP485" s="189"/>
      <c r="BQ485" s="201"/>
      <c r="BR485" s="201"/>
      <c r="BS485" s="201"/>
      <c r="BT485" s="201"/>
      <c r="BU485" s="216"/>
      <c r="BV485" s="216"/>
      <c r="BW485" s="216"/>
      <c r="BX485" s="216"/>
      <c r="BY485" s="216"/>
      <c r="BZ485" s="216"/>
      <c r="CA485" s="216"/>
      <c r="CB485" s="216"/>
      <c r="CC485" s="216"/>
      <c r="CD485" s="201"/>
      <c r="CE485" s="201"/>
      <c r="CF485" s="201"/>
      <c r="CG485" s="201"/>
      <c r="CH485" s="201"/>
      <c r="CI485" s="201"/>
      <c r="CJ485" s="201"/>
      <c r="CK485" s="201"/>
      <c r="CL485" s="201"/>
      <c r="CM485" s="201"/>
      <c r="CN485" s="201"/>
      <c r="CO485" s="201"/>
      <c r="CP485" s="201"/>
      <c r="CQ485" s="201"/>
      <c r="CR485" s="201"/>
      <c r="CS485" s="201"/>
      <c r="CT485" s="201"/>
      <c r="CU485" s="201"/>
      <c r="CV485" s="201"/>
      <c r="CW485" s="201"/>
      <c r="CX485" s="201"/>
      <c r="CY485" s="201"/>
      <c r="CZ485" s="201"/>
      <c r="DA485" s="201"/>
      <c r="DB485" s="201"/>
      <c r="DC485" s="201"/>
      <c r="DD485" s="201"/>
      <c r="DE485" s="201"/>
      <c r="DF485" s="201"/>
      <c r="DG485" s="201"/>
      <c r="DH485" s="201"/>
      <c r="DI485" s="201"/>
      <c r="DJ485" s="201"/>
      <c r="DK485" s="201"/>
      <c r="DL485" s="201"/>
      <c r="DM485" s="201"/>
      <c r="DN485" s="201"/>
      <c r="DO485" s="201"/>
      <c r="DP485" s="201"/>
      <c r="DQ485" s="201"/>
      <c r="DR485" s="201"/>
      <c r="DS485" s="201"/>
      <c r="DT485" s="201"/>
    </row>
    <row r="486" spans="5:124" ht="14" hidden="1" outlineLevel="1" x14ac:dyDescent="0.15">
      <c r="H486" s="4"/>
      <c r="I486" s="1"/>
      <c r="J486" s="1"/>
      <c r="K486" s="1"/>
      <c r="L486" s="1"/>
      <c r="M486" s="1"/>
      <c r="N486" s="1"/>
      <c r="O486" s="1"/>
      <c r="P486" s="1"/>
      <c r="Q486" s="1"/>
      <c r="R486" s="1"/>
      <c r="S486" s="1"/>
      <c r="T486" s="1"/>
      <c r="U486" s="1"/>
      <c r="V486" s="2"/>
      <c r="W486" s="3"/>
      <c r="X486" s="3"/>
      <c r="Y486" s="4"/>
      <c r="Z486" s="4"/>
      <c r="AA486" s="4"/>
      <c r="AB486" s="4"/>
      <c r="AC486" s="4"/>
      <c r="AD486" s="4"/>
      <c r="AE486" s="1"/>
      <c r="AG486" s="27"/>
      <c r="BQ486" s="201"/>
      <c r="BU486" s="216"/>
      <c r="BV486" s="216"/>
      <c r="BW486" s="216"/>
      <c r="BX486" s="216"/>
      <c r="BY486" s="216"/>
      <c r="BZ486" s="216"/>
      <c r="CA486" s="216"/>
      <c r="CB486" s="216"/>
      <c r="CC486" s="216"/>
    </row>
    <row r="487" spans="5:124" s="27" customFormat="1" ht="15" hidden="1" customHeight="1" outlineLevel="1" x14ac:dyDescent="0.15">
      <c r="E487" s="201"/>
      <c r="H487" s="379" t="s">
        <v>253</v>
      </c>
      <c r="I487" s="14"/>
      <c r="J487" s="14"/>
      <c r="S487" s="379" t="s">
        <v>1034</v>
      </c>
      <c r="AK487" s="379" t="s">
        <v>1035</v>
      </c>
      <c r="BQ487" s="201"/>
      <c r="BR487" s="201"/>
      <c r="BS487" s="201"/>
      <c r="BT487" s="201"/>
      <c r="BU487" s="201"/>
      <c r="BV487" s="201"/>
      <c r="BW487" s="201"/>
      <c r="BX487" s="201"/>
      <c r="BY487" s="201"/>
      <c r="BZ487" s="201"/>
      <c r="CA487" s="201"/>
      <c r="CB487" s="201"/>
      <c r="CC487" s="201"/>
      <c r="CD487" s="201"/>
      <c r="CE487" s="201"/>
      <c r="CF487" s="201"/>
      <c r="CG487" s="201"/>
      <c r="CH487" s="201"/>
      <c r="CI487" s="201"/>
      <c r="CJ487" s="201"/>
      <c r="CK487" s="201"/>
      <c r="CL487" s="201"/>
      <c r="CM487" s="201"/>
      <c r="CN487" s="201"/>
      <c r="CO487" s="201"/>
      <c r="CP487" s="201"/>
      <c r="CQ487" s="201"/>
      <c r="CR487" s="201"/>
      <c r="CS487" s="201"/>
      <c r="CT487" s="201"/>
      <c r="CU487" s="201"/>
      <c r="CV487" s="201"/>
      <c r="CW487" s="201"/>
      <c r="CX487" s="201"/>
      <c r="CY487" s="201"/>
      <c r="CZ487" s="201"/>
      <c r="DA487" s="201"/>
      <c r="DB487" s="201"/>
      <c r="DC487" s="201"/>
      <c r="DD487" s="201"/>
      <c r="DE487" s="201"/>
      <c r="DF487" s="201"/>
      <c r="DG487" s="201"/>
      <c r="DH487" s="201"/>
      <c r="DI487" s="201"/>
      <c r="DJ487" s="201"/>
      <c r="DK487" s="201"/>
      <c r="DL487" s="201"/>
      <c r="DM487" s="201"/>
      <c r="DN487" s="201"/>
      <c r="DO487" s="201"/>
      <c r="DP487" s="201"/>
      <c r="DQ487" s="201"/>
      <c r="DR487" s="201"/>
      <c r="DS487" s="201"/>
      <c r="DT487" s="201"/>
    </row>
    <row r="488" spans="5:124" s="27" customFormat="1" ht="19" hidden="1" customHeight="1" outlineLevel="1" x14ac:dyDescent="0.15">
      <c r="E488" s="201"/>
      <c r="H488" s="402" t="str">
        <f>X!$C$129</f>
        <v>Sì</v>
      </c>
      <c r="I488" s="15"/>
      <c r="J488" s="25"/>
      <c r="S488" s="402" t="str">
        <f>X!$C$82</f>
        <v>acceso/spento</v>
      </c>
      <c r="T488" s="473"/>
      <c r="U488" s="473"/>
      <c r="V488" s="473"/>
      <c r="W488" s="473"/>
      <c r="X488" s="473"/>
      <c r="Y488" s="473"/>
      <c r="Z488" s="473"/>
      <c r="AA488" s="473"/>
      <c r="AB488" s="473"/>
      <c r="AC488" s="473"/>
      <c r="AD488" s="473"/>
      <c r="AE488" s="473"/>
      <c r="AF488" s="473"/>
      <c r="AG488" s="474"/>
      <c r="AK488" s="402" t="str">
        <f>X!$C$82</f>
        <v>acceso/spento</v>
      </c>
      <c r="AL488" s="473"/>
      <c r="AM488" s="473"/>
      <c r="AN488" s="473"/>
      <c r="AO488" s="473"/>
      <c r="AP488" s="473"/>
      <c r="AQ488" s="473"/>
      <c r="AR488" s="473"/>
      <c r="AS488" s="473"/>
      <c r="AT488" s="473"/>
      <c r="AU488" s="473"/>
      <c r="AV488" s="473"/>
      <c r="AW488" s="473"/>
      <c r="AX488" s="473"/>
      <c r="AY488" s="473"/>
      <c r="AZ488" s="473"/>
      <c r="BA488" s="473"/>
      <c r="BB488" s="474"/>
      <c r="BQ488" s="201"/>
      <c r="BR488" s="201"/>
      <c r="BS488" s="201"/>
      <c r="BT488" s="201"/>
      <c r="BU488" s="201"/>
      <c r="BV488" s="201"/>
      <c r="BW488" s="201"/>
      <c r="BX488" s="201"/>
      <c r="BY488" s="201"/>
      <c r="BZ488" s="201"/>
      <c r="CA488" s="201"/>
      <c r="CB488" s="201"/>
      <c r="CC488" s="201"/>
      <c r="CD488" s="201"/>
      <c r="CE488" s="201"/>
      <c r="CF488" s="201"/>
      <c r="CG488" s="201"/>
      <c r="CH488" s="201"/>
      <c r="CI488" s="201"/>
      <c r="CJ488" s="201"/>
      <c r="CK488" s="201"/>
      <c r="CL488" s="201"/>
      <c r="CM488" s="201"/>
      <c r="CN488" s="201"/>
      <c r="CO488" s="201"/>
      <c r="CP488" s="201"/>
      <c r="CQ488" s="201"/>
      <c r="CR488" s="201"/>
      <c r="CS488" s="201"/>
      <c r="CT488" s="201"/>
      <c r="CU488" s="201"/>
      <c r="CV488" s="201"/>
      <c r="CW488" s="201"/>
      <c r="CX488" s="201"/>
      <c r="CY488" s="201"/>
      <c r="CZ488" s="201"/>
      <c r="DA488" s="201"/>
      <c r="DB488" s="201"/>
      <c r="DC488" s="201"/>
      <c r="DD488" s="201"/>
      <c r="DE488" s="201"/>
      <c r="DF488" s="201"/>
      <c r="DG488" s="201"/>
      <c r="DH488" s="201"/>
      <c r="DI488" s="201"/>
      <c r="DJ488" s="201"/>
      <c r="DK488" s="201"/>
      <c r="DL488" s="201"/>
      <c r="DM488" s="201"/>
      <c r="DN488" s="201"/>
      <c r="DO488" s="201"/>
      <c r="DP488" s="201"/>
      <c r="DQ488" s="201"/>
      <c r="DR488" s="201"/>
      <c r="DS488" s="201"/>
      <c r="DT488" s="201"/>
    </row>
    <row r="489" spans="5:124" s="27" customFormat="1" ht="19" hidden="1" customHeight="1" outlineLevel="1" x14ac:dyDescent="0.15">
      <c r="E489" s="201"/>
      <c r="H489" s="402" t="str">
        <f>X!$C$188</f>
        <v>No</v>
      </c>
      <c r="I489" s="15"/>
      <c r="J489" s="25"/>
      <c r="S489" s="402" t="str">
        <f>X!$C$42</f>
        <v>comando in base al fabbisogno (FU)</v>
      </c>
      <c r="T489" s="473"/>
      <c r="U489" s="473"/>
      <c r="V489" s="473"/>
      <c r="W489" s="473"/>
      <c r="X489" s="473"/>
      <c r="Y489" s="473"/>
      <c r="Z489" s="473"/>
      <c r="AA489" s="473"/>
      <c r="AB489" s="473"/>
      <c r="AC489" s="473"/>
      <c r="AD489" s="473"/>
      <c r="AE489" s="473"/>
      <c r="AF489" s="473"/>
      <c r="AG489" s="474"/>
      <c r="AK489" s="402" t="str">
        <f>X!$C$395</f>
        <v>comando in base al fabbisogno (modulabile CF/CE)</v>
      </c>
      <c r="AL489" s="473"/>
      <c r="AM489" s="473"/>
      <c r="AN489" s="473"/>
      <c r="AO489" s="473"/>
      <c r="AP489" s="473"/>
      <c r="AQ489" s="473"/>
      <c r="AR489" s="473"/>
      <c r="AS489" s="473"/>
      <c r="AT489" s="473"/>
      <c r="AU489" s="473"/>
      <c r="AV489" s="473"/>
      <c r="AW489" s="473"/>
      <c r="AX489" s="473"/>
      <c r="AY489" s="473"/>
      <c r="AZ489" s="473"/>
      <c r="BA489" s="473"/>
      <c r="BB489" s="474"/>
      <c r="BQ489" s="201"/>
      <c r="BR489" s="201"/>
      <c r="BS489" s="201"/>
      <c r="BT489" s="201"/>
      <c r="BU489" s="201"/>
      <c r="BV489" s="201"/>
      <c r="BW489" s="201"/>
      <c r="BX489" s="201"/>
      <c r="BY489" s="201"/>
      <c r="BZ489" s="201"/>
      <c r="CA489" s="201"/>
      <c r="CB489" s="201"/>
      <c r="CC489" s="201"/>
      <c r="CD489" s="201"/>
      <c r="CE489" s="201"/>
      <c r="CF489" s="201"/>
      <c r="CG489" s="201"/>
      <c r="CH489" s="201"/>
      <c r="CI489" s="201"/>
      <c r="CJ489" s="201"/>
      <c r="CK489" s="201"/>
      <c r="CL489" s="201"/>
      <c r="CM489" s="201"/>
      <c r="CN489" s="201"/>
      <c r="CO489" s="201"/>
      <c r="CP489" s="201"/>
      <c r="CQ489" s="201"/>
      <c r="CR489" s="201"/>
      <c r="CS489" s="201"/>
      <c r="CT489" s="201"/>
      <c r="CU489" s="201"/>
      <c r="CV489" s="201"/>
      <c r="CW489" s="201"/>
      <c r="CX489" s="201"/>
      <c r="CY489" s="201"/>
      <c r="CZ489" s="201"/>
      <c r="DA489" s="201"/>
      <c r="DB489" s="201"/>
      <c r="DC489" s="201"/>
      <c r="DD489" s="201"/>
      <c r="DE489" s="201"/>
      <c r="DF489" s="201"/>
      <c r="DG489" s="201"/>
      <c r="DH489" s="201"/>
      <c r="DI489" s="201"/>
      <c r="DJ489" s="201"/>
      <c r="DK489" s="201"/>
      <c r="DL489" s="201"/>
      <c r="DM489" s="201"/>
      <c r="DN489" s="201"/>
      <c r="DO489" s="201"/>
      <c r="DP489" s="201"/>
      <c r="DQ489" s="201"/>
      <c r="DR489" s="201"/>
      <c r="DS489" s="201"/>
      <c r="DT489" s="201"/>
    </row>
    <row r="490" spans="5:124" hidden="1" outlineLevel="1" x14ac:dyDescent="0.15">
      <c r="BQ490" s="201"/>
      <c r="BU490" s="216"/>
      <c r="BV490" s="216"/>
      <c r="BW490" s="216"/>
      <c r="BX490" s="216"/>
      <c r="BY490" s="216"/>
      <c r="BZ490" s="216"/>
      <c r="CA490" s="216"/>
      <c r="CB490" s="216"/>
      <c r="CC490" s="216"/>
    </row>
    <row r="491" spans="5:124" s="27" customFormat="1" ht="23" hidden="1" customHeight="1" outlineLevel="1" x14ac:dyDescent="0.15">
      <c r="E491" s="201"/>
      <c r="H491" s="378" t="s">
        <v>171</v>
      </c>
      <c r="I491" s="189"/>
      <c r="J491" s="189"/>
      <c r="K491" s="189"/>
      <c r="L491" s="189"/>
      <c r="M491" s="189"/>
      <c r="N491" s="189"/>
      <c r="O491" s="189"/>
      <c r="P491" s="189"/>
      <c r="Q491" s="189"/>
      <c r="R491" s="189"/>
      <c r="S491" s="189"/>
      <c r="T491" s="189"/>
      <c r="U491" s="189"/>
      <c r="V491" s="189"/>
      <c r="W491" s="189"/>
      <c r="X491" s="378" t="s">
        <v>779</v>
      </c>
      <c r="Y491" s="189"/>
      <c r="Z491" s="189"/>
      <c r="AA491" s="189"/>
      <c r="AB491" s="189"/>
      <c r="AC491" s="189"/>
      <c r="AD491" s="189"/>
      <c r="AE491" s="189"/>
      <c r="AF491" s="189"/>
      <c r="AG491" s="189"/>
      <c r="AH491" s="189"/>
      <c r="AI491" s="189"/>
      <c r="AJ491" s="189"/>
      <c r="AK491" s="189"/>
      <c r="AL491" s="189"/>
      <c r="AM491" s="378" t="s">
        <v>779</v>
      </c>
      <c r="AN491" s="189"/>
      <c r="AO491" s="189"/>
      <c r="AP491" s="189"/>
      <c r="AQ491" s="189"/>
      <c r="AR491" s="189"/>
      <c r="AS491" s="189"/>
      <c r="AT491" s="189"/>
      <c r="AU491" s="189"/>
      <c r="AV491" s="189"/>
      <c r="AW491" s="189"/>
      <c r="AX491" s="189"/>
      <c r="AY491" s="189"/>
      <c r="AZ491" s="189"/>
      <c r="BA491" s="378" t="s">
        <v>779</v>
      </c>
      <c r="BB491" s="189"/>
      <c r="BC491" s="189"/>
      <c r="BD491" s="189"/>
      <c r="BE491" s="189"/>
      <c r="BF491" s="189"/>
      <c r="BG491" s="189"/>
      <c r="BH491" s="189"/>
      <c r="BI491" s="189"/>
      <c r="BJ491" s="189"/>
      <c r="BK491" s="189"/>
      <c r="BL491" s="189"/>
      <c r="BM491" s="189"/>
      <c r="BN491" s="189"/>
      <c r="BO491" s="189"/>
      <c r="BP491" s="189"/>
      <c r="BQ491" s="201"/>
      <c r="BR491" s="201"/>
      <c r="BS491" s="201"/>
      <c r="BT491" s="201"/>
      <c r="BU491" s="201"/>
      <c r="BV491" s="201"/>
      <c r="BW491" s="201"/>
      <c r="BX491" s="201"/>
      <c r="BY491" s="201"/>
      <c r="BZ491" s="201"/>
      <c r="CA491" s="201"/>
      <c r="CB491" s="201"/>
      <c r="CC491" s="201"/>
      <c r="CD491" s="201"/>
      <c r="CE491" s="201"/>
      <c r="CF491" s="201"/>
      <c r="CG491" s="201"/>
      <c r="CH491" s="201"/>
      <c r="CI491" s="201"/>
      <c r="CJ491" s="201"/>
      <c r="CK491" s="201"/>
      <c r="CL491" s="201"/>
      <c r="CM491" s="201"/>
      <c r="CN491" s="201"/>
      <c r="CO491" s="201"/>
      <c r="CP491" s="201"/>
      <c r="CQ491" s="201"/>
      <c r="CR491" s="201"/>
      <c r="CS491" s="201"/>
      <c r="CT491" s="201"/>
      <c r="CU491" s="201"/>
      <c r="CV491" s="201"/>
      <c r="CW491" s="201"/>
      <c r="CX491" s="201"/>
      <c r="CY491" s="201"/>
      <c r="CZ491" s="201"/>
      <c r="DA491" s="201"/>
      <c r="DB491" s="201"/>
      <c r="DC491" s="201"/>
      <c r="DD491" s="201"/>
      <c r="DE491" s="201"/>
      <c r="DF491" s="201"/>
      <c r="DG491" s="201"/>
      <c r="DH491" s="201"/>
      <c r="DI491" s="201"/>
      <c r="DJ491" s="201"/>
      <c r="DK491" s="201"/>
      <c r="DL491" s="201"/>
      <c r="DM491" s="201"/>
      <c r="DN491" s="201"/>
      <c r="DO491" s="201"/>
      <c r="DP491" s="201"/>
      <c r="DQ491" s="201"/>
      <c r="DR491" s="201"/>
      <c r="DS491" s="201"/>
      <c r="DT491" s="201"/>
    </row>
    <row r="492" spans="5:124" ht="14" hidden="1" outlineLevel="1" x14ac:dyDescent="0.15">
      <c r="H492" s="4"/>
      <c r="I492" s="1"/>
      <c r="J492" s="1"/>
      <c r="K492" s="1"/>
      <c r="L492" s="1"/>
      <c r="M492" s="1"/>
      <c r="N492" s="1"/>
      <c r="O492" s="1"/>
      <c r="P492" s="1"/>
      <c r="Q492" s="1"/>
      <c r="R492" s="1"/>
      <c r="S492" s="1"/>
      <c r="T492" s="1"/>
      <c r="U492" s="1"/>
      <c r="V492" s="2"/>
      <c r="W492" s="3"/>
      <c r="X492" s="4"/>
      <c r="Y492" s="4"/>
      <c r="Z492" s="4"/>
      <c r="AA492" s="4"/>
      <c r="AB492" s="4"/>
      <c r="AC492" s="4"/>
      <c r="AD492" s="4"/>
      <c r="AE492" s="1"/>
      <c r="AG492" s="27"/>
      <c r="AM492" s="4"/>
      <c r="BQ492" s="201"/>
      <c r="BU492" s="216"/>
      <c r="BV492" s="216"/>
      <c r="BW492" s="216"/>
      <c r="BX492" s="216"/>
      <c r="BY492" s="216"/>
      <c r="BZ492" s="216"/>
      <c r="CA492" s="216"/>
      <c r="CB492" s="216"/>
      <c r="CC492" s="216"/>
    </row>
    <row r="493" spans="5:124" s="27" customFormat="1" ht="15" hidden="1" customHeight="1" outlineLevel="1" x14ac:dyDescent="0.15">
      <c r="E493" s="201"/>
      <c r="H493" s="379" t="s">
        <v>197</v>
      </c>
      <c r="I493" s="14"/>
      <c r="J493" s="14"/>
      <c r="X493" s="379" t="s">
        <v>780</v>
      </c>
      <c r="AM493" s="379" t="s">
        <v>783</v>
      </c>
      <c r="BA493" s="379" t="s">
        <v>818</v>
      </c>
      <c r="BQ493" s="201"/>
      <c r="BR493" s="201"/>
      <c r="BS493" s="201"/>
      <c r="BT493" s="201"/>
      <c r="BU493" s="201"/>
      <c r="BV493" s="201"/>
      <c r="BW493" s="201"/>
      <c r="BX493" s="201"/>
      <c r="BY493" s="201"/>
      <c r="BZ493" s="201"/>
      <c r="CA493" s="201"/>
      <c r="CB493" s="201"/>
      <c r="CC493" s="201"/>
      <c r="CD493" s="201"/>
      <c r="CE493" s="201"/>
      <c r="CF493" s="201"/>
      <c r="CG493" s="201"/>
      <c r="CH493" s="201"/>
      <c r="CI493" s="201"/>
      <c r="CJ493" s="201"/>
      <c r="CK493" s="201"/>
      <c r="CL493" s="201"/>
      <c r="CM493" s="201"/>
      <c r="CN493" s="201"/>
      <c r="CO493" s="201"/>
      <c r="CP493" s="201"/>
      <c r="CQ493" s="201"/>
      <c r="CR493" s="201"/>
      <c r="CS493" s="201"/>
      <c r="CT493" s="201"/>
      <c r="CU493" s="201"/>
      <c r="CV493" s="201"/>
      <c r="CW493" s="201"/>
      <c r="CX493" s="201"/>
      <c r="CY493" s="201"/>
      <c r="CZ493" s="201"/>
      <c r="DA493" s="201"/>
      <c r="DB493" s="201"/>
      <c r="DC493" s="201"/>
      <c r="DD493" s="201"/>
      <c r="DE493" s="201"/>
      <c r="DF493" s="201"/>
      <c r="DG493" s="201"/>
      <c r="DH493" s="201"/>
      <c r="DI493" s="201"/>
      <c r="DJ493" s="201"/>
      <c r="DK493" s="201"/>
      <c r="DL493" s="201"/>
      <c r="DM493" s="201"/>
      <c r="DN493" s="201"/>
      <c r="DO493" s="201"/>
      <c r="DP493" s="201"/>
      <c r="DQ493" s="201"/>
      <c r="DR493" s="201"/>
      <c r="DS493" s="201"/>
      <c r="DT493" s="201"/>
    </row>
    <row r="494" spans="5:124" s="27" customFormat="1" ht="19" hidden="1" customHeight="1" outlineLevel="1" x14ac:dyDescent="0.15">
      <c r="E494" s="201"/>
      <c r="H494" s="380">
        <v>1</v>
      </c>
      <c r="I494" s="15"/>
      <c r="J494" s="25"/>
      <c r="X494" s="380" t="str">
        <f>X!C352</f>
        <v>Secco</v>
      </c>
      <c r="Y494" s="473"/>
      <c r="Z494" s="473"/>
      <c r="AA494" s="473"/>
      <c r="AB494" s="473"/>
      <c r="AC494" s="473"/>
      <c r="AD494" s="474"/>
      <c r="AM494" s="489">
        <v>6</v>
      </c>
      <c r="AN494" s="473"/>
      <c r="AO494" s="473"/>
      <c r="AP494" s="474"/>
      <c r="BA494" s="609" t="str">
        <f>X!C354</f>
        <v>Nessuna funzione aggiuntiva</v>
      </c>
      <c r="BB494" s="473"/>
      <c r="BC494" s="473"/>
      <c r="BD494" s="473"/>
      <c r="BE494" s="473"/>
      <c r="BF494" s="473"/>
      <c r="BG494" s="473"/>
      <c r="BH494" s="473"/>
      <c r="BI494" s="473"/>
      <c r="BJ494" s="473"/>
      <c r="BK494" s="473"/>
      <c r="BL494" s="474"/>
      <c r="BQ494" s="201"/>
      <c r="BR494" s="201"/>
      <c r="BS494" s="201"/>
      <c r="BT494" s="201"/>
      <c r="BU494" s="216"/>
      <c r="BV494" s="216"/>
      <c r="BW494" s="216"/>
      <c r="BX494" s="216"/>
      <c r="BY494" s="216"/>
      <c r="BZ494" s="216"/>
      <c r="CA494" s="216"/>
      <c r="CB494" s="216"/>
      <c r="CC494" s="216"/>
      <c r="CD494" s="201"/>
      <c r="CE494" s="201"/>
      <c r="CF494" s="201"/>
      <c r="CG494" s="201"/>
      <c r="CH494" s="201"/>
      <c r="CI494" s="201"/>
      <c r="CJ494" s="201"/>
      <c r="CK494" s="201"/>
      <c r="CL494" s="201"/>
      <c r="CM494" s="201"/>
      <c r="CN494" s="201"/>
      <c r="CO494" s="201"/>
      <c r="CP494" s="201"/>
      <c r="CQ494" s="201"/>
      <c r="CR494" s="201"/>
      <c r="CS494" s="201"/>
      <c r="CT494" s="201"/>
      <c r="CU494" s="201"/>
      <c r="CV494" s="201"/>
      <c r="CW494" s="201"/>
      <c r="CX494" s="201"/>
      <c r="CY494" s="201"/>
      <c r="CZ494" s="201"/>
      <c r="DA494" s="201"/>
      <c r="DB494" s="201"/>
      <c r="DC494" s="201"/>
      <c r="DD494" s="201"/>
      <c r="DE494" s="201"/>
      <c r="DF494" s="201"/>
      <c r="DG494" s="201"/>
      <c r="DH494" s="201"/>
      <c r="DI494" s="201"/>
      <c r="DJ494" s="201"/>
      <c r="DK494" s="201"/>
      <c r="DL494" s="201"/>
      <c r="DM494" s="201"/>
      <c r="DN494" s="201"/>
      <c r="DO494" s="201"/>
      <c r="DP494" s="201"/>
      <c r="DQ494" s="201"/>
      <c r="DR494" s="201"/>
      <c r="DS494" s="201"/>
      <c r="DT494" s="201"/>
    </row>
    <row r="495" spans="5:124" s="27" customFormat="1" ht="19" hidden="1" customHeight="1" outlineLevel="1" x14ac:dyDescent="0.15">
      <c r="E495" s="201"/>
      <c r="H495" s="380">
        <v>2</v>
      </c>
      <c r="I495" s="15"/>
      <c r="J495" s="25"/>
      <c r="X495" s="380" t="str">
        <f>X!C353</f>
        <v>Ibrido</v>
      </c>
      <c r="Y495" s="473"/>
      <c r="Z495" s="473"/>
      <c r="AA495" s="473"/>
      <c r="AB495" s="473"/>
      <c r="AC495" s="473"/>
      <c r="AD495" s="474"/>
      <c r="AM495" s="489">
        <v>10</v>
      </c>
      <c r="AN495" s="473"/>
      <c r="AO495" s="473"/>
      <c r="AP495" s="474"/>
      <c r="BA495" s="609" t="str">
        <f>X!C355</f>
        <v>Impianto con free-cooling</v>
      </c>
      <c r="BB495" s="473"/>
      <c r="BC495" s="473"/>
      <c r="BD495" s="473"/>
      <c r="BE495" s="473"/>
      <c r="BF495" s="473"/>
      <c r="BG495" s="473"/>
      <c r="BH495" s="473"/>
      <c r="BI495" s="473"/>
      <c r="BJ495" s="473"/>
      <c r="BK495" s="473"/>
      <c r="BL495" s="474"/>
      <c r="BQ495" s="201"/>
      <c r="BR495" s="201"/>
      <c r="BS495" s="201"/>
      <c r="BT495" s="201"/>
      <c r="BU495" s="216"/>
      <c r="BV495" s="216"/>
      <c r="BW495" s="216"/>
      <c r="BX495" s="216"/>
      <c r="BY495" s="216"/>
      <c r="BZ495" s="216"/>
      <c r="CA495" s="216"/>
      <c r="CB495" s="216"/>
      <c r="CC495" s="216"/>
      <c r="CD495" s="201"/>
      <c r="CE495" s="201"/>
      <c r="CF495" s="201"/>
      <c r="CG495" s="201"/>
      <c r="CH495" s="201"/>
      <c r="CI495" s="201"/>
      <c r="CJ495" s="201"/>
      <c r="CK495" s="201"/>
      <c r="CL495" s="201"/>
      <c r="CM495" s="201"/>
      <c r="CN495" s="201"/>
      <c r="CO495" s="201"/>
      <c r="CP495" s="201"/>
      <c r="CQ495" s="201"/>
      <c r="CR495" s="201"/>
      <c r="CS495" s="201"/>
      <c r="CT495" s="201"/>
      <c r="CU495" s="201"/>
      <c r="CV495" s="201"/>
      <c r="CW495" s="201"/>
      <c r="CX495" s="201"/>
      <c r="CY495" s="201"/>
      <c r="CZ495" s="201"/>
      <c r="DA495" s="201"/>
      <c r="DB495" s="201"/>
      <c r="DC495" s="201"/>
      <c r="DD495" s="201"/>
      <c r="DE495" s="201"/>
      <c r="DF495" s="201"/>
      <c r="DG495" s="201"/>
      <c r="DH495" s="201"/>
      <c r="DI495" s="201"/>
      <c r="DJ495" s="201"/>
      <c r="DK495" s="201"/>
      <c r="DL495" s="201"/>
      <c r="DM495" s="201"/>
      <c r="DN495" s="201"/>
      <c r="DO495" s="201"/>
      <c r="DP495" s="201"/>
      <c r="DQ495" s="201"/>
      <c r="DR495" s="201"/>
      <c r="DS495" s="201"/>
      <c r="DT495" s="201"/>
    </row>
    <row r="496" spans="5:124" s="27" customFormat="1" ht="19" hidden="1" customHeight="1" outlineLevel="1" x14ac:dyDescent="0.15">
      <c r="E496" s="201"/>
      <c r="H496" s="380">
        <v>3</v>
      </c>
      <c r="I496" s="15"/>
      <c r="J496" s="25"/>
      <c r="AM496" s="490">
        <v>14</v>
      </c>
      <c r="AN496" s="473"/>
      <c r="AO496" s="473"/>
      <c r="AP496" s="474"/>
      <c r="BA496" s="610" t="str">
        <f>X!C356</f>
        <v>Impianto con recupero del calore</v>
      </c>
      <c r="BB496" s="473"/>
      <c r="BC496" s="473"/>
      <c r="BD496" s="473"/>
      <c r="BE496" s="473"/>
      <c r="BF496" s="473"/>
      <c r="BG496" s="473"/>
      <c r="BH496" s="473"/>
      <c r="BI496" s="473"/>
      <c r="BJ496" s="473"/>
      <c r="BK496" s="473"/>
      <c r="BL496" s="474"/>
      <c r="BQ496" s="201"/>
      <c r="BR496" s="201"/>
      <c r="BS496" s="201"/>
      <c r="BT496" s="201"/>
      <c r="BU496" s="216"/>
      <c r="BV496" s="216"/>
      <c r="BW496" s="216"/>
      <c r="BX496" s="216"/>
      <c r="BY496" s="216"/>
      <c r="BZ496" s="216"/>
      <c r="CA496" s="216"/>
      <c r="CB496" s="216"/>
      <c r="CC496" s="216"/>
      <c r="CD496" s="201"/>
      <c r="CE496" s="201"/>
      <c r="CF496" s="201"/>
      <c r="CG496" s="201"/>
      <c r="CH496" s="201"/>
      <c r="CI496" s="201"/>
      <c r="CJ496" s="201"/>
      <c r="CK496" s="201"/>
      <c r="CL496" s="201"/>
      <c r="CM496" s="201"/>
      <c r="CN496" s="201"/>
      <c r="CO496" s="201"/>
      <c r="CP496" s="201"/>
      <c r="CQ496" s="201"/>
      <c r="CR496" s="201"/>
      <c r="CS496" s="201"/>
      <c r="CT496" s="201"/>
      <c r="CU496" s="201"/>
      <c r="CV496" s="201"/>
      <c r="CW496" s="201"/>
      <c r="CX496" s="201"/>
      <c r="CY496" s="201"/>
      <c r="CZ496" s="201"/>
      <c r="DA496" s="201"/>
      <c r="DB496" s="201"/>
      <c r="DC496" s="201"/>
      <c r="DD496" s="201"/>
      <c r="DE496" s="201"/>
      <c r="DF496" s="201"/>
      <c r="DG496" s="201"/>
      <c r="DH496" s="201"/>
      <c r="DI496" s="201"/>
      <c r="DJ496" s="201"/>
      <c r="DK496" s="201"/>
      <c r="DL496" s="201"/>
      <c r="DM496" s="201"/>
      <c r="DN496" s="201"/>
      <c r="DO496" s="201"/>
      <c r="DP496" s="201"/>
      <c r="DQ496" s="201"/>
      <c r="DR496" s="201"/>
      <c r="DS496" s="201"/>
      <c r="DT496" s="201"/>
    </row>
    <row r="497" spans="5:124" s="27" customFormat="1" ht="19" hidden="1" customHeight="1" outlineLevel="1" x14ac:dyDescent="0.15">
      <c r="E497" s="201"/>
      <c r="H497" s="380">
        <v>4</v>
      </c>
      <c r="I497" s="15"/>
      <c r="J497" s="25"/>
      <c r="AM497" s="490">
        <v>18</v>
      </c>
      <c r="AN497" s="473"/>
      <c r="AO497" s="473"/>
      <c r="AP497" s="474"/>
      <c r="BQ497" s="201"/>
      <c r="BR497" s="201"/>
      <c r="BS497" s="201"/>
      <c r="BT497" s="201"/>
      <c r="BU497" s="201"/>
      <c r="BV497" s="201"/>
      <c r="BW497" s="201"/>
      <c r="BX497" s="201"/>
      <c r="BY497" s="201"/>
      <c r="BZ497" s="201"/>
      <c r="CA497" s="201"/>
      <c r="CB497" s="201"/>
      <c r="CC497" s="201"/>
      <c r="CD497" s="201"/>
      <c r="CE497" s="201"/>
      <c r="CF497" s="201"/>
      <c r="CG497" s="201"/>
      <c r="CH497" s="201"/>
      <c r="CI497" s="201"/>
      <c r="CJ497" s="201"/>
      <c r="CK497" s="201"/>
      <c r="CL497" s="201"/>
      <c r="CM497" s="201"/>
      <c r="CN497" s="201"/>
      <c r="CO497" s="201"/>
      <c r="CP497" s="201"/>
      <c r="CQ497" s="201"/>
      <c r="CR497" s="201"/>
      <c r="CS497" s="201"/>
      <c r="CT497" s="201"/>
      <c r="CU497" s="201"/>
      <c r="CV497" s="201"/>
      <c r="CW497" s="201"/>
      <c r="CX497" s="201"/>
      <c r="CY497" s="201"/>
      <c r="CZ497" s="201"/>
      <c r="DA497" s="201"/>
      <c r="DB497" s="201"/>
      <c r="DC497" s="201"/>
      <c r="DD497" s="201"/>
      <c r="DE497" s="201"/>
      <c r="DF497" s="201"/>
      <c r="DG497" s="201"/>
      <c r="DH497" s="201"/>
      <c r="DI497" s="201"/>
      <c r="DJ497" s="201"/>
      <c r="DK497" s="201"/>
      <c r="DL497" s="201"/>
      <c r="DM497" s="201"/>
      <c r="DN497" s="201"/>
      <c r="DO497" s="201"/>
      <c r="DP497" s="201"/>
      <c r="DQ497" s="201"/>
      <c r="DR497" s="201"/>
      <c r="DS497" s="201"/>
      <c r="DT497" s="201"/>
    </row>
    <row r="498" spans="5:124" ht="18" hidden="1" customHeight="1" outlineLevel="1" x14ac:dyDescent="0.15">
      <c r="H498" s="9"/>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M498" s="491">
        <v>22</v>
      </c>
      <c r="AN498" s="475"/>
      <c r="AO498" s="475"/>
      <c r="AP498" s="476"/>
      <c r="BQ498" s="201"/>
      <c r="BU498" s="201"/>
      <c r="BV498" s="201"/>
      <c r="BW498" s="201"/>
      <c r="BX498" s="201"/>
      <c r="BY498" s="201"/>
      <c r="BZ498" s="201"/>
      <c r="CA498" s="201"/>
      <c r="CB498" s="201"/>
      <c r="CC498" s="201"/>
    </row>
    <row r="499" spans="5:124" ht="14" hidden="1" outlineLevel="1" x14ac:dyDescent="0.15">
      <c r="H499" s="4"/>
      <c r="I499" s="1"/>
      <c r="J499" s="1"/>
      <c r="K499" s="1"/>
      <c r="L499" s="1"/>
      <c r="M499" s="1"/>
      <c r="N499" s="1"/>
      <c r="O499" s="1"/>
      <c r="P499" s="1"/>
      <c r="Q499" s="1"/>
      <c r="R499" s="1"/>
      <c r="S499" s="1"/>
      <c r="T499" s="1"/>
      <c r="U499" s="1"/>
      <c r="V499" s="2"/>
      <c r="W499" s="3"/>
      <c r="X499" s="12"/>
      <c r="Y499" s="3"/>
      <c r="Z499" s="3"/>
      <c r="AA499" s="3"/>
      <c r="AB499" s="3"/>
      <c r="AC499" s="3"/>
      <c r="AD499" s="3"/>
      <c r="AE499" s="3"/>
      <c r="AG499" s="27"/>
      <c r="BQ499" s="201"/>
      <c r="BU499" s="201"/>
      <c r="BV499" s="201"/>
      <c r="BW499" s="201"/>
      <c r="BX499" s="201"/>
      <c r="BY499" s="201"/>
      <c r="BZ499" s="201"/>
      <c r="CA499" s="201"/>
      <c r="CB499" s="201"/>
      <c r="CC499" s="201"/>
    </row>
    <row r="500" spans="5:124" hidden="1" outlineLevel="1" x14ac:dyDescent="0.15">
      <c r="BQ500" s="201"/>
      <c r="BU500" s="201"/>
      <c r="BV500" s="201"/>
      <c r="BW500" s="201"/>
      <c r="BX500" s="201"/>
      <c r="BY500" s="201"/>
      <c r="BZ500" s="201"/>
      <c r="CA500" s="201"/>
      <c r="CB500" s="201"/>
      <c r="CC500" s="201"/>
    </row>
    <row r="501" spans="5:124" s="27" customFormat="1" ht="23" hidden="1" customHeight="1" outlineLevel="1" x14ac:dyDescent="0.15">
      <c r="E501" s="201"/>
      <c r="H501" s="378" t="s">
        <v>133</v>
      </c>
      <c r="I501" s="189"/>
      <c r="J501" s="189"/>
      <c r="K501" s="189"/>
      <c r="L501" s="189"/>
      <c r="M501" s="189"/>
      <c r="N501" s="189"/>
      <c r="O501" s="189"/>
      <c r="P501" s="189"/>
      <c r="Q501" s="189"/>
      <c r="R501" s="189"/>
      <c r="S501" s="189"/>
      <c r="T501" s="189"/>
      <c r="U501" s="189"/>
      <c r="V501" s="189"/>
      <c r="W501" s="189"/>
      <c r="X501" s="189"/>
      <c r="Y501" s="189"/>
      <c r="Z501" s="189"/>
      <c r="AA501" s="189"/>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9"/>
      <c r="BC501" s="189"/>
      <c r="BD501" s="189"/>
      <c r="BE501" s="189"/>
      <c r="BF501" s="189"/>
      <c r="BG501" s="189"/>
      <c r="BH501" s="189"/>
      <c r="BI501" s="189"/>
      <c r="BJ501" s="189"/>
      <c r="BK501" s="189"/>
      <c r="BL501" s="189"/>
      <c r="BM501" s="189"/>
      <c r="BN501" s="189"/>
      <c r="BO501" s="189"/>
      <c r="BP501" s="189"/>
      <c r="BQ501" s="201"/>
      <c r="BR501" s="201"/>
      <c r="BS501" s="201"/>
      <c r="BT501" s="201"/>
      <c r="BU501" s="201"/>
      <c r="BV501" s="201"/>
      <c r="BW501" s="201"/>
      <c r="BX501" s="201"/>
      <c r="BY501" s="201"/>
      <c r="BZ501" s="201"/>
      <c r="CA501" s="201"/>
      <c r="CB501" s="201"/>
      <c r="CC501" s="201"/>
      <c r="CD501" s="201"/>
      <c r="CE501" s="201"/>
      <c r="CF501" s="201"/>
      <c r="CG501" s="201"/>
      <c r="CH501" s="201"/>
      <c r="CI501" s="201"/>
      <c r="CJ501" s="201"/>
      <c r="CK501" s="201"/>
      <c r="CL501" s="201"/>
      <c r="CM501" s="201"/>
      <c r="CN501" s="201"/>
      <c r="CO501" s="201"/>
      <c r="CP501" s="201"/>
      <c r="CQ501" s="201"/>
      <c r="CR501" s="201"/>
      <c r="CS501" s="201"/>
      <c r="CT501" s="201"/>
      <c r="CU501" s="201"/>
      <c r="CV501" s="201"/>
      <c r="CW501" s="201"/>
      <c r="CX501" s="201"/>
      <c r="CY501" s="201"/>
      <c r="CZ501" s="201"/>
      <c r="DA501" s="201"/>
      <c r="DB501" s="201"/>
      <c r="DC501" s="201"/>
      <c r="DD501" s="201"/>
      <c r="DE501" s="201"/>
      <c r="DF501" s="201"/>
      <c r="DG501" s="201"/>
      <c r="DH501" s="201"/>
      <c r="DI501" s="201"/>
      <c r="DJ501" s="201"/>
      <c r="DK501" s="201"/>
      <c r="DL501" s="201"/>
      <c r="DM501" s="201"/>
      <c r="DN501" s="201"/>
      <c r="DO501" s="201"/>
      <c r="DP501" s="201"/>
      <c r="DQ501" s="201"/>
      <c r="DR501" s="201"/>
      <c r="DS501" s="201"/>
      <c r="DT501" s="201"/>
    </row>
    <row r="502" spans="5:124" hidden="1" outlineLevel="1" x14ac:dyDescent="0.15">
      <c r="BQ502" s="201"/>
      <c r="BU502" s="201"/>
      <c r="BV502" s="201"/>
      <c r="BW502" s="201"/>
      <c r="BX502" s="201"/>
      <c r="BY502" s="201"/>
      <c r="BZ502" s="201"/>
      <c r="CA502" s="201"/>
      <c r="CB502" s="201"/>
      <c r="CC502" s="201"/>
    </row>
    <row r="503" spans="5:124" hidden="1" outlineLevel="1" x14ac:dyDescent="0.15">
      <c r="Z503" s="1366" t="s">
        <v>94</v>
      </c>
      <c r="AA503" s="1366"/>
      <c r="AB503" s="1366"/>
      <c r="AD503" s="1291" t="s">
        <v>97</v>
      </c>
      <c r="AE503" s="1291"/>
      <c r="AF503" s="1291"/>
      <c r="AH503" s="1299" t="s">
        <v>98</v>
      </c>
      <c r="AI503" s="1299"/>
      <c r="AJ503" s="1299"/>
      <c r="AL503" s="1299" t="s">
        <v>99</v>
      </c>
      <c r="AM503" s="1299"/>
      <c r="AN503" s="1299"/>
      <c r="AP503" s="1299" t="s">
        <v>101</v>
      </c>
      <c r="AQ503" s="1299"/>
      <c r="AR503" s="1299"/>
      <c r="AS503" s="1299"/>
      <c r="AT503" s="1299"/>
      <c r="AX503" s="1366" t="s">
        <v>94</v>
      </c>
      <c r="AY503" s="1366"/>
      <c r="AZ503" s="1366"/>
      <c r="BB503" s="1291" t="s">
        <v>97</v>
      </c>
      <c r="BC503" s="1291"/>
      <c r="BD503" s="1291"/>
      <c r="BF503" s="1299" t="s">
        <v>98</v>
      </c>
      <c r="BG503" s="1299"/>
      <c r="BH503" s="1299"/>
      <c r="BJ503" s="1299" t="s">
        <v>99</v>
      </c>
      <c r="BK503" s="1299"/>
      <c r="BL503" s="1299"/>
      <c r="BN503" s="1299" t="s">
        <v>101</v>
      </c>
      <c r="BO503" s="1299"/>
      <c r="BP503" s="1299"/>
      <c r="BQ503" s="201"/>
      <c r="BU503" s="201"/>
      <c r="BV503" s="201"/>
      <c r="BW503" s="201"/>
      <c r="BX503" s="201"/>
      <c r="BY503" s="201"/>
      <c r="BZ503" s="201"/>
      <c r="CA503" s="201"/>
      <c r="CB503" s="201"/>
      <c r="CC503" s="201"/>
    </row>
    <row r="504" spans="5:124" hidden="1" outlineLevel="1" x14ac:dyDescent="0.15">
      <c r="BQ504" s="201"/>
      <c r="BU504" s="201"/>
      <c r="BV504" s="201"/>
      <c r="BW504" s="201"/>
      <c r="BX504" s="201"/>
      <c r="BY504" s="201"/>
      <c r="BZ504" s="201"/>
      <c r="CA504" s="201"/>
      <c r="CB504" s="201"/>
      <c r="CC504" s="201"/>
    </row>
    <row r="505" spans="5:124" ht="17" hidden="1" customHeight="1" outlineLevel="1" x14ac:dyDescent="0.15">
      <c r="H505" s="367"/>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Q505" s="201"/>
      <c r="BU505" s="201"/>
      <c r="BV505" s="201"/>
      <c r="BW505" s="201"/>
      <c r="BX505" s="201"/>
      <c r="BY505" s="201"/>
      <c r="BZ505" s="201"/>
      <c r="CA505" s="201"/>
      <c r="CB505" s="201"/>
      <c r="CC505" s="201"/>
    </row>
    <row r="506" spans="5:124" s="27" customFormat="1" ht="17" hidden="1" customHeight="1" outlineLevel="1" x14ac:dyDescent="0.15">
      <c r="E506" s="201"/>
      <c r="H506" s="223" t="str">
        <f>I79</f>
        <v>Pompe circolazione caldo</v>
      </c>
      <c r="I506" s="191"/>
      <c r="J506" s="191"/>
      <c r="K506" s="191"/>
      <c r="L506" s="191"/>
      <c r="M506" s="191"/>
      <c r="N506" s="191"/>
      <c r="O506" s="191"/>
      <c r="P506" s="191"/>
      <c r="Q506" s="191"/>
      <c r="R506" s="191"/>
      <c r="S506" s="191"/>
      <c r="T506" s="191"/>
      <c r="U506" s="191"/>
      <c r="V506" s="191"/>
      <c r="W506" s="191"/>
      <c r="X506" s="191"/>
      <c r="Y506" s="191"/>
      <c r="Z506" s="1292" t="s">
        <v>94</v>
      </c>
      <c r="AA506" s="1292"/>
      <c r="AB506" s="1292"/>
      <c r="AD506" s="1292" t="s">
        <v>97</v>
      </c>
      <c r="AE506" s="1292"/>
      <c r="AF506" s="1292"/>
      <c r="AH506" s="1292" t="s">
        <v>98</v>
      </c>
      <c r="AI506" s="1292"/>
      <c r="AJ506" s="1292"/>
      <c r="AL506" s="1292" t="s">
        <v>99</v>
      </c>
      <c r="AM506" s="1292"/>
      <c r="AN506" s="1292"/>
      <c r="AO506" s="192"/>
      <c r="AP506" s="192"/>
      <c r="AQ506" s="192"/>
      <c r="AR506" s="192"/>
      <c r="AS506" s="192"/>
      <c r="AT506" s="192"/>
      <c r="AU506" s="192"/>
      <c r="AV506" s="192"/>
      <c r="AW506" s="192"/>
      <c r="AX506" s="1292" t="s">
        <v>94</v>
      </c>
      <c r="AY506" s="1292"/>
      <c r="AZ506" s="1292"/>
      <c r="BB506" s="1292" t="s">
        <v>97</v>
      </c>
      <c r="BC506" s="1292"/>
      <c r="BD506" s="1292"/>
      <c r="BF506" s="1292" t="s">
        <v>98</v>
      </c>
      <c r="BG506" s="1292"/>
      <c r="BH506" s="1292"/>
      <c r="BJ506" s="1292" t="s">
        <v>99</v>
      </c>
      <c r="BK506" s="1292"/>
      <c r="BL506" s="1292"/>
      <c r="BM506" s="192"/>
      <c r="BN506" s="192"/>
      <c r="BO506" s="192"/>
      <c r="BP506" s="192"/>
      <c r="BQ506" s="201"/>
      <c r="BR506" s="201"/>
      <c r="BS506" s="201"/>
      <c r="BT506" s="201"/>
      <c r="BU506" s="201"/>
      <c r="BV506" s="201"/>
      <c r="BW506" s="201"/>
      <c r="BX506" s="201"/>
      <c r="BY506" s="201"/>
      <c r="BZ506" s="201"/>
      <c r="CA506" s="201"/>
      <c r="CB506" s="201"/>
      <c r="CC506" s="201"/>
      <c r="CD506" s="201"/>
      <c r="CE506" s="201"/>
      <c r="CF506" s="201"/>
      <c r="CG506" s="201"/>
      <c r="CH506" s="201"/>
      <c r="CI506" s="201"/>
      <c r="CJ506" s="201"/>
      <c r="CK506" s="201"/>
      <c r="CL506" s="201"/>
      <c r="CM506" s="201"/>
      <c r="CN506" s="201"/>
      <c r="CO506" s="201"/>
      <c r="CP506" s="201"/>
      <c r="CQ506" s="201"/>
      <c r="CR506" s="201"/>
      <c r="CS506" s="201"/>
      <c r="CT506" s="201"/>
      <c r="CU506" s="201"/>
      <c r="CV506" s="201"/>
      <c r="CW506" s="201"/>
      <c r="CX506" s="201"/>
      <c r="CY506" s="201"/>
      <c r="CZ506" s="201"/>
      <c r="DA506" s="201"/>
      <c r="DB506" s="201"/>
      <c r="DC506" s="201"/>
      <c r="DD506" s="201"/>
      <c r="DE506" s="201"/>
      <c r="DF506" s="201"/>
      <c r="DG506" s="201"/>
      <c r="DH506" s="201"/>
      <c r="DI506" s="201"/>
      <c r="DJ506" s="201"/>
      <c r="DK506" s="201"/>
      <c r="DL506" s="201"/>
      <c r="DM506" s="201"/>
      <c r="DN506" s="201"/>
      <c r="DO506" s="201"/>
      <c r="DP506" s="201"/>
      <c r="DQ506" s="201"/>
      <c r="DR506" s="201"/>
      <c r="DS506" s="201"/>
      <c r="DT506" s="201"/>
    </row>
    <row r="507" spans="5:124" s="27" customFormat="1" ht="17" hidden="1" customHeight="1" outlineLevel="1" x14ac:dyDescent="0.15">
      <c r="E507" s="201"/>
      <c r="H507" s="55"/>
      <c r="I507" s="403" t="str">
        <f>X!$C$82</f>
        <v>acceso/spento</v>
      </c>
      <c r="J507" s="191"/>
      <c r="K507" s="191"/>
      <c r="L507" s="191"/>
      <c r="M507" s="191"/>
      <c r="N507" s="191"/>
      <c r="O507" s="191"/>
      <c r="P507" s="191"/>
      <c r="Q507" s="191"/>
      <c r="R507" s="191"/>
      <c r="S507" s="191"/>
      <c r="T507" s="191"/>
      <c r="U507" s="191"/>
      <c r="V507" s="191"/>
      <c r="W507" s="191"/>
      <c r="X507" s="191"/>
      <c r="Y507" s="191"/>
      <c r="Z507" s="1292">
        <v>0</v>
      </c>
      <c r="AA507" s="1292"/>
      <c r="AB507" s="1292"/>
      <c r="AD507" s="1292">
        <v>0</v>
      </c>
      <c r="AE507" s="1292"/>
      <c r="AF507" s="1292"/>
      <c r="AH507" s="1292">
        <v>0</v>
      </c>
      <c r="AI507" s="1292"/>
      <c r="AJ507" s="1292"/>
      <c r="AL507" s="1292">
        <v>0</v>
      </c>
      <c r="AM507" s="1292"/>
      <c r="AN507" s="1292"/>
      <c r="AO507" s="192"/>
      <c r="AP507" s="1434">
        <f>0</f>
        <v>0</v>
      </c>
      <c r="AQ507" s="1434"/>
      <c r="AR507" s="1434"/>
      <c r="AS507" s="1434"/>
      <c r="AT507" s="1434"/>
      <c r="AU507" s="192"/>
      <c r="AV507" s="192"/>
      <c r="AW507" s="192"/>
      <c r="AX507" s="1292">
        <f>Z507</f>
        <v>0</v>
      </c>
      <c r="AY507" s="1292"/>
      <c r="AZ507" s="1292"/>
      <c r="BB507" s="1292">
        <f>AD507</f>
        <v>0</v>
      </c>
      <c r="BC507" s="1292"/>
      <c r="BD507" s="1292"/>
      <c r="BF507" s="1292">
        <f>AH507</f>
        <v>0</v>
      </c>
      <c r="BG507" s="1292"/>
      <c r="BH507" s="1292"/>
      <c r="BJ507" s="1292">
        <f>AL507</f>
        <v>0</v>
      </c>
      <c r="BK507" s="1292"/>
      <c r="BL507" s="1292"/>
      <c r="BM507" s="192"/>
      <c r="BN507" s="1434">
        <f>AP507</f>
        <v>0</v>
      </c>
      <c r="BO507" s="1434"/>
      <c r="BP507" s="1434"/>
      <c r="BQ507" s="201"/>
      <c r="BR507" s="201"/>
      <c r="BS507" s="201"/>
      <c r="BT507" s="201" t="s">
        <v>800</v>
      </c>
      <c r="BU507" s="216"/>
      <c r="BV507" s="216"/>
      <c r="BW507" s="216"/>
      <c r="BX507" s="216"/>
      <c r="BY507" s="216"/>
      <c r="BZ507" s="216"/>
      <c r="CA507" s="216"/>
      <c r="CB507" s="216"/>
      <c r="CC507" s="216"/>
      <c r="CD507" s="201"/>
      <c r="CE507" s="201"/>
      <c r="CF507" s="201"/>
      <c r="CG507" s="201"/>
      <c r="CH507" s="201"/>
      <c r="CI507" s="201"/>
      <c r="CJ507" s="201"/>
      <c r="CK507" s="201"/>
      <c r="CL507" s="201"/>
      <c r="CM507" s="201"/>
      <c r="CN507" s="201"/>
      <c r="CO507" s="201"/>
      <c r="CP507" s="201"/>
      <c r="CQ507" s="201"/>
      <c r="CR507" s="201"/>
      <c r="CS507" s="201"/>
      <c r="CT507" s="201"/>
      <c r="CU507" s="201"/>
      <c r="CV507" s="201"/>
      <c r="CW507" s="201"/>
      <c r="CX507" s="201"/>
      <c r="CY507" s="201"/>
      <c r="CZ507" s="201"/>
      <c r="DA507" s="201"/>
      <c r="DB507" s="201"/>
      <c r="DC507" s="201"/>
      <c r="DD507" s="201"/>
      <c r="DE507" s="201"/>
      <c r="DF507" s="201"/>
      <c r="DG507" s="201"/>
      <c r="DH507" s="201"/>
      <c r="DI507" s="201"/>
      <c r="DJ507" s="201"/>
      <c r="DK507" s="201"/>
      <c r="DL507" s="201"/>
      <c r="DM507" s="201"/>
      <c r="DN507" s="201"/>
      <c r="DO507" s="201"/>
      <c r="DP507" s="201"/>
      <c r="DQ507" s="201"/>
      <c r="DR507" s="201"/>
      <c r="DS507" s="201"/>
      <c r="DT507" s="201"/>
    </row>
    <row r="508" spans="5:124" s="27" customFormat="1" ht="17" hidden="1" customHeight="1" outlineLevel="1" x14ac:dyDescent="0.15">
      <c r="E508" s="201"/>
      <c r="H508" s="55"/>
      <c r="I508" s="403" t="str">
        <f>X!$C$42</f>
        <v>comando in base al fabbisogno (FU)</v>
      </c>
      <c r="J508" s="191"/>
      <c r="K508" s="191"/>
      <c r="L508" s="191"/>
      <c r="M508" s="191"/>
      <c r="N508" s="191"/>
      <c r="O508" s="191"/>
      <c r="P508" s="191"/>
      <c r="Q508" s="191"/>
      <c r="R508" s="191"/>
      <c r="S508" s="191"/>
      <c r="T508" s="191"/>
      <c r="U508" s="191"/>
      <c r="V508" s="191"/>
      <c r="W508" s="191"/>
      <c r="X508" s="191"/>
      <c r="Y508" s="191"/>
      <c r="Z508" s="1292">
        <v>0.3</v>
      </c>
      <c r="AA508" s="1292"/>
      <c r="AB508" s="1292"/>
      <c r="AD508" s="1292">
        <v>0</v>
      </c>
      <c r="AE508" s="1292"/>
      <c r="AF508" s="1292"/>
      <c r="AH508" s="1292">
        <v>0.3</v>
      </c>
      <c r="AI508" s="1292"/>
      <c r="AJ508" s="1292"/>
      <c r="AL508" s="1292">
        <v>0.5</v>
      </c>
      <c r="AM508" s="1292"/>
      <c r="AN508" s="1292"/>
      <c r="AO508" s="192"/>
      <c r="AP508" s="1434">
        <f>AVERAGE(Z508:AN508)</f>
        <v>0.27500000000000002</v>
      </c>
      <c r="AQ508" s="1434"/>
      <c r="AR508" s="1434"/>
      <c r="AS508" s="1434"/>
      <c r="AT508" s="1434"/>
      <c r="AU508" s="192"/>
      <c r="AV508" s="192"/>
      <c r="AW508" s="192"/>
      <c r="AX508" s="1292">
        <f>Z508</f>
        <v>0.3</v>
      </c>
      <c r="AY508" s="1292"/>
      <c r="AZ508" s="1292"/>
      <c r="BB508" s="1292">
        <f>AD508</f>
        <v>0</v>
      </c>
      <c r="BC508" s="1292"/>
      <c r="BD508" s="1292"/>
      <c r="BF508" s="1292">
        <f>AH508</f>
        <v>0.3</v>
      </c>
      <c r="BG508" s="1292"/>
      <c r="BH508" s="1292"/>
      <c r="BJ508" s="1292">
        <f>AL508</f>
        <v>0.5</v>
      </c>
      <c r="BK508" s="1292"/>
      <c r="BL508" s="1292"/>
      <c r="BM508" s="192"/>
      <c r="BN508" s="1434">
        <f>AP508</f>
        <v>0.27500000000000002</v>
      </c>
      <c r="BO508" s="1434"/>
      <c r="BP508" s="1434"/>
      <c r="BQ508" s="201"/>
      <c r="BR508" s="201"/>
      <c r="BS508" s="201"/>
      <c r="BT508" s="201" t="s">
        <v>800</v>
      </c>
      <c r="BU508" s="201"/>
      <c r="BV508" s="201"/>
      <c r="BW508" s="201"/>
      <c r="BX508" s="201"/>
      <c r="BY508" s="201"/>
      <c r="BZ508" s="201"/>
      <c r="CA508" s="201"/>
      <c r="CB508" s="201"/>
      <c r="CC508" s="201"/>
      <c r="CD508" s="201"/>
      <c r="CE508" s="201"/>
      <c r="CF508" s="201"/>
      <c r="CG508" s="201"/>
      <c r="CH508" s="201"/>
      <c r="CI508" s="201"/>
      <c r="CJ508" s="201"/>
      <c r="CK508" s="201"/>
      <c r="CL508" s="201"/>
      <c r="CM508" s="201"/>
      <c r="CN508" s="201"/>
      <c r="CO508" s="201"/>
      <c r="CP508" s="201"/>
      <c r="CQ508" s="201"/>
      <c r="CR508" s="201"/>
      <c r="CS508" s="201"/>
      <c r="CT508" s="201"/>
      <c r="CU508" s="201"/>
      <c r="CV508" s="201"/>
      <c r="CW508" s="201"/>
      <c r="CX508" s="201"/>
      <c r="CY508" s="201"/>
      <c r="CZ508" s="201"/>
      <c r="DA508" s="201"/>
      <c r="DB508" s="201"/>
      <c r="DC508" s="201"/>
      <c r="DD508" s="201"/>
      <c r="DE508" s="201"/>
      <c r="DF508" s="201"/>
      <c r="DG508" s="201"/>
      <c r="DH508" s="201"/>
      <c r="DI508" s="201"/>
      <c r="DJ508" s="201"/>
      <c r="DK508" s="201"/>
      <c r="DL508" s="201"/>
      <c r="DM508" s="201"/>
      <c r="DN508" s="201"/>
      <c r="DO508" s="201"/>
      <c r="DP508" s="201"/>
      <c r="DQ508" s="201"/>
      <c r="DR508" s="201"/>
      <c r="DS508" s="201"/>
      <c r="DT508" s="201"/>
    </row>
    <row r="509" spans="5:124" s="27" customFormat="1" ht="17" hidden="1" customHeight="1" outlineLevel="1" x14ac:dyDescent="0.15">
      <c r="E509" s="201"/>
      <c r="H509" s="55"/>
      <c r="I509" s="191"/>
      <c r="J509" s="191"/>
      <c r="K509" s="191"/>
      <c r="L509" s="191"/>
      <c r="M509" s="191"/>
      <c r="N509" s="191"/>
      <c r="O509" s="191"/>
      <c r="P509" s="191"/>
      <c r="Q509" s="191"/>
      <c r="R509" s="191"/>
      <c r="S509" s="191"/>
      <c r="T509" s="191"/>
      <c r="U509" s="191"/>
      <c r="V509" s="191"/>
      <c r="W509" s="191"/>
      <c r="X509" s="191"/>
      <c r="Y509" s="191"/>
      <c r="Z509" s="193"/>
      <c r="AA509" s="193"/>
      <c r="AB509" s="193"/>
      <c r="AD509" s="193"/>
      <c r="AE509" s="193"/>
      <c r="AF509" s="193"/>
      <c r="AH509" s="193"/>
      <c r="AI509" s="193"/>
      <c r="AJ509" s="193"/>
      <c r="AL509" s="193"/>
      <c r="AM509" s="193"/>
      <c r="AN509" s="193"/>
      <c r="AO509" s="192"/>
      <c r="AP509" s="192"/>
      <c r="AQ509" s="192"/>
      <c r="AR509" s="192"/>
      <c r="AS509" s="192"/>
      <c r="AT509" s="192"/>
      <c r="AX509" s="193"/>
      <c r="AY509" s="193"/>
      <c r="AZ509" s="193"/>
      <c r="BB509" s="193"/>
      <c r="BC509" s="193"/>
      <c r="BD509" s="193"/>
      <c r="BF509" s="193"/>
      <c r="BG509" s="193"/>
      <c r="BH509" s="193"/>
      <c r="BJ509" s="193"/>
      <c r="BK509" s="193"/>
      <c r="BL509" s="193"/>
      <c r="BM509" s="192"/>
      <c r="BN509" s="192"/>
      <c r="BO509" s="192"/>
      <c r="BP509" s="192"/>
      <c r="BQ509" s="201"/>
      <c r="BR509" s="201"/>
      <c r="BS509" s="201"/>
      <c r="BT509" s="201"/>
      <c r="BU509" s="216"/>
      <c r="BV509" s="216"/>
      <c r="BW509" s="216"/>
      <c r="BX509" s="216"/>
      <c r="BY509" s="216"/>
      <c r="BZ509" s="216"/>
      <c r="CA509" s="216"/>
      <c r="CB509" s="216"/>
      <c r="CC509" s="216"/>
      <c r="CD509" s="201"/>
      <c r="CE509" s="201"/>
      <c r="CF509" s="201"/>
      <c r="CG509" s="201"/>
      <c r="CH509" s="201"/>
      <c r="CI509" s="201"/>
      <c r="CJ509" s="201"/>
      <c r="CK509" s="201"/>
      <c r="CL509" s="201"/>
      <c r="CM509" s="201"/>
      <c r="CN509" s="201"/>
      <c r="CO509" s="201"/>
      <c r="CP509" s="201"/>
      <c r="CQ509" s="201"/>
      <c r="CR509" s="201"/>
      <c r="CS509" s="201"/>
      <c r="CT509" s="201"/>
      <c r="CU509" s="201"/>
      <c r="CV509" s="201"/>
      <c r="CW509" s="201"/>
      <c r="CX509" s="201"/>
      <c r="CY509" s="201"/>
      <c r="CZ509" s="201"/>
      <c r="DA509" s="201"/>
      <c r="DB509" s="201"/>
      <c r="DC509" s="201"/>
      <c r="DD509" s="201"/>
      <c r="DE509" s="201"/>
      <c r="DF509" s="201"/>
      <c r="DG509" s="201"/>
      <c r="DH509" s="201"/>
      <c r="DI509" s="201"/>
      <c r="DJ509" s="201"/>
      <c r="DK509" s="201"/>
      <c r="DL509" s="201"/>
      <c r="DM509" s="201"/>
      <c r="DN509" s="201"/>
      <c r="DO509" s="201"/>
      <c r="DP509" s="201"/>
      <c r="DQ509" s="201"/>
      <c r="DR509" s="201"/>
      <c r="DS509" s="201"/>
      <c r="DT509" s="201"/>
    </row>
    <row r="510" spans="5:124" s="27" customFormat="1" ht="17" hidden="1" customHeight="1" outlineLevel="1" x14ac:dyDescent="0.15">
      <c r="E510" s="201"/>
      <c r="H510" s="55"/>
      <c r="I510" s="191" t="s">
        <v>120</v>
      </c>
      <c r="J510" s="191"/>
      <c r="K510" s="191"/>
      <c r="L510" s="191"/>
      <c r="M510" s="191"/>
      <c r="N510" s="191"/>
      <c r="O510" s="191"/>
      <c r="P510" s="191"/>
      <c r="Q510" s="191"/>
      <c r="R510" s="191"/>
      <c r="S510" s="191"/>
      <c r="T510" s="191"/>
      <c r="U510" s="191"/>
      <c r="V510" s="191"/>
      <c r="W510" s="191"/>
      <c r="X510" s="191"/>
      <c r="Y510" s="191"/>
      <c r="Z510" s="1398">
        <f>AB79</f>
        <v>0</v>
      </c>
      <c r="AA510" s="1398"/>
      <c r="AB510" s="1398"/>
      <c r="AC510" s="1398"/>
      <c r="AD510" s="1398"/>
      <c r="AE510" s="1398"/>
      <c r="AF510" s="1398"/>
      <c r="AG510" s="1398"/>
      <c r="AH510" s="1398"/>
      <c r="AI510" s="1398"/>
      <c r="AJ510" s="1398"/>
      <c r="AK510" s="1398"/>
      <c r="AL510" s="1398"/>
      <c r="AM510" s="1398"/>
      <c r="AN510" s="1398"/>
      <c r="AO510" s="192"/>
      <c r="AP510" s="192"/>
      <c r="AQ510" s="192"/>
      <c r="AR510" s="192"/>
      <c r="AS510" s="192"/>
      <c r="AT510" s="192"/>
      <c r="AU510" s="192"/>
      <c r="AV510" s="192"/>
      <c r="AW510" s="192"/>
      <c r="AX510" s="1398">
        <f>AZ79</f>
        <v>0</v>
      </c>
      <c r="AY510" s="1398"/>
      <c r="AZ510" s="1398"/>
      <c r="BA510" s="1398"/>
      <c r="BB510" s="1398"/>
      <c r="BC510" s="1398"/>
      <c r="BD510" s="1398"/>
      <c r="BE510" s="1398"/>
      <c r="BF510" s="1398"/>
      <c r="BG510" s="1398"/>
      <c r="BH510" s="1398"/>
      <c r="BI510" s="1398"/>
      <c r="BJ510" s="1398"/>
      <c r="BK510" s="1398"/>
      <c r="BL510" s="1398"/>
      <c r="BM510" s="192"/>
      <c r="BN510" s="192"/>
      <c r="BO510" s="192"/>
      <c r="BP510" s="192"/>
      <c r="BQ510" s="201"/>
      <c r="BR510" s="201"/>
      <c r="BS510" s="201"/>
      <c r="BT510" s="201"/>
      <c r="BU510" s="216"/>
      <c r="BV510" s="216"/>
      <c r="BW510" s="216"/>
      <c r="BX510" s="216"/>
      <c r="BY510" s="216"/>
      <c r="BZ510" s="216"/>
      <c r="CA510" s="216"/>
      <c r="CB510" s="216"/>
      <c r="CC510" s="216"/>
      <c r="CD510" s="201"/>
      <c r="CE510" s="201"/>
      <c r="CF510" s="201"/>
      <c r="CG510" s="201"/>
      <c r="CH510" s="201"/>
      <c r="CI510" s="201"/>
      <c r="CJ510" s="201"/>
      <c r="CK510" s="201"/>
      <c r="CL510" s="201"/>
      <c r="CM510" s="201"/>
      <c r="CN510" s="201"/>
      <c r="CO510" s="201"/>
      <c r="CP510" s="201"/>
      <c r="CQ510" s="201"/>
      <c r="CR510" s="201"/>
      <c r="CS510" s="201"/>
      <c r="CT510" s="201"/>
      <c r="CU510" s="201"/>
      <c r="CV510" s="201"/>
      <c r="CW510" s="201"/>
      <c r="CX510" s="201"/>
      <c r="CY510" s="201"/>
      <c r="CZ510" s="201"/>
      <c r="DA510" s="201"/>
      <c r="DB510" s="201"/>
      <c r="DC510" s="201"/>
      <c r="DD510" s="201"/>
      <c r="DE510" s="201"/>
      <c r="DF510" s="201"/>
      <c r="DG510" s="201"/>
      <c r="DH510" s="201"/>
      <c r="DI510" s="201"/>
      <c r="DJ510" s="201"/>
      <c r="DK510" s="201"/>
      <c r="DL510" s="201"/>
      <c r="DM510" s="201"/>
      <c r="DN510" s="201"/>
      <c r="DO510" s="201"/>
      <c r="DP510" s="201"/>
      <c r="DQ510" s="201"/>
      <c r="DR510" s="201"/>
      <c r="DS510" s="201"/>
      <c r="DT510" s="201"/>
    </row>
    <row r="511" spans="5:124" s="124" customFormat="1" ht="17" hidden="1" customHeight="1" outlineLevel="1" x14ac:dyDescent="0.15">
      <c r="E511" s="216"/>
      <c r="H511" s="55"/>
      <c r="I511" s="27" t="s">
        <v>130</v>
      </c>
      <c r="S511" s="190"/>
      <c r="T511" s="190"/>
      <c r="U511" s="190"/>
      <c r="V511" s="190"/>
      <c r="W511" s="190"/>
      <c r="X511" s="190"/>
      <c r="Y511" s="190"/>
      <c r="Z511" s="1334">
        <f>IF($I508=$Z510,Z508,Z507)</f>
        <v>0</v>
      </c>
      <c r="AA511" s="1334"/>
      <c r="AB511" s="1334"/>
      <c r="AC511" s="27"/>
      <c r="AD511" s="1334">
        <f>IF($I508=$Z510,AD508,AD507)</f>
        <v>0</v>
      </c>
      <c r="AE511" s="1334"/>
      <c r="AF511" s="1334"/>
      <c r="AG511" s="27"/>
      <c r="AH511" s="1334">
        <f>IF($I508=$Z510,AH508,AH507)</f>
        <v>0</v>
      </c>
      <c r="AI511" s="1334"/>
      <c r="AJ511" s="1334"/>
      <c r="AK511" s="27"/>
      <c r="AL511" s="1334">
        <f>IF($I508=$Z510,AL508,AL507)</f>
        <v>0</v>
      </c>
      <c r="AM511" s="1334"/>
      <c r="AN511" s="1334"/>
      <c r="AO511" s="192"/>
      <c r="AP511" s="1333">
        <f>IF(AP512=0,0,1-AP513/AP512)</f>
        <v>0</v>
      </c>
      <c r="AQ511" s="1333"/>
      <c r="AR511" s="1333"/>
      <c r="AS511" s="1333"/>
      <c r="AT511" s="1333"/>
      <c r="AU511" s="192"/>
      <c r="AV511" s="192"/>
      <c r="AW511" s="192"/>
      <c r="AX511" s="1334">
        <f>IF($I508=$AX510,AX508,AX507)</f>
        <v>0</v>
      </c>
      <c r="AY511" s="1334"/>
      <c r="AZ511" s="1334"/>
      <c r="BA511" s="27"/>
      <c r="BB511" s="1334">
        <f>IF($I508=$AX510,BB508,BB507)</f>
        <v>0</v>
      </c>
      <c r="BC511" s="1334"/>
      <c r="BD511" s="1334"/>
      <c r="BE511" s="27"/>
      <c r="BF511" s="1334">
        <f>IF($I508=$AX510,BF508,BF507)</f>
        <v>0</v>
      </c>
      <c r="BG511" s="1334"/>
      <c r="BH511" s="1334"/>
      <c r="BI511" s="27"/>
      <c r="BJ511" s="1334">
        <f>IF($I508=$AX510,BJ508,BJ507)</f>
        <v>0</v>
      </c>
      <c r="BK511" s="1334"/>
      <c r="BL511" s="1334"/>
      <c r="BM511" s="192"/>
      <c r="BN511" s="1333">
        <f>IF(BN512=0,0,1-BN513/BN512)</f>
        <v>0</v>
      </c>
      <c r="BO511" s="1333"/>
      <c r="BP511" s="1333"/>
      <c r="BQ511" s="201"/>
      <c r="BR511" s="216"/>
      <c r="BS511" s="216"/>
      <c r="BT511" s="216"/>
      <c r="BU511" s="216"/>
      <c r="BV511" s="216"/>
      <c r="BW511" s="216"/>
      <c r="BX511" s="216"/>
      <c r="BY511" s="216"/>
      <c r="BZ511" s="216"/>
      <c r="CA511" s="216"/>
      <c r="CB511" s="216"/>
      <c r="CC511" s="216"/>
      <c r="CD511" s="216"/>
      <c r="CE511" s="216"/>
      <c r="CF511" s="216"/>
      <c r="CG511" s="216"/>
      <c r="CH511" s="216"/>
      <c r="CI511" s="216"/>
      <c r="CJ511" s="216"/>
      <c r="CK511" s="216"/>
      <c r="CL511" s="216"/>
      <c r="CM511" s="216"/>
      <c r="CN511" s="216"/>
      <c r="CO511" s="216"/>
      <c r="CP511" s="216"/>
      <c r="CQ511" s="216"/>
      <c r="CR511" s="216"/>
      <c r="CS511" s="216"/>
      <c r="CT511" s="216"/>
      <c r="CU511" s="216"/>
      <c r="CV511" s="216"/>
      <c r="CW511" s="216"/>
      <c r="CX511" s="216"/>
      <c r="CY511" s="216"/>
      <c r="CZ511" s="216"/>
      <c r="DA511" s="216"/>
      <c r="DB511" s="216"/>
      <c r="DC511" s="216"/>
      <c r="DD511" s="216"/>
      <c r="DE511" s="216"/>
      <c r="DF511" s="216"/>
      <c r="DG511" s="216"/>
      <c r="DH511" s="216"/>
      <c r="DI511" s="216"/>
      <c r="DJ511" s="216"/>
      <c r="DK511" s="216"/>
      <c r="DL511" s="216"/>
      <c r="DM511" s="216"/>
      <c r="DN511" s="216"/>
      <c r="DO511" s="216"/>
      <c r="DP511" s="216"/>
      <c r="DQ511" s="216"/>
      <c r="DR511" s="216"/>
      <c r="DS511" s="216"/>
      <c r="DT511" s="216"/>
    </row>
    <row r="512" spans="5:124" s="27" customFormat="1" ht="17" hidden="1" customHeight="1" outlineLevel="1" x14ac:dyDescent="0.15">
      <c r="E512" s="201"/>
      <c r="H512" s="55"/>
      <c r="I512" s="191" t="s">
        <v>131</v>
      </c>
      <c r="J512" s="191"/>
      <c r="K512" s="191"/>
      <c r="L512" s="191"/>
      <c r="M512" s="191"/>
      <c r="N512" s="191"/>
      <c r="O512" s="191"/>
      <c r="P512" s="191"/>
      <c r="Q512" s="191"/>
      <c r="R512" s="191"/>
      <c r="S512" s="191"/>
      <c r="T512" s="191"/>
      <c r="U512" s="191" t="s">
        <v>95</v>
      </c>
      <c r="V512" s="191"/>
      <c r="W512" s="191"/>
      <c r="X512" s="191"/>
      <c r="Y512" s="191"/>
      <c r="Z512" s="1278">
        <f>X187</f>
        <v>0</v>
      </c>
      <c r="AA512" s="1278"/>
      <c r="AB512" s="1278"/>
      <c r="AD512" s="1278">
        <f>AB187</f>
        <v>0</v>
      </c>
      <c r="AE512" s="1278"/>
      <c r="AF512" s="1278"/>
      <c r="AH512" s="1278">
        <f>AF187</f>
        <v>0</v>
      </c>
      <c r="AI512" s="1278"/>
      <c r="AJ512" s="1278"/>
      <c r="AL512" s="1278">
        <f>AJ187</f>
        <v>0</v>
      </c>
      <c r="AM512" s="1278"/>
      <c r="AN512" s="1278"/>
      <c r="AO512" s="192"/>
      <c r="AP512" s="1278">
        <f>SUM(Z512:AN512)</f>
        <v>0</v>
      </c>
      <c r="AQ512" s="1278"/>
      <c r="AR512" s="1278"/>
      <c r="AS512" s="1278"/>
      <c r="AT512" s="1278"/>
      <c r="AU512" s="192"/>
      <c r="AV512" s="192"/>
      <c r="AW512" s="192"/>
      <c r="AX512" s="1278">
        <f>AV187</f>
        <v>0</v>
      </c>
      <c r="AY512" s="1278"/>
      <c r="AZ512" s="1278"/>
      <c r="BB512" s="1278">
        <f>AZ187</f>
        <v>0</v>
      </c>
      <c r="BC512" s="1278"/>
      <c r="BD512" s="1278"/>
      <c r="BF512" s="1278">
        <f>BD187</f>
        <v>0</v>
      </c>
      <c r="BG512" s="1278"/>
      <c r="BH512" s="1278"/>
      <c r="BJ512" s="1278">
        <f>BH187</f>
        <v>0</v>
      </c>
      <c r="BK512" s="1278"/>
      <c r="BL512" s="1278"/>
      <c r="BM512" s="192"/>
      <c r="BN512" s="1278">
        <f>SUM(AX512:BL512)</f>
        <v>0</v>
      </c>
      <c r="BO512" s="1278"/>
      <c r="BP512" s="1278"/>
      <c r="BQ512" s="201"/>
      <c r="BR512" s="201"/>
      <c r="BS512" s="201"/>
      <c r="BT512" s="201"/>
      <c r="BU512" s="201"/>
      <c r="BV512" s="201"/>
      <c r="BW512" s="201"/>
      <c r="BX512" s="201"/>
      <c r="BY512" s="201"/>
      <c r="BZ512" s="201"/>
      <c r="CA512" s="201"/>
      <c r="CB512" s="201"/>
      <c r="CC512" s="201"/>
      <c r="CD512" s="201"/>
      <c r="CE512" s="201"/>
      <c r="CF512" s="201"/>
      <c r="CG512" s="201"/>
      <c r="CH512" s="201"/>
      <c r="CI512" s="201"/>
      <c r="CJ512" s="201"/>
      <c r="CK512" s="201"/>
      <c r="CL512" s="201"/>
      <c r="CM512" s="201"/>
      <c r="CN512" s="201"/>
      <c r="CO512" s="201"/>
      <c r="CP512" s="201"/>
      <c r="CQ512" s="201"/>
      <c r="CR512" s="201"/>
      <c r="CS512" s="201"/>
      <c r="CT512" s="201"/>
      <c r="CU512" s="201"/>
      <c r="CV512" s="201"/>
      <c r="CW512" s="201"/>
      <c r="CX512" s="201"/>
      <c r="CY512" s="201"/>
      <c r="CZ512" s="201"/>
      <c r="DA512" s="201"/>
      <c r="DB512" s="201"/>
      <c r="DC512" s="201"/>
      <c r="DD512" s="201"/>
      <c r="DE512" s="201"/>
      <c r="DF512" s="201"/>
      <c r="DG512" s="201"/>
      <c r="DH512" s="201"/>
      <c r="DI512" s="201"/>
      <c r="DJ512" s="201"/>
      <c r="DK512" s="201"/>
      <c r="DL512" s="201"/>
      <c r="DM512" s="201"/>
      <c r="DN512" s="201"/>
      <c r="DO512" s="201"/>
      <c r="DP512" s="201"/>
      <c r="DQ512" s="201"/>
      <c r="DR512" s="201"/>
      <c r="DS512" s="201"/>
      <c r="DT512" s="201"/>
    </row>
    <row r="513" spans="5:124" s="124" customFormat="1" ht="17" hidden="1" customHeight="1" outlineLevel="1" x14ac:dyDescent="0.15">
      <c r="E513" s="216"/>
      <c r="H513" s="55"/>
      <c r="I513" s="191" t="s">
        <v>132</v>
      </c>
      <c r="J513" s="191"/>
      <c r="K513" s="191"/>
      <c r="L513" s="191"/>
      <c r="M513" s="191"/>
      <c r="N513" s="191"/>
      <c r="O513" s="191"/>
      <c r="P513" s="191"/>
      <c r="Q513" s="191"/>
      <c r="R513" s="191"/>
      <c r="S513" s="190"/>
      <c r="T513" s="190"/>
      <c r="U513" s="191" t="s">
        <v>95</v>
      </c>
      <c r="V513" s="190"/>
      <c r="W513" s="190"/>
      <c r="X513" s="190"/>
      <c r="Y513" s="190"/>
      <c r="Z513" s="1290">
        <f>Z512-Z511*Z512</f>
        <v>0</v>
      </c>
      <c r="AA513" s="1290"/>
      <c r="AB513" s="1290"/>
      <c r="AC513" s="194"/>
      <c r="AD513" s="1290">
        <f>AD512-AD511*AD512</f>
        <v>0</v>
      </c>
      <c r="AE513" s="1290"/>
      <c r="AF513" s="1290"/>
      <c r="AG513" s="194"/>
      <c r="AH513" s="1290">
        <f>AH512-AH511*AH512</f>
        <v>0</v>
      </c>
      <c r="AI513" s="1290"/>
      <c r="AJ513" s="1290"/>
      <c r="AK513" s="194"/>
      <c r="AL513" s="1290">
        <f>AL512-AL511*AL512</f>
        <v>0</v>
      </c>
      <c r="AM513" s="1290"/>
      <c r="AN513" s="1290"/>
      <c r="AO513" s="27"/>
      <c r="AP513" s="1290">
        <f>SUM(Z513:AN513)</f>
        <v>0</v>
      </c>
      <c r="AQ513" s="1290"/>
      <c r="AR513" s="1290"/>
      <c r="AS513" s="1290"/>
      <c r="AT513" s="1290"/>
      <c r="AV513" s="192"/>
      <c r="AW513" s="192"/>
      <c r="AX513" s="1367">
        <f>AX512-AX511*AX512</f>
        <v>0</v>
      </c>
      <c r="AY513" s="1367"/>
      <c r="AZ513" s="1367"/>
      <c r="BA513" s="195"/>
      <c r="BB513" s="1367">
        <f>BB512-BB511*BB512</f>
        <v>0</v>
      </c>
      <c r="BC513" s="1367"/>
      <c r="BD513" s="1367"/>
      <c r="BE513" s="195"/>
      <c r="BF513" s="1367">
        <f>BF512-BF511*BF512</f>
        <v>0</v>
      </c>
      <c r="BG513" s="1367"/>
      <c r="BH513" s="1367"/>
      <c r="BI513" s="195"/>
      <c r="BJ513" s="1367">
        <f>BJ512-BJ511*BJ512</f>
        <v>0</v>
      </c>
      <c r="BK513" s="1367"/>
      <c r="BL513" s="1367"/>
      <c r="BN513" s="1367">
        <f>SUM(AX513:BL513)</f>
        <v>0</v>
      </c>
      <c r="BO513" s="1367"/>
      <c r="BP513" s="1367"/>
      <c r="BQ513" s="201"/>
      <c r="BR513" s="216"/>
      <c r="BS513" s="216"/>
      <c r="BT513" s="216"/>
      <c r="BU513" s="201"/>
      <c r="BV513" s="201"/>
      <c r="BW513" s="201"/>
      <c r="BX513" s="201"/>
      <c r="BY513" s="201"/>
      <c r="BZ513" s="201"/>
      <c r="CA513" s="201"/>
      <c r="CB513" s="201"/>
      <c r="CC513" s="201"/>
      <c r="CD513" s="216"/>
      <c r="CE513" s="216"/>
      <c r="CF513" s="216"/>
      <c r="CG513" s="216"/>
      <c r="CH513" s="216"/>
      <c r="CI513" s="216"/>
      <c r="CJ513" s="216"/>
      <c r="CK513" s="216"/>
      <c r="CL513" s="216"/>
      <c r="CM513" s="216"/>
      <c r="CN513" s="216"/>
      <c r="CO513" s="216"/>
      <c r="CP513" s="216"/>
      <c r="CQ513" s="216"/>
      <c r="CR513" s="216"/>
      <c r="CS513" s="216"/>
      <c r="CT513" s="216"/>
      <c r="CU513" s="216"/>
      <c r="CV513" s="216"/>
      <c r="CW513" s="216"/>
      <c r="CX513" s="216"/>
      <c r="CY513" s="216"/>
      <c r="CZ513" s="216"/>
      <c r="DA513" s="216"/>
      <c r="DB513" s="216"/>
      <c r="DC513" s="216"/>
      <c r="DD513" s="216"/>
      <c r="DE513" s="216"/>
      <c r="DF513" s="216"/>
      <c r="DG513" s="216"/>
      <c r="DH513" s="216"/>
      <c r="DI513" s="216"/>
      <c r="DJ513" s="216"/>
      <c r="DK513" s="216"/>
      <c r="DL513" s="216"/>
      <c r="DM513" s="216"/>
      <c r="DN513" s="216"/>
      <c r="DO513" s="216"/>
      <c r="DP513" s="216"/>
      <c r="DQ513" s="216"/>
      <c r="DR513" s="216"/>
      <c r="DS513" s="216"/>
      <c r="DT513" s="216"/>
    </row>
    <row r="514" spans="5:124" s="124" customFormat="1" ht="17" hidden="1" customHeight="1" outlineLevel="1" x14ac:dyDescent="0.15">
      <c r="E514" s="216"/>
      <c r="H514" s="361"/>
      <c r="AF514" s="196"/>
      <c r="AG514" s="196"/>
      <c r="AH514" s="196"/>
      <c r="AI514" s="196"/>
      <c r="AJ514" s="196"/>
      <c r="AU514" s="197"/>
      <c r="AV514" s="197"/>
      <c r="AW514" s="197"/>
      <c r="AX514" s="197"/>
      <c r="AY514" s="197"/>
      <c r="BF514" s="27"/>
      <c r="BQ514" s="201"/>
      <c r="BR514" s="216"/>
      <c r="BS514" s="216"/>
      <c r="BT514" s="216"/>
      <c r="BU514" s="201"/>
      <c r="BV514" s="201"/>
      <c r="BW514" s="201"/>
      <c r="BX514" s="201"/>
      <c r="BY514" s="201"/>
      <c r="BZ514" s="201"/>
      <c r="CA514" s="201"/>
      <c r="CB514" s="201"/>
      <c r="CC514" s="201"/>
      <c r="CD514" s="216"/>
      <c r="CE514" s="216"/>
      <c r="CF514" s="216"/>
      <c r="CG514" s="216"/>
      <c r="CH514" s="216"/>
      <c r="CI514" s="216"/>
      <c r="CJ514" s="216"/>
      <c r="CK514" s="216"/>
      <c r="CL514" s="216"/>
      <c r="CM514" s="216"/>
      <c r="CN514" s="216"/>
      <c r="CO514" s="216"/>
      <c r="CP514" s="216"/>
      <c r="CQ514" s="216"/>
      <c r="CR514" s="216"/>
      <c r="CS514" s="216"/>
      <c r="CT514" s="216"/>
      <c r="CU514" s="216"/>
      <c r="CV514" s="216"/>
      <c r="CW514" s="216"/>
      <c r="CX514" s="216"/>
      <c r="CY514" s="216"/>
      <c r="CZ514" s="216"/>
      <c r="DA514" s="216"/>
      <c r="DB514" s="216"/>
      <c r="DC514" s="216"/>
      <c r="DD514" s="216"/>
      <c r="DE514" s="216"/>
      <c r="DF514" s="216"/>
      <c r="DG514" s="216"/>
      <c r="DH514" s="216"/>
      <c r="DI514" s="216"/>
      <c r="DJ514" s="216"/>
      <c r="DK514" s="216"/>
      <c r="DL514" s="216"/>
      <c r="DM514" s="216"/>
      <c r="DN514" s="216"/>
      <c r="DO514" s="216"/>
      <c r="DP514" s="216"/>
      <c r="DQ514" s="216"/>
      <c r="DR514" s="216"/>
      <c r="DS514" s="216"/>
      <c r="DT514" s="216"/>
    </row>
    <row r="515" spans="5:124" s="124" customFormat="1" ht="17" hidden="1" customHeight="1" outlineLevel="1" x14ac:dyDescent="0.15">
      <c r="E515" s="216"/>
      <c r="H515" s="361"/>
      <c r="AF515" s="196"/>
      <c r="AG515" s="196"/>
      <c r="AH515" s="196"/>
      <c r="AI515" s="196"/>
      <c r="AJ515" s="196"/>
      <c r="AU515" s="197"/>
      <c r="AV515" s="197"/>
      <c r="AW515" s="197"/>
      <c r="AX515" s="197"/>
      <c r="AY515" s="197"/>
      <c r="BF515" s="27"/>
      <c r="BQ515" s="201"/>
      <c r="BR515" s="216"/>
      <c r="BS515" s="216"/>
      <c r="BT515" s="216"/>
      <c r="BU515" s="201"/>
      <c r="BV515" s="201"/>
      <c r="BW515" s="201"/>
      <c r="BX515" s="201"/>
      <c r="BY515" s="201"/>
      <c r="BZ515" s="201"/>
      <c r="CA515" s="201"/>
      <c r="CB515" s="201"/>
      <c r="CC515" s="201"/>
      <c r="CD515" s="216"/>
      <c r="CE515" s="216"/>
      <c r="CF515" s="216"/>
      <c r="CG515" s="216"/>
      <c r="CH515" s="216"/>
      <c r="CI515" s="216"/>
      <c r="CJ515" s="216"/>
      <c r="CK515" s="216"/>
      <c r="CL515" s="216"/>
      <c r="CM515" s="216"/>
      <c r="CN515" s="216"/>
      <c r="CO515" s="216"/>
      <c r="CP515" s="216"/>
      <c r="CQ515" s="216"/>
      <c r="CR515" s="216"/>
      <c r="CS515" s="216"/>
      <c r="CT515" s="216"/>
      <c r="CU515" s="216"/>
      <c r="CV515" s="216"/>
      <c r="CW515" s="216"/>
      <c r="CX515" s="216"/>
      <c r="CY515" s="216"/>
      <c r="CZ515" s="216"/>
      <c r="DA515" s="216"/>
      <c r="DB515" s="216"/>
      <c r="DC515" s="216"/>
      <c r="DD515" s="216"/>
      <c r="DE515" s="216"/>
      <c r="DF515" s="216"/>
      <c r="DG515" s="216"/>
      <c r="DH515" s="216"/>
      <c r="DI515" s="216"/>
      <c r="DJ515" s="216"/>
      <c r="DK515" s="216"/>
      <c r="DL515" s="216"/>
      <c r="DM515" s="216"/>
      <c r="DN515" s="216"/>
      <c r="DO515" s="216"/>
      <c r="DP515" s="216"/>
      <c r="DQ515" s="216"/>
      <c r="DR515" s="216"/>
      <c r="DS515" s="216"/>
      <c r="DT515" s="216"/>
    </row>
    <row r="516" spans="5:124" s="27" customFormat="1" ht="17" hidden="1" customHeight="1" outlineLevel="1" x14ac:dyDescent="0.15">
      <c r="E516" s="201"/>
      <c r="H516" s="223" t="str">
        <f>I81</f>
        <v>Pompe nebulizzazione</v>
      </c>
      <c r="I516" s="191"/>
      <c r="J516" s="191"/>
      <c r="K516" s="191"/>
      <c r="L516" s="191"/>
      <c r="M516" s="191"/>
      <c r="N516" s="191"/>
      <c r="O516" s="191"/>
      <c r="P516" s="191"/>
      <c r="Q516" s="191"/>
      <c r="R516" s="191"/>
      <c r="S516" s="191"/>
      <c r="T516" s="191"/>
      <c r="U516" s="191"/>
      <c r="V516" s="191"/>
      <c r="W516" s="191"/>
      <c r="X516" s="191"/>
      <c r="Y516" s="191"/>
      <c r="Z516" s="1292" t="s">
        <v>94</v>
      </c>
      <c r="AA516" s="1292"/>
      <c r="AB516" s="1292"/>
      <c r="AD516" s="1292" t="s">
        <v>97</v>
      </c>
      <c r="AE516" s="1292"/>
      <c r="AF516" s="1292"/>
      <c r="AH516" s="1292" t="s">
        <v>98</v>
      </c>
      <c r="AI516" s="1292"/>
      <c r="AJ516" s="1292"/>
      <c r="AL516" s="1292" t="s">
        <v>99</v>
      </c>
      <c r="AM516" s="1292"/>
      <c r="AN516" s="1292"/>
      <c r="AO516" s="192"/>
      <c r="AP516" s="192"/>
      <c r="AQ516" s="192"/>
      <c r="AR516" s="192"/>
      <c r="AS516" s="192"/>
      <c r="AT516" s="192"/>
      <c r="AU516" s="192"/>
      <c r="AV516" s="192"/>
      <c r="AW516" s="192"/>
      <c r="AX516" s="1292" t="s">
        <v>94</v>
      </c>
      <c r="AY516" s="1292"/>
      <c r="AZ516" s="1292"/>
      <c r="BB516" s="1292" t="s">
        <v>97</v>
      </c>
      <c r="BC516" s="1292"/>
      <c r="BD516" s="1292"/>
      <c r="BF516" s="1292" t="s">
        <v>98</v>
      </c>
      <c r="BG516" s="1292"/>
      <c r="BH516" s="1292"/>
      <c r="BJ516" s="1292" t="s">
        <v>99</v>
      </c>
      <c r="BK516" s="1292"/>
      <c r="BL516" s="1292"/>
      <c r="BM516" s="192"/>
      <c r="BN516" s="192"/>
      <c r="BO516" s="192"/>
      <c r="BP516" s="192"/>
      <c r="BQ516" s="201"/>
      <c r="BR516" s="201"/>
      <c r="BS516" s="201"/>
      <c r="BT516" s="201"/>
      <c r="BU516" s="201"/>
      <c r="BV516" s="201"/>
      <c r="BW516" s="201"/>
      <c r="BX516" s="201"/>
      <c r="BY516" s="201"/>
      <c r="BZ516" s="201"/>
      <c r="CA516" s="201"/>
      <c r="CB516" s="201"/>
      <c r="CC516" s="201"/>
      <c r="CD516" s="201"/>
      <c r="CE516" s="201"/>
      <c r="CF516" s="201"/>
      <c r="CG516" s="201"/>
      <c r="CH516" s="201"/>
      <c r="CI516" s="201"/>
      <c r="CJ516" s="201"/>
      <c r="CK516" s="201"/>
      <c r="CL516" s="201"/>
      <c r="CM516" s="201"/>
      <c r="CN516" s="201"/>
      <c r="CO516" s="201"/>
      <c r="CP516" s="201"/>
      <c r="CQ516" s="201"/>
      <c r="CR516" s="201"/>
      <c r="CS516" s="201"/>
      <c r="CT516" s="201"/>
      <c r="CU516" s="201"/>
      <c r="CV516" s="201"/>
      <c r="CW516" s="201"/>
      <c r="CX516" s="201"/>
      <c r="CY516" s="201"/>
      <c r="CZ516" s="201"/>
      <c r="DA516" s="201"/>
      <c r="DB516" s="201"/>
      <c r="DC516" s="201"/>
      <c r="DD516" s="201"/>
      <c r="DE516" s="201"/>
      <c r="DF516" s="201"/>
      <c r="DG516" s="201"/>
      <c r="DH516" s="201"/>
      <c r="DI516" s="201"/>
      <c r="DJ516" s="201"/>
      <c r="DK516" s="201"/>
      <c r="DL516" s="201"/>
      <c r="DM516" s="201"/>
      <c r="DN516" s="201"/>
      <c r="DO516" s="201"/>
      <c r="DP516" s="201"/>
      <c r="DQ516" s="201"/>
      <c r="DR516" s="201"/>
      <c r="DS516" s="201"/>
      <c r="DT516" s="201"/>
    </row>
    <row r="517" spans="5:124" s="27" customFormat="1" ht="17" hidden="1" customHeight="1" outlineLevel="1" x14ac:dyDescent="0.15">
      <c r="E517" s="201"/>
      <c r="H517" s="55"/>
      <c r="I517" s="191" t="str">
        <f>I507</f>
        <v>acceso/spento</v>
      </c>
      <c r="J517" s="191"/>
      <c r="K517" s="191"/>
      <c r="L517" s="191"/>
      <c r="M517" s="191"/>
      <c r="N517" s="191"/>
      <c r="O517" s="191"/>
      <c r="P517" s="191"/>
      <c r="Q517" s="191"/>
      <c r="R517" s="191"/>
      <c r="S517" s="191"/>
      <c r="T517" s="191"/>
      <c r="U517" s="191"/>
      <c r="V517" s="191"/>
      <c r="W517" s="191"/>
      <c r="X517" s="191"/>
      <c r="Y517" s="191"/>
      <c r="Z517" s="1412">
        <v>0</v>
      </c>
      <c r="AA517" s="1412"/>
      <c r="AB517" s="1412"/>
      <c r="AC517" s="198"/>
      <c r="AD517" s="1412">
        <v>0</v>
      </c>
      <c r="AE517" s="1412"/>
      <c r="AF517" s="1412"/>
      <c r="AG517" s="198"/>
      <c r="AH517" s="1412">
        <v>0</v>
      </c>
      <c r="AI517" s="1412"/>
      <c r="AJ517" s="1412"/>
      <c r="AK517" s="198"/>
      <c r="AL517" s="1412">
        <v>0</v>
      </c>
      <c r="AM517" s="1412"/>
      <c r="AN517" s="1412"/>
      <c r="AO517" s="192"/>
      <c r="AP517" s="192"/>
      <c r="AQ517" s="192"/>
      <c r="AR517" s="192"/>
      <c r="AS517" s="192"/>
      <c r="AT517" s="192"/>
      <c r="AU517" s="192"/>
      <c r="AV517" s="192"/>
      <c r="AW517" s="192"/>
      <c r="AX517" s="1292">
        <f>Z517</f>
        <v>0</v>
      </c>
      <c r="AY517" s="1292"/>
      <c r="AZ517" s="1292"/>
      <c r="BB517" s="1292">
        <f>AD517</f>
        <v>0</v>
      </c>
      <c r="BC517" s="1292"/>
      <c r="BD517" s="1292"/>
      <c r="BF517" s="1292">
        <f>AH517</f>
        <v>0</v>
      </c>
      <c r="BG517" s="1292"/>
      <c r="BH517" s="1292"/>
      <c r="BJ517" s="1292">
        <f>AL517</f>
        <v>0</v>
      </c>
      <c r="BK517" s="1292"/>
      <c r="BL517" s="1292"/>
      <c r="BM517" s="192"/>
      <c r="BN517" s="192"/>
      <c r="BO517" s="192"/>
      <c r="BP517" s="192"/>
      <c r="BQ517" s="201"/>
      <c r="BR517" s="201"/>
      <c r="BS517" s="201"/>
      <c r="BT517" s="201"/>
      <c r="BU517" s="216"/>
      <c r="BV517" s="216"/>
      <c r="BW517" s="216"/>
      <c r="BX517" s="216"/>
      <c r="BY517" s="216"/>
      <c r="BZ517" s="216"/>
      <c r="CA517" s="216"/>
      <c r="CB517" s="216"/>
      <c r="CC517" s="216"/>
      <c r="CD517" s="201"/>
      <c r="CE517" s="201"/>
      <c r="CF517" s="201"/>
      <c r="CG517" s="201"/>
      <c r="CH517" s="201"/>
      <c r="CI517" s="201"/>
      <c r="CJ517" s="201"/>
      <c r="CK517" s="201"/>
      <c r="CL517" s="201"/>
      <c r="CM517" s="201"/>
      <c r="CN517" s="201"/>
      <c r="CO517" s="201"/>
      <c r="CP517" s="201"/>
      <c r="CQ517" s="201"/>
      <c r="CR517" s="201"/>
      <c r="CS517" s="201"/>
      <c r="CT517" s="201"/>
      <c r="CU517" s="201"/>
      <c r="CV517" s="201"/>
      <c r="CW517" s="201"/>
      <c r="CX517" s="201"/>
      <c r="CY517" s="201"/>
      <c r="CZ517" s="201"/>
      <c r="DA517" s="201"/>
      <c r="DB517" s="201"/>
      <c r="DC517" s="201"/>
      <c r="DD517" s="201"/>
      <c r="DE517" s="201"/>
      <c r="DF517" s="201"/>
      <c r="DG517" s="201"/>
      <c r="DH517" s="201"/>
      <c r="DI517" s="201"/>
      <c r="DJ517" s="201"/>
      <c r="DK517" s="201"/>
      <c r="DL517" s="201"/>
      <c r="DM517" s="201"/>
      <c r="DN517" s="201"/>
      <c r="DO517" s="201"/>
      <c r="DP517" s="201"/>
      <c r="DQ517" s="201"/>
      <c r="DR517" s="201"/>
      <c r="DS517" s="201"/>
      <c r="DT517" s="201"/>
    </row>
    <row r="518" spans="5:124" s="27" customFormat="1" ht="17" hidden="1" customHeight="1" outlineLevel="1" x14ac:dyDescent="0.15">
      <c r="E518" s="201"/>
      <c r="H518" s="55"/>
      <c r="I518" s="191" t="str">
        <f>I508</f>
        <v>comando in base al fabbisogno (FU)</v>
      </c>
      <c r="J518" s="191"/>
      <c r="K518" s="191"/>
      <c r="L518" s="191"/>
      <c r="M518" s="191"/>
      <c r="N518" s="191"/>
      <c r="O518" s="191"/>
      <c r="P518" s="191"/>
      <c r="Q518" s="191"/>
      <c r="R518" s="191"/>
      <c r="S518" s="191"/>
      <c r="T518" s="191"/>
      <c r="U518" s="191"/>
      <c r="V518" s="191"/>
      <c r="W518" s="191"/>
      <c r="X518" s="191"/>
      <c r="Y518" s="191"/>
      <c r="Z518" s="1412">
        <v>0.3</v>
      </c>
      <c r="AA518" s="1412"/>
      <c r="AB518" s="1412"/>
      <c r="AC518" s="198"/>
      <c r="AD518" s="1412">
        <v>0</v>
      </c>
      <c r="AE518" s="1412"/>
      <c r="AF518" s="1412"/>
      <c r="AG518" s="198"/>
      <c r="AH518" s="1412">
        <v>0.3</v>
      </c>
      <c r="AI518" s="1412"/>
      <c r="AJ518" s="1412"/>
      <c r="AK518" s="198"/>
      <c r="AL518" s="1412">
        <v>0.5</v>
      </c>
      <c r="AM518" s="1412"/>
      <c r="AN518" s="1412"/>
      <c r="AO518" s="192"/>
      <c r="AP518" s="192"/>
      <c r="AQ518" s="192"/>
      <c r="AR518" s="192"/>
      <c r="AS518" s="192"/>
      <c r="AT518" s="192"/>
      <c r="AU518" s="192"/>
      <c r="AV518" s="192"/>
      <c r="AW518" s="192"/>
      <c r="AX518" s="1292">
        <f>Z518</f>
        <v>0.3</v>
      </c>
      <c r="AY518" s="1292"/>
      <c r="AZ518" s="1292"/>
      <c r="BB518" s="1292">
        <f>AD518</f>
        <v>0</v>
      </c>
      <c r="BC518" s="1292"/>
      <c r="BD518" s="1292"/>
      <c r="BF518" s="1292">
        <f>AH518</f>
        <v>0.3</v>
      </c>
      <c r="BG518" s="1292"/>
      <c r="BH518" s="1292"/>
      <c r="BJ518" s="1292">
        <f>AL518</f>
        <v>0.5</v>
      </c>
      <c r="BK518" s="1292"/>
      <c r="BL518" s="1292"/>
      <c r="BM518" s="192"/>
      <c r="BN518" s="192"/>
      <c r="BO518" s="192"/>
      <c r="BP518" s="192"/>
      <c r="BQ518" s="201"/>
      <c r="BR518" s="201"/>
      <c r="BS518" s="201"/>
      <c r="BT518" s="201"/>
      <c r="BU518" s="201"/>
      <c r="BV518" s="201"/>
      <c r="BW518" s="201"/>
      <c r="BX518" s="201"/>
      <c r="BY518" s="201"/>
      <c r="BZ518" s="201"/>
      <c r="CA518" s="201"/>
      <c r="CB518" s="201"/>
      <c r="CC518" s="201"/>
      <c r="CD518" s="201"/>
      <c r="CE518" s="201"/>
      <c r="CF518" s="201"/>
      <c r="CG518" s="201"/>
      <c r="CH518" s="201"/>
      <c r="CI518" s="201"/>
      <c r="CJ518" s="201"/>
      <c r="CK518" s="201"/>
      <c r="CL518" s="201"/>
      <c r="CM518" s="201"/>
      <c r="CN518" s="201"/>
      <c r="CO518" s="201"/>
      <c r="CP518" s="201"/>
      <c r="CQ518" s="201"/>
      <c r="CR518" s="201"/>
      <c r="CS518" s="201"/>
      <c r="CT518" s="201"/>
      <c r="CU518" s="201"/>
      <c r="CV518" s="201"/>
      <c r="CW518" s="201"/>
      <c r="CX518" s="201"/>
      <c r="CY518" s="201"/>
      <c r="CZ518" s="201"/>
      <c r="DA518" s="201"/>
      <c r="DB518" s="201"/>
      <c r="DC518" s="201"/>
      <c r="DD518" s="201"/>
      <c r="DE518" s="201"/>
      <c r="DF518" s="201"/>
      <c r="DG518" s="201"/>
      <c r="DH518" s="201"/>
      <c r="DI518" s="201"/>
      <c r="DJ518" s="201"/>
      <c r="DK518" s="201"/>
      <c r="DL518" s="201"/>
      <c r="DM518" s="201"/>
      <c r="DN518" s="201"/>
      <c r="DO518" s="201"/>
      <c r="DP518" s="201"/>
      <c r="DQ518" s="201"/>
      <c r="DR518" s="201"/>
      <c r="DS518" s="201"/>
      <c r="DT518" s="201"/>
    </row>
    <row r="519" spans="5:124" ht="17" hidden="1" customHeight="1" outlineLevel="1" x14ac:dyDescent="0.15">
      <c r="I519" s="66"/>
      <c r="J519" s="66"/>
      <c r="K519" s="66"/>
      <c r="L519" s="66"/>
      <c r="M519" s="66"/>
      <c r="N519" s="66"/>
      <c r="O519" s="66"/>
      <c r="P519" s="66"/>
      <c r="Q519" s="66"/>
      <c r="R519" s="66"/>
      <c r="S519" s="66"/>
      <c r="T519" s="66"/>
      <c r="U519" s="66"/>
      <c r="V519" s="66"/>
      <c r="W519" s="66"/>
      <c r="X519" s="66"/>
      <c r="Y519" s="66"/>
      <c r="Z519" s="199"/>
      <c r="AA519" s="199"/>
      <c r="AB519" s="199"/>
      <c r="AD519" s="199"/>
      <c r="AE519" s="199"/>
      <c r="AF519" s="199"/>
      <c r="AH519" s="199"/>
      <c r="AI519" s="199"/>
      <c r="AJ519" s="199"/>
      <c r="AL519" s="199"/>
      <c r="AM519" s="199"/>
      <c r="AN519" s="199"/>
      <c r="AO519" s="200"/>
      <c r="AP519" s="200"/>
      <c r="AQ519" s="200"/>
      <c r="AR519" s="200"/>
      <c r="AS519" s="200"/>
      <c r="AT519" s="200"/>
      <c r="AX519" s="199"/>
      <c r="AY519" s="199"/>
      <c r="AZ519" s="199"/>
      <c r="BB519" s="199"/>
      <c r="BC519" s="199"/>
      <c r="BD519" s="199"/>
      <c r="BF519" s="199"/>
      <c r="BG519" s="199"/>
      <c r="BH519" s="199"/>
      <c r="BJ519" s="199"/>
      <c r="BK519" s="199"/>
      <c r="BL519" s="199"/>
      <c r="BM519" s="200"/>
      <c r="BN519" s="200"/>
      <c r="BO519" s="200"/>
      <c r="BP519" s="200"/>
      <c r="BQ519" s="201"/>
      <c r="BU519" s="216"/>
      <c r="BV519" s="216"/>
      <c r="BW519" s="216"/>
      <c r="BX519" s="216"/>
      <c r="BY519" s="216"/>
      <c r="BZ519" s="216"/>
      <c r="CA519" s="216"/>
      <c r="CB519" s="216"/>
      <c r="CC519" s="216"/>
    </row>
    <row r="520" spans="5:124" s="27" customFormat="1" ht="17" hidden="1" customHeight="1" outlineLevel="1" x14ac:dyDescent="0.15">
      <c r="E520" s="201"/>
      <c r="H520" s="55"/>
      <c r="I520" s="191" t="s">
        <v>120</v>
      </c>
      <c r="J520" s="191"/>
      <c r="K520" s="191"/>
      <c r="L520" s="191"/>
      <c r="M520" s="191"/>
      <c r="N520" s="191"/>
      <c r="O520" s="191"/>
      <c r="P520" s="191"/>
      <c r="Q520" s="191"/>
      <c r="R520" s="191"/>
      <c r="S520" s="191"/>
      <c r="T520" s="191"/>
      <c r="U520" s="191"/>
      <c r="V520" s="191"/>
      <c r="W520" s="191"/>
      <c r="X520" s="191"/>
      <c r="Y520" s="191"/>
      <c r="Z520" s="1398">
        <f>AB81</f>
        <v>0</v>
      </c>
      <c r="AA520" s="1398"/>
      <c r="AB520" s="1398"/>
      <c r="AC520" s="1398"/>
      <c r="AD520" s="1398"/>
      <c r="AE520" s="1398"/>
      <c r="AF520" s="1398"/>
      <c r="AG520" s="1398"/>
      <c r="AH520" s="1398"/>
      <c r="AI520" s="1398"/>
      <c r="AJ520" s="1398"/>
      <c r="AK520" s="1398"/>
      <c r="AL520" s="1398"/>
      <c r="AM520" s="1398"/>
      <c r="AN520" s="1398"/>
      <c r="AO520" s="192"/>
      <c r="AP520" s="192"/>
      <c r="AQ520" s="192"/>
      <c r="AR520" s="192"/>
      <c r="AS520" s="192"/>
      <c r="AT520" s="192"/>
      <c r="AU520" s="192"/>
      <c r="AV520" s="192"/>
      <c r="AW520" s="192"/>
      <c r="AX520" s="1398">
        <f>AZ81</f>
        <v>0</v>
      </c>
      <c r="AY520" s="1398"/>
      <c r="AZ520" s="1398"/>
      <c r="BA520" s="1398"/>
      <c r="BB520" s="1398"/>
      <c r="BC520" s="1398"/>
      <c r="BD520" s="1398"/>
      <c r="BE520" s="1398"/>
      <c r="BF520" s="1398"/>
      <c r="BG520" s="1398"/>
      <c r="BH520" s="1398"/>
      <c r="BI520" s="1398"/>
      <c r="BJ520" s="1398"/>
      <c r="BK520" s="1398"/>
      <c r="BL520" s="1398"/>
      <c r="BM520" s="192"/>
      <c r="BN520" s="192"/>
      <c r="BO520" s="192"/>
      <c r="BP520" s="192"/>
      <c r="BQ520" s="201"/>
      <c r="BR520" s="201"/>
      <c r="BS520" s="201"/>
      <c r="BT520" s="201"/>
      <c r="BU520" s="216"/>
      <c r="BV520" s="216"/>
      <c r="BW520" s="216"/>
      <c r="BX520" s="216"/>
      <c r="BY520" s="216"/>
      <c r="BZ520" s="216"/>
      <c r="CA520" s="216"/>
      <c r="CB520" s="216"/>
      <c r="CC520" s="216"/>
      <c r="CD520" s="201"/>
      <c r="CE520" s="201"/>
      <c r="CF520" s="201"/>
      <c r="CG520" s="201"/>
      <c r="CH520" s="201"/>
      <c r="CI520" s="201"/>
      <c r="CJ520" s="201"/>
      <c r="CK520" s="201"/>
      <c r="CL520" s="201"/>
      <c r="CM520" s="201"/>
      <c r="CN520" s="201"/>
      <c r="CO520" s="201"/>
      <c r="CP520" s="201"/>
      <c r="CQ520" s="201"/>
      <c r="CR520" s="201"/>
      <c r="CS520" s="201"/>
      <c r="CT520" s="201"/>
      <c r="CU520" s="201"/>
      <c r="CV520" s="201"/>
      <c r="CW520" s="201"/>
      <c r="CX520" s="201"/>
      <c r="CY520" s="201"/>
      <c r="CZ520" s="201"/>
      <c r="DA520" s="201"/>
      <c r="DB520" s="201"/>
      <c r="DC520" s="201"/>
      <c r="DD520" s="201"/>
      <c r="DE520" s="201"/>
      <c r="DF520" s="201"/>
      <c r="DG520" s="201"/>
      <c r="DH520" s="201"/>
      <c r="DI520" s="201"/>
      <c r="DJ520" s="201"/>
      <c r="DK520" s="201"/>
      <c r="DL520" s="201"/>
      <c r="DM520" s="201"/>
      <c r="DN520" s="201"/>
      <c r="DO520" s="201"/>
      <c r="DP520" s="201"/>
      <c r="DQ520" s="201"/>
      <c r="DR520" s="201"/>
      <c r="DS520" s="201"/>
      <c r="DT520" s="201"/>
    </row>
    <row r="521" spans="5:124" s="124" customFormat="1" ht="17" hidden="1" customHeight="1" outlineLevel="1" x14ac:dyDescent="0.15">
      <c r="E521" s="216"/>
      <c r="H521" s="55"/>
      <c r="I521" s="27" t="s">
        <v>130</v>
      </c>
      <c r="S521" s="190"/>
      <c r="T521" s="190"/>
      <c r="U521" s="190"/>
      <c r="V521" s="190"/>
      <c r="W521" s="190"/>
      <c r="X521" s="190"/>
      <c r="Y521" s="190"/>
      <c r="Z521" s="1334">
        <f>IF($I518=$Z520,Z518,Z517)</f>
        <v>0</v>
      </c>
      <c r="AA521" s="1334"/>
      <c r="AB521" s="1334"/>
      <c r="AC521" s="27"/>
      <c r="AD521" s="1334">
        <f>IF($I518=$Z520,AD518,AD517)</f>
        <v>0</v>
      </c>
      <c r="AE521" s="1334"/>
      <c r="AF521" s="1334"/>
      <c r="AG521" s="27"/>
      <c r="AH521" s="1334">
        <f>IF($I518=$Z520,AH518,AH517)</f>
        <v>0</v>
      </c>
      <c r="AI521" s="1334"/>
      <c r="AJ521" s="1334"/>
      <c r="AK521" s="27"/>
      <c r="AL521" s="1334">
        <f>IF($I518=$Z520,AL518,AL517)</f>
        <v>0</v>
      </c>
      <c r="AM521" s="1334"/>
      <c r="AN521" s="1334"/>
      <c r="AO521" s="192"/>
      <c r="AP521" s="1333">
        <f>IF(AP522=0,0,1-AP523/AP522)</f>
        <v>0</v>
      </c>
      <c r="AQ521" s="1333"/>
      <c r="AR521" s="1333"/>
      <c r="AS521" s="1333"/>
      <c r="AT521" s="1333"/>
      <c r="AU521" s="192"/>
      <c r="AV521" s="192"/>
      <c r="AW521" s="192"/>
      <c r="AX521" s="1334">
        <f>IF($I518=$AX520,AX518,AX517)</f>
        <v>0</v>
      </c>
      <c r="AY521" s="1334"/>
      <c r="AZ521" s="1334"/>
      <c r="BA521" s="27"/>
      <c r="BB521" s="1334">
        <f>IF($I518=$AX520,BB518,BB517)</f>
        <v>0</v>
      </c>
      <c r="BC521" s="1334"/>
      <c r="BD521" s="1334"/>
      <c r="BE521" s="27"/>
      <c r="BF521" s="1334">
        <f>IF($I518=$AX520,BF518,BF517)</f>
        <v>0</v>
      </c>
      <c r="BG521" s="1334"/>
      <c r="BH521" s="1334"/>
      <c r="BI521" s="27"/>
      <c r="BJ521" s="1334">
        <f>IF($I518=$AX520,BJ518,BJ517)</f>
        <v>0</v>
      </c>
      <c r="BK521" s="1334"/>
      <c r="BL521" s="1334"/>
      <c r="BM521" s="192"/>
      <c r="BN521" s="1333">
        <f>IF(BN522=0,0,1-BN523/BN522)</f>
        <v>0</v>
      </c>
      <c r="BO521" s="1333"/>
      <c r="BP521" s="1333"/>
      <c r="BQ521" s="201"/>
      <c r="BR521" s="216"/>
      <c r="BS521" s="216"/>
      <c r="BT521" s="216"/>
      <c r="BU521" s="63"/>
      <c r="BV521" s="63"/>
      <c r="BW521" s="63"/>
      <c r="BX521" s="63"/>
      <c r="BY521" s="63"/>
      <c r="BZ521" s="63"/>
      <c r="CA521" s="63"/>
      <c r="CB521" s="63"/>
      <c r="CC521" s="63"/>
      <c r="CD521" s="216"/>
      <c r="CE521" s="216"/>
      <c r="CF521" s="216"/>
      <c r="CG521" s="216"/>
      <c r="CH521" s="216"/>
      <c r="CI521" s="216"/>
      <c r="CJ521" s="216"/>
      <c r="CK521" s="216"/>
      <c r="CL521" s="216"/>
      <c r="CM521" s="216"/>
      <c r="CN521" s="216"/>
      <c r="CO521" s="216"/>
      <c r="CP521" s="216"/>
      <c r="CQ521" s="216"/>
      <c r="CR521" s="216"/>
      <c r="CS521" s="216"/>
      <c r="CT521" s="216"/>
      <c r="CU521" s="216"/>
      <c r="CV521" s="216"/>
      <c r="CW521" s="216"/>
      <c r="CX521" s="216"/>
      <c r="CY521" s="216"/>
      <c r="CZ521" s="216"/>
      <c r="DA521" s="216"/>
      <c r="DB521" s="216"/>
      <c r="DC521" s="216"/>
      <c r="DD521" s="216"/>
      <c r="DE521" s="216"/>
      <c r="DF521" s="216"/>
      <c r="DG521" s="216"/>
      <c r="DH521" s="216"/>
      <c r="DI521" s="216"/>
      <c r="DJ521" s="216"/>
      <c r="DK521" s="216"/>
      <c r="DL521" s="216"/>
      <c r="DM521" s="216"/>
      <c r="DN521" s="216"/>
      <c r="DO521" s="216"/>
      <c r="DP521" s="216"/>
      <c r="DQ521" s="216"/>
      <c r="DR521" s="216"/>
      <c r="DS521" s="216"/>
      <c r="DT521" s="216"/>
    </row>
    <row r="522" spans="5:124" s="27" customFormat="1" ht="17" hidden="1" customHeight="1" outlineLevel="1" x14ac:dyDescent="0.15">
      <c r="E522" s="201"/>
      <c r="H522" s="55"/>
      <c r="I522" s="191" t="s">
        <v>131</v>
      </c>
      <c r="J522" s="191"/>
      <c r="K522" s="191"/>
      <c r="L522" s="191"/>
      <c r="M522" s="191"/>
      <c r="N522" s="191"/>
      <c r="O522" s="191"/>
      <c r="P522" s="191"/>
      <c r="Q522" s="191"/>
      <c r="R522" s="191"/>
      <c r="S522" s="191"/>
      <c r="T522" s="191"/>
      <c r="U522" s="191" t="s">
        <v>95</v>
      </c>
      <c r="V522" s="191"/>
      <c r="W522" s="191"/>
      <c r="X522" s="191"/>
      <c r="Y522" s="191"/>
      <c r="Z522" s="1278">
        <f>Z$512</f>
        <v>0</v>
      </c>
      <c r="AA522" s="1278"/>
      <c r="AB522" s="1278"/>
      <c r="AD522" s="1278">
        <f>AD$512</f>
        <v>0</v>
      </c>
      <c r="AE522" s="1278"/>
      <c r="AF522" s="1278"/>
      <c r="AH522" s="1278">
        <f>AH$512</f>
        <v>0</v>
      </c>
      <c r="AI522" s="1278"/>
      <c r="AJ522" s="1278"/>
      <c r="AL522" s="1278">
        <f>AL$512</f>
        <v>0</v>
      </c>
      <c r="AM522" s="1278"/>
      <c r="AN522" s="1278"/>
      <c r="AO522" s="192"/>
      <c r="AP522" s="1278">
        <f>SUM(Z522:AN522)</f>
        <v>0</v>
      </c>
      <c r="AQ522" s="1278"/>
      <c r="AR522" s="1278"/>
      <c r="AS522" s="1278"/>
      <c r="AT522" s="1278"/>
      <c r="AU522" s="192"/>
      <c r="AV522" s="192"/>
      <c r="AW522" s="192"/>
      <c r="AX522" s="1278">
        <f>AX$512</f>
        <v>0</v>
      </c>
      <c r="AY522" s="1278"/>
      <c r="AZ522" s="1278"/>
      <c r="BB522" s="1278">
        <f>BB$512</f>
        <v>0</v>
      </c>
      <c r="BC522" s="1278"/>
      <c r="BD522" s="1278"/>
      <c r="BF522" s="1278">
        <f>BF$512</f>
        <v>0</v>
      </c>
      <c r="BG522" s="1278"/>
      <c r="BH522" s="1278"/>
      <c r="BJ522" s="1278">
        <f>BJ$512</f>
        <v>0</v>
      </c>
      <c r="BK522" s="1278"/>
      <c r="BL522" s="1278"/>
      <c r="BM522" s="192"/>
      <c r="BN522" s="1278">
        <f>SUM(AX522:BL522)</f>
        <v>0</v>
      </c>
      <c r="BO522" s="1278"/>
      <c r="BP522" s="1278"/>
      <c r="BQ522" s="201"/>
      <c r="BR522" s="201"/>
      <c r="BS522" s="201"/>
      <c r="BT522" s="201"/>
      <c r="BU522" s="201"/>
      <c r="BV522" s="201"/>
      <c r="BW522" s="201"/>
      <c r="BX522" s="201"/>
      <c r="BY522" s="201"/>
      <c r="BZ522" s="201"/>
      <c r="CA522" s="201"/>
      <c r="CB522" s="201"/>
      <c r="CC522" s="201"/>
      <c r="CD522" s="201"/>
      <c r="CE522" s="201"/>
      <c r="CF522" s="201"/>
      <c r="CG522" s="201"/>
      <c r="CH522" s="201"/>
      <c r="CI522" s="201"/>
      <c r="CJ522" s="201"/>
      <c r="CK522" s="201"/>
      <c r="CL522" s="201"/>
      <c r="CM522" s="201"/>
      <c r="CN522" s="201"/>
      <c r="CO522" s="201"/>
      <c r="CP522" s="201"/>
      <c r="CQ522" s="201"/>
      <c r="CR522" s="201"/>
      <c r="CS522" s="201"/>
      <c r="CT522" s="201"/>
      <c r="CU522" s="201"/>
      <c r="CV522" s="201"/>
      <c r="CW522" s="201"/>
      <c r="CX522" s="201"/>
      <c r="CY522" s="201"/>
      <c r="CZ522" s="201"/>
      <c r="DA522" s="201"/>
      <c r="DB522" s="201"/>
      <c r="DC522" s="201"/>
      <c r="DD522" s="201"/>
      <c r="DE522" s="201"/>
      <c r="DF522" s="201"/>
      <c r="DG522" s="201"/>
      <c r="DH522" s="201"/>
      <c r="DI522" s="201"/>
      <c r="DJ522" s="201"/>
      <c r="DK522" s="201"/>
      <c r="DL522" s="201"/>
      <c r="DM522" s="201"/>
      <c r="DN522" s="201"/>
      <c r="DO522" s="201"/>
      <c r="DP522" s="201"/>
      <c r="DQ522" s="201"/>
      <c r="DR522" s="201"/>
      <c r="DS522" s="201"/>
      <c r="DT522" s="201"/>
    </row>
    <row r="523" spans="5:124" s="124" customFormat="1" ht="17" hidden="1" customHeight="1" outlineLevel="1" x14ac:dyDescent="0.15">
      <c r="E523" s="216"/>
      <c r="H523" s="55"/>
      <c r="I523" s="191" t="s">
        <v>132</v>
      </c>
      <c r="J523" s="191"/>
      <c r="K523" s="191"/>
      <c r="L523" s="191"/>
      <c r="M523" s="191"/>
      <c r="N523" s="191"/>
      <c r="O523" s="191"/>
      <c r="P523" s="191"/>
      <c r="Q523" s="191"/>
      <c r="R523" s="191"/>
      <c r="S523" s="190"/>
      <c r="T523" s="190"/>
      <c r="U523" s="191" t="s">
        <v>95</v>
      </c>
      <c r="V523" s="190"/>
      <c r="W523" s="190"/>
      <c r="X523" s="190"/>
      <c r="Y523" s="190"/>
      <c r="Z523" s="1290">
        <f>Z522-Z521*Z522</f>
        <v>0</v>
      </c>
      <c r="AA523" s="1290"/>
      <c r="AB523" s="1290"/>
      <c r="AC523" s="194"/>
      <c r="AD523" s="1290">
        <f>AD522-AD521*AD522</f>
        <v>0</v>
      </c>
      <c r="AE523" s="1290"/>
      <c r="AF523" s="1290"/>
      <c r="AG523" s="194"/>
      <c r="AH523" s="1290">
        <f>AH522-AH521*AH522</f>
        <v>0</v>
      </c>
      <c r="AI523" s="1290"/>
      <c r="AJ523" s="1290"/>
      <c r="AK523" s="194"/>
      <c r="AL523" s="1290">
        <f>AL522-AL521*AL522</f>
        <v>0</v>
      </c>
      <c r="AM523" s="1290"/>
      <c r="AN523" s="1290"/>
      <c r="AO523" s="27"/>
      <c r="AP523" s="1290">
        <f>SUM(Z523:AN523)</f>
        <v>0</v>
      </c>
      <c r="AQ523" s="1290"/>
      <c r="AR523" s="1290"/>
      <c r="AS523" s="1290"/>
      <c r="AT523" s="1290"/>
      <c r="AV523" s="192"/>
      <c r="AW523" s="192"/>
      <c r="AX523" s="1367">
        <f>AX522-AX521*AX522</f>
        <v>0</v>
      </c>
      <c r="AY523" s="1367"/>
      <c r="AZ523" s="1367"/>
      <c r="BA523" s="195"/>
      <c r="BB523" s="1367">
        <f>BB522-BB521*BB522</f>
        <v>0</v>
      </c>
      <c r="BC523" s="1367"/>
      <c r="BD523" s="1367"/>
      <c r="BE523" s="195"/>
      <c r="BF523" s="1367">
        <f>BF522-BF521*BF522</f>
        <v>0</v>
      </c>
      <c r="BG523" s="1367"/>
      <c r="BH523" s="1367"/>
      <c r="BI523" s="195"/>
      <c r="BJ523" s="1367">
        <f>BJ522-BJ521*BJ522</f>
        <v>0</v>
      </c>
      <c r="BK523" s="1367"/>
      <c r="BL523" s="1367"/>
      <c r="BN523" s="1367">
        <f>SUM(AX523:BL523)</f>
        <v>0</v>
      </c>
      <c r="BO523" s="1367"/>
      <c r="BP523" s="1367"/>
      <c r="BQ523" s="201"/>
      <c r="BR523" s="216"/>
      <c r="BS523" s="216"/>
      <c r="BT523" s="216"/>
      <c r="BU523" s="63"/>
      <c r="BV523" s="63"/>
      <c r="BW523" s="63"/>
      <c r="BX523" s="63"/>
      <c r="BY523" s="63"/>
      <c r="BZ523" s="63"/>
      <c r="CA523" s="63"/>
      <c r="CB523" s="63"/>
      <c r="CC523" s="63"/>
      <c r="CD523" s="216"/>
      <c r="CE523" s="216"/>
      <c r="CF523" s="216"/>
      <c r="CG523" s="216"/>
      <c r="CH523" s="216"/>
      <c r="CI523" s="216"/>
      <c r="CJ523" s="216"/>
      <c r="CK523" s="216"/>
      <c r="CL523" s="216"/>
      <c r="CM523" s="216"/>
      <c r="CN523" s="216"/>
      <c r="CO523" s="216"/>
      <c r="CP523" s="216"/>
      <c r="CQ523" s="216"/>
      <c r="CR523" s="216"/>
      <c r="CS523" s="216"/>
      <c r="CT523" s="216"/>
      <c r="CU523" s="216"/>
      <c r="CV523" s="216"/>
      <c r="CW523" s="216"/>
      <c r="CX523" s="216"/>
      <c r="CY523" s="216"/>
      <c r="CZ523" s="216"/>
      <c r="DA523" s="216"/>
      <c r="DB523" s="216"/>
      <c r="DC523" s="216"/>
      <c r="DD523" s="216"/>
      <c r="DE523" s="216"/>
      <c r="DF523" s="216"/>
      <c r="DG523" s="216"/>
      <c r="DH523" s="216"/>
      <c r="DI523" s="216"/>
      <c r="DJ523" s="216"/>
      <c r="DK523" s="216"/>
      <c r="DL523" s="216"/>
      <c r="DM523" s="216"/>
      <c r="DN523" s="216"/>
      <c r="DO523" s="216"/>
      <c r="DP523" s="216"/>
      <c r="DQ523" s="216"/>
      <c r="DR523" s="216"/>
      <c r="DS523" s="216"/>
      <c r="DT523" s="216"/>
    </row>
    <row r="524" spans="5:124" s="124" customFormat="1" ht="17" hidden="1" customHeight="1" outlineLevel="1" x14ac:dyDescent="0.15">
      <c r="E524" s="216"/>
      <c r="H524" s="361"/>
      <c r="AF524" s="196"/>
      <c r="AG524" s="196"/>
      <c r="AH524" s="196"/>
      <c r="AI524" s="196"/>
      <c r="AJ524" s="196"/>
      <c r="AU524" s="197"/>
      <c r="AV524" s="197"/>
      <c r="AW524" s="197"/>
      <c r="AX524" s="197"/>
      <c r="AY524" s="197"/>
      <c r="BF524" s="27"/>
      <c r="BQ524" s="201"/>
      <c r="BR524" s="216"/>
      <c r="BS524" s="216"/>
      <c r="BT524" s="216"/>
      <c r="BU524" s="201"/>
      <c r="BV524" s="201"/>
      <c r="BW524" s="201"/>
      <c r="BX524" s="201"/>
      <c r="BY524" s="201"/>
      <c r="BZ524" s="201"/>
      <c r="CA524" s="201"/>
      <c r="CB524" s="201"/>
      <c r="CC524" s="201"/>
      <c r="CD524" s="216"/>
      <c r="CE524" s="216"/>
      <c r="CF524" s="216"/>
      <c r="CG524" s="216"/>
      <c r="CH524" s="216"/>
      <c r="CI524" s="216"/>
      <c r="CJ524" s="216"/>
      <c r="CK524" s="216"/>
      <c r="CL524" s="216"/>
      <c r="CM524" s="216"/>
      <c r="CN524" s="216"/>
      <c r="CO524" s="216"/>
      <c r="CP524" s="216"/>
      <c r="CQ524" s="216"/>
      <c r="CR524" s="216"/>
      <c r="CS524" s="216"/>
      <c r="CT524" s="216"/>
      <c r="CU524" s="216"/>
      <c r="CV524" s="216"/>
      <c r="CW524" s="216"/>
      <c r="CX524" s="216"/>
      <c r="CY524" s="216"/>
      <c r="CZ524" s="216"/>
      <c r="DA524" s="216"/>
      <c r="DB524" s="216"/>
      <c r="DC524" s="216"/>
      <c r="DD524" s="216"/>
      <c r="DE524" s="216"/>
      <c r="DF524" s="216"/>
      <c r="DG524" s="216"/>
      <c r="DH524" s="216"/>
      <c r="DI524" s="216"/>
      <c r="DJ524" s="216"/>
      <c r="DK524" s="216"/>
      <c r="DL524" s="216"/>
      <c r="DM524" s="216"/>
      <c r="DN524" s="216"/>
      <c r="DO524" s="216"/>
      <c r="DP524" s="216"/>
      <c r="DQ524" s="216"/>
      <c r="DR524" s="216"/>
      <c r="DS524" s="216"/>
      <c r="DT524" s="216"/>
    </row>
    <row r="525" spans="5:124" s="124" customFormat="1" ht="17" hidden="1" customHeight="1" outlineLevel="1" x14ac:dyDescent="0.15">
      <c r="E525" s="216"/>
      <c r="H525" s="361"/>
      <c r="AF525" s="196"/>
      <c r="AG525" s="196"/>
      <c r="AH525" s="196"/>
      <c r="AI525" s="196"/>
      <c r="AJ525" s="196"/>
      <c r="AU525" s="197"/>
      <c r="AV525" s="197"/>
      <c r="AW525" s="197"/>
      <c r="AX525" s="197"/>
      <c r="AY525" s="197"/>
      <c r="BF525" s="27"/>
      <c r="BQ525" s="201"/>
      <c r="BR525" s="216"/>
      <c r="BS525" s="216"/>
      <c r="BT525" s="216"/>
      <c r="BU525" s="63"/>
      <c r="BV525" s="63"/>
      <c r="BW525" s="63"/>
      <c r="BX525" s="63"/>
      <c r="BY525" s="63"/>
      <c r="BZ525" s="63"/>
      <c r="CA525" s="63"/>
      <c r="CB525" s="63"/>
      <c r="CC525" s="63"/>
      <c r="CD525" s="216"/>
      <c r="CE525" s="216"/>
      <c r="CF525" s="216"/>
      <c r="CG525" s="216"/>
      <c r="CH525" s="216"/>
      <c r="CI525" s="216"/>
      <c r="CJ525" s="216"/>
      <c r="CK525" s="216"/>
      <c r="CL525" s="216"/>
      <c r="CM525" s="216"/>
      <c r="CN525" s="216"/>
      <c r="CO525" s="216"/>
      <c r="CP525" s="216"/>
      <c r="CQ525" s="216"/>
      <c r="CR525" s="216"/>
      <c r="CS525" s="216"/>
      <c r="CT525" s="216"/>
      <c r="CU525" s="216"/>
      <c r="CV525" s="216"/>
      <c r="CW525" s="216"/>
      <c r="CX525" s="216"/>
      <c r="CY525" s="216"/>
      <c r="CZ525" s="216"/>
      <c r="DA525" s="216"/>
      <c r="DB525" s="216"/>
      <c r="DC525" s="216"/>
      <c r="DD525" s="216"/>
      <c r="DE525" s="216"/>
      <c r="DF525" s="216"/>
      <c r="DG525" s="216"/>
      <c r="DH525" s="216"/>
      <c r="DI525" s="216"/>
      <c r="DJ525" s="216"/>
      <c r="DK525" s="216"/>
      <c r="DL525" s="216"/>
      <c r="DM525" s="216"/>
      <c r="DN525" s="216"/>
      <c r="DO525" s="216"/>
      <c r="DP525" s="216"/>
      <c r="DQ525" s="216"/>
      <c r="DR525" s="216"/>
      <c r="DS525" s="216"/>
      <c r="DT525" s="216"/>
    </row>
    <row r="526" spans="5:124" s="27" customFormat="1" ht="17" hidden="1" customHeight="1" outlineLevel="1" x14ac:dyDescent="0.15">
      <c r="E526" s="201"/>
      <c r="H526" s="223" t="str">
        <f>I83</f>
        <v>Ventilatori raffreddato /condensatore</v>
      </c>
      <c r="I526" s="191"/>
      <c r="J526" s="191"/>
      <c r="K526" s="191"/>
      <c r="L526" s="191"/>
      <c r="M526" s="191"/>
      <c r="N526" s="191"/>
      <c r="O526" s="191"/>
      <c r="P526" s="191"/>
      <c r="Q526" s="191"/>
      <c r="R526" s="191"/>
      <c r="S526" s="191"/>
      <c r="T526" s="191"/>
      <c r="U526" s="191"/>
      <c r="V526" s="191"/>
      <c r="W526" s="191"/>
      <c r="X526" s="191"/>
      <c r="Y526" s="191"/>
      <c r="Z526" s="1292" t="s">
        <v>94</v>
      </c>
      <c r="AA526" s="1292"/>
      <c r="AB526" s="1292"/>
      <c r="AD526" s="1292" t="s">
        <v>97</v>
      </c>
      <c r="AE526" s="1292"/>
      <c r="AF526" s="1292"/>
      <c r="AH526" s="1292" t="s">
        <v>98</v>
      </c>
      <c r="AI526" s="1292"/>
      <c r="AJ526" s="1292"/>
      <c r="AL526" s="1292" t="s">
        <v>99</v>
      </c>
      <c r="AM526" s="1292"/>
      <c r="AN526" s="1292"/>
      <c r="AO526" s="124"/>
      <c r="AP526" s="124"/>
      <c r="AQ526" s="124"/>
      <c r="AR526" s="124"/>
      <c r="AS526" s="124"/>
      <c r="AT526" s="124"/>
      <c r="AU526" s="197"/>
      <c r="AX526" s="1292" t="s">
        <v>94</v>
      </c>
      <c r="AY526" s="1292"/>
      <c r="AZ526" s="1292"/>
      <c r="BB526" s="1292" t="s">
        <v>97</v>
      </c>
      <c r="BC526" s="1292"/>
      <c r="BD526" s="1292"/>
      <c r="BF526" s="1292" t="s">
        <v>98</v>
      </c>
      <c r="BG526" s="1292"/>
      <c r="BH526" s="1292"/>
      <c r="BJ526" s="1292" t="s">
        <v>99</v>
      </c>
      <c r="BK526" s="1292"/>
      <c r="BL526" s="1292"/>
      <c r="BM526" s="192"/>
      <c r="BN526" s="192"/>
      <c r="BO526" s="192"/>
      <c r="BP526" s="192"/>
      <c r="BQ526" s="201"/>
      <c r="BR526" s="201"/>
      <c r="BS526" s="201"/>
      <c r="BT526" s="201"/>
      <c r="BU526" s="201"/>
      <c r="BV526" s="201"/>
      <c r="BW526" s="201"/>
      <c r="BX526" s="201"/>
      <c r="BY526" s="201"/>
      <c r="BZ526" s="201"/>
      <c r="CA526" s="201"/>
      <c r="CB526" s="201"/>
      <c r="CC526" s="201"/>
      <c r="CD526" s="201"/>
      <c r="CE526" s="201"/>
      <c r="CF526" s="201"/>
      <c r="CG526" s="201"/>
      <c r="CH526" s="201"/>
      <c r="CI526" s="201"/>
      <c r="CJ526" s="201"/>
      <c r="CK526" s="201"/>
      <c r="CL526" s="201"/>
      <c r="CM526" s="201"/>
      <c r="CN526" s="201"/>
      <c r="CO526" s="201"/>
      <c r="CP526" s="201"/>
      <c r="CQ526" s="201"/>
      <c r="CR526" s="201"/>
      <c r="CS526" s="201"/>
      <c r="CT526" s="201"/>
      <c r="CU526" s="201"/>
      <c r="CV526" s="201"/>
      <c r="CW526" s="201"/>
      <c r="CX526" s="201"/>
      <c r="CY526" s="201"/>
      <c r="CZ526" s="201"/>
      <c r="DA526" s="201"/>
      <c r="DB526" s="201"/>
      <c r="DC526" s="201"/>
      <c r="DD526" s="201"/>
      <c r="DE526" s="201"/>
      <c r="DF526" s="201"/>
      <c r="DG526" s="201"/>
      <c r="DH526" s="201"/>
      <c r="DI526" s="201"/>
      <c r="DJ526" s="201"/>
      <c r="DK526" s="201"/>
      <c r="DL526" s="201"/>
      <c r="DM526" s="201"/>
      <c r="DN526" s="201"/>
      <c r="DO526" s="201"/>
      <c r="DP526" s="201"/>
      <c r="DQ526" s="201"/>
      <c r="DR526" s="201"/>
      <c r="DS526" s="201"/>
      <c r="DT526" s="201"/>
    </row>
    <row r="527" spans="5:124" s="27" customFormat="1" ht="17" hidden="1" customHeight="1" outlineLevel="1" x14ac:dyDescent="0.15">
      <c r="E527" s="201"/>
      <c r="H527" s="55"/>
      <c r="I527" s="191" t="str">
        <f>I507</f>
        <v>acceso/spento</v>
      </c>
      <c r="J527" s="191"/>
      <c r="K527" s="191"/>
      <c r="L527" s="191"/>
      <c r="M527" s="191"/>
      <c r="N527" s="191"/>
      <c r="O527" s="191"/>
      <c r="P527" s="191"/>
      <c r="Q527" s="191"/>
      <c r="R527" s="191"/>
      <c r="S527" s="191"/>
      <c r="T527" s="191"/>
      <c r="U527" s="191"/>
      <c r="V527" s="191"/>
      <c r="W527" s="191"/>
      <c r="X527" s="191"/>
      <c r="Y527" s="191"/>
      <c r="Z527" s="1412">
        <v>0</v>
      </c>
      <c r="AA527" s="1412"/>
      <c r="AB527" s="1412"/>
      <c r="AC527" s="198"/>
      <c r="AD527" s="1412">
        <v>0</v>
      </c>
      <c r="AE527" s="1412"/>
      <c r="AF527" s="1412"/>
      <c r="AG527" s="198"/>
      <c r="AH527" s="1412">
        <v>0</v>
      </c>
      <c r="AI527" s="1412"/>
      <c r="AJ527" s="1412"/>
      <c r="AK527" s="198"/>
      <c r="AL527" s="1412">
        <v>0</v>
      </c>
      <c r="AM527" s="1412"/>
      <c r="AN527" s="1412"/>
      <c r="AO527" s="124"/>
      <c r="AP527" s="124"/>
      <c r="AQ527" s="124"/>
      <c r="AR527" s="124"/>
      <c r="AS527" s="124"/>
      <c r="AT527" s="124"/>
      <c r="AU527" s="197"/>
      <c r="AX527" s="1292">
        <f>Z527</f>
        <v>0</v>
      </c>
      <c r="AY527" s="1292"/>
      <c r="AZ527" s="1292"/>
      <c r="BB527" s="1292">
        <f>AD527</f>
        <v>0</v>
      </c>
      <c r="BC527" s="1292"/>
      <c r="BD527" s="1292"/>
      <c r="BF527" s="1292">
        <f>AH527</f>
        <v>0</v>
      </c>
      <c r="BG527" s="1292"/>
      <c r="BH527" s="1292"/>
      <c r="BJ527" s="1292">
        <f>AL527</f>
        <v>0</v>
      </c>
      <c r="BK527" s="1292"/>
      <c r="BL527" s="1292"/>
      <c r="BM527" s="192"/>
      <c r="BN527" s="192"/>
      <c r="BO527" s="192"/>
      <c r="BP527" s="192"/>
      <c r="BQ527" s="201"/>
      <c r="BR527" s="201"/>
      <c r="BS527" s="201"/>
      <c r="BT527" s="201"/>
      <c r="BU527" s="201"/>
      <c r="BV527" s="201"/>
      <c r="BW527" s="201"/>
      <c r="BX527" s="201"/>
      <c r="BY527" s="201"/>
      <c r="BZ527" s="201"/>
      <c r="CA527" s="201"/>
      <c r="CB527" s="201"/>
      <c r="CC527" s="201"/>
      <c r="CD527" s="201"/>
      <c r="CE527" s="201"/>
      <c r="CF527" s="201"/>
      <c r="CG527" s="201"/>
      <c r="CH527" s="201"/>
      <c r="CI527" s="201"/>
      <c r="CJ527" s="201"/>
      <c r="CK527" s="201"/>
      <c r="CL527" s="201"/>
      <c r="CM527" s="201"/>
      <c r="CN527" s="201"/>
      <c r="CO527" s="201"/>
      <c r="CP527" s="201"/>
      <c r="CQ527" s="201"/>
      <c r="CR527" s="201"/>
      <c r="CS527" s="201"/>
      <c r="CT527" s="201"/>
      <c r="CU527" s="201"/>
      <c r="CV527" s="201"/>
      <c r="CW527" s="201"/>
      <c r="CX527" s="201"/>
      <c r="CY527" s="201"/>
      <c r="CZ527" s="201"/>
      <c r="DA527" s="201"/>
      <c r="DB527" s="201"/>
      <c r="DC527" s="201"/>
      <c r="DD527" s="201"/>
      <c r="DE527" s="201"/>
      <c r="DF527" s="201"/>
      <c r="DG527" s="201"/>
      <c r="DH527" s="201"/>
      <c r="DI527" s="201"/>
      <c r="DJ527" s="201"/>
      <c r="DK527" s="201"/>
      <c r="DL527" s="201"/>
      <c r="DM527" s="201"/>
      <c r="DN527" s="201"/>
      <c r="DO527" s="201"/>
      <c r="DP527" s="201"/>
      <c r="DQ527" s="201"/>
      <c r="DR527" s="201"/>
      <c r="DS527" s="201"/>
      <c r="DT527" s="201"/>
    </row>
    <row r="528" spans="5:124" s="27" customFormat="1" ht="17" hidden="1" customHeight="1" outlineLevel="1" x14ac:dyDescent="0.15">
      <c r="E528" s="201"/>
      <c r="H528" s="55"/>
      <c r="I528" s="191" t="str">
        <f>AK489</f>
        <v>comando in base al fabbisogno (modulabile CF/CE)</v>
      </c>
      <c r="J528" s="191"/>
      <c r="K528" s="191"/>
      <c r="L528" s="191"/>
      <c r="M528" s="191"/>
      <c r="N528" s="191"/>
      <c r="O528" s="191"/>
      <c r="P528" s="191"/>
      <c r="Q528" s="191"/>
      <c r="R528" s="191"/>
      <c r="S528" s="191"/>
      <c r="T528" s="191"/>
      <c r="U528" s="191"/>
      <c r="V528" s="191"/>
      <c r="W528" s="191"/>
      <c r="X528" s="191"/>
      <c r="Y528" s="191"/>
      <c r="Z528" s="1412">
        <v>0.3</v>
      </c>
      <c r="AA528" s="1412"/>
      <c r="AB528" s="1412"/>
      <c r="AC528" s="198"/>
      <c r="AD528" s="1412">
        <v>0</v>
      </c>
      <c r="AE528" s="1412"/>
      <c r="AF528" s="1412"/>
      <c r="AG528" s="198"/>
      <c r="AH528" s="1412">
        <v>0.3</v>
      </c>
      <c r="AI528" s="1412"/>
      <c r="AJ528" s="1412"/>
      <c r="AK528" s="198"/>
      <c r="AL528" s="1412">
        <v>0.5</v>
      </c>
      <c r="AM528" s="1412"/>
      <c r="AN528" s="1412"/>
      <c r="AO528" s="124"/>
      <c r="AP528" s="124"/>
      <c r="AQ528" s="124"/>
      <c r="AR528" s="124"/>
      <c r="AS528" s="124"/>
      <c r="AT528" s="124"/>
      <c r="AU528" s="197"/>
      <c r="AX528" s="1292">
        <f>Z528</f>
        <v>0.3</v>
      </c>
      <c r="AY528" s="1292"/>
      <c r="AZ528" s="1292"/>
      <c r="BB528" s="1292">
        <f>AD528</f>
        <v>0</v>
      </c>
      <c r="BC528" s="1292"/>
      <c r="BD528" s="1292"/>
      <c r="BF528" s="1292">
        <f>AH528</f>
        <v>0.3</v>
      </c>
      <c r="BG528" s="1292"/>
      <c r="BH528" s="1292"/>
      <c r="BJ528" s="1292">
        <f>AL528</f>
        <v>0.5</v>
      </c>
      <c r="BK528" s="1292"/>
      <c r="BL528" s="1292"/>
      <c r="BM528" s="192"/>
      <c r="BN528" s="192"/>
      <c r="BO528" s="192"/>
      <c r="BP528" s="192"/>
      <c r="BQ528" s="201"/>
      <c r="BR528" s="201"/>
      <c r="BS528" s="201"/>
      <c r="BT528" s="201"/>
      <c r="BU528" s="201"/>
      <c r="BV528" s="201"/>
      <c r="BW528" s="201"/>
      <c r="BX528" s="201"/>
      <c r="BY528" s="201"/>
      <c r="BZ528" s="201"/>
      <c r="CA528" s="201"/>
      <c r="CB528" s="201"/>
      <c r="CC528" s="201"/>
      <c r="CD528" s="201"/>
      <c r="CE528" s="201"/>
      <c r="CF528" s="201"/>
      <c r="CG528" s="201"/>
      <c r="CH528" s="201"/>
      <c r="CI528" s="201"/>
      <c r="CJ528" s="201"/>
      <c r="CK528" s="201"/>
      <c r="CL528" s="201"/>
      <c r="CM528" s="201"/>
      <c r="CN528" s="201"/>
      <c r="CO528" s="201"/>
      <c r="CP528" s="201"/>
      <c r="CQ528" s="201"/>
      <c r="CR528" s="201"/>
      <c r="CS528" s="201"/>
      <c r="CT528" s="201"/>
      <c r="CU528" s="201"/>
      <c r="CV528" s="201"/>
      <c r="CW528" s="201"/>
      <c r="CX528" s="201"/>
      <c r="CY528" s="201"/>
      <c r="CZ528" s="201"/>
      <c r="DA528" s="201"/>
      <c r="DB528" s="201"/>
      <c r="DC528" s="201"/>
      <c r="DD528" s="201"/>
      <c r="DE528" s="201"/>
      <c r="DF528" s="201"/>
      <c r="DG528" s="201"/>
      <c r="DH528" s="201"/>
      <c r="DI528" s="201"/>
      <c r="DJ528" s="201"/>
      <c r="DK528" s="201"/>
      <c r="DL528" s="201"/>
      <c r="DM528" s="201"/>
      <c r="DN528" s="201"/>
      <c r="DO528" s="201"/>
      <c r="DP528" s="201"/>
      <c r="DQ528" s="201"/>
      <c r="DR528" s="201"/>
      <c r="DS528" s="201"/>
      <c r="DT528" s="201"/>
    </row>
    <row r="529" spans="5:124" s="27" customFormat="1" ht="17" hidden="1" customHeight="1" outlineLevel="1" x14ac:dyDescent="0.15">
      <c r="E529" s="201"/>
      <c r="H529" s="55"/>
      <c r="I529" s="191"/>
      <c r="J529" s="191"/>
      <c r="K529" s="191"/>
      <c r="L529" s="191"/>
      <c r="M529" s="191"/>
      <c r="N529" s="191"/>
      <c r="O529" s="191"/>
      <c r="P529" s="191"/>
      <c r="Q529" s="191"/>
      <c r="R529" s="191"/>
      <c r="S529" s="191"/>
      <c r="T529" s="191"/>
      <c r="U529" s="191"/>
      <c r="V529" s="191"/>
      <c r="W529" s="191"/>
      <c r="X529" s="191"/>
      <c r="Y529" s="191"/>
      <c r="Z529" s="193"/>
      <c r="AA529" s="193"/>
      <c r="AB529" s="193"/>
      <c r="AD529" s="193"/>
      <c r="AE529" s="193"/>
      <c r="AF529" s="193"/>
      <c r="AH529" s="193"/>
      <c r="AI529" s="193"/>
      <c r="AJ529" s="193"/>
      <c r="AL529" s="193"/>
      <c r="AM529" s="193"/>
      <c r="AN529" s="193"/>
      <c r="AO529" s="124"/>
      <c r="AP529" s="124"/>
      <c r="AQ529" s="124"/>
      <c r="AR529" s="124"/>
      <c r="AS529" s="124"/>
      <c r="AT529" s="124"/>
      <c r="AU529" s="197"/>
      <c r="AX529" s="193"/>
      <c r="AY529" s="193"/>
      <c r="AZ529" s="193"/>
      <c r="BB529" s="193"/>
      <c r="BC529" s="193"/>
      <c r="BD529" s="193"/>
      <c r="BF529" s="193"/>
      <c r="BG529" s="193"/>
      <c r="BH529" s="193"/>
      <c r="BJ529" s="193"/>
      <c r="BK529" s="193"/>
      <c r="BL529" s="193"/>
      <c r="BM529" s="192"/>
      <c r="BN529" s="192"/>
      <c r="BO529" s="192"/>
      <c r="BP529" s="192"/>
      <c r="BQ529" s="201"/>
      <c r="BR529" s="201"/>
      <c r="BS529" s="201"/>
      <c r="BT529" s="201"/>
      <c r="BU529" s="201"/>
      <c r="BV529" s="201"/>
      <c r="BW529" s="201"/>
      <c r="BX529" s="201"/>
      <c r="BY529" s="201"/>
      <c r="BZ529" s="201"/>
      <c r="CA529" s="201"/>
      <c r="CB529" s="201"/>
      <c r="CC529" s="201"/>
      <c r="CD529" s="201"/>
      <c r="CE529" s="201"/>
      <c r="CF529" s="201"/>
      <c r="CG529" s="201"/>
      <c r="CH529" s="201"/>
      <c r="CI529" s="201"/>
      <c r="CJ529" s="201"/>
      <c r="CK529" s="201"/>
      <c r="CL529" s="201"/>
      <c r="CM529" s="201"/>
      <c r="CN529" s="201"/>
      <c r="CO529" s="201"/>
      <c r="CP529" s="201"/>
      <c r="CQ529" s="201"/>
      <c r="CR529" s="201"/>
      <c r="CS529" s="201"/>
      <c r="CT529" s="201"/>
      <c r="CU529" s="201"/>
      <c r="CV529" s="201"/>
      <c r="CW529" s="201"/>
      <c r="CX529" s="201"/>
      <c r="CY529" s="201"/>
      <c r="CZ529" s="201"/>
      <c r="DA529" s="201"/>
      <c r="DB529" s="201"/>
      <c r="DC529" s="201"/>
      <c r="DD529" s="201"/>
      <c r="DE529" s="201"/>
      <c r="DF529" s="201"/>
      <c r="DG529" s="201"/>
      <c r="DH529" s="201"/>
      <c r="DI529" s="201"/>
      <c r="DJ529" s="201"/>
      <c r="DK529" s="201"/>
      <c r="DL529" s="201"/>
      <c r="DM529" s="201"/>
      <c r="DN529" s="201"/>
      <c r="DO529" s="201"/>
      <c r="DP529" s="201"/>
      <c r="DQ529" s="201"/>
      <c r="DR529" s="201"/>
      <c r="DS529" s="201"/>
      <c r="DT529" s="201"/>
    </row>
    <row r="530" spans="5:124" s="27" customFormat="1" ht="17" hidden="1" customHeight="1" outlineLevel="1" x14ac:dyDescent="0.15">
      <c r="E530" s="201"/>
      <c r="H530" s="55"/>
      <c r="I530" s="191" t="s">
        <v>120</v>
      </c>
      <c r="J530" s="191"/>
      <c r="K530" s="191"/>
      <c r="L530" s="191"/>
      <c r="M530" s="191"/>
      <c r="N530" s="191"/>
      <c r="O530" s="191"/>
      <c r="P530" s="191"/>
      <c r="Q530" s="191"/>
      <c r="R530" s="191"/>
      <c r="S530" s="191"/>
      <c r="T530" s="191"/>
      <c r="U530" s="191"/>
      <c r="V530" s="191"/>
      <c r="W530" s="191"/>
      <c r="X530" s="191"/>
      <c r="Y530" s="191"/>
      <c r="Z530" s="1398">
        <f>AB83</f>
        <v>0</v>
      </c>
      <c r="AA530" s="1398"/>
      <c r="AB530" s="1398"/>
      <c r="AC530" s="1398"/>
      <c r="AD530" s="1398"/>
      <c r="AE530" s="1398"/>
      <c r="AF530" s="1398"/>
      <c r="AG530" s="1398"/>
      <c r="AH530" s="1398"/>
      <c r="AI530" s="1398"/>
      <c r="AJ530" s="1398"/>
      <c r="AK530" s="1398"/>
      <c r="AL530" s="1398"/>
      <c r="AM530" s="1398"/>
      <c r="AN530" s="1398"/>
      <c r="AO530" s="192"/>
      <c r="AP530" s="192"/>
      <c r="AQ530" s="192"/>
      <c r="AR530" s="192"/>
      <c r="AS530" s="192"/>
      <c r="AT530" s="192"/>
      <c r="AU530" s="192"/>
      <c r="AV530" s="192"/>
      <c r="AW530" s="192"/>
      <c r="AX530" s="1398">
        <f>AZ83</f>
        <v>0</v>
      </c>
      <c r="AY530" s="1398"/>
      <c r="AZ530" s="1398"/>
      <c r="BA530" s="1398"/>
      <c r="BB530" s="1398"/>
      <c r="BC530" s="1398"/>
      <c r="BD530" s="1398"/>
      <c r="BE530" s="1398"/>
      <c r="BF530" s="1398"/>
      <c r="BG530" s="1398"/>
      <c r="BH530" s="1398"/>
      <c r="BI530" s="1398"/>
      <c r="BJ530" s="1398"/>
      <c r="BK530" s="1398"/>
      <c r="BL530" s="1398"/>
      <c r="BM530" s="192"/>
      <c r="BN530" s="192"/>
      <c r="BO530" s="192"/>
      <c r="BP530" s="192"/>
      <c r="BQ530" s="201"/>
      <c r="BR530" s="201"/>
      <c r="BS530" s="201"/>
      <c r="BT530" s="201"/>
      <c r="BU530" s="201"/>
      <c r="BV530" s="201"/>
      <c r="BW530" s="201"/>
      <c r="BX530" s="201"/>
      <c r="BY530" s="201"/>
      <c r="BZ530" s="201"/>
      <c r="CA530" s="201"/>
      <c r="CB530" s="201"/>
      <c r="CC530" s="201"/>
      <c r="CD530" s="201"/>
      <c r="CE530" s="201"/>
      <c r="CF530" s="201"/>
      <c r="CG530" s="201"/>
      <c r="CH530" s="201"/>
      <c r="CI530" s="201"/>
      <c r="CJ530" s="201"/>
      <c r="CK530" s="201"/>
      <c r="CL530" s="201"/>
      <c r="CM530" s="201"/>
      <c r="CN530" s="201"/>
      <c r="CO530" s="201"/>
      <c r="CP530" s="201"/>
      <c r="CQ530" s="201"/>
      <c r="CR530" s="201"/>
      <c r="CS530" s="201"/>
      <c r="CT530" s="201"/>
      <c r="CU530" s="201"/>
      <c r="CV530" s="201"/>
      <c r="CW530" s="201"/>
      <c r="CX530" s="201"/>
      <c r="CY530" s="201"/>
      <c r="CZ530" s="201"/>
      <c r="DA530" s="201"/>
      <c r="DB530" s="201"/>
      <c r="DC530" s="201"/>
      <c r="DD530" s="201"/>
      <c r="DE530" s="201"/>
      <c r="DF530" s="201"/>
      <c r="DG530" s="201"/>
      <c r="DH530" s="201"/>
      <c r="DI530" s="201"/>
      <c r="DJ530" s="201"/>
      <c r="DK530" s="201"/>
      <c r="DL530" s="201"/>
      <c r="DM530" s="201"/>
      <c r="DN530" s="201"/>
      <c r="DO530" s="201"/>
      <c r="DP530" s="201"/>
      <c r="DQ530" s="201"/>
      <c r="DR530" s="201"/>
      <c r="DS530" s="201"/>
      <c r="DT530" s="201"/>
    </row>
    <row r="531" spans="5:124" s="124" customFormat="1" ht="17" hidden="1" customHeight="1" outlineLevel="1" x14ac:dyDescent="0.15">
      <c r="E531" s="216"/>
      <c r="H531" s="55"/>
      <c r="I531" s="27" t="s">
        <v>130</v>
      </c>
      <c r="S531" s="190"/>
      <c r="T531" s="190"/>
      <c r="U531" s="190"/>
      <c r="V531" s="190"/>
      <c r="W531" s="190"/>
      <c r="X531" s="190"/>
      <c r="Y531" s="190"/>
      <c r="Z531" s="1334">
        <f>IF($I528=$Z530,Z528,Z527)</f>
        <v>0</v>
      </c>
      <c r="AA531" s="1334"/>
      <c r="AB531" s="1334"/>
      <c r="AC531" s="27"/>
      <c r="AD531" s="1334">
        <f>IF($I528=$Z530,AD528,AD527)</f>
        <v>0</v>
      </c>
      <c r="AE531" s="1334"/>
      <c r="AF531" s="1334"/>
      <c r="AG531" s="27"/>
      <c r="AH531" s="1334">
        <f>IF($I528=$Z530,AH528,AH527)</f>
        <v>0</v>
      </c>
      <c r="AI531" s="1334"/>
      <c r="AJ531" s="1334"/>
      <c r="AK531" s="27"/>
      <c r="AL531" s="1334">
        <f>IF($I528=$Z530,AL528,AL527)</f>
        <v>0</v>
      </c>
      <c r="AM531" s="1334"/>
      <c r="AN531" s="1334"/>
      <c r="AO531" s="192"/>
      <c r="AP531" s="1333">
        <f>IF(AP532=0,0,1-AP533/AP532)</f>
        <v>0</v>
      </c>
      <c r="AQ531" s="1333"/>
      <c r="AR531" s="1333"/>
      <c r="AS531" s="1333"/>
      <c r="AT531" s="1333"/>
      <c r="AU531" s="192"/>
      <c r="AV531" s="192"/>
      <c r="AW531" s="192"/>
      <c r="AX531" s="1334">
        <f>IF($I528=$AX530,AX528,AX527)</f>
        <v>0</v>
      </c>
      <c r="AY531" s="1334"/>
      <c r="AZ531" s="1334"/>
      <c r="BA531" s="27"/>
      <c r="BB531" s="1334">
        <f>IF($I528=$AX530,BB528,BB527)</f>
        <v>0</v>
      </c>
      <c r="BC531" s="1334"/>
      <c r="BD531" s="1334"/>
      <c r="BE531" s="27"/>
      <c r="BF531" s="1334">
        <f>IF($I528=$AX530,BF528,BF527)</f>
        <v>0</v>
      </c>
      <c r="BG531" s="1334"/>
      <c r="BH531" s="1334"/>
      <c r="BI531" s="27"/>
      <c r="BJ531" s="1334">
        <f>IF($I528=$AX530,BJ528,BJ527)</f>
        <v>0</v>
      </c>
      <c r="BK531" s="1334"/>
      <c r="BL531" s="1334"/>
      <c r="BM531" s="192"/>
      <c r="BN531" s="1333">
        <f>IF(BN532=0,0,1-BN533/BN532)</f>
        <v>0</v>
      </c>
      <c r="BO531" s="1333"/>
      <c r="BP531" s="1333"/>
      <c r="BQ531" s="201"/>
      <c r="BR531" s="216"/>
      <c r="BS531" s="216"/>
      <c r="BT531" s="216"/>
      <c r="BU531" s="201"/>
      <c r="BV531" s="201"/>
      <c r="BW531" s="201"/>
      <c r="BX531" s="201"/>
      <c r="BY531" s="201"/>
      <c r="BZ531" s="201"/>
      <c r="CA531" s="201"/>
      <c r="CB531" s="201"/>
      <c r="CC531" s="201"/>
      <c r="CD531" s="216"/>
      <c r="CE531" s="216"/>
      <c r="CF531" s="216"/>
      <c r="CG531" s="216"/>
      <c r="CH531" s="216"/>
      <c r="CI531" s="216"/>
      <c r="CJ531" s="216"/>
      <c r="CK531" s="216"/>
      <c r="CL531" s="216"/>
      <c r="CM531" s="216"/>
      <c r="CN531" s="216"/>
      <c r="CO531" s="216"/>
      <c r="CP531" s="216"/>
      <c r="CQ531" s="216"/>
      <c r="CR531" s="216"/>
      <c r="CS531" s="216"/>
      <c r="CT531" s="216"/>
      <c r="CU531" s="216"/>
      <c r="CV531" s="216"/>
      <c r="CW531" s="216"/>
      <c r="CX531" s="216"/>
      <c r="CY531" s="216"/>
      <c r="CZ531" s="216"/>
      <c r="DA531" s="216"/>
      <c r="DB531" s="216"/>
      <c r="DC531" s="216"/>
      <c r="DD531" s="216"/>
      <c r="DE531" s="216"/>
      <c r="DF531" s="216"/>
      <c r="DG531" s="216"/>
      <c r="DH531" s="216"/>
      <c r="DI531" s="216"/>
      <c r="DJ531" s="216"/>
      <c r="DK531" s="216"/>
      <c r="DL531" s="216"/>
      <c r="DM531" s="216"/>
      <c r="DN531" s="216"/>
      <c r="DO531" s="216"/>
      <c r="DP531" s="216"/>
      <c r="DQ531" s="216"/>
      <c r="DR531" s="216"/>
      <c r="DS531" s="216"/>
      <c r="DT531" s="216"/>
    </row>
    <row r="532" spans="5:124" s="27" customFormat="1" ht="17" hidden="1" customHeight="1" outlineLevel="1" x14ac:dyDescent="0.15">
      <c r="E532" s="201"/>
      <c r="H532" s="55"/>
      <c r="I532" s="191" t="s">
        <v>131</v>
      </c>
      <c r="J532" s="191"/>
      <c r="K532" s="191"/>
      <c r="L532" s="191"/>
      <c r="M532" s="191"/>
      <c r="N532" s="191"/>
      <c r="O532" s="191"/>
      <c r="P532" s="191"/>
      <c r="Q532" s="191"/>
      <c r="R532" s="191"/>
      <c r="S532" s="191"/>
      <c r="T532" s="191"/>
      <c r="U532" s="191" t="s">
        <v>95</v>
      </c>
      <c r="V532" s="191"/>
      <c r="W532" s="191"/>
      <c r="X532" s="191"/>
      <c r="Y532" s="191"/>
      <c r="Z532" s="1278">
        <f>Z$512</f>
        <v>0</v>
      </c>
      <c r="AA532" s="1278"/>
      <c r="AB532" s="1278"/>
      <c r="AD532" s="1278">
        <f>AD$512</f>
        <v>0</v>
      </c>
      <c r="AE532" s="1278"/>
      <c r="AF532" s="1278"/>
      <c r="AH532" s="1278">
        <f>AH$512</f>
        <v>0</v>
      </c>
      <c r="AI532" s="1278"/>
      <c r="AJ532" s="1278"/>
      <c r="AL532" s="1278">
        <f>AL$512</f>
        <v>0</v>
      </c>
      <c r="AM532" s="1278"/>
      <c r="AN532" s="1278"/>
      <c r="AO532" s="192"/>
      <c r="AP532" s="1278">
        <f>SUM(Z532:AN532)</f>
        <v>0</v>
      </c>
      <c r="AQ532" s="1278"/>
      <c r="AR532" s="1278"/>
      <c r="AS532" s="1278"/>
      <c r="AT532" s="1278"/>
      <c r="AU532" s="192"/>
      <c r="AV532" s="192"/>
      <c r="AW532" s="192"/>
      <c r="AX532" s="1278">
        <f>AX$512</f>
        <v>0</v>
      </c>
      <c r="AY532" s="1278"/>
      <c r="AZ532" s="1278"/>
      <c r="BB532" s="1278">
        <f>BB$512</f>
        <v>0</v>
      </c>
      <c r="BC532" s="1278"/>
      <c r="BD532" s="1278"/>
      <c r="BF532" s="1278">
        <f>BF$512</f>
        <v>0</v>
      </c>
      <c r="BG532" s="1278"/>
      <c r="BH532" s="1278"/>
      <c r="BJ532" s="1278">
        <f>BJ$512</f>
        <v>0</v>
      </c>
      <c r="BK532" s="1278"/>
      <c r="BL532" s="1278"/>
      <c r="BM532" s="192"/>
      <c r="BN532" s="1278">
        <f>SUM(AX532:BL532)</f>
        <v>0</v>
      </c>
      <c r="BO532" s="1278"/>
      <c r="BP532" s="1278"/>
      <c r="BQ532" s="201"/>
      <c r="BR532" s="201"/>
      <c r="BS532" s="201"/>
      <c r="BT532" s="201"/>
      <c r="BU532" s="201"/>
      <c r="BV532" s="201"/>
      <c r="BW532" s="201"/>
      <c r="BX532" s="201"/>
      <c r="BY532" s="201"/>
      <c r="BZ532" s="201"/>
      <c r="CA532" s="201"/>
      <c r="CB532" s="201"/>
      <c r="CC532" s="201"/>
      <c r="CD532" s="201"/>
      <c r="CE532" s="201"/>
      <c r="CF532" s="201"/>
      <c r="CG532" s="201"/>
      <c r="CH532" s="201"/>
      <c r="CI532" s="201"/>
      <c r="CJ532" s="201"/>
      <c r="CK532" s="201"/>
      <c r="CL532" s="201"/>
      <c r="CM532" s="201"/>
      <c r="CN532" s="201"/>
      <c r="CO532" s="201"/>
      <c r="CP532" s="201"/>
      <c r="CQ532" s="201"/>
      <c r="CR532" s="201"/>
      <c r="CS532" s="201"/>
      <c r="CT532" s="201"/>
      <c r="CU532" s="201"/>
      <c r="CV532" s="201"/>
      <c r="CW532" s="201"/>
      <c r="CX532" s="201"/>
      <c r="CY532" s="201"/>
      <c r="CZ532" s="201"/>
      <c r="DA532" s="201"/>
      <c r="DB532" s="201"/>
      <c r="DC532" s="201"/>
      <c r="DD532" s="201"/>
      <c r="DE532" s="201"/>
      <c r="DF532" s="201"/>
      <c r="DG532" s="201"/>
      <c r="DH532" s="201"/>
      <c r="DI532" s="201"/>
      <c r="DJ532" s="201"/>
      <c r="DK532" s="201"/>
      <c r="DL532" s="201"/>
      <c r="DM532" s="201"/>
      <c r="DN532" s="201"/>
      <c r="DO532" s="201"/>
      <c r="DP532" s="201"/>
      <c r="DQ532" s="201"/>
      <c r="DR532" s="201"/>
      <c r="DS532" s="201"/>
      <c r="DT532" s="201"/>
    </row>
    <row r="533" spans="5:124" s="124" customFormat="1" ht="17" hidden="1" customHeight="1" outlineLevel="1" x14ac:dyDescent="0.15">
      <c r="E533" s="216"/>
      <c r="H533" s="55"/>
      <c r="I533" s="191" t="s">
        <v>132</v>
      </c>
      <c r="J533" s="191"/>
      <c r="K533" s="191"/>
      <c r="L533" s="191"/>
      <c r="M533" s="191"/>
      <c r="N533" s="191"/>
      <c r="O533" s="191"/>
      <c r="P533" s="191"/>
      <c r="Q533" s="191"/>
      <c r="R533" s="191"/>
      <c r="S533" s="190"/>
      <c r="T533" s="190"/>
      <c r="U533" s="191" t="s">
        <v>95</v>
      </c>
      <c r="V533" s="190"/>
      <c r="W533" s="190"/>
      <c r="X533" s="190"/>
      <c r="Y533" s="190"/>
      <c r="Z533" s="1290">
        <f>Z532-Z531*Z532</f>
        <v>0</v>
      </c>
      <c r="AA533" s="1290"/>
      <c r="AB533" s="1290"/>
      <c r="AC533" s="194"/>
      <c r="AD533" s="1290">
        <f>AD532-AD531*AD532</f>
        <v>0</v>
      </c>
      <c r="AE533" s="1290"/>
      <c r="AF533" s="1290"/>
      <c r="AG533" s="194"/>
      <c r="AH533" s="1290">
        <f>AH532-AH531*AH532</f>
        <v>0</v>
      </c>
      <c r="AI533" s="1290"/>
      <c r="AJ533" s="1290"/>
      <c r="AK533" s="194"/>
      <c r="AL533" s="1290">
        <f>AL532-AL531*AL532</f>
        <v>0</v>
      </c>
      <c r="AM533" s="1290"/>
      <c r="AN533" s="1290"/>
      <c r="AO533" s="27"/>
      <c r="AP533" s="1290">
        <f>SUM(Z533:AN533)</f>
        <v>0</v>
      </c>
      <c r="AQ533" s="1290"/>
      <c r="AR533" s="1290"/>
      <c r="AS533" s="1290"/>
      <c r="AT533" s="1290"/>
      <c r="AV533" s="192"/>
      <c r="AW533" s="192"/>
      <c r="AX533" s="1367">
        <f>AX532-AX531*AX532</f>
        <v>0</v>
      </c>
      <c r="AY533" s="1367"/>
      <c r="AZ533" s="1367"/>
      <c r="BA533" s="195"/>
      <c r="BB533" s="1367">
        <f>BB532-BB531*BB532</f>
        <v>0</v>
      </c>
      <c r="BC533" s="1367"/>
      <c r="BD533" s="1367"/>
      <c r="BE533" s="195"/>
      <c r="BF533" s="1367">
        <f>BF532-BF531*BF532</f>
        <v>0</v>
      </c>
      <c r="BG533" s="1367"/>
      <c r="BH533" s="1367"/>
      <c r="BI533" s="195"/>
      <c r="BJ533" s="1367">
        <f>BJ532-BJ531*BJ532</f>
        <v>0</v>
      </c>
      <c r="BK533" s="1367"/>
      <c r="BL533" s="1367"/>
      <c r="BN533" s="1367">
        <f>SUM(AX533:BL533)</f>
        <v>0</v>
      </c>
      <c r="BO533" s="1367"/>
      <c r="BP533" s="1367"/>
      <c r="BQ533" s="201"/>
      <c r="BR533" s="216"/>
      <c r="BS533" s="216"/>
      <c r="BT533" s="216"/>
      <c r="BU533" s="63"/>
      <c r="BV533" s="63"/>
      <c r="BW533" s="63"/>
      <c r="BX533" s="63"/>
      <c r="BY533" s="63"/>
      <c r="BZ533" s="63"/>
      <c r="CA533" s="63"/>
      <c r="CB533" s="63"/>
      <c r="CC533" s="63"/>
      <c r="CD533" s="216"/>
      <c r="CE533" s="216"/>
      <c r="CF533" s="216"/>
      <c r="CG533" s="216"/>
      <c r="CH533" s="216"/>
      <c r="CI533" s="216"/>
      <c r="CJ533" s="216"/>
      <c r="CK533" s="216"/>
      <c r="CL533" s="216"/>
      <c r="CM533" s="216"/>
      <c r="CN533" s="216"/>
      <c r="CO533" s="216"/>
      <c r="CP533" s="216"/>
      <c r="CQ533" s="216"/>
      <c r="CR533" s="216"/>
      <c r="CS533" s="216"/>
      <c r="CT533" s="216"/>
      <c r="CU533" s="216"/>
      <c r="CV533" s="216"/>
      <c r="CW533" s="216"/>
      <c r="CX533" s="216"/>
      <c r="CY533" s="216"/>
      <c r="CZ533" s="216"/>
      <c r="DA533" s="216"/>
      <c r="DB533" s="216"/>
      <c r="DC533" s="216"/>
      <c r="DD533" s="216"/>
      <c r="DE533" s="216"/>
      <c r="DF533" s="216"/>
      <c r="DG533" s="216"/>
      <c r="DH533" s="216"/>
      <c r="DI533" s="216"/>
      <c r="DJ533" s="216"/>
      <c r="DK533" s="216"/>
      <c r="DL533" s="216"/>
      <c r="DM533" s="216"/>
      <c r="DN533" s="216"/>
      <c r="DO533" s="216"/>
      <c r="DP533" s="216"/>
      <c r="DQ533" s="216"/>
      <c r="DR533" s="216"/>
      <c r="DS533" s="216"/>
      <c r="DT533" s="216"/>
    </row>
    <row r="534" spans="5:124" s="124" customFormat="1" ht="17" hidden="1" customHeight="1" outlineLevel="1" x14ac:dyDescent="0.15">
      <c r="E534" s="216"/>
      <c r="H534" s="361"/>
      <c r="AF534" s="196"/>
      <c r="AG534" s="196"/>
      <c r="AH534" s="196"/>
      <c r="AI534" s="196"/>
      <c r="AJ534" s="196"/>
      <c r="AU534" s="197"/>
      <c r="AV534" s="197"/>
      <c r="AW534" s="197"/>
      <c r="AX534" s="197"/>
      <c r="AY534" s="197"/>
      <c r="BF534" s="27"/>
      <c r="BQ534" s="201"/>
      <c r="BR534" s="216"/>
      <c r="BS534" s="216"/>
      <c r="BT534" s="216"/>
      <c r="BU534" s="63"/>
      <c r="BV534" s="63"/>
      <c r="BW534" s="63"/>
      <c r="BX534" s="63"/>
      <c r="BY534" s="63"/>
      <c r="BZ534" s="63"/>
      <c r="CA534" s="63"/>
      <c r="CB534" s="63"/>
      <c r="CC534" s="63"/>
      <c r="CD534" s="216"/>
      <c r="CE534" s="216"/>
      <c r="CF534" s="216"/>
      <c r="CG534" s="216"/>
      <c r="CH534" s="216"/>
      <c r="CI534" s="216"/>
      <c r="CJ534" s="216"/>
      <c r="CK534" s="216"/>
      <c r="CL534" s="216"/>
      <c r="CM534" s="216"/>
      <c r="CN534" s="216"/>
      <c r="CO534" s="216"/>
      <c r="CP534" s="216"/>
      <c r="CQ534" s="216"/>
      <c r="CR534" s="216"/>
      <c r="CS534" s="216"/>
      <c r="CT534" s="216"/>
      <c r="CU534" s="216"/>
      <c r="CV534" s="216"/>
      <c r="CW534" s="216"/>
      <c r="CX534" s="216"/>
      <c r="CY534" s="216"/>
      <c r="CZ534" s="216"/>
      <c r="DA534" s="216"/>
      <c r="DB534" s="216"/>
      <c r="DC534" s="216"/>
      <c r="DD534" s="216"/>
      <c r="DE534" s="216"/>
      <c r="DF534" s="216"/>
      <c r="DG534" s="216"/>
      <c r="DH534" s="216"/>
      <c r="DI534" s="216"/>
      <c r="DJ534" s="216"/>
      <c r="DK534" s="216"/>
      <c r="DL534" s="216"/>
      <c r="DM534" s="216"/>
      <c r="DN534" s="216"/>
      <c r="DO534" s="216"/>
      <c r="DP534" s="216"/>
      <c r="DQ534" s="216"/>
      <c r="DR534" s="216"/>
      <c r="DS534" s="216"/>
      <c r="DT534" s="216"/>
    </row>
    <row r="535" spans="5:124" s="124" customFormat="1" ht="17" hidden="1" customHeight="1" outlineLevel="1" x14ac:dyDescent="0.15">
      <c r="E535" s="216"/>
      <c r="H535" s="361" t="s">
        <v>916</v>
      </c>
      <c r="AF535" s="196"/>
      <c r="AG535" s="196"/>
      <c r="AH535" s="196"/>
      <c r="AI535" s="196"/>
      <c r="AJ535" s="196"/>
      <c r="AU535" s="197"/>
      <c r="AV535" s="197"/>
      <c r="AW535" s="197"/>
      <c r="AX535" s="197"/>
      <c r="AY535" s="197"/>
      <c r="BF535" s="27"/>
      <c r="BQ535" s="201"/>
      <c r="BR535" s="216"/>
      <c r="BS535" s="216"/>
      <c r="BT535" s="216"/>
      <c r="BU535" s="201"/>
      <c r="BV535" s="201"/>
      <c r="BW535" s="201"/>
      <c r="BX535" s="201"/>
      <c r="BY535" s="201"/>
      <c r="BZ535" s="201"/>
      <c r="CA535" s="201"/>
      <c r="CB535" s="201"/>
      <c r="CC535" s="201"/>
      <c r="CD535" s="216"/>
      <c r="CE535" s="216"/>
      <c r="CF535" s="216"/>
      <c r="CG535" s="216"/>
      <c r="CH535" s="216"/>
      <c r="CI535" s="216"/>
      <c r="CJ535" s="216"/>
      <c r="CK535" s="216"/>
      <c r="CL535" s="216"/>
      <c r="CM535" s="216"/>
      <c r="CN535" s="216"/>
      <c r="CO535" s="216"/>
      <c r="CP535" s="216"/>
      <c r="CQ535" s="216"/>
      <c r="CR535" s="216"/>
      <c r="CS535" s="216"/>
      <c r="CT535" s="216"/>
      <c r="CU535" s="216"/>
      <c r="CV535" s="216"/>
      <c r="CW535" s="216"/>
      <c r="CX535" s="216"/>
      <c r="CY535" s="216"/>
      <c r="CZ535" s="216"/>
      <c r="DA535" s="216"/>
      <c r="DB535" s="216"/>
      <c r="DC535" s="216"/>
      <c r="DD535" s="216"/>
      <c r="DE535" s="216"/>
      <c r="DF535" s="216"/>
      <c r="DG535" s="216"/>
      <c r="DH535" s="216"/>
      <c r="DI535" s="216"/>
      <c r="DJ535" s="216"/>
      <c r="DK535" s="216"/>
      <c r="DL535" s="216"/>
      <c r="DM535" s="216"/>
      <c r="DN535" s="216"/>
      <c r="DO535" s="216"/>
      <c r="DP535" s="216"/>
      <c r="DQ535" s="216"/>
      <c r="DR535" s="216"/>
      <c r="DS535" s="216"/>
      <c r="DT535" s="216"/>
    </row>
    <row r="536" spans="5:124" s="27" customFormat="1" ht="17" hidden="1" customHeight="1" outlineLevel="1" x14ac:dyDescent="0.15">
      <c r="E536" s="201"/>
      <c r="H536" s="223">
        <f>I85</f>
        <v>0</v>
      </c>
      <c r="I536" s="191"/>
      <c r="J536" s="191"/>
      <c r="K536" s="191"/>
      <c r="L536" s="191"/>
      <c r="M536" s="191"/>
      <c r="N536" s="191"/>
      <c r="O536" s="191"/>
      <c r="P536" s="191"/>
      <c r="Q536" s="191"/>
      <c r="R536" s="191"/>
      <c r="S536" s="191"/>
      <c r="T536" s="191"/>
      <c r="U536" s="191"/>
      <c r="V536" s="191"/>
      <c r="W536" s="191"/>
      <c r="X536" s="191"/>
      <c r="Y536" s="191"/>
      <c r="Z536" s="1292" t="s">
        <v>94</v>
      </c>
      <c r="AA536" s="1292"/>
      <c r="AB536" s="1292"/>
      <c r="AD536" s="1292" t="s">
        <v>97</v>
      </c>
      <c r="AE536" s="1292"/>
      <c r="AF536" s="1292"/>
      <c r="AH536" s="1292" t="s">
        <v>98</v>
      </c>
      <c r="AI536" s="1292"/>
      <c r="AJ536" s="1292"/>
      <c r="AL536" s="1292" t="s">
        <v>99</v>
      </c>
      <c r="AM536" s="1292"/>
      <c r="AN536" s="1292"/>
      <c r="AO536" s="124"/>
      <c r="AP536" s="124"/>
      <c r="AQ536" s="124"/>
      <c r="AR536" s="124"/>
      <c r="AS536" s="124"/>
      <c r="AT536" s="124"/>
      <c r="AX536" s="1292" t="s">
        <v>94</v>
      </c>
      <c r="AY536" s="1292"/>
      <c r="AZ536" s="1292"/>
      <c r="BB536" s="1292" t="s">
        <v>97</v>
      </c>
      <c r="BC536" s="1292"/>
      <c r="BD536" s="1292"/>
      <c r="BF536" s="1292" t="s">
        <v>98</v>
      </c>
      <c r="BG536" s="1292"/>
      <c r="BH536" s="1292"/>
      <c r="BJ536" s="1292" t="s">
        <v>99</v>
      </c>
      <c r="BK536" s="1292"/>
      <c r="BL536" s="1292"/>
      <c r="BQ536" s="201"/>
      <c r="BR536" s="201"/>
      <c r="BS536" s="201"/>
      <c r="BT536" s="201"/>
      <c r="BU536" s="63"/>
      <c r="BV536" s="63"/>
      <c r="BW536" s="63"/>
      <c r="BX536" s="63"/>
      <c r="BY536" s="63"/>
      <c r="BZ536" s="63"/>
      <c r="CA536" s="63"/>
      <c r="CB536" s="63"/>
      <c r="CC536" s="63"/>
      <c r="CD536" s="201"/>
      <c r="CE536" s="201"/>
      <c r="CF536" s="201"/>
      <c r="CG536" s="201"/>
      <c r="CH536" s="201"/>
      <c r="CI536" s="201"/>
      <c r="CJ536" s="201"/>
      <c r="CK536" s="201"/>
      <c r="CL536" s="201"/>
      <c r="CM536" s="201"/>
      <c r="CN536" s="201"/>
      <c r="CO536" s="201"/>
      <c r="CP536" s="201"/>
      <c r="CQ536" s="201"/>
      <c r="CR536" s="201"/>
      <c r="CS536" s="201"/>
      <c r="CT536" s="201"/>
      <c r="CU536" s="201"/>
      <c r="CV536" s="201"/>
      <c r="CW536" s="201"/>
      <c r="CX536" s="201"/>
      <c r="CY536" s="201"/>
      <c r="CZ536" s="201"/>
      <c r="DA536" s="201"/>
      <c r="DB536" s="201"/>
      <c r="DC536" s="201"/>
      <c r="DD536" s="201"/>
      <c r="DE536" s="201"/>
      <c r="DF536" s="201"/>
      <c r="DG536" s="201"/>
      <c r="DH536" s="201"/>
      <c r="DI536" s="201"/>
      <c r="DJ536" s="201"/>
      <c r="DK536" s="201"/>
      <c r="DL536" s="201"/>
      <c r="DM536" s="201"/>
      <c r="DN536" s="201"/>
      <c r="DO536" s="201"/>
      <c r="DP536" s="201"/>
      <c r="DQ536" s="201"/>
      <c r="DR536" s="201"/>
      <c r="DS536" s="201"/>
      <c r="DT536" s="201"/>
    </row>
    <row r="537" spans="5:124" s="27" customFormat="1" ht="17" hidden="1" customHeight="1" outlineLevel="1" x14ac:dyDescent="0.15">
      <c r="E537" s="201"/>
      <c r="H537" s="55"/>
      <c r="I537" s="191" t="str">
        <f>I507</f>
        <v>acceso/spento</v>
      </c>
      <c r="J537" s="191"/>
      <c r="K537" s="191"/>
      <c r="L537" s="191"/>
      <c r="M537" s="191"/>
      <c r="N537" s="191"/>
      <c r="O537" s="191"/>
      <c r="P537" s="191"/>
      <c r="Q537" s="191"/>
      <c r="R537" s="191"/>
      <c r="S537" s="191"/>
      <c r="T537" s="191"/>
      <c r="U537" s="191"/>
      <c r="V537" s="191"/>
      <c r="W537" s="191"/>
      <c r="X537" s="191"/>
      <c r="Y537" s="191"/>
      <c r="Z537" s="1412">
        <v>0</v>
      </c>
      <c r="AA537" s="1412"/>
      <c r="AB537" s="1412"/>
      <c r="AC537" s="198"/>
      <c r="AD537" s="1412">
        <v>0</v>
      </c>
      <c r="AE537" s="1412"/>
      <c r="AF537" s="1412"/>
      <c r="AG537" s="198"/>
      <c r="AH537" s="1412">
        <v>0</v>
      </c>
      <c r="AI537" s="1412"/>
      <c r="AJ537" s="1412"/>
      <c r="AK537" s="198"/>
      <c r="AL537" s="1412">
        <v>0</v>
      </c>
      <c r="AM537" s="1412"/>
      <c r="AN537" s="1412"/>
      <c r="AO537" s="124"/>
      <c r="AP537" s="124"/>
      <c r="AQ537" s="124"/>
      <c r="AR537" s="124"/>
      <c r="AS537" s="124"/>
      <c r="AT537" s="124"/>
      <c r="AX537" s="1292">
        <f>Z537</f>
        <v>0</v>
      </c>
      <c r="AY537" s="1292"/>
      <c r="AZ537" s="1292"/>
      <c r="BB537" s="1292">
        <f>AD537</f>
        <v>0</v>
      </c>
      <c r="BC537" s="1292"/>
      <c r="BD537" s="1292"/>
      <c r="BF537" s="1292">
        <f>AH537</f>
        <v>0</v>
      </c>
      <c r="BG537" s="1292"/>
      <c r="BH537" s="1292"/>
      <c r="BJ537" s="1292">
        <f>AL537</f>
        <v>0</v>
      </c>
      <c r="BK537" s="1292"/>
      <c r="BL537" s="1292"/>
      <c r="BQ537" s="201"/>
      <c r="BR537" s="201"/>
      <c r="BS537" s="201"/>
      <c r="BT537" s="201"/>
      <c r="BU537" s="63"/>
      <c r="BV537" s="63"/>
      <c r="BW537" s="63"/>
      <c r="BX537" s="63"/>
      <c r="BY537" s="63"/>
      <c r="BZ537" s="63"/>
      <c r="CA537" s="63"/>
      <c r="CB537" s="63"/>
      <c r="CC537" s="63"/>
      <c r="CD537" s="201"/>
      <c r="CE537" s="201"/>
      <c r="CF537" s="201"/>
      <c r="CG537" s="201"/>
      <c r="CH537" s="201"/>
      <c r="CI537" s="201"/>
      <c r="CJ537" s="201"/>
      <c r="CK537" s="201"/>
      <c r="CL537" s="201"/>
      <c r="CM537" s="201"/>
      <c r="CN537" s="201"/>
      <c r="CO537" s="201"/>
      <c r="CP537" s="201"/>
      <c r="CQ537" s="201"/>
      <c r="CR537" s="201"/>
      <c r="CS537" s="201"/>
      <c r="CT537" s="201"/>
      <c r="CU537" s="201"/>
      <c r="CV537" s="201"/>
      <c r="CW537" s="201"/>
      <c r="CX537" s="201"/>
      <c r="CY537" s="201"/>
      <c r="CZ537" s="201"/>
      <c r="DA537" s="201"/>
      <c r="DB537" s="201"/>
      <c r="DC537" s="201"/>
      <c r="DD537" s="201"/>
      <c r="DE537" s="201"/>
      <c r="DF537" s="201"/>
      <c r="DG537" s="201"/>
      <c r="DH537" s="201"/>
      <c r="DI537" s="201"/>
      <c r="DJ537" s="201"/>
      <c r="DK537" s="201"/>
      <c r="DL537" s="201"/>
      <c r="DM537" s="201"/>
      <c r="DN537" s="201"/>
      <c r="DO537" s="201"/>
      <c r="DP537" s="201"/>
      <c r="DQ537" s="201"/>
      <c r="DR537" s="201"/>
      <c r="DS537" s="201"/>
      <c r="DT537" s="201"/>
    </row>
    <row r="538" spans="5:124" s="27" customFormat="1" ht="17" hidden="1" customHeight="1" outlineLevel="1" x14ac:dyDescent="0.15">
      <c r="E538" s="201"/>
      <c r="H538" s="55"/>
      <c r="I538" s="191" t="str">
        <f>I528</f>
        <v>comando in base al fabbisogno (modulabile CF/CE)</v>
      </c>
      <c r="J538" s="191"/>
      <c r="K538" s="191"/>
      <c r="L538" s="191"/>
      <c r="M538" s="191"/>
      <c r="N538" s="191"/>
      <c r="O538" s="191"/>
      <c r="P538" s="191"/>
      <c r="Q538" s="191"/>
      <c r="R538" s="191"/>
      <c r="S538" s="191"/>
      <c r="T538" s="191"/>
      <c r="U538" s="191"/>
      <c r="V538" s="191"/>
      <c r="W538" s="191"/>
      <c r="X538" s="191"/>
      <c r="Y538" s="191"/>
      <c r="Z538" s="1412">
        <v>0.3</v>
      </c>
      <c r="AA538" s="1412"/>
      <c r="AB538" s="1412"/>
      <c r="AC538" s="198"/>
      <c r="AD538" s="1412">
        <v>0</v>
      </c>
      <c r="AE538" s="1412"/>
      <c r="AF538" s="1412"/>
      <c r="AG538" s="198"/>
      <c r="AH538" s="1412">
        <v>0.3</v>
      </c>
      <c r="AI538" s="1412"/>
      <c r="AJ538" s="1412"/>
      <c r="AK538" s="198"/>
      <c r="AL538" s="1412">
        <v>0.5</v>
      </c>
      <c r="AM538" s="1412"/>
      <c r="AN538" s="1412"/>
      <c r="AO538" s="124"/>
      <c r="AP538" s="124"/>
      <c r="AQ538" s="124"/>
      <c r="AR538" s="124"/>
      <c r="AS538" s="124"/>
      <c r="AT538" s="124"/>
      <c r="AX538" s="1292">
        <f>Z538</f>
        <v>0.3</v>
      </c>
      <c r="AY538" s="1292"/>
      <c r="AZ538" s="1292"/>
      <c r="BB538" s="1292">
        <f>AD538</f>
        <v>0</v>
      </c>
      <c r="BC538" s="1292"/>
      <c r="BD538" s="1292"/>
      <c r="BF538" s="1292">
        <f>AH538</f>
        <v>0.3</v>
      </c>
      <c r="BG538" s="1292"/>
      <c r="BH538" s="1292"/>
      <c r="BJ538" s="1292">
        <f>AL538</f>
        <v>0.5</v>
      </c>
      <c r="BK538" s="1292"/>
      <c r="BL538" s="1292"/>
      <c r="BQ538" s="201"/>
      <c r="BR538" s="201"/>
      <c r="BS538" s="201"/>
      <c r="BT538" s="201"/>
      <c r="BU538" s="63"/>
      <c r="BV538" s="63"/>
      <c r="BW538" s="63"/>
      <c r="BX538" s="63"/>
      <c r="BY538" s="63"/>
      <c r="BZ538" s="63"/>
      <c r="CA538" s="63"/>
      <c r="CB538" s="63"/>
      <c r="CC538" s="63"/>
      <c r="CD538" s="201"/>
      <c r="CE538" s="201"/>
      <c r="CF538" s="201"/>
      <c r="CG538" s="201"/>
      <c r="CH538" s="201"/>
      <c r="CI538" s="201"/>
      <c r="CJ538" s="201"/>
      <c r="CK538" s="201"/>
      <c r="CL538" s="201"/>
      <c r="CM538" s="201"/>
      <c r="CN538" s="201"/>
      <c r="CO538" s="201"/>
      <c r="CP538" s="201"/>
      <c r="CQ538" s="201"/>
      <c r="CR538" s="201"/>
      <c r="CS538" s="201"/>
      <c r="CT538" s="201"/>
      <c r="CU538" s="201"/>
      <c r="CV538" s="201"/>
      <c r="CW538" s="201"/>
      <c r="CX538" s="201"/>
      <c r="CY538" s="201"/>
      <c r="CZ538" s="201"/>
      <c r="DA538" s="201"/>
      <c r="DB538" s="201"/>
      <c r="DC538" s="201"/>
      <c r="DD538" s="201"/>
      <c r="DE538" s="201"/>
      <c r="DF538" s="201"/>
      <c r="DG538" s="201"/>
      <c r="DH538" s="201"/>
      <c r="DI538" s="201"/>
      <c r="DJ538" s="201"/>
      <c r="DK538" s="201"/>
      <c r="DL538" s="201"/>
      <c r="DM538" s="201"/>
      <c r="DN538" s="201"/>
      <c r="DO538" s="201"/>
      <c r="DP538" s="201"/>
      <c r="DQ538" s="201"/>
      <c r="DR538" s="201"/>
      <c r="DS538" s="201"/>
      <c r="DT538" s="201"/>
    </row>
    <row r="539" spans="5:124" s="124" customFormat="1" ht="17" hidden="1" customHeight="1" outlineLevel="1" x14ac:dyDescent="0.15">
      <c r="E539" s="216"/>
      <c r="H539" s="361"/>
      <c r="Z539" s="1292"/>
      <c r="AA539" s="1292"/>
      <c r="AB539" s="1292"/>
      <c r="AC539" s="27"/>
      <c r="AD539" s="1292"/>
      <c r="AE539" s="1292"/>
      <c r="AF539" s="1292"/>
      <c r="AG539" s="27"/>
      <c r="AH539" s="1292"/>
      <c r="AI539" s="1292"/>
      <c r="AJ539" s="1292"/>
      <c r="AK539" s="27"/>
      <c r="AL539" s="1292"/>
      <c r="AM539" s="1292"/>
      <c r="AN539" s="1292"/>
      <c r="AU539" s="197"/>
      <c r="AV539" s="197"/>
      <c r="AW539" s="197"/>
      <c r="AX539" s="197"/>
      <c r="AY539" s="197"/>
      <c r="BF539" s="27"/>
      <c r="BQ539" s="201"/>
      <c r="BR539" s="216"/>
      <c r="BS539" s="216"/>
      <c r="BT539" s="216"/>
      <c r="BU539" s="63"/>
      <c r="BV539" s="63"/>
      <c r="BW539" s="63"/>
      <c r="BX539" s="63"/>
      <c r="BY539" s="63"/>
      <c r="BZ539" s="63"/>
      <c r="CA539" s="63"/>
      <c r="CB539" s="63"/>
      <c r="CC539" s="63"/>
      <c r="CD539" s="216"/>
      <c r="CE539" s="216"/>
      <c r="CF539" s="216"/>
      <c r="CG539" s="216"/>
      <c r="CH539" s="216"/>
      <c r="CI539" s="216"/>
      <c r="CJ539" s="216"/>
      <c r="CK539" s="216"/>
      <c r="CL539" s="216"/>
      <c r="CM539" s="216"/>
      <c r="CN539" s="216"/>
      <c r="CO539" s="216"/>
      <c r="CP539" s="216"/>
      <c r="CQ539" s="216"/>
      <c r="CR539" s="216"/>
      <c r="CS539" s="216"/>
      <c r="CT539" s="216"/>
      <c r="CU539" s="216"/>
      <c r="CV539" s="216"/>
      <c r="CW539" s="216"/>
      <c r="CX539" s="216"/>
      <c r="CY539" s="216"/>
      <c r="CZ539" s="216"/>
      <c r="DA539" s="216"/>
      <c r="DB539" s="216"/>
      <c r="DC539" s="216"/>
      <c r="DD539" s="216"/>
      <c r="DE539" s="216"/>
      <c r="DF539" s="216"/>
      <c r="DG539" s="216"/>
      <c r="DH539" s="216"/>
      <c r="DI539" s="216"/>
      <c r="DJ539" s="216"/>
      <c r="DK539" s="216"/>
      <c r="DL539" s="216"/>
      <c r="DM539" s="216"/>
      <c r="DN539" s="216"/>
      <c r="DO539" s="216"/>
      <c r="DP539" s="216"/>
      <c r="DQ539" s="216"/>
      <c r="DR539" s="216"/>
      <c r="DS539" s="216"/>
      <c r="DT539" s="216"/>
    </row>
    <row r="540" spans="5:124" s="27" customFormat="1" ht="17" hidden="1" customHeight="1" outlineLevel="1" x14ac:dyDescent="0.15">
      <c r="E540" s="201"/>
      <c r="H540" s="55"/>
      <c r="I540" s="191" t="s">
        <v>120</v>
      </c>
      <c r="J540" s="191"/>
      <c r="K540" s="191"/>
      <c r="L540" s="191"/>
      <c r="M540" s="191"/>
      <c r="N540" s="191"/>
      <c r="O540" s="191"/>
      <c r="P540" s="191"/>
      <c r="Q540" s="191"/>
      <c r="R540" s="191"/>
      <c r="S540" s="191"/>
      <c r="T540" s="191"/>
      <c r="U540" s="191"/>
      <c r="V540" s="191"/>
      <c r="W540" s="191"/>
      <c r="X540" s="191"/>
      <c r="Y540" s="191"/>
      <c r="Z540" s="1398">
        <f>AB85</f>
        <v>0</v>
      </c>
      <c r="AA540" s="1398"/>
      <c r="AB540" s="1398"/>
      <c r="AC540" s="1398"/>
      <c r="AD540" s="1398"/>
      <c r="AE540" s="1398"/>
      <c r="AF540" s="1398"/>
      <c r="AG540" s="1398"/>
      <c r="AH540" s="1398"/>
      <c r="AI540" s="1398"/>
      <c r="AJ540" s="1398"/>
      <c r="AK540" s="1398"/>
      <c r="AL540" s="1398"/>
      <c r="AM540" s="1398"/>
      <c r="AN540" s="1398"/>
      <c r="AO540" s="192"/>
      <c r="AP540" s="192"/>
      <c r="AQ540" s="192"/>
      <c r="AR540" s="192"/>
      <c r="AS540" s="192"/>
      <c r="AT540" s="192"/>
      <c r="AU540" s="192"/>
      <c r="AV540" s="192"/>
      <c r="AW540" s="192"/>
      <c r="AX540" s="1398">
        <f>AZ85</f>
        <v>0</v>
      </c>
      <c r="AY540" s="1398"/>
      <c r="AZ540" s="1398"/>
      <c r="BA540" s="1398"/>
      <c r="BB540" s="1398"/>
      <c r="BC540" s="1398"/>
      <c r="BD540" s="1398"/>
      <c r="BE540" s="1398"/>
      <c r="BF540" s="1398"/>
      <c r="BG540" s="1398"/>
      <c r="BH540" s="1398"/>
      <c r="BI540" s="1398"/>
      <c r="BJ540" s="1398"/>
      <c r="BK540" s="1398"/>
      <c r="BL540" s="1398"/>
      <c r="BM540" s="192"/>
      <c r="BN540" s="192"/>
      <c r="BO540" s="192"/>
      <c r="BP540" s="192"/>
      <c r="BQ540" s="201"/>
      <c r="BR540" s="201"/>
      <c r="BS540" s="201"/>
      <c r="BT540" s="201"/>
      <c r="BU540" s="63"/>
      <c r="BV540" s="63"/>
      <c r="BW540" s="63"/>
      <c r="BX540" s="63"/>
      <c r="BY540" s="63"/>
      <c r="BZ540" s="63"/>
      <c r="CA540" s="63"/>
      <c r="CB540" s="63"/>
      <c r="CC540" s="63"/>
      <c r="CD540" s="201"/>
      <c r="CE540" s="201"/>
      <c r="CF540" s="201"/>
      <c r="CG540" s="201"/>
      <c r="CH540" s="201"/>
      <c r="CI540" s="201"/>
      <c r="CJ540" s="201"/>
      <c r="CK540" s="201"/>
      <c r="CL540" s="201"/>
      <c r="CM540" s="201"/>
      <c r="CN540" s="201"/>
      <c r="CO540" s="201"/>
      <c r="CP540" s="201"/>
      <c r="CQ540" s="201"/>
      <c r="CR540" s="201"/>
      <c r="CS540" s="201"/>
      <c r="CT540" s="201"/>
      <c r="CU540" s="201"/>
      <c r="CV540" s="201"/>
      <c r="CW540" s="201"/>
      <c r="CX540" s="201"/>
      <c r="CY540" s="201"/>
      <c r="CZ540" s="201"/>
      <c r="DA540" s="201"/>
      <c r="DB540" s="201"/>
      <c r="DC540" s="201"/>
      <c r="DD540" s="201"/>
      <c r="DE540" s="201"/>
      <c r="DF540" s="201"/>
      <c r="DG540" s="201"/>
      <c r="DH540" s="201"/>
      <c r="DI540" s="201"/>
      <c r="DJ540" s="201"/>
      <c r="DK540" s="201"/>
      <c r="DL540" s="201"/>
      <c r="DM540" s="201"/>
      <c r="DN540" s="201"/>
      <c r="DO540" s="201"/>
      <c r="DP540" s="201"/>
      <c r="DQ540" s="201"/>
      <c r="DR540" s="201"/>
      <c r="DS540" s="201"/>
      <c r="DT540" s="201"/>
    </row>
    <row r="541" spans="5:124" s="124" customFormat="1" ht="17" hidden="1" customHeight="1" outlineLevel="1" x14ac:dyDescent="0.15">
      <c r="E541" s="216"/>
      <c r="H541" s="55"/>
      <c r="I541" s="27" t="s">
        <v>130</v>
      </c>
      <c r="S541" s="190"/>
      <c r="T541" s="190"/>
      <c r="U541" s="190"/>
      <c r="V541" s="190"/>
      <c r="W541" s="190"/>
      <c r="X541" s="190"/>
      <c r="Y541" s="190"/>
      <c r="Z541" s="1334">
        <f>IF($I538=$Z540,Z538,Z537)</f>
        <v>0</v>
      </c>
      <c r="AA541" s="1334"/>
      <c r="AB541" s="1334"/>
      <c r="AC541" s="27"/>
      <c r="AD541" s="1334">
        <f>IF($I538=$Z540,AD538,AD537)</f>
        <v>0</v>
      </c>
      <c r="AE541" s="1334"/>
      <c r="AF541" s="1334"/>
      <c r="AG541" s="27"/>
      <c r="AH541" s="1334">
        <f>IF($I538=$Z540,AH538,AH537)</f>
        <v>0</v>
      </c>
      <c r="AI541" s="1334"/>
      <c r="AJ541" s="1334"/>
      <c r="AK541" s="27"/>
      <c r="AL541" s="1334">
        <f>IF($I538=$Z540,AL538,AL537)</f>
        <v>0</v>
      </c>
      <c r="AM541" s="1334"/>
      <c r="AN541" s="1334"/>
      <c r="AO541" s="192"/>
      <c r="AP541" s="1333">
        <f>IF(AP542=0,0,1-AP543/AP542)</f>
        <v>0</v>
      </c>
      <c r="AQ541" s="1333"/>
      <c r="AR541" s="1333"/>
      <c r="AS541" s="1333"/>
      <c r="AT541" s="1333"/>
      <c r="AU541" s="192"/>
      <c r="AV541" s="192"/>
      <c r="AW541" s="192"/>
      <c r="AX541" s="1334">
        <f>IF($I538=$AX540,AX538,AX537)</f>
        <v>0</v>
      </c>
      <c r="AY541" s="1334"/>
      <c r="AZ541" s="1334"/>
      <c r="BA541" s="27"/>
      <c r="BB541" s="1334">
        <f>IF($I538=$AX540,BB538,BB537)</f>
        <v>0</v>
      </c>
      <c r="BC541" s="1334"/>
      <c r="BD541" s="1334"/>
      <c r="BE541" s="27"/>
      <c r="BF541" s="1334">
        <f>IF($I538=$AX540,BF538,BF537)</f>
        <v>0</v>
      </c>
      <c r="BG541" s="1334"/>
      <c r="BH541" s="1334"/>
      <c r="BI541" s="27"/>
      <c r="BJ541" s="1334">
        <f>IF($I538=$AX540,BJ538,BJ537)</f>
        <v>0</v>
      </c>
      <c r="BK541" s="1334"/>
      <c r="BL541" s="1334"/>
      <c r="BM541" s="192"/>
      <c r="BN541" s="1333">
        <f>IF(BN542=0,0,1-BN543/BN542)</f>
        <v>0</v>
      </c>
      <c r="BO541" s="1333"/>
      <c r="BP541" s="1333"/>
      <c r="BQ541" s="201"/>
      <c r="BR541" s="216"/>
      <c r="BS541" s="216"/>
      <c r="BT541" s="216"/>
      <c r="BU541" s="63"/>
      <c r="BV541" s="63"/>
      <c r="BW541" s="63"/>
      <c r="BX541" s="63"/>
      <c r="BY541" s="63"/>
      <c r="BZ541" s="63"/>
      <c r="CA541" s="63"/>
      <c r="CB541" s="63"/>
      <c r="CC541" s="63"/>
      <c r="CD541" s="216"/>
      <c r="CE541" s="216"/>
      <c r="CF541" s="216"/>
      <c r="CG541" s="216"/>
      <c r="CH541" s="216"/>
      <c r="CI541" s="216"/>
      <c r="CJ541" s="216"/>
      <c r="CK541" s="216"/>
      <c r="CL541" s="216"/>
      <c r="CM541" s="216"/>
      <c r="CN541" s="216"/>
      <c r="CO541" s="216"/>
      <c r="CP541" s="216"/>
      <c r="CQ541" s="216"/>
      <c r="CR541" s="216"/>
      <c r="CS541" s="216"/>
      <c r="CT541" s="216"/>
      <c r="CU541" s="216"/>
      <c r="CV541" s="216"/>
      <c r="CW541" s="216"/>
      <c r="CX541" s="216"/>
      <c r="CY541" s="216"/>
      <c r="CZ541" s="216"/>
      <c r="DA541" s="216"/>
      <c r="DB541" s="216"/>
      <c r="DC541" s="216"/>
      <c r="DD541" s="216"/>
      <c r="DE541" s="216"/>
      <c r="DF541" s="216"/>
      <c r="DG541" s="216"/>
      <c r="DH541" s="216"/>
      <c r="DI541" s="216"/>
      <c r="DJ541" s="216"/>
      <c r="DK541" s="216"/>
      <c r="DL541" s="216"/>
      <c r="DM541" s="216"/>
      <c r="DN541" s="216"/>
      <c r="DO541" s="216"/>
      <c r="DP541" s="216"/>
      <c r="DQ541" s="216"/>
      <c r="DR541" s="216"/>
      <c r="DS541" s="216"/>
      <c r="DT541" s="216"/>
    </row>
    <row r="542" spans="5:124" s="27" customFormat="1" ht="17" hidden="1" customHeight="1" outlineLevel="1" x14ac:dyDescent="0.15">
      <c r="E542" s="201"/>
      <c r="H542" s="55"/>
      <c r="I542" s="191" t="s">
        <v>131</v>
      </c>
      <c r="J542" s="191"/>
      <c r="K542" s="191"/>
      <c r="L542" s="191"/>
      <c r="M542" s="191"/>
      <c r="N542" s="191"/>
      <c r="O542" s="191"/>
      <c r="P542" s="191"/>
      <c r="Q542" s="191"/>
      <c r="R542" s="191"/>
      <c r="S542" s="191"/>
      <c r="T542" s="191"/>
      <c r="U542" s="191" t="s">
        <v>95</v>
      </c>
      <c r="V542" s="191"/>
      <c r="W542" s="191"/>
      <c r="X542" s="191"/>
      <c r="Y542" s="191"/>
      <c r="Z542" s="1278">
        <f>Z$512</f>
        <v>0</v>
      </c>
      <c r="AA542" s="1278"/>
      <c r="AB542" s="1278"/>
      <c r="AD542" s="1278">
        <f>AD$512</f>
        <v>0</v>
      </c>
      <c r="AE542" s="1278"/>
      <c r="AF542" s="1278"/>
      <c r="AH542" s="1278">
        <f>AH$512</f>
        <v>0</v>
      </c>
      <c r="AI542" s="1278"/>
      <c r="AJ542" s="1278"/>
      <c r="AL542" s="1278">
        <f>AL$512</f>
        <v>0</v>
      </c>
      <c r="AM542" s="1278"/>
      <c r="AN542" s="1278"/>
      <c r="AO542" s="192"/>
      <c r="AP542" s="1278">
        <f>SUM(Z542:AN542)</f>
        <v>0</v>
      </c>
      <c r="AQ542" s="1278"/>
      <c r="AR542" s="1278"/>
      <c r="AS542" s="1278"/>
      <c r="AT542" s="1278"/>
      <c r="AU542" s="192"/>
      <c r="AV542" s="192"/>
      <c r="AW542" s="192"/>
      <c r="AX542" s="1278">
        <f>AX$512</f>
        <v>0</v>
      </c>
      <c r="AY542" s="1278"/>
      <c r="AZ542" s="1278"/>
      <c r="BB542" s="1278">
        <f>BB$512</f>
        <v>0</v>
      </c>
      <c r="BC542" s="1278"/>
      <c r="BD542" s="1278"/>
      <c r="BF542" s="1278">
        <f>BF$512</f>
        <v>0</v>
      </c>
      <c r="BG542" s="1278"/>
      <c r="BH542" s="1278"/>
      <c r="BJ542" s="1278">
        <f>BJ$512</f>
        <v>0</v>
      </c>
      <c r="BK542" s="1278"/>
      <c r="BL542" s="1278"/>
      <c r="BM542" s="192"/>
      <c r="BN542" s="1278">
        <f>SUM(AX542:BL542)</f>
        <v>0</v>
      </c>
      <c r="BO542" s="1278"/>
      <c r="BP542" s="1278"/>
      <c r="BQ542" s="201"/>
      <c r="BR542" s="201"/>
      <c r="BS542" s="201"/>
      <c r="BT542" s="201"/>
      <c r="BU542" s="63"/>
      <c r="BV542" s="63"/>
      <c r="BW542" s="63"/>
      <c r="BX542" s="63"/>
      <c r="BY542" s="63"/>
      <c r="BZ542" s="63"/>
      <c r="CA542" s="63"/>
      <c r="CB542" s="63"/>
      <c r="CC542" s="63"/>
      <c r="CD542" s="201"/>
      <c r="CE542" s="201"/>
      <c r="CF542" s="201"/>
      <c r="CG542" s="201"/>
      <c r="CH542" s="201"/>
      <c r="CI542" s="201"/>
      <c r="CJ542" s="201"/>
      <c r="CK542" s="201"/>
      <c r="CL542" s="201"/>
      <c r="CM542" s="201"/>
      <c r="CN542" s="201"/>
      <c r="CO542" s="201"/>
      <c r="CP542" s="201"/>
      <c r="CQ542" s="201"/>
      <c r="CR542" s="201"/>
      <c r="CS542" s="201"/>
      <c r="CT542" s="201"/>
      <c r="CU542" s="201"/>
      <c r="CV542" s="201"/>
      <c r="CW542" s="201"/>
      <c r="CX542" s="201"/>
      <c r="CY542" s="201"/>
      <c r="CZ542" s="201"/>
      <c r="DA542" s="201"/>
      <c r="DB542" s="201"/>
      <c r="DC542" s="201"/>
      <c r="DD542" s="201"/>
      <c r="DE542" s="201"/>
      <c r="DF542" s="201"/>
      <c r="DG542" s="201"/>
      <c r="DH542" s="201"/>
      <c r="DI542" s="201"/>
      <c r="DJ542" s="201"/>
      <c r="DK542" s="201"/>
      <c r="DL542" s="201"/>
      <c r="DM542" s="201"/>
      <c r="DN542" s="201"/>
      <c r="DO542" s="201"/>
      <c r="DP542" s="201"/>
      <c r="DQ542" s="201"/>
      <c r="DR542" s="201"/>
      <c r="DS542" s="201"/>
      <c r="DT542" s="201"/>
    </row>
    <row r="543" spans="5:124" s="124" customFormat="1" ht="17" hidden="1" customHeight="1" outlineLevel="1" x14ac:dyDescent="0.15">
      <c r="E543" s="216"/>
      <c r="H543" s="55"/>
      <c r="I543" s="191" t="s">
        <v>132</v>
      </c>
      <c r="J543" s="191"/>
      <c r="K543" s="191"/>
      <c r="L543" s="191"/>
      <c r="M543" s="191"/>
      <c r="N543" s="191"/>
      <c r="O543" s="191"/>
      <c r="P543" s="191"/>
      <c r="Q543" s="191"/>
      <c r="R543" s="191"/>
      <c r="S543" s="190"/>
      <c r="T543" s="190"/>
      <c r="U543" s="191" t="s">
        <v>95</v>
      </c>
      <c r="V543" s="190"/>
      <c r="W543" s="190"/>
      <c r="X543" s="190"/>
      <c r="Y543" s="190"/>
      <c r="Z543" s="1290">
        <f>Z542-Z541*Z542</f>
        <v>0</v>
      </c>
      <c r="AA543" s="1290"/>
      <c r="AB543" s="1290"/>
      <c r="AC543" s="194"/>
      <c r="AD543" s="1290">
        <f>AD542-AD541*AD542</f>
        <v>0</v>
      </c>
      <c r="AE543" s="1290"/>
      <c r="AF543" s="1290"/>
      <c r="AG543" s="194"/>
      <c r="AH543" s="1290">
        <f>AH542-AH541*AH542</f>
        <v>0</v>
      </c>
      <c r="AI543" s="1290"/>
      <c r="AJ543" s="1290"/>
      <c r="AK543" s="194"/>
      <c r="AL543" s="1290">
        <f>AL542-AL541*AL542</f>
        <v>0</v>
      </c>
      <c r="AM543" s="1290"/>
      <c r="AN543" s="1290"/>
      <c r="AO543" s="27"/>
      <c r="AP543" s="1290">
        <f>SUM(Z543:AN543)</f>
        <v>0</v>
      </c>
      <c r="AQ543" s="1290"/>
      <c r="AR543" s="1290"/>
      <c r="AS543" s="1290"/>
      <c r="AT543" s="1290"/>
      <c r="AV543" s="192"/>
      <c r="AW543" s="192"/>
      <c r="AX543" s="1367">
        <f>AX542-AX541*AX542</f>
        <v>0</v>
      </c>
      <c r="AY543" s="1367"/>
      <c r="AZ543" s="1367"/>
      <c r="BA543" s="195"/>
      <c r="BB543" s="1367">
        <f>BB542-BB541*BB542</f>
        <v>0</v>
      </c>
      <c r="BC543" s="1367"/>
      <c r="BD543" s="1367"/>
      <c r="BE543" s="195"/>
      <c r="BF543" s="1367">
        <f>BF542-BF541*BF542</f>
        <v>0</v>
      </c>
      <c r="BG543" s="1367"/>
      <c r="BH543" s="1367"/>
      <c r="BI543" s="195"/>
      <c r="BJ543" s="1367">
        <f>BJ542-BJ541*BJ542</f>
        <v>0</v>
      </c>
      <c r="BK543" s="1367"/>
      <c r="BL543" s="1367"/>
      <c r="BN543" s="1367">
        <f>SUM(AX543:BL543)</f>
        <v>0</v>
      </c>
      <c r="BO543" s="1367"/>
      <c r="BP543" s="1367"/>
      <c r="BQ543" s="201"/>
      <c r="BR543" s="216"/>
      <c r="BS543" s="216"/>
      <c r="BT543" s="216"/>
      <c r="BU543" s="63"/>
      <c r="BV543" s="63"/>
      <c r="BW543" s="63"/>
      <c r="BX543" s="63"/>
      <c r="BY543" s="63"/>
      <c r="BZ543" s="63"/>
      <c r="CA543" s="63"/>
      <c r="CB543" s="63"/>
      <c r="CC543" s="63"/>
      <c r="CD543" s="216"/>
      <c r="CE543" s="216"/>
      <c r="CF543" s="216"/>
      <c r="CG543" s="216"/>
      <c r="CH543" s="216"/>
      <c r="CI543" s="216"/>
      <c r="CJ543" s="216"/>
      <c r="CK543" s="216"/>
      <c r="CL543" s="216"/>
      <c r="CM543" s="216"/>
      <c r="CN543" s="216"/>
      <c r="CO543" s="216"/>
      <c r="CP543" s="216"/>
      <c r="CQ543" s="216"/>
      <c r="CR543" s="216"/>
      <c r="CS543" s="216"/>
      <c r="CT543" s="216"/>
      <c r="CU543" s="216"/>
      <c r="CV543" s="216"/>
      <c r="CW543" s="216"/>
      <c r="CX543" s="216"/>
      <c r="CY543" s="216"/>
      <c r="CZ543" s="216"/>
      <c r="DA543" s="216"/>
      <c r="DB543" s="216"/>
      <c r="DC543" s="216"/>
      <c r="DD543" s="216"/>
      <c r="DE543" s="216"/>
      <c r="DF543" s="216"/>
      <c r="DG543" s="216"/>
      <c r="DH543" s="216"/>
      <c r="DI543" s="216"/>
      <c r="DJ543" s="216"/>
      <c r="DK543" s="216"/>
      <c r="DL543" s="216"/>
      <c r="DM543" s="216"/>
      <c r="DN543" s="216"/>
      <c r="DO543" s="216"/>
      <c r="DP543" s="216"/>
      <c r="DQ543" s="216"/>
      <c r="DR543" s="216"/>
      <c r="DS543" s="216"/>
      <c r="DT543" s="216"/>
    </row>
    <row r="544" spans="5:124" s="124" customFormat="1" ht="17" hidden="1" customHeight="1" outlineLevel="1" x14ac:dyDescent="0.15">
      <c r="E544" s="216"/>
      <c r="H544" s="361"/>
      <c r="AF544" s="196"/>
      <c r="AG544" s="196"/>
      <c r="AH544" s="196"/>
      <c r="AI544" s="196"/>
      <c r="AJ544" s="196"/>
      <c r="AU544" s="197"/>
      <c r="AV544" s="197"/>
      <c r="AW544" s="197"/>
      <c r="AX544" s="197"/>
      <c r="AY544" s="197"/>
      <c r="BF544" s="27"/>
      <c r="BQ544" s="201"/>
      <c r="BR544" s="216"/>
      <c r="BS544" s="216"/>
      <c r="BT544" s="216"/>
      <c r="BU544" s="63"/>
      <c r="BV544" s="63"/>
      <c r="BW544" s="63"/>
      <c r="BX544" s="63"/>
      <c r="BY544" s="63"/>
      <c r="BZ544" s="63"/>
      <c r="CA544" s="63"/>
      <c r="CB544" s="63"/>
      <c r="CC544" s="63"/>
      <c r="CD544" s="216"/>
      <c r="CE544" s="216"/>
      <c r="CF544" s="216"/>
      <c r="CG544" s="216"/>
      <c r="CH544" s="216"/>
      <c r="CI544" s="216"/>
      <c r="CJ544" s="216"/>
      <c r="CK544" s="216"/>
      <c r="CL544" s="216"/>
      <c r="CM544" s="216"/>
      <c r="CN544" s="216"/>
      <c r="CO544" s="216"/>
      <c r="CP544" s="216"/>
      <c r="CQ544" s="216"/>
      <c r="CR544" s="216"/>
      <c r="CS544" s="216"/>
      <c r="CT544" s="216"/>
      <c r="CU544" s="216"/>
      <c r="CV544" s="216"/>
      <c r="CW544" s="216"/>
      <c r="CX544" s="216"/>
      <c r="CY544" s="216"/>
      <c r="CZ544" s="216"/>
      <c r="DA544" s="216"/>
      <c r="DB544" s="216"/>
      <c r="DC544" s="216"/>
      <c r="DD544" s="216"/>
      <c r="DE544" s="216"/>
      <c r="DF544" s="216"/>
      <c r="DG544" s="216"/>
      <c r="DH544" s="216"/>
      <c r="DI544" s="216"/>
      <c r="DJ544" s="216"/>
      <c r="DK544" s="216"/>
      <c r="DL544" s="216"/>
      <c r="DM544" s="216"/>
      <c r="DN544" s="216"/>
      <c r="DO544" s="216"/>
      <c r="DP544" s="216"/>
      <c r="DQ544" s="216"/>
      <c r="DR544" s="216"/>
      <c r="DS544" s="216"/>
      <c r="DT544" s="216"/>
    </row>
    <row r="545" spans="5:124" s="124" customFormat="1" ht="17" hidden="1" customHeight="1" outlineLevel="1" x14ac:dyDescent="0.15">
      <c r="E545" s="216"/>
      <c r="H545" s="361" t="s">
        <v>1036</v>
      </c>
      <c r="AF545" s="196"/>
      <c r="AG545" s="196"/>
      <c r="AH545" s="196"/>
      <c r="AI545" s="196"/>
      <c r="AJ545" s="196"/>
      <c r="AU545" s="197"/>
      <c r="AV545" s="197"/>
      <c r="AW545" s="197"/>
      <c r="AX545" s="197"/>
      <c r="AY545" s="197"/>
      <c r="BF545" s="27"/>
      <c r="BQ545" s="201"/>
      <c r="BR545" s="216"/>
      <c r="BS545" s="216"/>
      <c r="BT545" s="216"/>
      <c r="BU545" s="201"/>
      <c r="BV545" s="201"/>
      <c r="BW545" s="201"/>
      <c r="BX545" s="201"/>
      <c r="BY545" s="201"/>
      <c r="BZ545" s="201"/>
      <c r="CA545" s="201"/>
      <c r="CB545" s="201"/>
      <c r="CC545" s="201"/>
      <c r="CD545" s="216"/>
      <c r="CE545" s="216"/>
      <c r="CF545" s="216"/>
      <c r="CG545" s="216"/>
      <c r="CH545" s="216"/>
      <c r="CI545" s="216"/>
      <c r="CJ545" s="216"/>
      <c r="CK545" s="216"/>
      <c r="CL545" s="216"/>
      <c r="CM545" s="216"/>
      <c r="CN545" s="216"/>
      <c r="CO545" s="216"/>
      <c r="CP545" s="216"/>
      <c r="CQ545" s="216"/>
      <c r="CR545" s="216"/>
      <c r="CS545" s="216"/>
      <c r="CT545" s="216"/>
      <c r="CU545" s="216"/>
      <c r="CV545" s="216"/>
      <c r="CW545" s="216"/>
      <c r="CX545" s="216"/>
      <c r="CY545" s="216"/>
      <c r="CZ545" s="216"/>
      <c r="DA545" s="216"/>
      <c r="DB545" s="216"/>
      <c r="DC545" s="216"/>
      <c r="DD545" s="216"/>
      <c r="DE545" s="216"/>
      <c r="DF545" s="216"/>
      <c r="DG545" s="216"/>
      <c r="DH545" s="216"/>
      <c r="DI545" s="216"/>
      <c r="DJ545" s="216"/>
      <c r="DK545" s="216"/>
      <c r="DL545" s="216"/>
      <c r="DM545" s="216"/>
      <c r="DN545" s="216"/>
      <c r="DO545" s="216"/>
      <c r="DP545" s="216"/>
      <c r="DQ545" s="216"/>
      <c r="DR545" s="216"/>
      <c r="DS545" s="216"/>
      <c r="DT545" s="216"/>
    </row>
    <row r="546" spans="5:124" s="27" customFormat="1" ht="17" hidden="1" customHeight="1" outlineLevel="1" x14ac:dyDescent="0.15">
      <c r="E546" s="201"/>
      <c r="H546" s="223">
        <f>I123</f>
        <v>0</v>
      </c>
      <c r="I546" s="191"/>
      <c r="J546" s="191"/>
      <c r="K546" s="191"/>
      <c r="L546" s="191"/>
      <c r="M546" s="191"/>
      <c r="N546" s="191"/>
      <c r="O546" s="191"/>
      <c r="P546" s="191"/>
      <c r="Q546" s="191"/>
      <c r="R546" s="191"/>
      <c r="S546" s="191"/>
      <c r="T546" s="191"/>
      <c r="U546" s="191"/>
      <c r="V546" s="191"/>
      <c r="W546" s="191"/>
      <c r="X546" s="191"/>
      <c r="Y546" s="191"/>
      <c r="Z546" s="1292" t="s">
        <v>94</v>
      </c>
      <c r="AA546" s="1292"/>
      <c r="AB546" s="1292"/>
      <c r="AD546" s="1292" t="s">
        <v>97</v>
      </c>
      <c r="AE546" s="1292"/>
      <c r="AF546" s="1292"/>
      <c r="AH546" s="1292" t="s">
        <v>98</v>
      </c>
      <c r="AI546" s="1292"/>
      <c r="AJ546" s="1292"/>
      <c r="AL546" s="1292" t="s">
        <v>99</v>
      </c>
      <c r="AM546" s="1292"/>
      <c r="AN546" s="1292"/>
      <c r="AO546" s="124"/>
      <c r="AP546" s="124"/>
      <c r="AQ546" s="124"/>
      <c r="AR546" s="124"/>
      <c r="AS546" s="124"/>
      <c r="AT546" s="124"/>
      <c r="AX546" s="1292" t="s">
        <v>94</v>
      </c>
      <c r="AY546" s="1292"/>
      <c r="AZ546" s="1292"/>
      <c r="BB546" s="1292" t="s">
        <v>97</v>
      </c>
      <c r="BC546" s="1292"/>
      <c r="BD546" s="1292"/>
      <c r="BF546" s="1292" t="s">
        <v>98</v>
      </c>
      <c r="BG546" s="1292"/>
      <c r="BH546" s="1292"/>
      <c r="BJ546" s="1292" t="s">
        <v>99</v>
      </c>
      <c r="BK546" s="1292"/>
      <c r="BL546" s="1292"/>
      <c r="BQ546" s="201"/>
      <c r="BR546" s="201"/>
      <c r="BS546" s="201"/>
      <c r="BT546" s="201"/>
      <c r="BU546" s="63"/>
      <c r="BV546" s="63"/>
      <c r="BW546" s="63"/>
      <c r="BX546" s="63"/>
      <c r="BY546" s="63"/>
      <c r="BZ546" s="63"/>
      <c r="CA546" s="63"/>
      <c r="CB546" s="63"/>
      <c r="CC546" s="63"/>
      <c r="CD546" s="201"/>
      <c r="CE546" s="201"/>
      <c r="CF546" s="201"/>
      <c r="CG546" s="201"/>
      <c r="CH546" s="201"/>
      <c r="CI546" s="201"/>
      <c r="CJ546" s="201"/>
      <c r="CK546" s="201"/>
      <c r="CL546" s="201"/>
      <c r="CM546" s="201"/>
      <c r="CN546" s="201"/>
      <c r="CO546" s="201"/>
      <c r="CP546" s="201"/>
      <c r="CQ546" s="201"/>
      <c r="CR546" s="201"/>
      <c r="CS546" s="201"/>
      <c r="CT546" s="201"/>
      <c r="CU546" s="201"/>
      <c r="CV546" s="201"/>
      <c r="CW546" s="201"/>
      <c r="CX546" s="201"/>
      <c r="CY546" s="201"/>
      <c r="CZ546" s="201"/>
      <c r="DA546" s="201"/>
      <c r="DB546" s="201"/>
      <c r="DC546" s="201"/>
      <c r="DD546" s="201"/>
      <c r="DE546" s="201"/>
      <c r="DF546" s="201"/>
      <c r="DG546" s="201"/>
      <c r="DH546" s="201"/>
      <c r="DI546" s="201"/>
      <c r="DJ546" s="201"/>
      <c r="DK546" s="201"/>
      <c r="DL546" s="201"/>
      <c r="DM546" s="201"/>
      <c r="DN546" s="201"/>
      <c r="DO546" s="201"/>
      <c r="DP546" s="201"/>
      <c r="DQ546" s="201"/>
      <c r="DR546" s="201"/>
      <c r="DS546" s="201"/>
      <c r="DT546" s="201"/>
    </row>
    <row r="547" spans="5:124" s="27" customFormat="1" ht="17" hidden="1" customHeight="1" outlineLevel="1" x14ac:dyDescent="0.15">
      <c r="E547" s="201"/>
      <c r="H547" s="55"/>
      <c r="I547" s="191" t="str">
        <f>I537</f>
        <v>acceso/spento</v>
      </c>
      <c r="J547" s="191"/>
      <c r="K547" s="191"/>
      <c r="L547" s="191"/>
      <c r="M547" s="191"/>
      <c r="N547" s="191"/>
      <c r="O547" s="191"/>
      <c r="P547" s="191"/>
      <c r="Q547" s="191"/>
      <c r="R547" s="191"/>
      <c r="S547" s="191"/>
      <c r="T547" s="191"/>
      <c r="U547" s="191"/>
      <c r="V547" s="191"/>
      <c r="W547" s="191"/>
      <c r="X547" s="191"/>
      <c r="Y547" s="191"/>
      <c r="Z547" s="1412">
        <v>0</v>
      </c>
      <c r="AA547" s="1412"/>
      <c r="AB547" s="1412"/>
      <c r="AC547" s="198"/>
      <c r="AD547" s="1412">
        <v>0</v>
      </c>
      <c r="AE547" s="1412"/>
      <c r="AF547" s="1412"/>
      <c r="AG547" s="198"/>
      <c r="AH547" s="1412">
        <v>0</v>
      </c>
      <c r="AI547" s="1412"/>
      <c r="AJ547" s="1412"/>
      <c r="AK547" s="198"/>
      <c r="AL547" s="1412">
        <v>0</v>
      </c>
      <c r="AM547" s="1412"/>
      <c r="AN547" s="1412"/>
      <c r="AO547" s="124"/>
      <c r="AP547" s="124"/>
      <c r="AQ547" s="124"/>
      <c r="AR547" s="124"/>
      <c r="AS547" s="124"/>
      <c r="AT547" s="124"/>
      <c r="AX547" s="1292">
        <f>Z547</f>
        <v>0</v>
      </c>
      <c r="AY547" s="1292"/>
      <c r="AZ547" s="1292"/>
      <c r="BB547" s="1292">
        <f>AD547</f>
        <v>0</v>
      </c>
      <c r="BC547" s="1292"/>
      <c r="BD547" s="1292"/>
      <c r="BF547" s="1292">
        <f>AH547</f>
        <v>0</v>
      </c>
      <c r="BG547" s="1292"/>
      <c r="BH547" s="1292"/>
      <c r="BJ547" s="1292">
        <f>AL547</f>
        <v>0</v>
      </c>
      <c r="BK547" s="1292"/>
      <c r="BL547" s="1292"/>
      <c r="BQ547" s="201"/>
      <c r="BR547" s="201"/>
      <c r="BS547" s="201"/>
      <c r="BT547" s="201"/>
      <c r="BU547" s="63"/>
      <c r="BV547" s="63"/>
      <c r="BW547" s="63"/>
      <c r="BX547" s="63"/>
      <c r="BY547" s="63"/>
      <c r="BZ547" s="63"/>
      <c r="CA547" s="63"/>
      <c r="CB547" s="63"/>
      <c r="CC547" s="63"/>
      <c r="CD547" s="201"/>
      <c r="CE547" s="201"/>
      <c r="CF547" s="201"/>
      <c r="CG547" s="201"/>
      <c r="CH547" s="201"/>
      <c r="CI547" s="201"/>
      <c r="CJ547" s="201"/>
      <c r="CK547" s="201"/>
      <c r="CL547" s="201"/>
      <c r="CM547" s="201"/>
      <c r="CN547" s="201"/>
      <c r="CO547" s="201"/>
      <c r="CP547" s="201"/>
      <c r="CQ547" s="201"/>
      <c r="CR547" s="201"/>
      <c r="CS547" s="201"/>
      <c r="CT547" s="201"/>
      <c r="CU547" s="201"/>
      <c r="CV547" s="201"/>
      <c r="CW547" s="201"/>
      <c r="CX547" s="201"/>
      <c r="CY547" s="201"/>
      <c r="CZ547" s="201"/>
      <c r="DA547" s="201"/>
      <c r="DB547" s="201"/>
      <c r="DC547" s="201"/>
      <c r="DD547" s="201"/>
      <c r="DE547" s="201"/>
      <c r="DF547" s="201"/>
      <c r="DG547" s="201"/>
      <c r="DH547" s="201"/>
      <c r="DI547" s="201"/>
      <c r="DJ547" s="201"/>
      <c r="DK547" s="201"/>
      <c r="DL547" s="201"/>
      <c r="DM547" s="201"/>
      <c r="DN547" s="201"/>
      <c r="DO547" s="201"/>
      <c r="DP547" s="201"/>
      <c r="DQ547" s="201"/>
      <c r="DR547" s="201"/>
      <c r="DS547" s="201"/>
      <c r="DT547" s="201"/>
    </row>
    <row r="548" spans="5:124" s="27" customFormat="1" ht="17" hidden="1" customHeight="1" outlineLevel="1" x14ac:dyDescent="0.15">
      <c r="E548" s="201"/>
      <c r="H548" s="55"/>
      <c r="I548" s="191" t="str">
        <f>I538</f>
        <v>comando in base al fabbisogno (modulabile CF/CE)</v>
      </c>
      <c r="J548" s="191"/>
      <c r="K548" s="191"/>
      <c r="L548" s="191"/>
      <c r="M548" s="191"/>
      <c r="N548" s="191"/>
      <c r="O548" s="191"/>
      <c r="P548" s="191"/>
      <c r="Q548" s="191"/>
      <c r="R548" s="191"/>
      <c r="S548" s="191"/>
      <c r="T548" s="191"/>
      <c r="U548" s="191"/>
      <c r="V548" s="191"/>
      <c r="W548" s="191"/>
      <c r="X548" s="191"/>
      <c r="Y548" s="191"/>
      <c r="Z548" s="1412">
        <v>0.3</v>
      </c>
      <c r="AA548" s="1412"/>
      <c r="AB548" s="1412"/>
      <c r="AC548" s="198"/>
      <c r="AD548" s="1412">
        <v>0</v>
      </c>
      <c r="AE548" s="1412"/>
      <c r="AF548" s="1412"/>
      <c r="AG548" s="198"/>
      <c r="AH548" s="1412">
        <v>0.3</v>
      </c>
      <c r="AI548" s="1412"/>
      <c r="AJ548" s="1412"/>
      <c r="AK548" s="198"/>
      <c r="AL548" s="1412">
        <v>0.5</v>
      </c>
      <c r="AM548" s="1412"/>
      <c r="AN548" s="1412"/>
      <c r="AO548" s="124"/>
      <c r="AP548" s="124"/>
      <c r="AQ548" s="124"/>
      <c r="AR548" s="124"/>
      <c r="AS548" s="124"/>
      <c r="AT548" s="124"/>
      <c r="AX548" s="1292">
        <f>Z548</f>
        <v>0.3</v>
      </c>
      <c r="AY548" s="1292"/>
      <c r="AZ548" s="1292"/>
      <c r="BB548" s="1292">
        <f>AD548</f>
        <v>0</v>
      </c>
      <c r="BC548" s="1292"/>
      <c r="BD548" s="1292"/>
      <c r="BF548" s="1292">
        <f>AH548</f>
        <v>0.3</v>
      </c>
      <c r="BG548" s="1292"/>
      <c r="BH548" s="1292"/>
      <c r="BJ548" s="1292">
        <f>AL548</f>
        <v>0.5</v>
      </c>
      <c r="BK548" s="1292"/>
      <c r="BL548" s="1292"/>
      <c r="BQ548" s="201"/>
      <c r="BR548" s="201"/>
      <c r="BS548" s="201"/>
      <c r="BT548" s="201"/>
      <c r="BU548" s="63"/>
      <c r="BV548" s="63"/>
      <c r="BW548" s="63"/>
      <c r="BX548" s="63"/>
      <c r="BY548" s="63"/>
      <c r="BZ548" s="63"/>
      <c r="CA548" s="63"/>
      <c r="CB548" s="63"/>
      <c r="CC548" s="63"/>
      <c r="CD548" s="201"/>
      <c r="CE548" s="201"/>
      <c r="CF548" s="201"/>
      <c r="CG548" s="201"/>
      <c r="CH548" s="201"/>
      <c r="CI548" s="201"/>
      <c r="CJ548" s="201"/>
      <c r="CK548" s="201"/>
      <c r="CL548" s="201"/>
      <c r="CM548" s="201"/>
      <c r="CN548" s="201"/>
      <c r="CO548" s="201"/>
      <c r="CP548" s="201"/>
      <c r="CQ548" s="201"/>
      <c r="CR548" s="201"/>
      <c r="CS548" s="201"/>
      <c r="CT548" s="201"/>
      <c r="CU548" s="201"/>
      <c r="CV548" s="201"/>
      <c r="CW548" s="201"/>
      <c r="CX548" s="201"/>
      <c r="CY548" s="201"/>
      <c r="CZ548" s="201"/>
      <c r="DA548" s="201"/>
      <c r="DB548" s="201"/>
      <c r="DC548" s="201"/>
      <c r="DD548" s="201"/>
      <c r="DE548" s="201"/>
      <c r="DF548" s="201"/>
      <c r="DG548" s="201"/>
      <c r="DH548" s="201"/>
      <c r="DI548" s="201"/>
      <c r="DJ548" s="201"/>
      <c r="DK548" s="201"/>
      <c r="DL548" s="201"/>
      <c r="DM548" s="201"/>
      <c r="DN548" s="201"/>
      <c r="DO548" s="201"/>
      <c r="DP548" s="201"/>
      <c r="DQ548" s="201"/>
      <c r="DR548" s="201"/>
      <c r="DS548" s="201"/>
      <c r="DT548" s="201"/>
    </row>
    <row r="549" spans="5:124" s="124" customFormat="1" ht="17" hidden="1" customHeight="1" outlineLevel="1" x14ac:dyDescent="0.15">
      <c r="E549" s="216"/>
      <c r="H549" s="361"/>
      <c r="Z549" s="1292"/>
      <c r="AA549" s="1292"/>
      <c r="AB549" s="1292"/>
      <c r="AC549" s="27"/>
      <c r="AD549" s="1292"/>
      <c r="AE549" s="1292"/>
      <c r="AF549" s="1292"/>
      <c r="AG549" s="27"/>
      <c r="AH549" s="1292"/>
      <c r="AI549" s="1292"/>
      <c r="AJ549" s="1292"/>
      <c r="AK549" s="27"/>
      <c r="AL549" s="1292"/>
      <c r="AM549" s="1292"/>
      <c r="AN549" s="1292"/>
      <c r="AU549" s="197"/>
      <c r="AV549" s="197"/>
      <c r="AW549" s="197"/>
      <c r="AX549" s="197"/>
      <c r="AY549" s="197"/>
      <c r="BF549" s="27"/>
      <c r="BQ549" s="201"/>
      <c r="BR549" s="216"/>
      <c r="BS549" s="216"/>
      <c r="BT549" s="216"/>
      <c r="BU549" s="63"/>
      <c r="BV549" s="63"/>
      <c r="BW549" s="63"/>
      <c r="BX549" s="63"/>
      <c r="BY549" s="63"/>
      <c r="BZ549" s="63"/>
      <c r="CA549" s="63"/>
      <c r="CB549" s="63"/>
      <c r="CC549" s="63"/>
      <c r="CD549" s="216"/>
      <c r="CE549" s="216"/>
      <c r="CF549" s="216"/>
      <c r="CG549" s="216"/>
      <c r="CH549" s="216"/>
      <c r="CI549" s="216"/>
      <c r="CJ549" s="216"/>
      <c r="CK549" s="216"/>
      <c r="CL549" s="216"/>
      <c r="CM549" s="216"/>
      <c r="CN549" s="216"/>
      <c r="CO549" s="216"/>
      <c r="CP549" s="216"/>
      <c r="CQ549" s="216"/>
      <c r="CR549" s="216"/>
      <c r="CS549" s="216"/>
      <c r="CT549" s="216"/>
      <c r="CU549" s="216"/>
      <c r="CV549" s="216"/>
      <c r="CW549" s="216"/>
      <c r="CX549" s="216"/>
      <c r="CY549" s="216"/>
      <c r="CZ549" s="216"/>
      <c r="DA549" s="216"/>
      <c r="DB549" s="216"/>
      <c r="DC549" s="216"/>
      <c r="DD549" s="216"/>
      <c r="DE549" s="216"/>
      <c r="DF549" s="216"/>
      <c r="DG549" s="216"/>
      <c r="DH549" s="216"/>
      <c r="DI549" s="216"/>
      <c r="DJ549" s="216"/>
      <c r="DK549" s="216"/>
      <c r="DL549" s="216"/>
      <c r="DM549" s="216"/>
      <c r="DN549" s="216"/>
      <c r="DO549" s="216"/>
      <c r="DP549" s="216"/>
      <c r="DQ549" s="216"/>
      <c r="DR549" s="216"/>
      <c r="DS549" s="216"/>
      <c r="DT549" s="216"/>
    </row>
    <row r="550" spans="5:124" s="27" customFormat="1" ht="17" hidden="1" customHeight="1" outlineLevel="1" x14ac:dyDescent="0.15">
      <c r="E550" s="201"/>
      <c r="H550" s="55"/>
      <c r="I550" s="191" t="s">
        <v>120</v>
      </c>
      <c r="J550" s="191"/>
      <c r="K550" s="191"/>
      <c r="L550" s="191"/>
      <c r="M550" s="191"/>
      <c r="N550" s="191"/>
      <c r="O550" s="191"/>
      <c r="P550" s="191"/>
      <c r="Q550" s="191"/>
      <c r="R550" s="191"/>
      <c r="S550" s="191"/>
      <c r="T550" s="191"/>
      <c r="U550" s="191"/>
      <c r="V550" s="191"/>
      <c r="W550" s="191"/>
      <c r="X550" s="191"/>
      <c r="Y550" s="191"/>
      <c r="Z550" s="1398">
        <f>AB123</f>
        <v>0</v>
      </c>
      <c r="AA550" s="1398"/>
      <c r="AB550" s="1398"/>
      <c r="AC550" s="1398"/>
      <c r="AD550" s="1398"/>
      <c r="AE550" s="1398"/>
      <c r="AF550" s="1398"/>
      <c r="AG550" s="1398"/>
      <c r="AH550" s="1398"/>
      <c r="AI550" s="1398"/>
      <c r="AJ550" s="1398"/>
      <c r="AK550" s="1398"/>
      <c r="AL550" s="1398"/>
      <c r="AM550" s="1398"/>
      <c r="AN550" s="1398"/>
      <c r="AO550" s="192"/>
      <c r="AP550" s="192"/>
      <c r="AQ550" s="192"/>
      <c r="AR550" s="192"/>
      <c r="AS550" s="192"/>
      <c r="AT550" s="192"/>
      <c r="AU550" s="192"/>
      <c r="AV550" s="192"/>
      <c r="AW550" s="192"/>
      <c r="AX550" s="1398">
        <f>AZ123</f>
        <v>0</v>
      </c>
      <c r="AY550" s="1398"/>
      <c r="AZ550" s="1398"/>
      <c r="BA550" s="1398"/>
      <c r="BB550" s="1398"/>
      <c r="BC550" s="1398"/>
      <c r="BD550" s="1398"/>
      <c r="BE550" s="1398"/>
      <c r="BF550" s="1398"/>
      <c r="BG550" s="1398"/>
      <c r="BH550" s="1398"/>
      <c r="BI550" s="1398"/>
      <c r="BJ550" s="1398"/>
      <c r="BK550" s="1398"/>
      <c r="BL550" s="1398"/>
      <c r="BM550" s="192"/>
      <c r="BN550" s="192"/>
      <c r="BO550" s="192"/>
      <c r="BP550" s="192"/>
      <c r="BQ550" s="201"/>
      <c r="BR550" s="201"/>
      <c r="BS550" s="201"/>
      <c r="BT550" s="201"/>
      <c r="BU550" s="63"/>
      <c r="BV550" s="63"/>
      <c r="BW550" s="63"/>
      <c r="BX550" s="63"/>
      <c r="BY550" s="63"/>
      <c r="BZ550" s="63"/>
      <c r="CA550" s="63"/>
      <c r="CB550" s="63"/>
      <c r="CC550" s="63"/>
      <c r="CD550" s="201"/>
      <c r="CE550" s="201"/>
      <c r="CF550" s="201"/>
      <c r="CG550" s="201"/>
      <c r="CH550" s="201"/>
      <c r="CI550" s="201"/>
      <c r="CJ550" s="201"/>
      <c r="CK550" s="201"/>
      <c r="CL550" s="201"/>
      <c r="CM550" s="201"/>
      <c r="CN550" s="201"/>
      <c r="CO550" s="201"/>
      <c r="CP550" s="201"/>
      <c r="CQ550" s="201"/>
      <c r="CR550" s="201"/>
      <c r="CS550" s="201"/>
      <c r="CT550" s="201"/>
      <c r="CU550" s="201"/>
      <c r="CV550" s="201"/>
      <c r="CW550" s="201"/>
      <c r="CX550" s="201"/>
      <c r="CY550" s="201"/>
      <c r="CZ550" s="201"/>
      <c r="DA550" s="201"/>
      <c r="DB550" s="201"/>
      <c r="DC550" s="201"/>
      <c r="DD550" s="201"/>
      <c r="DE550" s="201"/>
      <c r="DF550" s="201"/>
      <c r="DG550" s="201"/>
      <c r="DH550" s="201"/>
      <c r="DI550" s="201"/>
      <c r="DJ550" s="201"/>
      <c r="DK550" s="201"/>
      <c r="DL550" s="201"/>
      <c r="DM550" s="201"/>
      <c r="DN550" s="201"/>
      <c r="DO550" s="201"/>
      <c r="DP550" s="201"/>
      <c r="DQ550" s="201"/>
      <c r="DR550" s="201"/>
      <c r="DS550" s="201"/>
      <c r="DT550" s="201"/>
    </row>
    <row r="551" spans="5:124" s="124" customFormat="1" ht="17" hidden="1" customHeight="1" outlineLevel="1" x14ac:dyDescent="0.15">
      <c r="E551" s="216"/>
      <c r="H551" s="55"/>
      <c r="I551" s="27" t="s">
        <v>130</v>
      </c>
      <c r="S551" s="190"/>
      <c r="T551" s="190"/>
      <c r="U551" s="190"/>
      <c r="V551" s="190"/>
      <c r="W551" s="190"/>
      <c r="X551" s="190"/>
      <c r="Y551" s="190"/>
      <c r="Z551" s="1334">
        <f>IF($I548=$Z550,Z548,Z547)</f>
        <v>0</v>
      </c>
      <c r="AA551" s="1334"/>
      <c r="AB551" s="1334"/>
      <c r="AC551" s="27"/>
      <c r="AD551" s="1334">
        <f>IF($I548=$Z550,AD548,AD547)</f>
        <v>0</v>
      </c>
      <c r="AE551" s="1334"/>
      <c r="AF551" s="1334"/>
      <c r="AG551" s="27"/>
      <c r="AH551" s="1334">
        <f>IF($I548=$Z550,AH548,AH547)</f>
        <v>0</v>
      </c>
      <c r="AI551" s="1334"/>
      <c r="AJ551" s="1334"/>
      <c r="AK551" s="27"/>
      <c r="AL551" s="1334">
        <f>IF($I548=$Z550,AL548,AL547)</f>
        <v>0</v>
      </c>
      <c r="AM551" s="1334"/>
      <c r="AN551" s="1334"/>
      <c r="AO551" s="192"/>
      <c r="AP551" s="1333">
        <f>IF(AP552=0,0,1-AP553/AP552)</f>
        <v>0</v>
      </c>
      <c r="AQ551" s="1333"/>
      <c r="AR551" s="1333"/>
      <c r="AS551" s="1333"/>
      <c r="AT551" s="1333"/>
      <c r="AU551" s="192"/>
      <c r="AV551" s="192"/>
      <c r="AW551" s="192"/>
      <c r="AX551" s="1334">
        <f>IF($I548=$AX550,AX548,AX547)</f>
        <v>0</v>
      </c>
      <c r="AY551" s="1334"/>
      <c r="AZ551" s="1334"/>
      <c r="BA551" s="27"/>
      <c r="BB551" s="1334">
        <f>IF($I548=$AX550,BB548,BB547)</f>
        <v>0</v>
      </c>
      <c r="BC551" s="1334"/>
      <c r="BD551" s="1334"/>
      <c r="BE551" s="27"/>
      <c r="BF551" s="1334">
        <f>IF($I548=$AX550,BF548,BF547)</f>
        <v>0</v>
      </c>
      <c r="BG551" s="1334"/>
      <c r="BH551" s="1334"/>
      <c r="BI551" s="27"/>
      <c r="BJ551" s="1334">
        <f>IF($I548=$AX550,BJ548,BJ547)</f>
        <v>0</v>
      </c>
      <c r="BK551" s="1334"/>
      <c r="BL551" s="1334"/>
      <c r="BM551" s="192"/>
      <c r="BN551" s="1333">
        <f>IF(BN552=0,0,1-BN553/BN552)</f>
        <v>0</v>
      </c>
      <c r="BO551" s="1333"/>
      <c r="BP551" s="1333"/>
      <c r="BQ551" s="201"/>
      <c r="BR551" s="216"/>
      <c r="BS551" s="216"/>
      <c r="BT551" s="216"/>
      <c r="BU551" s="63"/>
      <c r="BV551" s="63"/>
      <c r="BW551" s="63"/>
      <c r="BX551" s="63"/>
      <c r="BY551" s="63"/>
      <c r="BZ551" s="63"/>
      <c r="CA551" s="63"/>
      <c r="CB551" s="63"/>
      <c r="CC551" s="63"/>
      <c r="CD551" s="216"/>
      <c r="CE551" s="216"/>
      <c r="CF551" s="216"/>
      <c r="CG551" s="216"/>
      <c r="CH551" s="216"/>
      <c r="CI551" s="216"/>
      <c r="CJ551" s="216"/>
      <c r="CK551" s="216"/>
      <c r="CL551" s="216"/>
      <c r="CM551" s="216"/>
      <c r="CN551" s="216"/>
      <c r="CO551" s="216"/>
      <c r="CP551" s="216"/>
      <c r="CQ551" s="216"/>
      <c r="CR551" s="216"/>
      <c r="CS551" s="216"/>
      <c r="CT551" s="216"/>
      <c r="CU551" s="216"/>
      <c r="CV551" s="216"/>
      <c r="CW551" s="216"/>
      <c r="CX551" s="216"/>
      <c r="CY551" s="216"/>
      <c r="CZ551" s="216"/>
      <c r="DA551" s="216"/>
      <c r="DB551" s="216"/>
      <c r="DC551" s="216"/>
      <c r="DD551" s="216"/>
      <c r="DE551" s="216"/>
      <c r="DF551" s="216"/>
      <c r="DG551" s="216"/>
      <c r="DH551" s="216"/>
      <c r="DI551" s="216"/>
      <c r="DJ551" s="216"/>
      <c r="DK551" s="216"/>
      <c r="DL551" s="216"/>
      <c r="DM551" s="216"/>
      <c r="DN551" s="216"/>
      <c r="DO551" s="216"/>
      <c r="DP551" s="216"/>
      <c r="DQ551" s="216"/>
      <c r="DR551" s="216"/>
      <c r="DS551" s="216"/>
      <c r="DT551" s="216"/>
    </row>
    <row r="552" spans="5:124" s="27" customFormat="1" ht="17" hidden="1" customHeight="1" outlineLevel="1" x14ac:dyDescent="0.15">
      <c r="E552" s="201"/>
      <c r="H552" s="55"/>
      <c r="I552" s="191" t="s">
        <v>131</v>
      </c>
      <c r="J552" s="191"/>
      <c r="K552" s="191"/>
      <c r="L552" s="191"/>
      <c r="M552" s="191"/>
      <c r="N552" s="191"/>
      <c r="O552" s="191"/>
      <c r="P552" s="191"/>
      <c r="Q552" s="191"/>
      <c r="R552" s="191"/>
      <c r="S552" s="191"/>
      <c r="T552" s="191"/>
      <c r="U552" s="191" t="s">
        <v>95</v>
      </c>
      <c r="V552" s="191"/>
      <c r="W552" s="191"/>
      <c r="X552" s="191"/>
      <c r="Y552" s="191"/>
      <c r="Z552" s="1278">
        <f>Z$512</f>
        <v>0</v>
      </c>
      <c r="AA552" s="1278"/>
      <c r="AB552" s="1278"/>
      <c r="AD552" s="1278">
        <f>AD$512</f>
        <v>0</v>
      </c>
      <c r="AE552" s="1278"/>
      <c r="AF552" s="1278"/>
      <c r="AH552" s="1278">
        <f>AH$512</f>
        <v>0</v>
      </c>
      <c r="AI552" s="1278"/>
      <c r="AJ552" s="1278"/>
      <c r="AL552" s="1278">
        <f>AL$512</f>
        <v>0</v>
      </c>
      <c r="AM552" s="1278"/>
      <c r="AN552" s="1278"/>
      <c r="AO552" s="192"/>
      <c r="AP552" s="1278">
        <f>SUM(Z552:AN552)</f>
        <v>0</v>
      </c>
      <c r="AQ552" s="1278"/>
      <c r="AR552" s="1278"/>
      <c r="AS552" s="1278"/>
      <c r="AT552" s="1278"/>
      <c r="AU552" s="192"/>
      <c r="AV552" s="192"/>
      <c r="AW552" s="192"/>
      <c r="AX552" s="1278">
        <f>AX$512</f>
        <v>0</v>
      </c>
      <c r="AY552" s="1278"/>
      <c r="AZ552" s="1278"/>
      <c r="BB552" s="1278">
        <f>BB$512</f>
        <v>0</v>
      </c>
      <c r="BC552" s="1278"/>
      <c r="BD552" s="1278"/>
      <c r="BF552" s="1278">
        <f>BF$512</f>
        <v>0</v>
      </c>
      <c r="BG552" s="1278"/>
      <c r="BH552" s="1278"/>
      <c r="BJ552" s="1278">
        <f>BJ$512</f>
        <v>0</v>
      </c>
      <c r="BK552" s="1278"/>
      <c r="BL552" s="1278"/>
      <c r="BM552" s="192"/>
      <c r="BN552" s="1278">
        <f>SUM(AX552:BL552)</f>
        <v>0</v>
      </c>
      <c r="BO552" s="1278"/>
      <c r="BP552" s="1278"/>
      <c r="BQ552" s="201"/>
      <c r="BR552" s="201"/>
      <c r="BS552" s="201"/>
      <c r="BT552" s="201"/>
      <c r="BU552" s="63"/>
      <c r="BV552" s="63"/>
      <c r="BW552" s="63"/>
      <c r="BX552" s="63"/>
      <c r="BY552" s="63"/>
      <c r="BZ552" s="63"/>
      <c r="CA552" s="63"/>
      <c r="CB552" s="63"/>
      <c r="CC552" s="63"/>
      <c r="CD552" s="201"/>
      <c r="CE552" s="201"/>
      <c r="CF552" s="201"/>
      <c r="CG552" s="201"/>
      <c r="CH552" s="201"/>
      <c r="CI552" s="201"/>
      <c r="CJ552" s="201"/>
      <c r="CK552" s="201"/>
      <c r="CL552" s="201"/>
      <c r="CM552" s="201"/>
      <c r="CN552" s="201"/>
      <c r="CO552" s="201"/>
      <c r="CP552" s="201"/>
      <c r="CQ552" s="201"/>
      <c r="CR552" s="201"/>
      <c r="CS552" s="201"/>
      <c r="CT552" s="201"/>
      <c r="CU552" s="201"/>
      <c r="CV552" s="201"/>
      <c r="CW552" s="201"/>
      <c r="CX552" s="201"/>
      <c r="CY552" s="201"/>
      <c r="CZ552" s="201"/>
      <c r="DA552" s="201"/>
      <c r="DB552" s="201"/>
      <c r="DC552" s="201"/>
      <c r="DD552" s="201"/>
      <c r="DE552" s="201"/>
      <c r="DF552" s="201"/>
      <c r="DG552" s="201"/>
      <c r="DH552" s="201"/>
      <c r="DI552" s="201"/>
      <c r="DJ552" s="201"/>
      <c r="DK552" s="201"/>
      <c r="DL552" s="201"/>
      <c r="DM552" s="201"/>
      <c r="DN552" s="201"/>
      <c r="DO552" s="201"/>
      <c r="DP552" s="201"/>
      <c r="DQ552" s="201"/>
      <c r="DR552" s="201"/>
      <c r="DS552" s="201"/>
      <c r="DT552" s="201"/>
    </row>
    <row r="553" spans="5:124" s="124" customFormat="1" ht="17" hidden="1" customHeight="1" outlineLevel="1" x14ac:dyDescent="0.15">
      <c r="E553" s="216"/>
      <c r="H553" s="55"/>
      <c r="I553" s="191" t="s">
        <v>132</v>
      </c>
      <c r="J553" s="191"/>
      <c r="K553" s="191"/>
      <c r="L553" s="191"/>
      <c r="M553" s="191"/>
      <c r="N553" s="191"/>
      <c r="O553" s="191"/>
      <c r="P553" s="191"/>
      <c r="Q553" s="191"/>
      <c r="R553" s="191"/>
      <c r="S553" s="190"/>
      <c r="T553" s="190"/>
      <c r="U553" s="191" t="s">
        <v>95</v>
      </c>
      <c r="V553" s="190"/>
      <c r="W553" s="190"/>
      <c r="X553" s="190"/>
      <c r="Y553" s="190"/>
      <c r="Z553" s="1290">
        <f>Z552-Z551*Z552</f>
        <v>0</v>
      </c>
      <c r="AA553" s="1290"/>
      <c r="AB553" s="1290"/>
      <c r="AC553" s="194"/>
      <c r="AD553" s="1290">
        <f>AD552-AD551*AD552</f>
        <v>0</v>
      </c>
      <c r="AE553" s="1290"/>
      <c r="AF553" s="1290"/>
      <c r="AG553" s="194"/>
      <c r="AH553" s="1290">
        <f>AH552-AH551*AH552</f>
        <v>0</v>
      </c>
      <c r="AI553" s="1290"/>
      <c r="AJ553" s="1290"/>
      <c r="AK553" s="194"/>
      <c r="AL553" s="1290">
        <f>AL552-AL551*AL552</f>
        <v>0</v>
      </c>
      <c r="AM553" s="1290"/>
      <c r="AN553" s="1290"/>
      <c r="AO553" s="27"/>
      <c r="AP553" s="1290">
        <f>SUM(Z553:AN553)</f>
        <v>0</v>
      </c>
      <c r="AQ553" s="1290"/>
      <c r="AR553" s="1290"/>
      <c r="AS553" s="1290"/>
      <c r="AT553" s="1290"/>
      <c r="AV553" s="192"/>
      <c r="AW553" s="192"/>
      <c r="AX553" s="1367">
        <f>AX552-AX551*AX552</f>
        <v>0</v>
      </c>
      <c r="AY553" s="1367"/>
      <c r="AZ553" s="1367"/>
      <c r="BA553" s="195"/>
      <c r="BB553" s="1367">
        <f>BB552-BB551*BB552</f>
        <v>0</v>
      </c>
      <c r="BC553" s="1367"/>
      <c r="BD553" s="1367"/>
      <c r="BE553" s="195"/>
      <c r="BF553" s="1367">
        <f>BF552-BF551*BF552</f>
        <v>0</v>
      </c>
      <c r="BG553" s="1367"/>
      <c r="BH553" s="1367"/>
      <c r="BI553" s="195"/>
      <c r="BJ553" s="1367">
        <f>BJ552-BJ551*BJ552</f>
        <v>0</v>
      </c>
      <c r="BK553" s="1367"/>
      <c r="BL553" s="1367"/>
      <c r="BN553" s="1367">
        <f>SUM(AX553:BL553)</f>
        <v>0</v>
      </c>
      <c r="BO553" s="1367"/>
      <c r="BP553" s="1367"/>
      <c r="BQ553" s="201"/>
      <c r="BR553" s="216"/>
      <c r="BS553" s="216"/>
      <c r="BT553" s="216"/>
      <c r="BU553" s="63"/>
      <c r="BV553" s="63"/>
      <c r="BW553" s="63"/>
      <c r="BX553" s="63"/>
      <c r="BY553" s="63"/>
      <c r="BZ553" s="63"/>
      <c r="CA553" s="63"/>
      <c r="CB553" s="63"/>
      <c r="CC553" s="63"/>
      <c r="CD553" s="216"/>
      <c r="CE553" s="216"/>
      <c r="CF553" s="216"/>
      <c r="CG553" s="216"/>
      <c r="CH553" s="216"/>
      <c r="CI553" s="216"/>
      <c r="CJ553" s="216"/>
      <c r="CK553" s="216"/>
      <c r="CL553" s="216"/>
      <c r="CM553" s="216"/>
      <c r="CN553" s="216"/>
      <c r="CO553" s="216"/>
      <c r="CP553" s="216"/>
      <c r="CQ553" s="216"/>
      <c r="CR553" s="216"/>
      <c r="CS553" s="216"/>
      <c r="CT553" s="216"/>
      <c r="CU553" s="216"/>
      <c r="CV553" s="216"/>
      <c r="CW553" s="216"/>
      <c r="CX553" s="216"/>
      <c r="CY553" s="216"/>
      <c r="CZ553" s="216"/>
      <c r="DA553" s="216"/>
      <c r="DB553" s="216"/>
      <c r="DC553" s="216"/>
      <c r="DD553" s="216"/>
      <c r="DE553" s="216"/>
      <c r="DF553" s="216"/>
      <c r="DG553" s="216"/>
      <c r="DH553" s="216"/>
      <c r="DI553" s="216"/>
      <c r="DJ553" s="216"/>
      <c r="DK553" s="216"/>
      <c r="DL553" s="216"/>
      <c r="DM553" s="216"/>
      <c r="DN553" s="216"/>
      <c r="DO553" s="216"/>
      <c r="DP553" s="216"/>
      <c r="DQ553" s="216"/>
      <c r="DR553" s="216"/>
      <c r="DS553" s="216"/>
      <c r="DT553" s="216"/>
    </row>
    <row r="554" spans="5:124" s="124" customFormat="1" ht="17" hidden="1" customHeight="1" outlineLevel="1" x14ac:dyDescent="0.15">
      <c r="E554" s="216"/>
      <c r="H554" s="361"/>
      <c r="AF554" s="196"/>
      <c r="AG554" s="196"/>
      <c r="AH554" s="196"/>
      <c r="AI554" s="196"/>
      <c r="AJ554" s="196"/>
      <c r="AU554" s="197"/>
      <c r="AV554" s="197"/>
      <c r="AW554" s="197"/>
      <c r="AX554" s="197"/>
      <c r="AY554" s="197"/>
      <c r="BF554" s="27"/>
      <c r="BQ554" s="201"/>
      <c r="BR554" s="216"/>
      <c r="BS554" s="216"/>
      <c r="BT554" s="216"/>
      <c r="BU554" s="63"/>
      <c r="BV554" s="63"/>
      <c r="BW554" s="63"/>
      <c r="BX554" s="63"/>
      <c r="BY554" s="63"/>
      <c r="BZ554" s="63"/>
      <c r="CA554" s="63"/>
      <c r="CB554" s="63"/>
      <c r="CC554" s="63"/>
      <c r="CD554" s="216"/>
      <c r="CE554" s="216"/>
      <c r="CF554" s="216"/>
      <c r="CG554" s="216"/>
      <c r="CH554" s="216"/>
      <c r="CI554" s="216"/>
      <c r="CJ554" s="216"/>
      <c r="CK554" s="216"/>
      <c r="CL554" s="216"/>
      <c r="CM554" s="216"/>
      <c r="CN554" s="216"/>
      <c r="CO554" s="216"/>
      <c r="CP554" s="216"/>
      <c r="CQ554" s="216"/>
      <c r="CR554" s="216"/>
      <c r="CS554" s="216"/>
      <c r="CT554" s="216"/>
      <c r="CU554" s="216"/>
      <c r="CV554" s="216"/>
      <c r="CW554" s="216"/>
      <c r="CX554" s="216"/>
      <c r="CY554" s="216"/>
      <c r="CZ554" s="216"/>
      <c r="DA554" s="216"/>
      <c r="DB554" s="216"/>
      <c r="DC554" s="216"/>
      <c r="DD554" s="216"/>
      <c r="DE554" s="216"/>
      <c r="DF554" s="216"/>
      <c r="DG554" s="216"/>
      <c r="DH554" s="216"/>
      <c r="DI554" s="216"/>
      <c r="DJ554" s="216"/>
      <c r="DK554" s="216"/>
      <c r="DL554" s="216"/>
      <c r="DM554" s="216"/>
      <c r="DN554" s="216"/>
      <c r="DO554" s="216"/>
      <c r="DP554" s="216"/>
      <c r="DQ554" s="216"/>
      <c r="DR554" s="216"/>
      <c r="DS554" s="216"/>
      <c r="DT554" s="216"/>
    </row>
    <row r="555" spans="5:124" s="124" customFormat="1" ht="17" hidden="1" customHeight="1" outlineLevel="1" x14ac:dyDescent="0.15">
      <c r="E555" s="216"/>
      <c r="H555" s="361"/>
      <c r="AF555" s="196"/>
      <c r="AG555" s="196"/>
      <c r="AH555" s="196"/>
      <c r="AI555" s="196"/>
      <c r="AJ555" s="196"/>
      <c r="AU555" s="197"/>
      <c r="AV555" s="197"/>
      <c r="AW555" s="197"/>
      <c r="AX555" s="197"/>
      <c r="AY555" s="197"/>
      <c r="BF555" s="27"/>
      <c r="BQ555" s="201"/>
      <c r="BR555" s="216"/>
      <c r="BS555" s="216"/>
      <c r="BT555" s="216"/>
      <c r="BU555" s="63"/>
      <c r="BV555" s="63"/>
      <c r="BW555" s="63"/>
      <c r="BX555" s="63"/>
      <c r="BY555" s="63"/>
      <c r="BZ555" s="63"/>
      <c r="CA555" s="63"/>
      <c r="CB555" s="63"/>
      <c r="CC555" s="63"/>
      <c r="CD555" s="216"/>
      <c r="CE555" s="216"/>
      <c r="CF555" s="216"/>
      <c r="CG555" s="216"/>
      <c r="CH555" s="216"/>
      <c r="CI555" s="216"/>
      <c r="CJ555" s="216"/>
      <c r="CK555" s="216"/>
      <c r="CL555" s="216"/>
      <c r="CM555" s="216"/>
      <c r="CN555" s="216"/>
      <c r="CO555" s="216"/>
      <c r="CP555" s="216"/>
      <c r="CQ555" s="216"/>
      <c r="CR555" s="216"/>
      <c r="CS555" s="216"/>
      <c r="CT555" s="216"/>
      <c r="CU555" s="216"/>
      <c r="CV555" s="216"/>
      <c r="CW555" s="216"/>
      <c r="CX555" s="216"/>
      <c r="CY555" s="216"/>
      <c r="CZ555" s="216"/>
      <c r="DA555" s="216"/>
      <c r="DB555" s="216"/>
      <c r="DC555" s="216"/>
      <c r="DD555" s="216"/>
      <c r="DE555" s="216"/>
      <c r="DF555" s="216"/>
      <c r="DG555" s="216"/>
      <c r="DH555" s="216"/>
      <c r="DI555" s="216"/>
      <c r="DJ555" s="216"/>
      <c r="DK555" s="216"/>
      <c r="DL555" s="216"/>
      <c r="DM555" s="216"/>
      <c r="DN555" s="216"/>
      <c r="DO555" s="216"/>
      <c r="DP555" s="216"/>
      <c r="DQ555" s="216"/>
      <c r="DR555" s="216"/>
      <c r="DS555" s="216"/>
      <c r="DT555" s="216"/>
    </row>
    <row r="556" spans="5:124" s="27" customFormat="1" ht="23" hidden="1" customHeight="1" outlineLevel="1" x14ac:dyDescent="0.15">
      <c r="E556" s="201"/>
      <c r="H556" s="378" t="s">
        <v>134</v>
      </c>
      <c r="I556" s="189"/>
      <c r="J556" s="189"/>
      <c r="K556" s="189"/>
      <c r="L556" s="189"/>
      <c r="M556" s="189"/>
      <c r="N556" s="189"/>
      <c r="O556" s="189"/>
      <c r="P556" s="189"/>
      <c r="Q556" s="189"/>
      <c r="R556" s="189"/>
      <c r="S556" s="189"/>
      <c r="T556" s="189"/>
      <c r="U556" s="189"/>
      <c r="V556" s="189"/>
      <c r="W556" s="189"/>
      <c r="X556" s="189"/>
      <c r="Y556" s="189"/>
      <c r="Z556" s="189"/>
      <c r="AA556" s="189"/>
      <c r="AB556" s="189"/>
      <c r="AC556" s="189"/>
      <c r="AD556" s="189"/>
      <c r="AE556" s="189"/>
      <c r="AF556" s="189"/>
      <c r="AG556" s="189"/>
      <c r="AH556" s="189"/>
      <c r="AI556" s="189"/>
      <c r="AJ556" s="189"/>
      <c r="AK556" s="189"/>
      <c r="AL556" s="189"/>
      <c r="AM556" s="189"/>
      <c r="AN556" s="189"/>
      <c r="AO556" s="189"/>
      <c r="AP556" s="189"/>
      <c r="AQ556" s="189"/>
      <c r="AR556" s="189"/>
      <c r="AS556" s="189"/>
      <c r="AT556" s="189"/>
      <c r="AU556" s="189"/>
      <c r="AV556" s="189"/>
      <c r="AW556" s="189"/>
      <c r="AX556" s="189"/>
      <c r="AY556" s="189"/>
      <c r="AZ556" s="189"/>
      <c r="BA556" s="189"/>
      <c r="BB556" s="189"/>
      <c r="BC556" s="189"/>
      <c r="BD556" s="189"/>
      <c r="BE556" s="189"/>
      <c r="BF556" s="189"/>
      <c r="BG556" s="189"/>
      <c r="BH556" s="189"/>
      <c r="BI556" s="189"/>
      <c r="BJ556" s="189"/>
      <c r="BK556" s="189"/>
      <c r="BL556" s="189"/>
      <c r="BM556" s="189"/>
      <c r="BN556" s="189"/>
      <c r="BO556" s="189"/>
      <c r="BP556" s="189"/>
      <c r="BQ556" s="201"/>
      <c r="BR556" s="201"/>
      <c r="BS556" s="201"/>
      <c r="BT556" s="201"/>
      <c r="BU556" s="63"/>
      <c r="BV556" s="63"/>
      <c r="BW556" s="63"/>
      <c r="BX556" s="63"/>
      <c r="BY556" s="63"/>
      <c r="BZ556" s="63"/>
      <c r="CA556" s="63"/>
      <c r="CB556" s="63"/>
      <c r="CC556" s="63"/>
      <c r="CD556" s="201"/>
      <c r="CE556" s="201"/>
      <c r="CF556" s="201"/>
      <c r="CG556" s="201"/>
      <c r="CH556" s="201"/>
      <c r="CI556" s="201"/>
      <c r="CJ556" s="201"/>
      <c r="CK556" s="201"/>
      <c r="CL556" s="201"/>
      <c r="CM556" s="201"/>
      <c r="CN556" s="201"/>
      <c r="CO556" s="201"/>
      <c r="CP556" s="201"/>
      <c r="CQ556" s="201"/>
      <c r="CR556" s="201"/>
      <c r="CS556" s="201"/>
      <c r="CT556" s="201"/>
      <c r="CU556" s="201"/>
      <c r="CV556" s="201"/>
      <c r="CW556" s="201"/>
      <c r="CX556" s="201"/>
      <c r="CY556" s="201"/>
      <c r="CZ556" s="201"/>
      <c r="DA556" s="201"/>
      <c r="DB556" s="201"/>
      <c r="DC556" s="201"/>
      <c r="DD556" s="201"/>
      <c r="DE556" s="201"/>
      <c r="DF556" s="201"/>
      <c r="DG556" s="201"/>
      <c r="DH556" s="201"/>
      <c r="DI556" s="201"/>
      <c r="DJ556" s="201"/>
      <c r="DK556" s="201"/>
      <c r="DL556" s="201"/>
      <c r="DM556" s="201"/>
      <c r="DN556" s="201"/>
      <c r="DO556" s="201"/>
      <c r="DP556" s="201"/>
      <c r="DQ556" s="201"/>
      <c r="DR556" s="201"/>
      <c r="DS556" s="201"/>
      <c r="DT556" s="201"/>
    </row>
    <row r="557" spans="5:124" s="27" customFormat="1" hidden="1" outlineLevel="1" x14ac:dyDescent="0.15">
      <c r="E557" s="201"/>
      <c r="H557" s="55"/>
      <c r="BQ557" s="201"/>
      <c r="BR557" s="201"/>
      <c r="BS557" s="201"/>
      <c r="BT557" s="201"/>
      <c r="BU557" s="63"/>
      <c r="BV557" s="63"/>
      <c r="BW557" s="63"/>
      <c r="BX557" s="63"/>
      <c r="BY557" s="63"/>
      <c r="BZ557" s="63"/>
      <c r="CA557" s="63"/>
      <c r="CB557" s="63"/>
      <c r="CC557" s="63"/>
      <c r="CD557" s="201"/>
      <c r="CE557" s="201"/>
      <c r="CF557" s="201"/>
      <c r="CG557" s="201"/>
      <c r="CH557" s="201"/>
      <c r="CI557" s="201"/>
      <c r="CJ557" s="201"/>
      <c r="CK557" s="201"/>
      <c r="CL557" s="201"/>
      <c r="CM557" s="201"/>
      <c r="CN557" s="201"/>
      <c r="CO557" s="201"/>
      <c r="CP557" s="201"/>
      <c r="CQ557" s="201"/>
      <c r="CR557" s="201"/>
      <c r="CS557" s="201"/>
      <c r="CT557" s="201"/>
      <c r="CU557" s="201"/>
      <c r="CV557" s="201"/>
      <c r="CW557" s="201"/>
      <c r="CX557" s="201"/>
      <c r="CY557" s="201"/>
      <c r="CZ557" s="201"/>
      <c r="DA557" s="201"/>
      <c r="DB557" s="201"/>
      <c r="DC557" s="201"/>
      <c r="DD557" s="201"/>
      <c r="DE557" s="201"/>
      <c r="DF557" s="201"/>
      <c r="DG557" s="201"/>
      <c r="DH557" s="201"/>
      <c r="DI557" s="201"/>
      <c r="DJ557" s="201"/>
      <c r="DK557" s="201"/>
      <c r="DL557" s="201"/>
      <c r="DM557" s="201"/>
      <c r="DN557" s="201"/>
      <c r="DO557" s="201"/>
      <c r="DP557" s="201"/>
      <c r="DQ557" s="201"/>
      <c r="DR557" s="201"/>
      <c r="DS557" s="201"/>
      <c r="DT557" s="201"/>
    </row>
    <row r="558" spans="5:124" s="27" customFormat="1" hidden="1" outlineLevel="1" x14ac:dyDescent="0.15">
      <c r="E558" s="201"/>
      <c r="H558" s="55"/>
      <c r="Z558" s="1458" t="s">
        <v>94</v>
      </c>
      <c r="AA558" s="1458"/>
      <c r="AB558" s="1458"/>
      <c r="AD558" s="1433" t="s">
        <v>97</v>
      </c>
      <c r="AE558" s="1433"/>
      <c r="AF558" s="1433"/>
      <c r="AH558" s="1346" t="s">
        <v>98</v>
      </c>
      <c r="AI558" s="1346"/>
      <c r="AJ558" s="1346"/>
      <c r="AL558" s="1346" t="s">
        <v>99</v>
      </c>
      <c r="AM558" s="1346"/>
      <c r="AN558" s="1346"/>
      <c r="AP558" s="1346" t="s">
        <v>101</v>
      </c>
      <c r="AQ558" s="1346"/>
      <c r="AR558" s="1346"/>
      <c r="AS558" s="1346"/>
      <c r="AT558" s="1346"/>
      <c r="AX558" s="1458" t="s">
        <v>94</v>
      </c>
      <c r="AY558" s="1458"/>
      <c r="AZ558" s="1458"/>
      <c r="BB558" s="1433" t="s">
        <v>97</v>
      </c>
      <c r="BC558" s="1433"/>
      <c r="BD558" s="1433"/>
      <c r="BF558" s="1346" t="s">
        <v>98</v>
      </c>
      <c r="BG558" s="1346"/>
      <c r="BH558" s="1346"/>
      <c r="BJ558" s="1346" t="s">
        <v>99</v>
      </c>
      <c r="BK558" s="1346"/>
      <c r="BL558" s="1346"/>
      <c r="BN558" s="1346" t="s">
        <v>101</v>
      </c>
      <c r="BO558" s="1346"/>
      <c r="BP558" s="1346"/>
      <c r="BQ558" s="201"/>
      <c r="BR558" s="201"/>
      <c r="BS558" s="201"/>
      <c r="BT558" s="201"/>
      <c r="BU558" s="63"/>
      <c r="BV558" s="63"/>
      <c r="BW558" s="63"/>
      <c r="BX558" s="63"/>
      <c r="BY558" s="63"/>
      <c r="BZ558" s="63"/>
      <c r="CA558" s="63"/>
      <c r="CB558" s="63"/>
      <c r="CC558" s="63"/>
      <c r="CD558" s="201"/>
      <c r="CE558" s="201"/>
      <c r="CF558" s="201"/>
      <c r="CG558" s="201"/>
      <c r="CH558" s="201"/>
      <c r="CI558" s="201"/>
      <c r="CJ558" s="201"/>
      <c r="CK558" s="201"/>
      <c r="CL558" s="201"/>
      <c r="CM558" s="201"/>
      <c r="CN558" s="201"/>
      <c r="CO558" s="201"/>
      <c r="CP558" s="201"/>
      <c r="CQ558" s="201"/>
      <c r="CR558" s="201"/>
      <c r="CS558" s="201"/>
      <c r="CT558" s="201"/>
      <c r="CU558" s="201"/>
      <c r="CV558" s="201"/>
      <c r="CW558" s="201"/>
      <c r="CX558" s="201"/>
      <c r="CY558" s="201"/>
      <c r="CZ558" s="201"/>
      <c r="DA558" s="201"/>
      <c r="DB558" s="201"/>
      <c r="DC558" s="201"/>
      <c r="DD558" s="201"/>
      <c r="DE558" s="201"/>
      <c r="DF558" s="201"/>
      <c r="DG558" s="201"/>
      <c r="DH558" s="201"/>
      <c r="DI558" s="201"/>
      <c r="DJ558" s="201"/>
      <c r="DK558" s="201"/>
      <c r="DL558" s="201"/>
      <c r="DM558" s="201"/>
      <c r="DN558" s="201"/>
      <c r="DO558" s="201"/>
      <c r="DP558" s="201"/>
      <c r="DQ558" s="201"/>
      <c r="DR558" s="201"/>
      <c r="DS558" s="201"/>
      <c r="DT558" s="201"/>
    </row>
    <row r="559" spans="5:124" s="27" customFormat="1" hidden="1" outlineLevel="1" x14ac:dyDescent="0.15">
      <c r="E559" s="201"/>
      <c r="H559" s="55"/>
      <c r="BQ559" s="201"/>
      <c r="BR559" s="201"/>
      <c r="BS559" s="201"/>
      <c r="BT559" s="201"/>
      <c r="BU559" s="63"/>
      <c r="BV559" s="63"/>
      <c r="BW559" s="63"/>
      <c r="BX559" s="63"/>
      <c r="BY559" s="63"/>
      <c r="BZ559" s="63"/>
      <c r="CA559" s="63"/>
      <c r="CB559" s="63"/>
      <c r="CC559" s="63"/>
      <c r="CD559" s="201"/>
      <c r="CE559" s="201"/>
      <c r="CF559" s="201"/>
      <c r="CG559" s="201"/>
      <c r="CH559" s="201"/>
      <c r="CI559" s="201"/>
      <c r="CJ559" s="201"/>
      <c r="CK559" s="201"/>
      <c r="CL559" s="201"/>
      <c r="CM559" s="201"/>
      <c r="CN559" s="201"/>
      <c r="CO559" s="201"/>
      <c r="CP559" s="201"/>
      <c r="CQ559" s="201"/>
      <c r="CR559" s="201"/>
      <c r="CS559" s="201"/>
      <c r="CT559" s="201"/>
      <c r="CU559" s="201"/>
      <c r="CV559" s="201"/>
      <c r="CW559" s="201"/>
      <c r="CX559" s="201"/>
      <c r="CY559" s="201"/>
      <c r="CZ559" s="201"/>
      <c r="DA559" s="201"/>
      <c r="DB559" s="201"/>
      <c r="DC559" s="201"/>
      <c r="DD559" s="201"/>
      <c r="DE559" s="201"/>
      <c r="DF559" s="201"/>
      <c r="DG559" s="201"/>
      <c r="DH559" s="201"/>
      <c r="DI559" s="201"/>
      <c r="DJ559" s="201"/>
      <c r="DK559" s="201"/>
      <c r="DL559" s="201"/>
      <c r="DM559" s="201"/>
      <c r="DN559" s="201"/>
      <c r="DO559" s="201"/>
      <c r="DP559" s="201"/>
      <c r="DQ559" s="201"/>
      <c r="DR559" s="201"/>
      <c r="DS559" s="201"/>
      <c r="DT559" s="201"/>
    </row>
    <row r="560" spans="5:124" s="27" customFormat="1" ht="17" hidden="1" customHeight="1" outlineLevel="1" x14ac:dyDescent="0.15">
      <c r="E560" s="201"/>
      <c r="H560" s="381"/>
      <c r="I560" s="201"/>
      <c r="J560" s="201"/>
      <c r="K560" s="201"/>
      <c r="L560" s="201"/>
      <c r="M560" s="201"/>
      <c r="N560" s="201"/>
      <c r="O560" s="201"/>
      <c r="P560" s="201"/>
      <c r="Q560" s="201"/>
      <c r="R560" s="201"/>
      <c r="S560" s="201"/>
      <c r="T560" s="201"/>
      <c r="U560" s="201"/>
      <c r="V560" s="201"/>
      <c r="W560" s="201"/>
      <c r="X560" s="201"/>
      <c r="Y560" s="201"/>
      <c r="Z560" s="201"/>
      <c r="AA560" s="201"/>
      <c r="AB560" s="201"/>
      <c r="AC560" s="201"/>
      <c r="AD560" s="201"/>
      <c r="AE560" s="201"/>
      <c r="AF560" s="201"/>
      <c r="AG560" s="201"/>
      <c r="AH560" s="201"/>
      <c r="AI560" s="201"/>
      <c r="AJ560" s="201"/>
      <c r="AK560" s="201"/>
      <c r="AL560" s="201"/>
      <c r="AM560" s="201"/>
      <c r="AN560" s="201"/>
      <c r="AO560" s="201"/>
      <c r="AP560" s="201"/>
      <c r="AQ560" s="201"/>
      <c r="AR560" s="201"/>
      <c r="AS560" s="201"/>
      <c r="AT560" s="201"/>
      <c r="AU560" s="201"/>
      <c r="AV560" s="201"/>
      <c r="AW560" s="201"/>
      <c r="AX560" s="201"/>
      <c r="AY560" s="201"/>
      <c r="AZ560" s="201"/>
      <c r="BA560" s="201"/>
      <c r="BB560" s="201"/>
      <c r="BC560" s="201"/>
      <c r="BD560" s="201"/>
      <c r="BE560" s="201"/>
      <c r="BF560" s="201"/>
      <c r="BG560" s="201"/>
      <c r="BH560" s="201"/>
      <c r="BI560" s="201"/>
      <c r="BJ560" s="201"/>
      <c r="BK560" s="201"/>
      <c r="BL560" s="201"/>
      <c r="BQ560" s="201"/>
      <c r="BR560" s="201"/>
      <c r="BS560" s="201"/>
      <c r="BT560" s="201"/>
      <c r="BU560" s="63"/>
      <c r="BV560" s="63"/>
      <c r="BW560" s="63"/>
      <c r="BX560" s="63"/>
      <c r="BY560" s="63"/>
      <c r="BZ560" s="63"/>
      <c r="CA560" s="63"/>
      <c r="CB560" s="63"/>
      <c r="CC560" s="63"/>
      <c r="CD560" s="201"/>
      <c r="CE560" s="201"/>
      <c r="CF560" s="201"/>
      <c r="CG560" s="201"/>
      <c r="CH560" s="201"/>
      <c r="CI560" s="201"/>
      <c r="CJ560" s="201"/>
      <c r="CK560" s="201"/>
      <c r="CL560" s="201"/>
      <c r="CM560" s="201"/>
      <c r="CN560" s="201"/>
      <c r="CO560" s="201"/>
      <c r="CP560" s="201"/>
      <c r="CQ560" s="201"/>
      <c r="CR560" s="201"/>
      <c r="CS560" s="201"/>
      <c r="CT560" s="201"/>
      <c r="CU560" s="201"/>
      <c r="CV560" s="201"/>
      <c r="CW560" s="201"/>
      <c r="CX560" s="201"/>
      <c r="CY560" s="201"/>
      <c r="CZ560" s="201"/>
      <c r="DA560" s="201"/>
      <c r="DB560" s="201"/>
      <c r="DC560" s="201"/>
      <c r="DD560" s="201"/>
      <c r="DE560" s="201"/>
      <c r="DF560" s="201"/>
      <c r="DG560" s="201"/>
      <c r="DH560" s="201"/>
      <c r="DI560" s="201"/>
      <c r="DJ560" s="201"/>
      <c r="DK560" s="201"/>
      <c r="DL560" s="201"/>
      <c r="DM560" s="201"/>
      <c r="DN560" s="201"/>
      <c r="DO560" s="201"/>
      <c r="DP560" s="201"/>
      <c r="DQ560" s="201"/>
      <c r="DR560" s="201"/>
      <c r="DS560" s="201"/>
      <c r="DT560" s="201"/>
    </row>
    <row r="561" spans="5:124" s="27" customFormat="1" ht="17" hidden="1" customHeight="1" outlineLevel="1" x14ac:dyDescent="0.15">
      <c r="E561" s="201"/>
      <c r="H561" s="223" t="str">
        <f>I89</f>
        <v>Pompe circolazione freddo</v>
      </c>
      <c r="I561" s="191"/>
      <c r="J561" s="191"/>
      <c r="K561" s="191"/>
      <c r="L561" s="191"/>
      <c r="M561" s="191"/>
      <c r="N561" s="191"/>
      <c r="O561" s="191"/>
      <c r="P561" s="191"/>
      <c r="Q561" s="191"/>
      <c r="R561" s="191"/>
      <c r="S561" s="191"/>
      <c r="T561" s="191"/>
      <c r="U561" s="191"/>
      <c r="V561" s="191"/>
      <c r="W561" s="191"/>
      <c r="X561" s="191"/>
      <c r="Y561" s="191"/>
      <c r="Z561" s="1292" t="s">
        <v>94</v>
      </c>
      <c r="AA561" s="1292"/>
      <c r="AB561" s="1292"/>
      <c r="AD561" s="1292" t="s">
        <v>97</v>
      </c>
      <c r="AE561" s="1292"/>
      <c r="AF561" s="1292"/>
      <c r="AH561" s="1292" t="s">
        <v>98</v>
      </c>
      <c r="AI561" s="1292"/>
      <c r="AJ561" s="1292"/>
      <c r="AL561" s="1292" t="s">
        <v>99</v>
      </c>
      <c r="AM561" s="1292"/>
      <c r="AN561" s="1292"/>
      <c r="AO561" s="192"/>
      <c r="AP561" s="192"/>
      <c r="AQ561" s="192"/>
      <c r="AR561" s="192"/>
      <c r="AS561" s="192"/>
      <c r="AT561" s="192"/>
      <c r="AU561" s="192"/>
      <c r="AV561" s="192"/>
      <c r="AW561" s="192"/>
      <c r="AX561" s="1292" t="s">
        <v>94</v>
      </c>
      <c r="AY561" s="1292"/>
      <c r="AZ561" s="1292"/>
      <c r="BB561" s="1292" t="s">
        <v>97</v>
      </c>
      <c r="BC561" s="1292"/>
      <c r="BD561" s="1292"/>
      <c r="BF561" s="1292" t="s">
        <v>98</v>
      </c>
      <c r="BG561" s="1292"/>
      <c r="BH561" s="1292"/>
      <c r="BJ561" s="1292" t="s">
        <v>99</v>
      </c>
      <c r="BK561" s="1292"/>
      <c r="BL561" s="1292"/>
      <c r="BM561" s="192"/>
      <c r="BN561" s="192"/>
      <c r="BO561" s="192"/>
      <c r="BP561" s="192"/>
      <c r="BQ561" s="201"/>
      <c r="BR561" s="201"/>
      <c r="BS561" s="201"/>
      <c r="BT561" s="201"/>
      <c r="BU561" s="63"/>
      <c r="BV561" s="63"/>
      <c r="BW561" s="63"/>
      <c r="BX561" s="63"/>
      <c r="BY561" s="63"/>
      <c r="BZ561" s="63"/>
      <c r="CA561" s="63"/>
      <c r="CB561" s="63"/>
      <c r="CC561" s="63"/>
      <c r="CD561" s="201"/>
      <c r="CE561" s="201"/>
      <c r="CF561" s="201"/>
      <c r="CG561" s="201"/>
      <c r="CH561" s="201"/>
      <c r="CI561" s="201"/>
      <c r="CJ561" s="201"/>
      <c r="CK561" s="201"/>
      <c r="CL561" s="201"/>
      <c r="CM561" s="201"/>
      <c r="CN561" s="201"/>
      <c r="CO561" s="201"/>
      <c r="CP561" s="201"/>
      <c r="CQ561" s="201"/>
      <c r="CR561" s="201"/>
      <c r="CS561" s="201"/>
      <c r="CT561" s="201"/>
      <c r="CU561" s="201"/>
      <c r="CV561" s="201"/>
      <c r="CW561" s="201"/>
      <c r="CX561" s="201"/>
      <c r="CY561" s="201"/>
      <c r="CZ561" s="201"/>
      <c r="DA561" s="201"/>
      <c r="DB561" s="201"/>
      <c r="DC561" s="201"/>
      <c r="DD561" s="201"/>
      <c r="DE561" s="201"/>
      <c r="DF561" s="201"/>
      <c r="DG561" s="201"/>
      <c r="DH561" s="201"/>
      <c r="DI561" s="201"/>
      <c r="DJ561" s="201"/>
      <c r="DK561" s="201"/>
      <c r="DL561" s="201"/>
      <c r="DM561" s="201"/>
      <c r="DN561" s="201"/>
      <c r="DO561" s="201"/>
      <c r="DP561" s="201"/>
      <c r="DQ561" s="201"/>
      <c r="DR561" s="201"/>
      <c r="DS561" s="201"/>
      <c r="DT561" s="201"/>
    </row>
    <row r="562" spans="5:124" s="27" customFormat="1" ht="17" hidden="1" customHeight="1" outlineLevel="1" x14ac:dyDescent="0.15">
      <c r="E562" s="201"/>
      <c r="H562" s="55"/>
      <c r="I562" s="191" t="str">
        <f>I507</f>
        <v>acceso/spento</v>
      </c>
      <c r="J562" s="191"/>
      <c r="K562" s="191"/>
      <c r="L562" s="191"/>
      <c r="M562" s="191"/>
      <c r="N562" s="191"/>
      <c r="O562" s="191"/>
      <c r="P562" s="191"/>
      <c r="Q562" s="191"/>
      <c r="R562" s="191"/>
      <c r="S562" s="191"/>
      <c r="T562" s="191"/>
      <c r="U562" s="191"/>
      <c r="V562" s="191"/>
      <c r="W562" s="191"/>
      <c r="X562" s="191"/>
      <c r="Y562" s="191"/>
      <c r="Z562" s="1412">
        <v>0</v>
      </c>
      <c r="AA562" s="1412"/>
      <c r="AB562" s="1412"/>
      <c r="AC562" s="198"/>
      <c r="AD562" s="1412">
        <v>0</v>
      </c>
      <c r="AE562" s="1412"/>
      <c r="AF562" s="1412"/>
      <c r="AG562" s="198"/>
      <c r="AH562" s="1412">
        <v>0</v>
      </c>
      <c r="AI562" s="1412"/>
      <c r="AJ562" s="1412"/>
      <c r="AK562" s="198"/>
      <c r="AL562" s="1412">
        <v>0</v>
      </c>
      <c r="AM562" s="1412"/>
      <c r="AN562" s="1412"/>
      <c r="AO562" s="192"/>
      <c r="AP562" s="192"/>
      <c r="AQ562" s="192"/>
      <c r="AR562" s="192"/>
      <c r="AS562" s="192"/>
      <c r="AT562" s="192"/>
      <c r="AU562" s="192"/>
      <c r="AV562" s="192"/>
      <c r="AW562" s="192"/>
      <c r="AX562" s="1292">
        <f>Z562</f>
        <v>0</v>
      </c>
      <c r="AY562" s="1292"/>
      <c r="AZ562" s="1292"/>
      <c r="BB562" s="1292">
        <f>AD562</f>
        <v>0</v>
      </c>
      <c r="BC562" s="1292"/>
      <c r="BD562" s="1292"/>
      <c r="BF562" s="1292">
        <f>AH562</f>
        <v>0</v>
      </c>
      <c r="BG562" s="1292"/>
      <c r="BH562" s="1292"/>
      <c r="BJ562" s="1292">
        <f>AL562</f>
        <v>0</v>
      </c>
      <c r="BK562" s="1292"/>
      <c r="BL562" s="1292"/>
      <c r="BM562" s="192"/>
      <c r="BN562" s="192"/>
      <c r="BO562" s="192"/>
      <c r="BP562" s="192"/>
      <c r="BQ562" s="201"/>
      <c r="BR562" s="201"/>
      <c r="BS562" s="201"/>
      <c r="BT562" s="201"/>
      <c r="BU562" s="63"/>
      <c r="BV562" s="63"/>
      <c r="BW562" s="63"/>
      <c r="BX562" s="63"/>
      <c r="BY562" s="63"/>
      <c r="BZ562" s="63"/>
      <c r="CA562" s="63"/>
      <c r="CB562" s="63"/>
      <c r="CC562" s="63"/>
      <c r="CD562" s="201"/>
      <c r="CE562" s="201"/>
      <c r="CF562" s="201"/>
      <c r="CG562" s="201"/>
      <c r="CH562" s="201"/>
      <c r="CI562" s="201"/>
      <c r="CJ562" s="201"/>
      <c r="CK562" s="201"/>
      <c r="CL562" s="201"/>
      <c r="CM562" s="201"/>
      <c r="CN562" s="201"/>
      <c r="CO562" s="201"/>
      <c r="CP562" s="201"/>
      <c r="CQ562" s="201"/>
      <c r="CR562" s="201"/>
      <c r="CS562" s="201"/>
      <c r="CT562" s="201"/>
      <c r="CU562" s="201"/>
      <c r="CV562" s="201"/>
      <c r="CW562" s="201"/>
      <c r="CX562" s="201"/>
      <c r="CY562" s="201"/>
      <c r="CZ562" s="201"/>
      <c r="DA562" s="201"/>
      <c r="DB562" s="201"/>
      <c r="DC562" s="201"/>
      <c r="DD562" s="201"/>
      <c r="DE562" s="201"/>
      <c r="DF562" s="201"/>
      <c r="DG562" s="201"/>
      <c r="DH562" s="201"/>
      <c r="DI562" s="201"/>
      <c r="DJ562" s="201"/>
      <c r="DK562" s="201"/>
      <c r="DL562" s="201"/>
      <c r="DM562" s="201"/>
      <c r="DN562" s="201"/>
      <c r="DO562" s="201"/>
      <c r="DP562" s="201"/>
      <c r="DQ562" s="201"/>
      <c r="DR562" s="201"/>
      <c r="DS562" s="201"/>
      <c r="DT562" s="201"/>
    </row>
    <row r="563" spans="5:124" s="27" customFormat="1" ht="17" hidden="1" customHeight="1" outlineLevel="1" x14ac:dyDescent="0.15">
      <c r="E563" s="201"/>
      <c r="H563" s="55"/>
      <c r="I563" s="191" t="str">
        <f>I508</f>
        <v>comando in base al fabbisogno (FU)</v>
      </c>
      <c r="J563" s="191"/>
      <c r="K563" s="191"/>
      <c r="L563" s="191"/>
      <c r="M563" s="191"/>
      <c r="N563" s="191"/>
      <c r="O563" s="191"/>
      <c r="P563" s="191"/>
      <c r="Q563" s="191"/>
      <c r="R563" s="191"/>
      <c r="S563" s="191"/>
      <c r="T563" s="191"/>
      <c r="U563" s="191"/>
      <c r="V563" s="191"/>
      <c r="W563" s="191"/>
      <c r="X563" s="191"/>
      <c r="Y563" s="191"/>
      <c r="Z563" s="1412">
        <v>0.3</v>
      </c>
      <c r="AA563" s="1412"/>
      <c r="AB563" s="1412"/>
      <c r="AC563" s="198"/>
      <c r="AD563" s="1412">
        <v>0</v>
      </c>
      <c r="AE563" s="1412"/>
      <c r="AF563" s="1412"/>
      <c r="AG563" s="198"/>
      <c r="AH563" s="1412">
        <v>0.3</v>
      </c>
      <c r="AI563" s="1412"/>
      <c r="AJ563" s="1412"/>
      <c r="AK563" s="198"/>
      <c r="AL563" s="1412">
        <v>0.5</v>
      </c>
      <c r="AM563" s="1412"/>
      <c r="AN563" s="1412"/>
      <c r="AO563" s="192"/>
      <c r="AP563" s="192"/>
      <c r="AQ563" s="192"/>
      <c r="AR563" s="192"/>
      <c r="AS563" s="192"/>
      <c r="AT563" s="192"/>
      <c r="AU563" s="192"/>
      <c r="AV563" s="192"/>
      <c r="AW563" s="192"/>
      <c r="AX563" s="1292">
        <f>Z563</f>
        <v>0.3</v>
      </c>
      <c r="AY563" s="1292"/>
      <c r="AZ563" s="1292"/>
      <c r="BB563" s="1292">
        <f>AD563</f>
        <v>0</v>
      </c>
      <c r="BC563" s="1292"/>
      <c r="BD563" s="1292"/>
      <c r="BF563" s="1292">
        <f>AH563</f>
        <v>0.3</v>
      </c>
      <c r="BG563" s="1292"/>
      <c r="BH563" s="1292"/>
      <c r="BJ563" s="1292">
        <f>AL563</f>
        <v>0.5</v>
      </c>
      <c r="BK563" s="1292"/>
      <c r="BL563" s="1292"/>
      <c r="BM563" s="192"/>
      <c r="BN563" s="192"/>
      <c r="BO563" s="192"/>
      <c r="BP563" s="192"/>
      <c r="BQ563" s="201"/>
      <c r="BR563" s="201"/>
      <c r="BS563" s="201"/>
      <c r="BT563" s="201"/>
      <c r="BU563" s="63"/>
      <c r="BV563" s="63"/>
      <c r="BW563" s="63"/>
      <c r="BX563" s="63"/>
      <c r="BY563" s="63"/>
      <c r="BZ563" s="63"/>
      <c r="CA563" s="63"/>
      <c r="CB563" s="63"/>
      <c r="CC563" s="63"/>
      <c r="CD563" s="201"/>
      <c r="CE563" s="201"/>
      <c r="CF563" s="201"/>
      <c r="CG563" s="201"/>
      <c r="CH563" s="201"/>
      <c r="CI563" s="201"/>
      <c r="CJ563" s="201"/>
      <c r="CK563" s="201"/>
      <c r="CL563" s="201"/>
      <c r="CM563" s="201"/>
      <c r="CN563" s="201"/>
      <c r="CO563" s="201"/>
      <c r="CP563" s="201"/>
      <c r="CQ563" s="201"/>
      <c r="CR563" s="201"/>
      <c r="CS563" s="201"/>
      <c r="CT563" s="201"/>
      <c r="CU563" s="201"/>
      <c r="CV563" s="201"/>
      <c r="CW563" s="201"/>
      <c r="CX563" s="201"/>
      <c r="CY563" s="201"/>
      <c r="CZ563" s="201"/>
      <c r="DA563" s="201"/>
      <c r="DB563" s="201"/>
      <c r="DC563" s="201"/>
      <c r="DD563" s="201"/>
      <c r="DE563" s="201"/>
      <c r="DF563" s="201"/>
      <c r="DG563" s="201"/>
      <c r="DH563" s="201"/>
      <c r="DI563" s="201"/>
      <c r="DJ563" s="201"/>
      <c r="DK563" s="201"/>
      <c r="DL563" s="201"/>
      <c r="DM563" s="201"/>
      <c r="DN563" s="201"/>
      <c r="DO563" s="201"/>
      <c r="DP563" s="201"/>
      <c r="DQ563" s="201"/>
      <c r="DR563" s="201"/>
      <c r="DS563" s="201"/>
      <c r="DT563" s="201"/>
    </row>
    <row r="564" spans="5:124" s="27" customFormat="1" ht="17" hidden="1" customHeight="1" outlineLevel="1" x14ac:dyDescent="0.15">
      <c r="E564" s="201"/>
      <c r="H564" s="55"/>
      <c r="I564" s="191"/>
      <c r="J564" s="191"/>
      <c r="K564" s="191"/>
      <c r="L564" s="191"/>
      <c r="M564" s="191"/>
      <c r="N564" s="191"/>
      <c r="O564" s="191"/>
      <c r="P564" s="191"/>
      <c r="Q564" s="191"/>
      <c r="R564" s="191"/>
      <c r="S564" s="191"/>
      <c r="T564" s="191"/>
      <c r="U564" s="191"/>
      <c r="V564" s="191"/>
      <c r="W564" s="191"/>
      <c r="X564" s="191"/>
      <c r="Y564" s="191"/>
      <c r="Z564" s="193"/>
      <c r="AA564" s="193"/>
      <c r="AB564" s="193"/>
      <c r="AD564" s="193"/>
      <c r="AE564" s="193"/>
      <c r="AF564" s="193"/>
      <c r="AH564" s="193"/>
      <c r="AI564" s="193"/>
      <c r="AJ564" s="193"/>
      <c r="AL564" s="193"/>
      <c r="AM564" s="193"/>
      <c r="AN564" s="193"/>
      <c r="AO564" s="192"/>
      <c r="AP564" s="192"/>
      <c r="AQ564" s="192"/>
      <c r="AR564" s="192"/>
      <c r="AS564" s="192"/>
      <c r="AT564" s="192"/>
      <c r="AX564" s="193"/>
      <c r="AY564" s="193"/>
      <c r="AZ564" s="193"/>
      <c r="BB564" s="193"/>
      <c r="BC564" s="193"/>
      <c r="BD564" s="193"/>
      <c r="BF564" s="193"/>
      <c r="BG564" s="193"/>
      <c r="BH564" s="193"/>
      <c r="BJ564" s="193"/>
      <c r="BK564" s="193"/>
      <c r="BL564" s="193"/>
      <c r="BM564" s="192"/>
      <c r="BN564" s="192"/>
      <c r="BO564" s="192"/>
      <c r="BP564" s="192"/>
      <c r="BQ564" s="201"/>
      <c r="BR564" s="201"/>
      <c r="BS564" s="201"/>
      <c r="BT564" s="201"/>
      <c r="BU564" s="63"/>
      <c r="BV564" s="63"/>
      <c r="BW564" s="63"/>
      <c r="BX564" s="63"/>
      <c r="BY564" s="63"/>
      <c r="BZ564" s="63"/>
      <c r="CA564" s="63"/>
      <c r="CB564" s="63"/>
      <c r="CC564" s="63"/>
      <c r="CD564" s="201"/>
      <c r="CE564" s="201"/>
      <c r="CF564" s="201"/>
      <c r="CG564" s="201"/>
      <c r="CH564" s="201"/>
      <c r="CI564" s="201"/>
      <c r="CJ564" s="201"/>
      <c r="CK564" s="201"/>
      <c r="CL564" s="201"/>
      <c r="CM564" s="201"/>
      <c r="CN564" s="201"/>
      <c r="CO564" s="201"/>
      <c r="CP564" s="201"/>
      <c r="CQ564" s="201"/>
      <c r="CR564" s="201"/>
      <c r="CS564" s="201"/>
      <c r="CT564" s="201"/>
      <c r="CU564" s="201"/>
      <c r="CV564" s="201"/>
      <c r="CW564" s="201"/>
      <c r="CX564" s="201"/>
      <c r="CY564" s="201"/>
      <c r="CZ564" s="201"/>
      <c r="DA564" s="201"/>
      <c r="DB564" s="201"/>
      <c r="DC564" s="201"/>
      <c r="DD564" s="201"/>
      <c r="DE564" s="201"/>
      <c r="DF564" s="201"/>
      <c r="DG564" s="201"/>
      <c r="DH564" s="201"/>
      <c r="DI564" s="201"/>
      <c r="DJ564" s="201"/>
      <c r="DK564" s="201"/>
      <c r="DL564" s="201"/>
      <c r="DM564" s="201"/>
      <c r="DN564" s="201"/>
      <c r="DO564" s="201"/>
      <c r="DP564" s="201"/>
      <c r="DQ564" s="201"/>
      <c r="DR564" s="201"/>
      <c r="DS564" s="201"/>
      <c r="DT564" s="201"/>
    </row>
    <row r="565" spans="5:124" s="27" customFormat="1" ht="17" hidden="1" customHeight="1" outlineLevel="1" x14ac:dyDescent="0.15">
      <c r="E565" s="201"/>
      <c r="H565" s="55"/>
      <c r="I565" s="191" t="s">
        <v>120</v>
      </c>
      <c r="J565" s="191"/>
      <c r="K565" s="191"/>
      <c r="L565" s="191"/>
      <c r="M565" s="191"/>
      <c r="N565" s="191"/>
      <c r="O565" s="191"/>
      <c r="P565" s="191"/>
      <c r="Q565" s="191"/>
      <c r="R565" s="191"/>
      <c r="S565" s="191"/>
      <c r="T565" s="191"/>
      <c r="U565" s="191"/>
      <c r="V565" s="191"/>
      <c r="W565" s="191"/>
      <c r="X565" s="191"/>
      <c r="Y565" s="191"/>
      <c r="Z565" s="1398">
        <f>AB89</f>
        <v>0</v>
      </c>
      <c r="AA565" s="1398"/>
      <c r="AB565" s="1398"/>
      <c r="AC565" s="1398"/>
      <c r="AD565" s="1398"/>
      <c r="AE565" s="1398"/>
      <c r="AF565" s="1398"/>
      <c r="AG565" s="1398"/>
      <c r="AH565" s="1398"/>
      <c r="AI565" s="1398"/>
      <c r="AJ565" s="1398"/>
      <c r="AK565" s="1398"/>
      <c r="AL565" s="1398"/>
      <c r="AM565" s="1398"/>
      <c r="AN565" s="1398"/>
      <c r="AO565" s="192"/>
      <c r="AP565" s="192"/>
      <c r="AQ565" s="192"/>
      <c r="AR565" s="192"/>
      <c r="AS565" s="192"/>
      <c r="AT565" s="192"/>
      <c r="AU565" s="192"/>
      <c r="AV565" s="192"/>
      <c r="AW565" s="192"/>
      <c r="AX565" s="1398">
        <f>AZ89</f>
        <v>0</v>
      </c>
      <c r="AY565" s="1398"/>
      <c r="AZ565" s="1398"/>
      <c r="BA565" s="1398"/>
      <c r="BB565" s="1398"/>
      <c r="BC565" s="1398"/>
      <c r="BD565" s="1398"/>
      <c r="BE565" s="1398"/>
      <c r="BF565" s="1398"/>
      <c r="BG565" s="1398"/>
      <c r="BH565" s="1398"/>
      <c r="BI565" s="1398"/>
      <c r="BJ565" s="1398"/>
      <c r="BK565" s="1398"/>
      <c r="BL565" s="1398"/>
      <c r="BM565" s="192"/>
      <c r="BN565" s="192"/>
      <c r="BO565" s="192"/>
      <c r="BP565" s="192"/>
      <c r="BQ565" s="201"/>
      <c r="BR565" s="201"/>
      <c r="BS565" s="201"/>
      <c r="BT565" s="201"/>
      <c r="BU565" s="63"/>
      <c r="BV565" s="63"/>
      <c r="BW565" s="63"/>
      <c r="BX565" s="63"/>
      <c r="BY565" s="63"/>
      <c r="BZ565" s="63"/>
      <c r="CA565" s="63"/>
      <c r="CB565" s="63"/>
      <c r="CC565" s="63"/>
      <c r="CD565" s="201"/>
      <c r="CE565" s="201"/>
      <c r="CF565" s="201"/>
      <c r="CG565" s="201"/>
      <c r="CH565" s="201"/>
      <c r="CI565" s="201"/>
      <c r="CJ565" s="201"/>
      <c r="CK565" s="201"/>
      <c r="CL565" s="201"/>
      <c r="CM565" s="201"/>
      <c r="CN565" s="201"/>
      <c r="CO565" s="201"/>
      <c r="CP565" s="201"/>
      <c r="CQ565" s="201"/>
      <c r="CR565" s="201"/>
      <c r="CS565" s="201"/>
      <c r="CT565" s="201"/>
      <c r="CU565" s="201"/>
      <c r="CV565" s="201"/>
      <c r="CW565" s="201"/>
      <c r="CX565" s="201"/>
      <c r="CY565" s="201"/>
      <c r="CZ565" s="201"/>
      <c r="DA565" s="201"/>
      <c r="DB565" s="201"/>
      <c r="DC565" s="201"/>
      <c r="DD565" s="201"/>
      <c r="DE565" s="201"/>
      <c r="DF565" s="201"/>
      <c r="DG565" s="201"/>
      <c r="DH565" s="201"/>
      <c r="DI565" s="201"/>
      <c r="DJ565" s="201"/>
      <c r="DK565" s="201"/>
      <c r="DL565" s="201"/>
      <c r="DM565" s="201"/>
      <c r="DN565" s="201"/>
      <c r="DO565" s="201"/>
      <c r="DP565" s="201"/>
      <c r="DQ565" s="201"/>
      <c r="DR565" s="201"/>
      <c r="DS565" s="201"/>
      <c r="DT565" s="201"/>
    </row>
    <row r="566" spans="5:124" s="124" customFormat="1" ht="17" hidden="1" customHeight="1" outlineLevel="1" x14ac:dyDescent="0.15">
      <c r="E566" s="216"/>
      <c r="H566" s="55"/>
      <c r="I566" s="27" t="s">
        <v>130</v>
      </c>
      <c r="S566" s="190"/>
      <c r="T566" s="190"/>
      <c r="U566" s="190"/>
      <c r="V566" s="190"/>
      <c r="W566" s="190"/>
      <c r="X566" s="190"/>
      <c r="Y566" s="190"/>
      <c r="Z566" s="1334">
        <f>IF($I563=$Z565,Z563,Z562)</f>
        <v>0</v>
      </c>
      <c r="AA566" s="1334"/>
      <c r="AB566" s="1334"/>
      <c r="AC566" s="27"/>
      <c r="AD566" s="1334">
        <f>IF($I563=$Z565,AD563,AD562)</f>
        <v>0</v>
      </c>
      <c r="AE566" s="1334"/>
      <c r="AF566" s="1334"/>
      <c r="AG566" s="27"/>
      <c r="AH566" s="1334">
        <f>IF($I563=$Z565,AH563,AH562)</f>
        <v>0</v>
      </c>
      <c r="AI566" s="1334"/>
      <c r="AJ566" s="1334"/>
      <c r="AK566" s="27"/>
      <c r="AL566" s="1334">
        <f>IF($I563=$Z565,AL563,AL562)</f>
        <v>0</v>
      </c>
      <c r="AM566" s="1334"/>
      <c r="AN566" s="1334"/>
      <c r="AO566" s="192"/>
      <c r="AP566" s="1333">
        <f>IF(AP567=0,0,1-AP568/AP567)</f>
        <v>0</v>
      </c>
      <c r="AQ566" s="1333"/>
      <c r="AR566" s="1333"/>
      <c r="AS566" s="1333"/>
      <c r="AT566" s="1333"/>
      <c r="AU566" s="192"/>
      <c r="AV566" s="192"/>
      <c r="AW566" s="192"/>
      <c r="AX566" s="1334">
        <f>IF($I563=$AX565,AX563,AX562)</f>
        <v>0</v>
      </c>
      <c r="AY566" s="1334"/>
      <c r="AZ566" s="1334"/>
      <c r="BA566" s="27"/>
      <c r="BB566" s="1334">
        <f>IF($I563=$AX565,BB563,BB562)</f>
        <v>0</v>
      </c>
      <c r="BC566" s="1334"/>
      <c r="BD566" s="1334"/>
      <c r="BE566" s="27"/>
      <c r="BF566" s="1334">
        <f>IF($I563=$AX565,BF563,BF562)</f>
        <v>0</v>
      </c>
      <c r="BG566" s="1334"/>
      <c r="BH566" s="1334"/>
      <c r="BI566" s="27"/>
      <c r="BJ566" s="1334">
        <f>IF($I563=$AX565,BJ563,BJ562)</f>
        <v>0</v>
      </c>
      <c r="BK566" s="1334"/>
      <c r="BL566" s="1334"/>
      <c r="BM566" s="192"/>
      <c r="BN566" s="1333">
        <f>IF(BN567=0,0,1-BN568/BN567)</f>
        <v>0</v>
      </c>
      <c r="BO566" s="1333"/>
      <c r="BP566" s="1333"/>
      <c r="BQ566" s="201"/>
      <c r="BR566" s="216"/>
      <c r="BS566" s="216"/>
      <c r="BT566" s="216"/>
      <c r="BU566" s="63"/>
      <c r="BV566" s="63"/>
      <c r="BW566" s="63"/>
      <c r="BX566" s="63"/>
      <c r="BY566" s="63"/>
      <c r="BZ566" s="63"/>
      <c r="CA566" s="63"/>
      <c r="CB566" s="63"/>
      <c r="CC566" s="63"/>
      <c r="CD566" s="216"/>
      <c r="CE566" s="216"/>
      <c r="CF566" s="216"/>
      <c r="CG566" s="216"/>
      <c r="CH566" s="216"/>
      <c r="CI566" s="216"/>
      <c r="CJ566" s="216"/>
      <c r="CK566" s="216"/>
      <c r="CL566" s="216"/>
      <c r="CM566" s="216"/>
      <c r="CN566" s="216"/>
      <c r="CO566" s="216"/>
      <c r="CP566" s="216"/>
      <c r="CQ566" s="216"/>
      <c r="CR566" s="216"/>
      <c r="CS566" s="216"/>
      <c r="CT566" s="216"/>
      <c r="CU566" s="216"/>
      <c r="CV566" s="216"/>
      <c r="CW566" s="216"/>
      <c r="CX566" s="216"/>
      <c r="CY566" s="216"/>
      <c r="CZ566" s="216"/>
      <c r="DA566" s="216"/>
      <c r="DB566" s="216"/>
      <c r="DC566" s="216"/>
      <c r="DD566" s="216"/>
      <c r="DE566" s="216"/>
      <c r="DF566" s="216"/>
      <c r="DG566" s="216"/>
      <c r="DH566" s="216"/>
      <c r="DI566" s="216"/>
      <c r="DJ566" s="216"/>
      <c r="DK566" s="216"/>
      <c r="DL566" s="216"/>
      <c r="DM566" s="216"/>
      <c r="DN566" s="216"/>
      <c r="DO566" s="216"/>
      <c r="DP566" s="216"/>
      <c r="DQ566" s="216"/>
      <c r="DR566" s="216"/>
      <c r="DS566" s="216"/>
      <c r="DT566" s="216"/>
    </row>
    <row r="567" spans="5:124" s="27" customFormat="1" ht="17" hidden="1" customHeight="1" outlineLevel="1" x14ac:dyDescent="0.15">
      <c r="E567" s="201"/>
      <c r="H567" s="55"/>
      <c r="I567" s="191" t="s">
        <v>131</v>
      </c>
      <c r="J567" s="191"/>
      <c r="K567" s="191"/>
      <c r="L567" s="191"/>
      <c r="M567" s="191"/>
      <c r="N567" s="191"/>
      <c r="O567" s="191"/>
      <c r="P567" s="191"/>
      <c r="Q567" s="191"/>
      <c r="R567" s="191"/>
      <c r="S567" s="191"/>
      <c r="T567" s="191"/>
      <c r="U567" s="191" t="s">
        <v>95</v>
      </c>
      <c r="V567" s="191"/>
      <c r="W567" s="191"/>
      <c r="X567" s="191"/>
      <c r="Y567" s="191"/>
      <c r="Z567" s="1278">
        <f>Z$512</f>
        <v>0</v>
      </c>
      <c r="AA567" s="1278"/>
      <c r="AB567" s="1278"/>
      <c r="AD567" s="1278">
        <f>AD$512</f>
        <v>0</v>
      </c>
      <c r="AE567" s="1278"/>
      <c r="AF567" s="1278"/>
      <c r="AH567" s="1278">
        <f>AH$512</f>
        <v>0</v>
      </c>
      <c r="AI567" s="1278"/>
      <c r="AJ567" s="1278"/>
      <c r="AL567" s="1278">
        <f>AL$512</f>
        <v>0</v>
      </c>
      <c r="AM567" s="1278"/>
      <c r="AN567" s="1278"/>
      <c r="AO567" s="192"/>
      <c r="AP567" s="1278">
        <f>SUM(Z567:AN567)</f>
        <v>0</v>
      </c>
      <c r="AQ567" s="1278"/>
      <c r="AR567" s="1278"/>
      <c r="AS567" s="1278"/>
      <c r="AT567" s="1278"/>
      <c r="AU567" s="192"/>
      <c r="AV567" s="192"/>
      <c r="AW567" s="192"/>
      <c r="AX567" s="1278">
        <f>AX$512</f>
        <v>0</v>
      </c>
      <c r="AY567" s="1278"/>
      <c r="AZ567" s="1278"/>
      <c r="BB567" s="1278">
        <f>BB$512</f>
        <v>0</v>
      </c>
      <c r="BC567" s="1278"/>
      <c r="BD567" s="1278"/>
      <c r="BF567" s="1278">
        <f>BF$512</f>
        <v>0</v>
      </c>
      <c r="BG567" s="1278"/>
      <c r="BH567" s="1278"/>
      <c r="BJ567" s="1278">
        <f>BJ$512</f>
        <v>0</v>
      </c>
      <c r="BK567" s="1278"/>
      <c r="BL567" s="1278"/>
      <c r="BM567" s="192"/>
      <c r="BN567" s="1278">
        <f>SUM(AX567:BL567)</f>
        <v>0</v>
      </c>
      <c r="BO567" s="1278"/>
      <c r="BP567" s="1278"/>
      <c r="BQ567" s="201"/>
      <c r="BR567" s="201"/>
      <c r="BS567" s="201"/>
      <c r="BT567" s="201"/>
      <c r="BU567" s="63"/>
      <c r="BV567" s="63"/>
      <c r="BW567" s="63"/>
      <c r="BX567" s="63"/>
      <c r="BY567" s="63"/>
      <c r="BZ567" s="63"/>
      <c r="CA567" s="63"/>
      <c r="CB567" s="63"/>
      <c r="CC567" s="63"/>
      <c r="CD567" s="201"/>
      <c r="CE567" s="201"/>
      <c r="CF567" s="201"/>
      <c r="CG567" s="201"/>
      <c r="CH567" s="201"/>
      <c r="CI567" s="201"/>
      <c r="CJ567" s="201"/>
      <c r="CK567" s="201"/>
      <c r="CL567" s="201"/>
      <c r="CM567" s="201"/>
      <c r="CN567" s="201"/>
      <c r="CO567" s="201"/>
      <c r="CP567" s="201"/>
      <c r="CQ567" s="201"/>
      <c r="CR567" s="201"/>
      <c r="CS567" s="201"/>
      <c r="CT567" s="201"/>
      <c r="CU567" s="201"/>
      <c r="CV567" s="201"/>
      <c r="CW567" s="201"/>
      <c r="CX567" s="201"/>
      <c r="CY567" s="201"/>
      <c r="CZ567" s="201"/>
      <c r="DA567" s="201"/>
      <c r="DB567" s="201"/>
      <c r="DC567" s="201"/>
      <c r="DD567" s="201"/>
      <c r="DE567" s="201"/>
      <c r="DF567" s="201"/>
      <c r="DG567" s="201"/>
      <c r="DH567" s="201"/>
      <c r="DI567" s="201"/>
      <c r="DJ567" s="201"/>
      <c r="DK567" s="201"/>
      <c r="DL567" s="201"/>
      <c r="DM567" s="201"/>
      <c r="DN567" s="201"/>
      <c r="DO567" s="201"/>
      <c r="DP567" s="201"/>
      <c r="DQ567" s="201"/>
      <c r="DR567" s="201"/>
      <c r="DS567" s="201"/>
      <c r="DT567" s="201"/>
    </row>
    <row r="568" spans="5:124" s="124" customFormat="1" ht="17" hidden="1" customHeight="1" outlineLevel="1" x14ac:dyDescent="0.15">
      <c r="E568" s="216"/>
      <c r="H568" s="55"/>
      <c r="I568" s="191" t="s">
        <v>132</v>
      </c>
      <c r="J568" s="191"/>
      <c r="K568" s="191"/>
      <c r="L568" s="191"/>
      <c r="M568" s="191"/>
      <c r="N568" s="191"/>
      <c r="O568" s="191"/>
      <c r="P568" s="191"/>
      <c r="Q568" s="191"/>
      <c r="R568" s="191"/>
      <c r="S568" s="190"/>
      <c r="T568" s="190"/>
      <c r="U568" s="191" t="s">
        <v>95</v>
      </c>
      <c r="V568" s="190"/>
      <c r="W568" s="190"/>
      <c r="X568" s="190"/>
      <c r="Y568" s="190"/>
      <c r="Z568" s="1290">
        <f>Z567-Z566*Z567</f>
        <v>0</v>
      </c>
      <c r="AA568" s="1290"/>
      <c r="AB568" s="1290"/>
      <c r="AC568" s="194"/>
      <c r="AD568" s="1290">
        <f>AD567-AD566*AD567</f>
        <v>0</v>
      </c>
      <c r="AE568" s="1290"/>
      <c r="AF568" s="1290"/>
      <c r="AG568" s="194"/>
      <c r="AH568" s="1290">
        <f>AH567-AH566*AH567</f>
        <v>0</v>
      </c>
      <c r="AI568" s="1290"/>
      <c r="AJ568" s="1290"/>
      <c r="AK568" s="194"/>
      <c r="AL568" s="1290">
        <f>AL567-AL566*AL567</f>
        <v>0</v>
      </c>
      <c r="AM568" s="1290"/>
      <c r="AN568" s="1290"/>
      <c r="AO568" s="27"/>
      <c r="AP568" s="1290">
        <f>SUM(Z568:AN568)</f>
        <v>0</v>
      </c>
      <c r="AQ568" s="1290"/>
      <c r="AR568" s="1290"/>
      <c r="AS568" s="1290"/>
      <c r="AT568" s="1290"/>
      <c r="AV568" s="192"/>
      <c r="AW568" s="192"/>
      <c r="AX568" s="1367">
        <f>AX567-AX566*AX567</f>
        <v>0</v>
      </c>
      <c r="AY568" s="1367"/>
      <c r="AZ568" s="1367"/>
      <c r="BA568" s="195"/>
      <c r="BB568" s="1367">
        <f>BB567-BB566*BB567</f>
        <v>0</v>
      </c>
      <c r="BC568" s="1367"/>
      <c r="BD568" s="1367"/>
      <c r="BE568" s="195"/>
      <c r="BF568" s="1367">
        <f>BF567-BF566*BF567</f>
        <v>0</v>
      </c>
      <c r="BG568" s="1367"/>
      <c r="BH568" s="1367"/>
      <c r="BI568" s="195"/>
      <c r="BJ568" s="1367">
        <f>BJ567-BJ566*BJ567</f>
        <v>0</v>
      </c>
      <c r="BK568" s="1367"/>
      <c r="BL568" s="1367"/>
      <c r="BN568" s="1367">
        <f>SUM(AX568:BL568)</f>
        <v>0</v>
      </c>
      <c r="BO568" s="1367"/>
      <c r="BP568" s="1367"/>
      <c r="BQ568" s="201"/>
      <c r="BR568" s="216"/>
      <c r="BS568" s="216"/>
      <c r="BT568" s="216"/>
      <c r="BU568" s="63"/>
      <c r="BV568" s="63"/>
      <c r="BW568" s="63"/>
      <c r="BX568" s="63"/>
      <c r="BY568" s="63"/>
      <c r="BZ568" s="63"/>
      <c r="CA568" s="63"/>
      <c r="CB568" s="63"/>
      <c r="CC568" s="63"/>
      <c r="CD568" s="216"/>
      <c r="CE568" s="216"/>
      <c r="CF568" s="216"/>
      <c r="CG568" s="216"/>
      <c r="CH568" s="216"/>
      <c r="CI568" s="216"/>
      <c r="CJ568" s="216"/>
      <c r="CK568" s="216"/>
      <c r="CL568" s="216"/>
      <c r="CM568" s="216"/>
      <c r="CN568" s="216"/>
      <c r="CO568" s="216"/>
      <c r="CP568" s="216"/>
      <c r="CQ568" s="216"/>
      <c r="CR568" s="216"/>
      <c r="CS568" s="216"/>
      <c r="CT568" s="216"/>
      <c r="CU568" s="216"/>
      <c r="CV568" s="216"/>
      <c r="CW568" s="216"/>
      <c r="CX568" s="216"/>
      <c r="CY568" s="216"/>
      <c r="CZ568" s="216"/>
      <c r="DA568" s="216"/>
      <c r="DB568" s="216"/>
      <c r="DC568" s="216"/>
      <c r="DD568" s="216"/>
      <c r="DE568" s="216"/>
      <c r="DF568" s="216"/>
      <c r="DG568" s="216"/>
      <c r="DH568" s="216"/>
      <c r="DI568" s="216"/>
      <c r="DJ568" s="216"/>
      <c r="DK568" s="216"/>
      <c r="DL568" s="216"/>
      <c r="DM568" s="216"/>
      <c r="DN568" s="216"/>
      <c r="DO568" s="216"/>
      <c r="DP568" s="216"/>
      <c r="DQ568" s="216"/>
      <c r="DR568" s="216"/>
      <c r="DS568" s="216"/>
      <c r="DT568" s="216"/>
    </row>
    <row r="569" spans="5:124" s="124" customFormat="1" ht="17" hidden="1" customHeight="1" outlineLevel="1" x14ac:dyDescent="0.15">
      <c r="E569" s="216"/>
      <c r="H569" s="361"/>
      <c r="AF569" s="196"/>
      <c r="AG569" s="196"/>
      <c r="AH569" s="196"/>
      <c r="AI569" s="196"/>
      <c r="AJ569" s="196"/>
      <c r="AU569" s="197"/>
      <c r="AV569" s="197"/>
      <c r="AW569" s="197"/>
      <c r="AX569" s="197"/>
      <c r="AY569" s="197"/>
      <c r="BF569" s="27"/>
      <c r="BQ569" s="201"/>
      <c r="BR569" s="216"/>
      <c r="BS569" s="216"/>
      <c r="BT569" s="216"/>
      <c r="BU569" s="63"/>
      <c r="BV569" s="63"/>
      <c r="BW569" s="63"/>
      <c r="BX569" s="63"/>
      <c r="BY569" s="63"/>
      <c r="BZ569" s="63"/>
      <c r="CA569" s="63"/>
      <c r="CB569" s="63"/>
      <c r="CC569" s="63"/>
      <c r="CD569" s="216"/>
      <c r="CE569" s="216"/>
      <c r="CF569" s="216"/>
      <c r="CG569" s="216"/>
      <c r="CH569" s="216"/>
      <c r="CI569" s="216"/>
      <c r="CJ569" s="216"/>
      <c r="CK569" s="216"/>
      <c r="CL569" s="216"/>
      <c r="CM569" s="216"/>
      <c r="CN569" s="216"/>
      <c r="CO569" s="216"/>
      <c r="CP569" s="216"/>
      <c r="CQ569" s="216"/>
      <c r="CR569" s="216"/>
      <c r="CS569" s="216"/>
      <c r="CT569" s="216"/>
      <c r="CU569" s="216"/>
      <c r="CV569" s="216"/>
      <c r="CW569" s="216"/>
      <c r="CX569" s="216"/>
      <c r="CY569" s="216"/>
      <c r="CZ569" s="216"/>
      <c r="DA569" s="216"/>
      <c r="DB569" s="216"/>
      <c r="DC569" s="216"/>
      <c r="DD569" s="216"/>
      <c r="DE569" s="216"/>
      <c r="DF569" s="216"/>
      <c r="DG569" s="216"/>
      <c r="DH569" s="216"/>
      <c r="DI569" s="216"/>
      <c r="DJ569" s="216"/>
      <c r="DK569" s="216"/>
      <c r="DL569" s="216"/>
      <c r="DM569" s="216"/>
      <c r="DN569" s="216"/>
      <c r="DO569" s="216"/>
      <c r="DP569" s="216"/>
      <c r="DQ569" s="216"/>
      <c r="DR569" s="216"/>
      <c r="DS569" s="216"/>
      <c r="DT569" s="216"/>
    </row>
    <row r="570" spans="5:124" s="124" customFormat="1" ht="17" hidden="1" customHeight="1" outlineLevel="1" x14ac:dyDescent="0.15">
      <c r="E570" s="216"/>
      <c r="H570" s="361"/>
      <c r="AF570" s="196"/>
      <c r="AG570" s="196"/>
      <c r="AH570" s="196"/>
      <c r="AI570" s="196"/>
      <c r="AJ570" s="196"/>
      <c r="AU570" s="197"/>
      <c r="AV570" s="197"/>
      <c r="AW570" s="197"/>
      <c r="AX570" s="197"/>
      <c r="AY570" s="197"/>
      <c r="BF570" s="27"/>
      <c r="BQ570" s="201"/>
      <c r="BR570" s="216"/>
      <c r="BS570" s="216"/>
      <c r="BT570" s="216"/>
      <c r="BU570" s="201"/>
      <c r="BV570" s="201"/>
      <c r="BW570" s="201"/>
      <c r="BX570" s="201"/>
      <c r="BY570" s="201"/>
      <c r="BZ570" s="201"/>
      <c r="CA570" s="201"/>
      <c r="CB570" s="201"/>
      <c r="CC570" s="201"/>
      <c r="CD570" s="216"/>
      <c r="CE570" s="216"/>
      <c r="CF570" s="216"/>
      <c r="CG570" s="216"/>
      <c r="CH570" s="216"/>
      <c r="CI570" s="216"/>
      <c r="CJ570" s="216"/>
      <c r="CK570" s="216"/>
      <c r="CL570" s="216"/>
      <c r="CM570" s="216"/>
      <c r="CN570" s="216"/>
      <c r="CO570" s="216"/>
      <c r="CP570" s="216"/>
      <c r="CQ570" s="216"/>
      <c r="CR570" s="216"/>
      <c r="CS570" s="216"/>
      <c r="CT570" s="216"/>
      <c r="CU570" s="216"/>
      <c r="CV570" s="216"/>
      <c r="CW570" s="216"/>
      <c r="CX570" s="216"/>
      <c r="CY570" s="216"/>
      <c r="CZ570" s="216"/>
      <c r="DA570" s="216"/>
      <c r="DB570" s="216"/>
      <c r="DC570" s="216"/>
      <c r="DD570" s="216"/>
      <c r="DE570" s="216"/>
      <c r="DF570" s="216"/>
      <c r="DG570" s="216"/>
      <c r="DH570" s="216"/>
      <c r="DI570" s="216"/>
      <c r="DJ570" s="216"/>
      <c r="DK570" s="216"/>
      <c r="DL570" s="216"/>
      <c r="DM570" s="216"/>
      <c r="DN570" s="216"/>
      <c r="DO570" s="216"/>
      <c r="DP570" s="216"/>
      <c r="DQ570" s="216"/>
      <c r="DR570" s="216"/>
      <c r="DS570" s="216"/>
      <c r="DT570" s="216"/>
    </row>
    <row r="571" spans="5:124" s="27" customFormat="1" ht="17" hidden="1" customHeight="1" outlineLevel="1" x14ac:dyDescent="0.15">
      <c r="E571" s="201"/>
      <c r="H571" s="223" t="str">
        <f>I91</f>
        <v>Ventilatori gruppo freddo</v>
      </c>
      <c r="I571" s="191"/>
      <c r="J571" s="191"/>
      <c r="K571" s="191"/>
      <c r="L571" s="191"/>
      <c r="M571" s="191"/>
      <c r="N571" s="191"/>
      <c r="O571" s="191"/>
      <c r="P571" s="191"/>
      <c r="Q571" s="191"/>
      <c r="R571" s="191"/>
      <c r="S571" s="191"/>
      <c r="T571" s="191"/>
      <c r="U571" s="191"/>
      <c r="V571" s="191"/>
      <c r="W571" s="191"/>
      <c r="X571" s="191"/>
      <c r="Y571" s="191"/>
      <c r="Z571" s="1292" t="s">
        <v>94</v>
      </c>
      <c r="AA571" s="1292"/>
      <c r="AB571" s="1292"/>
      <c r="AD571" s="1292" t="s">
        <v>97</v>
      </c>
      <c r="AE571" s="1292"/>
      <c r="AF571" s="1292"/>
      <c r="AH571" s="1292" t="s">
        <v>98</v>
      </c>
      <c r="AI571" s="1292"/>
      <c r="AJ571" s="1292"/>
      <c r="AL571" s="1292" t="s">
        <v>99</v>
      </c>
      <c r="AM571" s="1292"/>
      <c r="AN571" s="1292"/>
      <c r="AO571" s="192"/>
      <c r="AP571" s="192"/>
      <c r="AQ571" s="192"/>
      <c r="AR571" s="192"/>
      <c r="AS571" s="192"/>
      <c r="AT571" s="192"/>
      <c r="AU571" s="192"/>
      <c r="AV571" s="192"/>
      <c r="AW571" s="192"/>
      <c r="AX571" s="1292" t="s">
        <v>94</v>
      </c>
      <c r="AY571" s="1292"/>
      <c r="AZ571" s="1292"/>
      <c r="BB571" s="1292" t="s">
        <v>97</v>
      </c>
      <c r="BC571" s="1292"/>
      <c r="BD571" s="1292"/>
      <c r="BF571" s="1292" t="s">
        <v>98</v>
      </c>
      <c r="BG571" s="1292"/>
      <c r="BH571" s="1292"/>
      <c r="BJ571" s="1292" t="s">
        <v>99</v>
      </c>
      <c r="BK571" s="1292"/>
      <c r="BL571" s="1292"/>
      <c r="BM571" s="192"/>
      <c r="BN571" s="192"/>
      <c r="BO571" s="192"/>
      <c r="BP571" s="192"/>
      <c r="BQ571" s="201"/>
      <c r="BR571" s="201"/>
      <c r="BS571" s="201"/>
      <c r="BT571" s="201"/>
      <c r="BU571" s="63"/>
      <c r="BV571" s="63"/>
      <c r="BW571" s="63"/>
      <c r="BX571" s="63"/>
      <c r="BY571" s="63"/>
      <c r="BZ571" s="63"/>
      <c r="CA571" s="63"/>
      <c r="CB571" s="63"/>
      <c r="CC571" s="63"/>
      <c r="CD571" s="201"/>
      <c r="CE571" s="201"/>
      <c r="CF571" s="201"/>
      <c r="CG571" s="201"/>
      <c r="CH571" s="201"/>
      <c r="CI571" s="201"/>
      <c r="CJ571" s="201"/>
      <c r="CK571" s="201"/>
      <c r="CL571" s="201"/>
      <c r="CM571" s="201"/>
      <c r="CN571" s="201"/>
      <c r="CO571" s="201"/>
      <c r="CP571" s="201"/>
      <c r="CQ571" s="201"/>
      <c r="CR571" s="201"/>
      <c r="CS571" s="201"/>
      <c r="CT571" s="201"/>
      <c r="CU571" s="201"/>
      <c r="CV571" s="201"/>
      <c r="CW571" s="201"/>
      <c r="CX571" s="201"/>
      <c r="CY571" s="201"/>
      <c r="CZ571" s="201"/>
      <c r="DA571" s="201"/>
      <c r="DB571" s="201"/>
      <c r="DC571" s="201"/>
      <c r="DD571" s="201"/>
      <c r="DE571" s="201"/>
      <c r="DF571" s="201"/>
      <c r="DG571" s="201"/>
      <c r="DH571" s="201"/>
      <c r="DI571" s="201"/>
      <c r="DJ571" s="201"/>
      <c r="DK571" s="201"/>
      <c r="DL571" s="201"/>
      <c r="DM571" s="201"/>
      <c r="DN571" s="201"/>
      <c r="DO571" s="201"/>
      <c r="DP571" s="201"/>
      <c r="DQ571" s="201"/>
      <c r="DR571" s="201"/>
      <c r="DS571" s="201"/>
      <c r="DT571" s="201"/>
    </row>
    <row r="572" spans="5:124" s="27" customFormat="1" ht="17" hidden="1" customHeight="1" outlineLevel="1" x14ac:dyDescent="0.15">
      <c r="E572" s="201"/>
      <c r="H572" s="55"/>
      <c r="I572" s="191" t="str">
        <f>I517</f>
        <v>acceso/spento</v>
      </c>
      <c r="J572" s="191"/>
      <c r="K572" s="191"/>
      <c r="L572" s="191"/>
      <c r="M572" s="191"/>
      <c r="N572" s="191"/>
      <c r="O572" s="191"/>
      <c r="P572" s="191"/>
      <c r="Q572" s="191"/>
      <c r="R572" s="191"/>
      <c r="S572" s="191"/>
      <c r="T572" s="191"/>
      <c r="U572" s="191"/>
      <c r="V572" s="191"/>
      <c r="W572" s="191"/>
      <c r="X572" s="191"/>
      <c r="Y572" s="191"/>
      <c r="Z572" s="1412">
        <v>0</v>
      </c>
      <c r="AA572" s="1412"/>
      <c r="AB572" s="1412"/>
      <c r="AC572" s="198"/>
      <c r="AD572" s="1412">
        <v>0</v>
      </c>
      <c r="AE572" s="1412"/>
      <c r="AF572" s="1412"/>
      <c r="AG572" s="198"/>
      <c r="AH572" s="1412">
        <v>0</v>
      </c>
      <c r="AI572" s="1412"/>
      <c r="AJ572" s="1412"/>
      <c r="AK572" s="198"/>
      <c r="AL572" s="1412">
        <v>0</v>
      </c>
      <c r="AM572" s="1412"/>
      <c r="AN572" s="1412"/>
      <c r="AO572" s="192"/>
      <c r="AP572" s="192"/>
      <c r="AQ572" s="192"/>
      <c r="AR572" s="192"/>
      <c r="AS572" s="192"/>
      <c r="AT572" s="192"/>
      <c r="AU572" s="192"/>
      <c r="AV572" s="192"/>
      <c r="AW572" s="192"/>
      <c r="AX572" s="1292">
        <f>Z572</f>
        <v>0</v>
      </c>
      <c r="AY572" s="1292"/>
      <c r="AZ572" s="1292"/>
      <c r="BB572" s="1292">
        <f>AD572</f>
        <v>0</v>
      </c>
      <c r="BC572" s="1292"/>
      <c r="BD572" s="1292"/>
      <c r="BF572" s="1292">
        <f>AH572</f>
        <v>0</v>
      </c>
      <c r="BG572" s="1292"/>
      <c r="BH572" s="1292"/>
      <c r="BJ572" s="1292">
        <f>AL572</f>
        <v>0</v>
      </c>
      <c r="BK572" s="1292"/>
      <c r="BL572" s="1292"/>
      <c r="BM572" s="192"/>
      <c r="BN572" s="192"/>
      <c r="BO572" s="192"/>
      <c r="BP572" s="192"/>
      <c r="BQ572" s="201"/>
      <c r="BR572" s="201"/>
      <c r="BS572" s="201"/>
      <c r="BT572" s="201"/>
      <c r="BU572" s="63"/>
      <c r="BV572" s="63"/>
      <c r="BW572" s="63"/>
      <c r="BX572" s="63"/>
      <c r="BY572" s="63"/>
      <c r="BZ572" s="63"/>
      <c r="CA572" s="63"/>
      <c r="CB572" s="63"/>
      <c r="CC572" s="63"/>
      <c r="CD572" s="201"/>
      <c r="CE572" s="201"/>
      <c r="CF572" s="201"/>
      <c r="CG572" s="201"/>
      <c r="CH572" s="201"/>
      <c r="CI572" s="201"/>
      <c r="CJ572" s="201"/>
      <c r="CK572" s="201"/>
      <c r="CL572" s="201"/>
      <c r="CM572" s="201"/>
      <c r="CN572" s="201"/>
      <c r="CO572" s="201"/>
      <c r="CP572" s="201"/>
      <c r="CQ572" s="201"/>
      <c r="CR572" s="201"/>
      <c r="CS572" s="201"/>
      <c r="CT572" s="201"/>
      <c r="CU572" s="201"/>
      <c r="CV572" s="201"/>
      <c r="CW572" s="201"/>
      <c r="CX572" s="201"/>
      <c r="CY572" s="201"/>
      <c r="CZ572" s="201"/>
      <c r="DA572" s="201"/>
      <c r="DB572" s="201"/>
      <c r="DC572" s="201"/>
      <c r="DD572" s="201"/>
      <c r="DE572" s="201"/>
      <c r="DF572" s="201"/>
      <c r="DG572" s="201"/>
      <c r="DH572" s="201"/>
      <c r="DI572" s="201"/>
      <c r="DJ572" s="201"/>
      <c r="DK572" s="201"/>
      <c r="DL572" s="201"/>
      <c r="DM572" s="201"/>
      <c r="DN572" s="201"/>
      <c r="DO572" s="201"/>
      <c r="DP572" s="201"/>
      <c r="DQ572" s="201"/>
      <c r="DR572" s="201"/>
      <c r="DS572" s="201"/>
      <c r="DT572" s="201"/>
    </row>
    <row r="573" spans="5:124" s="27" customFormat="1" ht="17" hidden="1" customHeight="1" outlineLevel="1" x14ac:dyDescent="0.15">
      <c r="E573" s="201"/>
      <c r="H573" s="55"/>
      <c r="I573" s="191" t="str">
        <f>I538</f>
        <v>comando in base al fabbisogno (modulabile CF/CE)</v>
      </c>
      <c r="J573" s="191"/>
      <c r="K573" s="191"/>
      <c r="L573" s="191"/>
      <c r="M573" s="191"/>
      <c r="N573" s="191"/>
      <c r="O573" s="191"/>
      <c r="P573" s="191"/>
      <c r="Q573" s="191"/>
      <c r="R573" s="191"/>
      <c r="S573" s="191"/>
      <c r="T573" s="191"/>
      <c r="U573" s="191"/>
      <c r="V573" s="191"/>
      <c r="W573" s="191"/>
      <c r="X573" s="191"/>
      <c r="Y573" s="191"/>
      <c r="Z573" s="1412">
        <v>0.3</v>
      </c>
      <c r="AA573" s="1412"/>
      <c r="AB573" s="1412"/>
      <c r="AC573" s="198"/>
      <c r="AD573" s="1412">
        <v>0</v>
      </c>
      <c r="AE573" s="1412"/>
      <c r="AF573" s="1412"/>
      <c r="AG573" s="198"/>
      <c r="AH573" s="1412">
        <v>0.3</v>
      </c>
      <c r="AI573" s="1412"/>
      <c r="AJ573" s="1412"/>
      <c r="AK573" s="198"/>
      <c r="AL573" s="1412">
        <v>0.5</v>
      </c>
      <c r="AM573" s="1412"/>
      <c r="AN573" s="1412"/>
      <c r="AO573" s="192"/>
      <c r="AP573" s="192"/>
      <c r="AQ573" s="192"/>
      <c r="AR573" s="192"/>
      <c r="AS573" s="192"/>
      <c r="AT573" s="192"/>
      <c r="AU573" s="192"/>
      <c r="AV573" s="192"/>
      <c r="AW573" s="192"/>
      <c r="AX573" s="1292">
        <f>Z573</f>
        <v>0.3</v>
      </c>
      <c r="AY573" s="1292"/>
      <c r="AZ573" s="1292"/>
      <c r="BB573" s="1292">
        <f>AD573</f>
        <v>0</v>
      </c>
      <c r="BC573" s="1292"/>
      <c r="BD573" s="1292"/>
      <c r="BF573" s="1292">
        <f>AH573</f>
        <v>0.3</v>
      </c>
      <c r="BG573" s="1292"/>
      <c r="BH573" s="1292"/>
      <c r="BJ573" s="1292">
        <f>AL573</f>
        <v>0.5</v>
      </c>
      <c r="BK573" s="1292"/>
      <c r="BL573" s="1292"/>
      <c r="BM573" s="192"/>
      <c r="BN573" s="192"/>
      <c r="BO573" s="192"/>
      <c r="BP573" s="192"/>
      <c r="BQ573" s="201"/>
      <c r="BR573" s="201"/>
      <c r="BS573" s="201"/>
      <c r="BT573" s="201"/>
      <c r="BU573" s="63"/>
      <c r="BV573" s="63"/>
      <c r="BW573" s="63"/>
      <c r="BX573" s="63"/>
      <c r="BY573" s="63"/>
      <c r="BZ573" s="63"/>
      <c r="CA573" s="63"/>
      <c r="CB573" s="63"/>
      <c r="CC573" s="63"/>
      <c r="CD573" s="201"/>
      <c r="CE573" s="201"/>
      <c r="CF573" s="201"/>
      <c r="CG573" s="201"/>
      <c r="CH573" s="201"/>
      <c r="CI573" s="201"/>
      <c r="CJ573" s="201"/>
      <c r="CK573" s="201"/>
      <c r="CL573" s="201"/>
      <c r="CM573" s="201"/>
      <c r="CN573" s="201"/>
      <c r="CO573" s="201"/>
      <c r="CP573" s="201"/>
      <c r="CQ573" s="201"/>
      <c r="CR573" s="201"/>
      <c r="CS573" s="201"/>
      <c r="CT573" s="201"/>
      <c r="CU573" s="201"/>
      <c r="CV573" s="201"/>
      <c r="CW573" s="201"/>
      <c r="CX573" s="201"/>
      <c r="CY573" s="201"/>
      <c r="CZ573" s="201"/>
      <c r="DA573" s="201"/>
      <c r="DB573" s="201"/>
      <c r="DC573" s="201"/>
      <c r="DD573" s="201"/>
      <c r="DE573" s="201"/>
      <c r="DF573" s="201"/>
      <c r="DG573" s="201"/>
      <c r="DH573" s="201"/>
      <c r="DI573" s="201"/>
      <c r="DJ573" s="201"/>
      <c r="DK573" s="201"/>
      <c r="DL573" s="201"/>
      <c r="DM573" s="201"/>
      <c r="DN573" s="201"/>
      <c r="DO573" s="201"/>
      <c r="DP573" s="201"/>
      <c r="DQ573" s="201"/>
      <c r="DR573" s="201"/>
      <c r="DS573" s="201"/>
      <c r="DT573" s="201"/>
    </row>
    <row r="574" spans="5:124" s="27" customFormat="1" ht="17" hidden="1" customHeight="1" outlineLevel="1" x14ac:dyDescent="0.15">
      <c r="E574" s="201"/>
      <c r="H574" s="55"/>
      <c r="I574" s="191"/>
      <c r="J574" s="191"/>
      <c r="K574" s="191"/>
      <c r="L574" s="191"/>
      <c r="M574" s="191"/>
      <c r="N574" s="191"/>
      <c r="O574" s="191"/>
      <c r="P574" s="191"/>
      <c r="Q574" s="191"/>
      <c r="R574" s="191"/>
      <c r="S574" s="191"/>
      <c r="T574" s="191"/>
      <c r="U574" s="191"/>
      <c r="V574" s="191"/>
      <c r="W574" s="191"/>
      <c r="X574" s="191"/>
      <c r="Y574" s="191"/>
      <c r="Z574" s="193"/>
      <c r="AA574" s="193"/>
      <c r="AB574" s="193"/>
      <c r="AD574" s="193"/>
      <c r="AE574" s="193"/>
      <c r="AF574" s="193"/>
      <c r="AH574" s="193"/>
      <c r="AI574" s="193"/>
      <c r="AJ574" s="193"/>
      <c r="AL574" s="193"/>
      <c r="AM574" s="193"/>
      <c r="AN574" s="193"/>
      <c r="AO574" s="192"/>
      <c r="AP574" s="192"/>
      <c r="AQ574" s="192"/>
      <c r="AR574" s="192"/>
      <c r="AS574" s="192"/>
      <c r="AT574" s="192"/>
      <c r="AX574" s="193"/>
      <c r="AY574" s="193"/>
      <c r="AZ574" s="193"/>
      <c r="BB574" s="193"/>
      <c r="BC574" s="193"/>
      <c r="BD574" s="193"/>
      <c r="BF574" s="193"/>
      <c r="BG574" s="193"/>
      <c r="BH574" s="193"/>
      <c r="BJ574" s="193"/>
      <c r="BK574" s="193"/>
      <c r="BL574" s="193"/>
      <c r="BM574" s="192"/>
      <c r="BN574" s="192"/>
      <c r="BO574" s="192"/>
      <c r="BP574" s="192"/>
      <c r="BQ574" s="201"/>
      <c r="BR574" s="201"/>
      <c r="BS574" s="201"/>
      <c r="BT574" s="201"/>
      <c r="BU574" s="63"/>
      <c r="BV574" s="63"/>
      <c r="BW574" s="63"/>
      <c r="BX574" s="63"/>
      <c r="BY574" s="63"/>
      <c r="BZ574" s="63"/>
      <c r="CA574" s="63"/>
      <c r="CB574" s="63"/>
      <c r="CC574" s="63"/>
      <c r="CD574" s="201"/>
      <c r="CE574" s="201"/>
      <c r="CF574" s="201"/>
      <c r="CG574" s="201"/>
      <c r="CH574" s="201"/>
      <c r="CI574" s="201"/>
      <c r="CJ574" s="201"/>
      <c r="CK574" s="201"/>
      <c r="CL574" s="201"/>
      <c r="CM574" s="201"/>
      <c r="CN574" s="201"/>
      <c r="CO574" s="201"/>
      <c r="CP574" s="201"/>
      <c r="CQ574" s="201"/>
      <c r="CR574" s="201"/>
      <c r="CS574" s="201"/>
      <c r="CT574" s="201"/>
      <c r="CU574" s="201"/>
      <c r="CV574" s="201"/>
      <c r="CW574" s="201"/>
      <c r="CX574" s="201"/>
      <c r="CY574" s="201"/>
      <c r="CZ574" s="201"/>
      <c r="DA574" s="201"/>
      <c r="DB574" s="201"/>
      <c r="DC574" s="201"/>
      <c r="DD574" s="201"/>
      <c r="DE574" s="201"/>
      <c r="DF574" s="201"/>
      <c r="DG574" s="201"/>
      <c r="DH574" s="201"/>
      <c r="DI574" s="201"/>
      <c r="DJ574" s="201"/>
      <c r="DK574" s="201"/>
      <c r="DL574" s="201"/>
      <c r="DM574" s="201"/>
      <c r="DN574" s="201"/>
      <c r="DO574" s="201"/>
      <c r="DP574" s="201"/>
      <c r="DQ574" s="201"/>
      <c r="DR574" s="201"/>
      <c r="DS574" s="201"/>
      <c r="DT574" s="201"/>
    </row>
    <row r="575" spans="5:124" s="27" customFormat="1" ht="17" hidden="1" customHeight="1" outlineLevel="1" x14ac:dyDescent="0.15">
      <c r="E575" s="201"/>
      <c r="H575" s="55"/>
      <c r="I575" s="191" t="s">
        <v>120</v>
      </c>
      <c r="J575" s="191"/>
      <c r="K575" s="191"/>
      <c r="L575" s="191"/>
      <c r="M575" s="191"/>
      <c r="N575" s="191"/>
      <c r="O575" s="191"/>
      <c r="P575" s="191"/>
      <c r="Q575" s="191"/>
      <c r="R575" s="191"/>
      <c r="S575" s="191"/>
      <c r="T575" s="191"/>
      <c r="U575" s="191"/>
      <c r="V575" s="191"/>
      <c r="W575" s="191"/>
      <c r="X575" s="191"/>
      <c r="Y575" s="191"/>
      <c r="Z575" s="1398">
        <f>AB91</f>
        <v>0</v>
      </c>
      <c r="AA575" s="1398"/>
      <c r="AB575" s="1398"/>
      <c r="AC575" s="1398"/>
      <c r="AD575" s="1398"/>
      <c r="AE575" s="1398"/>
      <c r="AF575" s="1398"/>
      <c r="AG575" s="1398"/>
      <c r="AH575" s="1398"/>
      <c r="AI575" s="1398"/>
      <c r="AJ575" s="1398"/>
      <c r="AK575" s="1398"/>
      <c r="AL575" s="1398"/>
      <c r="AM575" s="1398"/>
      <c r="AN575" s="1398"/>
      <c r="AO575" s="192"/>
      <c r="AP575" s="192"/>
      <c r="AQ575" s="192"/>
      <c r="AR575" s="192"/>
      <c r="AS575" s="192"/>
      <c r="AT575" s="192"/>
      <c r="AU575" s="192"/>
      <c r="AV575" s="192"/>
      <c r="AW575" s="192"/>
      <c r="AX575" s="1398">
        <f>AZ91</f>
        <v>0</v>
      </c>
      <c r="AY575" s="1398"/>
      <c r="AZ575" s="1398"/>
      <c r="BA575" s="1398"/>
      <c r="BB575" s="1398"/>
      <c r="BC575" s="1398"/>
      <c r="BD575" s="1398"/>
      <c r="BE575" s="1398"/>
      <c r="BF575" s="1398"/>
      <c r="BG575" s="1398"/>
      <c r="BH575" s="1398"/>
      <c r="BI575" s="1398"/>
      <c r="BJ575" s="1398"/>
      <c r="BK575" s="1398"/>
      <c r="BL575" s="1398"/>
      <c r="BM575" s="192"/>
      <c r="BN575" s="192"/>
      <c r="BO575" s="192"/>
      <c r="BP575" s="192"/>
      <c r="BQ575" s="201"/>
      <c r="BR575" s="201"/>
      <c r="BS575" s="201"/>
      <c r="BT575" s="201"/>
      <c r="BU575" s="63"/>
      <c r="BV575" s="63"/>
      <c r="BW575" s="63"/>
      <c r="BX575" s="63"/>
      <c r="BY575" s="63"/>
      <c r="BZ575" s="63"/>
      <c r="CA575" s="63"/>
      <c r="CB575" s="63"/>
      <c r="CC575" s="63"/>
      <c r="CD575" s="201"/>
      <c r="CE575" s="201"/>
      <c r="CF575" s="201"/>
      <c r="CG575" s="201"/>
      <c r="CH575" s="201"/>
      <c r="CI575" s="201"/>
      <c r="CJ575" s="201"/>
      <c r="CK575" s="201"/>
      <c r="CL575" s="201"/>
      <c r="CM575" s="201"/>
      <c r="CN575" s="201"/>
      <c r="CO575" s="201"/>
      <c r="CP575" s="201"/>
      <c r="CQ575" s="201"/>
      <c r="CR575" s="201"/>
      <c r="CS575" s="201"/>
      <c r="CT575" s="201"/>
      <c r="CU575" s="201"/>
      <c r="CV575" s="201"/>
      <c r="CW575" s="201"/>
      <c r="CX575" s="201"/>
      <c r="CY575" s="201"/>
      <c r="CZ575" s="201"/>
      <c r="DA575" s="201"/>
      <c r="DB575" s="201"/>
      <c r="DC575" s="201"/>
      <c r="DD575" s="201"/>
      <c r="DE575" s="201"/>
      <c r="DF575" s="201"/>
      <c r="DG575" s="201"/>
      <c r="DH575" s="201"/>
      <c r="DI575" s="201"/>
      <c r="DJ575" s="201"/>
      <c r="DK575" s="201"/>
      <c r="DL575" s="201"/>
      <c r="DM575" s="201"/>
      <c r="DN575" s="201"/>
      <c r="DO575" s="201"/>
      <c r="DP575" s="201"/>
      <c r="DQ575" s="201"/>
      <c r="DR575" s="201"/>
      <c r="DS575" s="201"/>
      <c r="DT575" s="201"/>
    </row>
    <row r="576" spans="5:124" s="124" customFormat="1" ht="17" hidden="1" customHeight="1" outlineLevel="1" x14ac:dyDescent="0.15">
      <c r="E576" s="216"/>
      <c r="H576" s="55"/>
      <c r="I576" s="27" t="s">
        <v>130</v>
      </c>
      <c r="S576" s="190"/>
      <c r="T576" s="190"/>
      <c r="U576" s="190"/>
      <c r="V576" s="190"/>
      <c r="W576" s="190"/>
      <c r="X576" s="190"/>
      <c r="Y576" s="190"/>
      <c r="Z576" s="1334">
        <f>IF($I573=$Z575,Z573,Z572)</f>
        <v>0</v>
      </c>
      <c r="AA576" s="1334"/>
      <c r="AB576" s="1334"/>
      <c r="AC576" s="27"/>
      <c r="AD576" s="1334">
        <f>IF($I573=$Z575,AD573,AD572)</f>
        <v>0</v>
      </c>
      <c r="AE576" s="1334"/>
      <c r="AF576" s="1334"/>
      <c r="AG576" s="27"/>
      <c r="AH576" s="1334">
        <f>IF($I573=$Z575,AH573,AH572)</f>
        <v>0</v>
      </c>
      <c r="AI576" s="1334"/>
      <c r="AJ576" s="1334"/>
      <c r="AK576" s="27"/>
      <c r="AL576" s="1334">
        <f>IF($I573=$Z575,AL573,AL572)</f>
        <v>0</v>
      </c>
      <c r="AM576" s="1334"/>
      <c r="AN576" s="1334"/>
      <c r="AO576" s="192"/>
      <c r="AP576" s="1333">
        <f>IF(AP577=0,0,1-AP578/AP577)</f>
        <v>0</v>
      </c>
      <c r="AQ576" s="1333"/>
      <c r="AR576" s="1333"/>
      <c r="AS576" s="1333"/>
      <c r="AT576" s="1333"/>
      <c r="AU576" s="192"/>
      <c r="AV576" s="192"/>
      <c r="AW576" s="192"/>
      <c r="AX576" s="1334">
        <f>IF($I573=$AX575,AX573,AX572)</f>
        <v>0</v>
      </c>
      <c r="AY576" s="1334"/>
      <c r="AZ576" s="1334"/>
      <c r="BA576" s="27"/>
      <c r="BB576" s="1334">
        <f>IF($I573=$AX575,BB573,BB572)</f>
        <v>0</v>
      </c>
      <c r="BC576" s="1334"/>
      <c r="BD576" s="1334"/>
      <c r="BE576" s="27"/>
      <c r="BF576" s="1334">
        <f>IF($I573=$AX575,BF573,BF572)</f>
        <v>0</v>
      </c>
      <c r="BG576" s="1334"/>
      <c r="BH576" s="1334"/>
      <c r="BI576" s="27"/>
      <c r="BJ576" s="1334">
        <f>IF($I573=$AX575,BJ573,BJ572)</f>
        <v>0</v>
      </c>
      <c r="BK576" s="1334"/>
      <c r="BL576" s="1334"/>
      <c r="BM576" s="192"/>
      <c r="BN576" s="1333">
        <f>IF(BN577=0,0,1-BN578/BN577)</f>
        <v>0</v>
      </c>
      <c r="BO576" s="1333"/>
      <c r="BP576" s="1333"/>
      <c r="BQ576" s="201"/>
      <c r="BR576" s="216"/>
      <c r="BS576" s="216"/>
      <c r="BT576" s="216"/>
      <c r="BU576" s="63"/>
      <c r="BV576" s="63"/>
      <c r="BW576" s="63"/>
      <c r="BX576" s="63"/>
      <c r="BY576" s="63"/>
      <c r="BZ576" s="63"/>
      <c r="CA576" s="63"/>
      <c r="CB576" s="63"/>
      <c r="CC576" s="63"/>
      <c r="CD576" s="216"/>
      <c r="CE576" s="216"/>
      <c r="CF576" s="216"/>
      <c r="CG576" s="216"/>
      <c r="CH576" s="216"/>
      <c r="CI576" s="216"/>
      <c r="CJ576" s="216"/>
      <c r="CK576" s="216"/>
      <c r="CL576" s="216"/>
      <c r="CM576" s="216"/>
      <c r="CN576" s="216"/>
      <c r="CO576" s="216"/>
      <c r="CP576" s="216"/>
      <c r="CQ576" s="216"/>
      <c r="CR576" s="216"/>
      <c r="CS576" s="216"/>
      <c r="CT576" s="216"/>
      <c r="CU576" s="216"/>
      <c r="CV576" s="216"/>
      <c r="CW576" s="216"/>
      <c r="CX576" s="216"/>
      <c r="CY576" s="216"/>
      <c r="CZ576" s="216"/>
      <c r="DA576" s="216"/>
      <c r="DB576" s="216"/>
      <c r="DC576" s="216"/>
      <c r="DD576" s="216"/>
      <c r="DE576" s="216"/>
      <c r="DF576" s="216"/>
      <c r="DG576" s="216"/>
      <c r="DH576" s="216"/>
      <c r="DI576" s="216"/>
      <c r="DJ576" s="216"/>
      <c r="DK576" s="216"/>
      <c r="DL576" s="216"/>
      <c r="DM576" s="216"/>
      <c r="DN576" s="216"/>
      <c r="DO576" s="216"/>
      <c r="DP576" s="216"/>
      <c r="DQ576" s="216"/>
      <c r="DR576" s="216"/>
      <c r="DS576" s="216"/>
      <c r="DT576" s="216"/>
    </row>
    <row r="577" spans="5:124" s="27" customFormat="1" ht="17" hidden="1" customHeight="1" outlineLevel="1" x14ac:dyDescent="0.15">
      <c r="E577" s="201"/>
      <c r="H577" s="55"/>
      <c r="I577" s="191" t="s">
        <v>131</v>
      </c>
      <c r="J577" s="191"/>
      <c r="K577" s="191"/>
      <c r="L577" s="191"/>
      <c r="M577" s="191"/>
      <c r="N577" s="191"/>
      <c r="O577" s="191"/>
      <c r="P577" s="191"/>
      <c r="Q577" s="191"/>
      <c r="R577" s="191"/>
      <c r="S577" s="191"/>
      <c r="T577" s="191"/>
      <c r="U577" s="191" t="s">
        <v>95</v>
      </c>
      <c r="V577" s="191"/>
      <c r="W577" s="191"/>
      <c r="X577" s="191"/>
      <c r="Y577" s="191"/>
      <c r="Z577" s="1278">
        <f>Z$512</f>
        <v>0</v>
      </c>
      <c r="AA577" s="1278"/>
      <c r="AB577" s="1278"/>
      <c r="AD577" s="1278">
        <f>AD$512</f>
        <v>0</v>
      </c>
      <c r="AE577" s="1278"/>
      <c r="AF577" s="1278"/>
      <c r="AH577" s="1278">
        <f>AH$512</f>
        <v>0</v>
      </c>
      <c r="AI577" s="1278"/>
      <c r="AJ577" s="1278"/>
      <c r="AL577" s="1278">
        <f>AL$512</f>
        <v>0</v>
      </c>
      <c r="AM577" s="1278"/>
      <c r="AN577" s="1278"/>
      <c r="AO577" s="192"/>
      <c r="AP577" s="1278">
        <f>SUM(Z577:AN577)</f>
        <v>0</v>
      </c>
      <c r="AQ577" s="1278"/>
      <c r="AR577" s="1278"/>
      <c r="AS577" s="1278"/>
      <c r="AT577" s="1278"/>
      <c r="AU577" s="192"/>
      <c r="AV577" s="192"/>
      <c r="AW577" s="192"/>
      <c r="AX577" s="1278">
        <f>AX$512</f>
        <v>0</v>
      </c>
      <c r="AY577" s="1278"/>
      <c r="AZ577" s="1278"/>
      <c r="BB577" s="1278">
        <f>BB$512</f>
        <v>0</v>
      </c>
      <c r="BC577" s="1278"/>
      <c r="BD577" s="1278"/>
      <c r="BF577" s="1278">
        <f>BF$512</f>
        <v>0</v>
      </c>
      <c r="BG577" s="1278"/>
      <c r="BH577" s="1278"/>
      <c r="BJ577" s="1278">
        <f>BJ$512</f>
        <v>0</v>
      </c>
      <c r="BK577" s="1278"/>
      <c r="BL577" s="1278"/>
      <c r="BM577" s="192"/>
      <c r="BN577" s="1278">
        <f>SUM(AX577:BL577)</f>
        <v>0</v>
      </c>
      <c r="BO577" s="1278"/>
      <c r="BP577" s="1278"/>
      <c r="BQ577" s="201"/>
      <c r="BR577" s="201"/>
      <c r="BS577" s="201"/>
      <c r="BT577" s="201"/>
      <c r="BU577" s="63"/>
      <c r="BV577" s="63"/>
      <c r="BW577" s="63"/>
      <c r="BX577" s="63"/>
      <c r="BY577" s="63"/>
      <c r="BZ577" s="63"/>
      <c r="CA577" s="63"/>
      <c r="CB577" s="63"/>
      <c r="CC577" s="63"/>
      <c r="CD577" s="201"/>
      <c r="CE577" s="201"/>
      <c r="CF577" s="201"/>
      <c r="CG577" s="201"/>
      <c r="CH577" s="201"/>
      <c r="CI577" s="201"/>
      <c r="CJ577" s="201"/>
      <c r="CK577" s="201"/>
      <c r="CL577" s="201"/>
      <c r="CM577" s="201"/>
      <c r="CN577" s="201"/>
      <c r="CO577" s="201"/>
      <c r="CP577" s="201"/>
      <c r="CQ577" s="201"/>
      <c r="CR577" s="201"/>
      <c r="CS577" s="201"/>
      <c r="CT577" s="201"/>
      <c r="CU577" s="201"/>
      <c r="CV577" s="201"/>
      <c r="CW577" s="201"/>
      <c r="CX577" s="201"/>
      <c r="CY577" s="201"/>
      <c r="CZ577" s="201"/>
      <c r="DA577" s="201"/>
      <c r="DB577" s="201"/>
      <c r="DC577" s="201"/>
      <c r="DD577" s="201"/>
      <c r="DE577" s="201"/>
      <c r="DF577" s="201"/>
      <c r="DG577" s="201"/>
      <c r="DH577" s="201"/>
      <c r="DI577" s="201"/>
      <c r="DJ577" s="201"/>
      <c r="DK577" s="201"/>
      <c r="DL577" s="201"/>
      <c r="DM577" s="201"/>
      <c r="DN577" s="201"/>
      <c r="DO577" s="201"/>
      <c r="DP577" s="201"/>
      <c r="DQ577" s="201"/>
      <c r="DR577" s="201"/>
      <c r="DS577" s="201"/>
      <c r="DT577" s="201"/>
    </row>
    <row r="578" spans="5:124" s="124" customFormat="1" ht="17" hidden="1" customHeight="1" outlineLevel="1" x14ac:dyDescent="0.15">
      <c r="E578" s="216"/>
      <c r="H578" s="55"/>
      <c r="I578" s="191" t="s">
        <v>132</v>
      </c>
      <c r="J578" s="191"/>
      <c r="K578" s="191"/>
      <c r="L578" s="191"/>
      <c r="M578" s="191"/>
      <c r="N578" s="191"/>
      <c r="O578" s="191"/>
      <c r="P578" s="191"/>
      <c r="Q578" s="191"/>
      <c r="R578" s="191"/>
      <c r="S578" s="190"/>
      <c r="T578" s="190"/>
      <c r="U578" s="191" t="s">
        <v>95</v>
      </c>
      <c r="V578" s="190"/>
      <c r="W578" s="190"/>
      <c r="X578" s="190"/>
      <c r="Y578" s="190"/>
      <c r="Z578" s="1290">
        <f>Z577-Z576*Z577</f>
        <v>0</v>
      </c>
      <c r="AA578" s="1290"/>
      <c r="AB578" s="1290"/>
      <c r="AC578" s="194"/>
      <c r="AD578" s="1290">
        <f>AD577-AD576*AD577</f>
        <v>0</v>
      </c>
      <c r="AE578" s="1290"/>
      <c r="AF578" s="1290"/>
      <c r="AG578" s="194"/>
      <c r="AH578" s="1290">
        <f>AH577-AH576*AH577</f>
        <v>0</v>
      </c>
      <c r="AI578" s="1290"/>
      <c r="AJ578" s="1290"/>
      <c r="AK578" s="194"/>
      <c r="AL578" s="1290">
        <f>AL577-AL576*AL577</f>
        <v>0</v>
      </c>
      <c r="AM578" s="1290"/>
      <c r="AN578" s="1290"/>
      <c r="AO578" s="27"/>
      <c r="AP578" s="1290">
        <f>SUM(Z578:AN578)</f>
        <v>0</v>
      </c>
      <c r="AQ578" s="1290"/>
      <c r="AR578" s="1290"/>
      <c r="AS578" s="1290"/>
      <c r="AT578" s="1290"/>
      <c r="AV578" s="192"/>
      <c r="AW578" s="192"/>
      <c r="AX578" s="1367">
        <f>AX577-AX576*AX577</f>
        <v>0</v>
      </c>
      <c r="AY578" s="1367"/>
      <c r="AZ578" s="1367"/>
      <c r="BA578" s="195"/>
      <c r="BB578" s="1367">
        <f>BB577-BB576*BB577</f>
        <v>0</v>
      </c>
      <c r="BC578" s="1367"/>
      <c r="BD578" s="1367"/>
      <c r="BE578" s="195"/>
      <c r="BF578" s="1367">
        <f>BF577-BF576*BF577</f>
        <v>0</v>
      </c>
      <c r="BG578" s="1367"/>
      <c r="BH578" s="1367"/>
      <c r="BI578" s="195"/>
      <c r="BJ578" s="1367">
        <f>BJ577-BJ576*BJ577</f>
        <v>0</v>
      </c>
      <c r="BK578" s="1367"/>
      <c r="BL578" s="1367"/>
      <c r="BN578" s="1367">
        <f>SUM(AX578:BL578)</f>
        <v>0</v>
      </c>
      <c r="BO578" s="1367"/>
      <c r="BP578" s="1367"/>
      <c r="BQ578" s="201"/>
      <c r="BR578" s="216"/>
      <c r="BS578" s="216"/>
      <c r="BT578" s="216"/>
      <c r="BU578" s="63"/>
      <c r="BV578" s="63"/>
      <c r="BW578" s="63"/>
      <c r="BX578" s="63"/>
      <c r="BY578" s="63"/>
      <c r="BZ578" s="63"/>
      <c r="CA578" s="63"/>
      <c r="CB578" s="63"/>
      <c r="CC578" s="63"/>
      <c r="CD578" s="216"/>
      <c r="CE578" s="216"/>
      <c r="CF578" s="216"/>
      <c r="CG578" s="216"/>
      <c r="CH578" s="216"/>
      <c r="CI578" s="216"/>
      <c r="CJ578" s="216"/>
      <c r="CK578" s="216"/>
      <c r="CL578" s="216"/>
      <c r="CM578" s="216"/>
      <c r="CN578" s="216"/>
      <c r="CO578" s="216"/>
      <c r="CP578" s="216"/>
      <c r="CQ578" s="216"/>
      <c r="CR578" s="216"/>
      <c r="CS578" s="216"/>
      <c r="CT578" s="216"/>
      <c r="CU578" s="216"/>
      <c r="CV578" s="216"/>
      <c r="CW578" s="216"/>
      <c r="CX578" s="216"/>
      <c r="CY578" s="216"/>
      <c r="CZ578" s="216"/>
      <c r="DA578" s="216"/>
      <c r="DB578" s="216"/>
      <c r="DC578" s="216"/>
      <c r="DD578" s="216"/>
      <c r="DE578" s="216"/>
      <c r="DF578" s="216"/>
      <c r="DG578" s="216"/>
      <c r="DH578" s="216"/>
      <c r="DI578" s="216"/>
      <c r="DJ578" s="216"/>
      <c r="DK578" s="216"/>
      <c r="DL578" s="216"/>
      <c r="DM578" s="216"/>
      <c r="DN578" s="216"/>
      <c r="DO578" s="216"/>
      <c r="DP578" s="216"/>
      <c r="DQ578" s="216"/>
      <c r="DR578" s="216"/>
      <c r="DS578" s="216"/>
      <c r="DT578" s="216"/>
    </row>
    <row r="579" spans="5:124" s="124" customFormat="1" ht="17" hidden="1" customHeight="1" outlineLevel="1" x14ac:dyDescent="0.15">
      <c r="E579" s="216"/>
      <c r="H579" s="361"/>
      <c r="AF579" s="196"/>
      <c r="AG579" s="196"/>
      <c r="AH579" s="196"/>
      <c r="AI579" s="196"/>
      <c r="AJ579" s="196"/>
      <c r="AU579" s="197"/>
      <c r="AV579" s="197"/>
      <c r="AW579" s="197"/>
      <c r="AX579" s="197"/>
      <c r="AY579" s="197"/>
      <c r="BF579" s="27"/>
      <c r="BQ579" s="201"/>
      <c r="BR579" s="216"/>
      <c r="BS579" s="216"/>
      <c r="BT579" s="216"/>
      <c r="BU579" s="63"/>
      <c r="BV579" s="63"/>
      <c r="BW579" s="63"/>
      <c r="BX579" s="63"/>
      <c r="BY579" s="63"/>
      <c r="BZ579" s="63"/>
      <c r="CA579" s="63"/>
      <c r="CB579" s="63"/>
      <c r="CC579" s="63"/>
      <c r="CD579" s="216"/>
      <c r="CE579" s="216"/>
      <c r="CF579" s="216"/>
      <c r="CG579" s="216"/>
      <c r="CH579" s="216"/>
      <c r="CI579" s="216"/>
      <c r="CJ579" s="216"/>
      <c r="CK579" s="216"/>
      <c r="CL579" s="216"/>
      <c r="CM579" s="216"/>
      <c r="CN579" s="216"/>
      <c r="CO579" s="216"/>
      <c r="CP579" s="216"/>
      <c r="CQ579" s="216"/>
      <c r="CR579" s="216"/>
      <c r="CS579" s="216"/>
      <c r="CT579" s="216"/>
      <c r="CU579" s="216"/>
      <c r="CV579" s="216"/>
      <c r="CW579" s="216"/>
      <c r="CX579" s="216"/>
      <c r="CY579" s="216"/>
      <c r="CZ579" s="216"/>
      <c r="DA579" s="216"/>
      <c r="DB579" s="216"/>
      <c r="DC579" s="216"/>
      <c r="DD579" s="216"/>
      <c r="DE579" s="216"/>
      <c r="DF579" s="216"/>
      <c r="DG579" s="216"/>
      <c r="DH579" s="216"/>
      <c r="DI579" s="216"/>
      <c r="DJ579" s="216"/>
      <c r="DK579" s="216"/>
      <c r="DL579" s="216"/>
      <c r="DM579" s="216"/>
      <c r="DN579" s="216"/>
      <c r="DO579" s="216"/>
      <c r="DP579" s="216"/>
      <c r="DQ579" s="216"/>
      <c r="DR579" s="216"/>
      <c r="DS579" s="216"/>
      <c r="DT579" s="216"/>
    </row>
    <row r="580" spans="5:124" ht="16" hidden="1" outlineLevel="1" x14ac:dyDescent="0.15">
      <c r="H580" s="361" t="s">
        <v>916</v>
      </c>
      <c r="I580" s="6"/>
      <c r="J580" s="6"/>
      <c r="K580" s="6"/>
      <c r="L580" s="6"/>
      <c r="M580" s="6"/>
      <c r="N580" s="6"/>
      <c r="O580" s="6"/>
      <c r="P580" s="6"/>
      <c r="Q580" s="6"/>
      <c r="R580" s="6"/>
      <c r="S580" s="6"/>
      <c r="T580" s="6"/>
      <c r="U580" s="9"/>
      <c r="V580" s="11"/>
      <c r="W580" s="5"/>
      <c r="X580" s="5"/>
      <c r="Y580" s="5"/>
      <c r="Z580" s="7"/>
      <c r="AA580" s="7"/>
      <c r="AB580" s="7"/>
      <c r="AC580" s="7"/>
      <c r="AD580" s="7"/>
      <c r="AE580" s="8"/>
      <c r="AG580" s="27"/>
      <c r="BQ580" s="201"/>
    </row>
    <row r="581" spans="5:124" s="27" customFormat="1" ht="17" hidden="1" customHeight="1" outlineLevel="1" x14ac:dyDescent="0.15">
      <c r="E581" s="201"/>
      <c r="H581" s="223">
        <f>I93</f>
        <v>0</v>
      </c>
      <c r="I581" s="191"/>
      <c r="J581" s="191"/>
      <c r="K581" s="191"/>
      <c r="L581" s="191"/>
      <c r="M581" s="191"/>
      <c r="N581" s="191"/>
      <c r="O581" s="191"/>
      <c r="P581" s="191"/>
      <c r="Q581" s="191"/>
      <c r="R581" s="191"/>
      <c r="S581" s="191"/>
      <c r="T581" s="191"/>
      <c r="U581" s="191"/>
      <c r="V581" s="191"/>
      <c r="W581" s="191"/>
      <c r="X581" s="191"/>
      <c r="Y581" s="191"/>
      <c r="Z581" s="1292" t="s">
        <v>94</v>
      </c>
      <c r="AA581" s="1292"/>
      <c r="AB581" s="1292"/>
      <c r="AD581" s="1292" t="s">
        <v>97</v>
      </c>
      <c r="AE581" s="1292"/>
      <c r="AF581" s="1292"/>
      <c r="AH581" s="1292" t="s">
        <v>98</v>
      </c>
      <c r="AI581" s="1292"/>
      <c r="AJ581" s="1292"/>
      <c r="AL581" s="1292" t="s">
        <v>99</v>
      </c>
      <c r="AM581" s="1292"/>
      <c r="AN581" s="1292"/>
      <c r="AO581" s="192"/>
      <c r="AP581" s="192"/>
      <c r="AQ581" s="192"/>
      <c r="AR581" s="192"/>
      <c r="AS581" s="192"/>
      <c r="AT581" s="192"/>
      <c r="AU581" s="192"/>
      <c r="AV581" s="192"/>
      <c r="AW581" s="192"/>
      <c r="AX581" s="1292" t="s">
        <v>94</v>
      </c>
      <c r="AY581" s="1292"/>
      <c r="AZ581" s="1292"/>
      <c r="BB581" s="1292" t="s">
        <v>97</v>
      </c>
      <c r="BC581" s="1292"/>
      <c r="BD581" s="1292"/>
      <c r="BF581" s="1292" t="s">
        <v>98</v>
      </c>
      <c r="BG581" s="1292"/>
      <c r="BH581" s="1292"/>
      <c r="BJ581" s="1292" t="s">
        <v>99</v>
      </c>
      <c r="BK581" s="1292"/>
      <c r="BL581" s="1292"/>
      <c r="BM581" s="192"/>
      <c r="BN581" s="192"/>
      <c r="BO581" s="192"/>
      <c r="BP581" s="192"/>
      <c r="BQ581" s="201"/>
      <c r="BR581" s="201"/>
      <c r="BS581" s="201"/>
      <c r="BT581" s="201"/>
      <c r="BU581" s="63"/>
      <c r="BV581" s="63"/>
      <c r="BW581" s="63"/>
      <c r="BX581" s="63"/>
      <c r="BY581" s="63"/>
      <c r="BZ581" s="63"/>
      <c r="CA581" s="63"/>
      <c r="CB581" s="63"/>
      <c r="CC581" s="63"/>
      <c r="CD581" s="201"/>
      <c r="CE581" s="201"/>
      <c r="CF581" s="201"/>
      <c r="CG581" s="201"/>
      <c r="CH581" s="201"/>
      <c r="CI581" s="201"/>
      <c r="CJ581" s="201"/>
      <c r="CK581" s="201"/>
      <c r="CL581" s="201"/>
      <c r="CM581" s="201"/>
      <c r="CN581" s="201"/>
      <c r="CO581" s="201"/>
      <c r="CP581" s="201"/>
      <c r="CQ581" s="201"/>
      <c r="CR581" s="201"/>
      <c r="CS581" s="201"/>
      <c r="CT581" s="201"/>
      <c r="CU581" s="201"/>
      <c r="CV581" s="201"/>
      <c r="CW581" s="201"/>
      <c r="CX581" s="201"/>
      <c r="CY581" s="201"/>
      <c r="CZ581" s="201"/>
      <c r="DA581" s="201"/>
      <c r="DB581" s="201"/>
      <c r="DC581" s="201"/>
      <c r="DD581" s="201"/>
      <c r="DE581" s="201"/>
      <c r="DF581" s="201"/>
      <c r="DG581" s="201"/>
      <c r="DH581" s="201"/>
      <c r="DI581" s="201"/>
      <c r="DJ581" s="201"/>
      <c r="DK581" s="201"/>
      <c r="DL581" s="201"/>
      <c r="DM581" s="201"/>
      <c r="DN581" s="201"/>
      <c r="DO581" s="201"/>
      <c r="DP581" s="201"/>
      <c r="DQ581" s="201"/>
      <c r="DR581" s="201"/>
      <c r="DS581" s="201"/>
      <c r="DT581" s="201"/>
    </row>
    <row r="582" spans="5:124" s="27" customFormat="1" ht="17" hidden="1" customHeight="1" outlineLevel="1" x14ac:dyDescent="0.15">
      <c r="E582" s="201"/>
      <c r="H582" s="55"/>
      <c r="I582" s="191" t="str">
        <f>I527</f>
        <v>acceso/spento</v>
      </c>
      <c r="J582" s="191"/>
      <c r="K582" s="191"/>
      <c r="L582" s="191"/>
      <c r="M582" s="191"/>
      <c r="N582" s="191"/>
      <c r="O582" s="191"/>
      <c r="P582" s="191"/>
      <c r="Q582" s="191"/>
      <c r="R582" s="191"/>
      <c r="S582" s="191"/>
      <c r="T582" s="191"/>
      <c r="U582" s="191"/>
      <c r="V582" s="191"/>
      <c r="W582" s="191"/>
      <c r="X582" s="191"/>
      <c r="Y582" s="191"/>
      <c r="Z582" s="1412">
        <v>0</v>
      </c>
      <c r="AA582" s="1412"/>
      <c r="AB582" s="1412"/>
      <c r="AC582" s="198"/>
      <c r="AD582" s="1412">
        <v>0</v>
      </c>
      <c r="AE582" s="1412"/>
      <c r="AF582" s="1412"/>
      <c r="AG582" s="198"/>
      <c r="AH582" s="1412">
        <v>0</v>
      </c>
      <c r="AI582" s="1412"/>
      <c r="AJ582" s="1412"/>
      <c r="AK582" s="198"/>
      <c r="AL582" s="1412">
        <v>0</v>
      </c>
      <c r="AM582" s="1412"/>
      <c r="AN582" s="1412"/>
      <c r="AO582" s="192"/>
      <c r="AP582" s="192"/>
      <c r="AQ582" s="192"/>
      <c r="AR582" s="192"/>
      <c r="AS582" s="192"/>
      <c r="AT582" s="192"/>
      <c r="AU582" s="192"/>
      <c r="AV582" s="192"/>
      <c r="AW582" s="192"/>
      <c r="AX582" s="1292">
        <f>Z582</f>
        <v>0</v>
      </c>
      <c r="AY582" s="1292"/>
      <c r="AZ582" s="1292"/>
      <c r="BB582" s="1292">
        <f>AD582</f>
        <v>0</v>
      </c>
      <c r="BC582" s="1292"/>
      <c r="BD582" s="1292"/>
      <c r="BF582" s="1292">
        <f>AH582</f>
        <v>0</v>
      </c>
      <c r="BG582" s="1292"/>
      <c r="BH582" s="1292"/>
      <c r="BJ582" s="1292">
        <f>AL582</f>
        <v>0</v>
      </c>
      <c r="BK582" s="1292"/>
      <c r="BL582" s="1292"/>
      <c r="BM582" s="192"/>
      <c r="BN582" s="192"/>
      <c r="BO582" s="192"/>
      <c r="BP582" s="192"/>
      <c r="BQ582" s="201"/>
      <c r="BR582" s="201"/>
      <c r="BS582" s="201"/>
      <c r="BT582" s="201"/>
      <c r="BU582" s="63"/>
      <c r="BV582" s="63"/>
      <c r="BW582" s="63"/>
      <c r="BX582" s="63"/>
      <c r="BY582" s="63"/>
      <c r="BZ582" s="63"/>
      <c r="CA582" s="63"/>
      <c r="CB582" s="63"/>
      <c r="CC582" s="63"/>
      <c r="CD582" s="201"/>
      <c r="CE582" s="201"/>
      <c r="CF582" s="201"/>
      <c r="CG582" s="201"/>
      <c r="CH582" s="201"/>
      <c r="CI582" s="201"/>
      <c r="CJ582" s="201"/>
      <c r="CK582" s="201"/>
      <c r="CL582" s="201"/>
      <c r="CM582" s="201"/>
      <c r="CN582" s="201"/>
      <c r="CO582" s="201"/>
      <c r="CP582" s="201"/>
      <c r="CQ582" s="201"/>
      <c r="CR582" s="201"/>
      <c r="CS582" s="201"/>
      <c r="CT582" s="201"/>
      <c r="CU582" s="201"/>
      <c r="CV582" s="201"/>
      <c r="CW582" s="201"/>
      <c r="CX582" s="201"/>
      <c r="CY582" s="201"/>
      <c r="CZ582" s="201"/>
      <c r="DA582" s="201"/>
      <c r="DB582" s="201"/>
      <c r="DC582" s="201"/>
      <c r="DD582" s="201"/>
      <c r="DE582" s="201"/>
      <c r="DF582" s="201"/>
      <c r="DG582" s="201"/>
      <c r="DH582" s="201"/>
      <c r="DI582" s="201"/>
      <c r="DJ582" s="201"/>
      <c r="DK582" s="201"/>
      <c r="DL582" s="201"/>
      <c r="DM582" s="201"/>
      <c r="DN582" s="201"/>
      <c r="DO582" s="201"/>
      <c r="DP582" s="201"/>
      <c r="DQ582" s="201"/>
      <c r="DR582" s="201"/>
      <c r="DS582" s="201"/>
      <c r="DT582" s="201"/>
    </row>
    <row r="583" spans="5:124" s="27" customFormat="1" ht="17" hidden="1" customHeight="1" outlineLevel="1" x14ac:dyDescent="0.15">
      <c r="E583" s="201"/>
      <c r="H583" s="55"/>
      <c r="I583" s="191" t="str">
        <f>I528</f>
        <v>comando in base al fabbisogno (modulabile CF/CE)</v>
      </c>
      <c r="J583" s="191"/>
      <c r="K583" s="191"/>
      <c r="L583" s="191"/>
      <c r="M583" s="191"/>
      <c r="N583" s="191"/>
      <c r="O583" s="191"/>
      <c r="P583" s="191"/>
      <c r="Q583" s="191"/>
      <c r="R583" s="191"/>
      <c r="S583" s="191"/>
      <c r="T583" s="191"/>
      <c r="U583" s="191"/>
      <c r="V583" s="191"/>
      <c r="W583" s="191"/>
      <c r="X583" s="191"/>
      <c r="Y583" s="191"/>
      <c r="Z583" s="1412">
        <v>0.3</v>
      </c>
      <c r="AA583" s="1412"/>
      <c r="AB583" s="1412"/>
      <c r="AC583" s="198"/>
      <c r="AD583" s="1412">
        <v>0</v>
      </c>
      <c r="AE583" s="1412"/>
      <c r="AF583" s="1412"/>
      <c r="AG583" s="198"/>
      <c r="AH583" s="1412">
        <v>0.3</v>
      </c>
      <c r="AI583" s="1412"/>
      <c r="AJ583" s="1412"/>
      <c r="AK583" s="198"/>
      <c r="AL583" s="1412">
        <v>0.5</v>
      </c>
      <c r="AM583" s="1412"/>
      <c r="AN583" s="1412"/>
      <c r="AO583" s="192"/>
      <c r="AP583" s="192"/>
      <c r="AQ583" s="192"/>
      <c r="AR583" s="192"/>
      <c r="AS583" s="192"/>
      <c r="AT583" s="192"/>
      <c r="AU583" s="192"/>
      <c r="AV583" s="192"/>
      <c r="AW583" s="192"/>
      <c r="AX583" s="1292">
        <f>Z583</f>
        <v>0.3</v>
      </c>
      <c r="AY583" s="1292"/>
      <c r="AZ583" s="1292"/>
      <c r="BB583" s="1292">
        <f>AD583</f>
        <v>0</v>
      </c>
      <c r="BC583" s="1292"/>
      <c r="BD583" s="1292"/>
      <c r="BF583" s="1292">
        <f>AH583</f>
        <v>0.3</v>
      </c>
      <c r="BG583" s="1292"/>
      <c r="BH583" s="1292"/>
      <c r="BJ583" s="1292">
        <f>AL583</f>
        <v>0.5</v>
      </c>
      <c r="BK583" s="1292"/>
      <c r="BL583" s="1292"/>
      <c r="BM583" s="192"/>
      <c r="BN583" s="192"/>
      <c r="BO583" s="192"/>
      <c r="BP583" s="192"/>
      <c r="BQ583" s="201"/>
      <c r="BR583" s="201"/>
      <c r="BS583" s="201"/>
      <c r="BT583" s="201"/>
      <c r="BU583" s="63"/>
      <c r="BV583" s="63"/>
      <c r="BW583" s="63"/>
      <c r="BX583" s="63"/>
      <c r="BY583" s="63"/>
      <c r="BZ583" s="63"/>
      <c r="CA583" s="63"/>
      <c r="CB583" s="63"/>
      <c r="CC583" s="63"/>
      <c r="CD583" s="201"/>
      <c r="CE583" s="201"/>
      <c r="CF583" s="201"/>
      <c r="CG583" s="201"/>
      <c r="CH583" s="201"/>
      <c r="CI583" s="201"/>
      <c r="CJ583" s="201"/>
      <c r="CK583" s="201"/>
      <c r="CL583" s="201"/>
      <c r="CM583" s="201"/>
      <c r="CN583" s="201"/>
      <c r="CO583" s="201"/>
      <c r="CP583" s="201"/>
      <c r="CQ583" s="201"/>
      <c r="CR583" s="201"/>
      <c r="CS583" s="201"/>
      <c r="CT583" s="201"/>
      <c r="CU583" s="201"/>
      <c r="CV583" s="201"/>
      <c r="CW583" s="201"/>
      <c r="CX583" s="201"/>
      <c r="CY583" s="201"/>
      <c r="CZ583" s="201"/>
      <c r="DA583" s="201"/>
      <c r="DB583" s="201"/>
      <c r="DC583" s="201"/>
      <c r="DD583" s="201"/>
      <c r="DE583" s="201"/>
      <c r="DF583" s="201"/>
      <c r="DG583" s="201"/>
      <c r="DH583" s="201"/>
      <c r="DI583" s="201"/>
      <c r="DJ583" s="201"/>
      <c r="DK583" s="201"/>
      <c r="DL583" s="201"/>
      <c r="DM583" s="201"/>
      <c r="DN583" s="201"/>
      <c r="DO583" s="201"/>
      <c r="DP583" s="201"/>
      <c r="DQ583" s="201"/>
      <c r="DR583" s="201"/>
      <c r="DS583" s="201"/>
      <c r="DT583" s="201"/>
    </row>
    <row r="584" spans="5:124" s="27" customFormat="1" ht="17" hidden="1" customHeight="1" outlineLevel="1" x14ac:dyDescent="0.15">
      <c r="E584" s="201"/>
      <c r="H584" s="55"/>
      <c r="I584" s="191"/>
      <c r="J584" s="191"/>
      <c r="K584" s="191"/>
      <c r="L584" s="191"/>
      <c r="M584" s="191"/>
      <c r="N584" s="191"/>
      <c r="O584" s="191"/>
      <c r="P584" s="191"/>
      <c r="Q584" s="191"/>
      <c r="R584" s="191"/>
      <c r="S584" s="191"/>
      <c r="T584" s="191"/>
      <c r="U584" s="191"/>
      <c r="V584" s="191"/>
      <c r="W584" s="191"/>
      <c r="X584" s="191"/>
      <c r="Y584" s="191"/>
      <c r="Z584" s="193"/>
      <c r="AA584" s="193"/>
      <c r="AB584" s="193"/>
      <c r="AD584" s="193"/>
      <c r="AE584" s="193"/>
      <c r="AF584" s="193"/>
      <c r="AH584" s="193"/>
      <c r="AI584" s="193"/>
      <c r="AJ584" s="193"/>
      <c r="AL584" s="193"/>
      <c r="AM584" s="193"/>
      <c r="AN584" s="193"/>
      <c r="AO584" s="192"/>
      <c r="AP584" s="192"/>
      <c r="AQ584" s="192"/>
      <c r="AR584" s="192"/>
      <c r="AS584" s="192"/>
      <c r="AT584" s="192"/>
      <c r="AX584" s="193"/>
      <c r="AY584" s="193"/>
      <c r="AZ584" s="193"/>
      <c r="BB584" s="193"/>
      <c r="BC584" s="193"/>
      <c r="BD584" s="193"/>
      <c r="BF584" s="193"/>
      <c r="BG584" s="193"/>
      <c r="BH584" s="193"/>
      <c r="BJ584" s="193"/>
      <c r="BK584" s="193"/>
      <c r="BL584" s="193"/>
      <c r="BM584" s="192"/>
      <c r="BN584" s="192"/>
      <c r="BO584" s="192"/>
      <c r="BP584" s="192"/>
      <c r="BQ584" s="201"/>
      <c r="BR584" s="201"/>
      <c r="BS584" s="201"/>
      <c r="BT584" s="201"/>
      <c r="BU584" s="63"/>
      <c r="BV584" s="63"/>
      <c r="BW584" s="63"/>
      <c r="BX584" s="63"/>
      <c r="BY584" s="63"/>
      <c r="BZ584" s="63"/>
      <c r="CA584" s="63"/>
      <c r="CB584" s="63"/>
      <c r="CC584" s="63"/>
      <c r="CD584" s="201"/>
      <c r="CE584" s="201"/>
      <c r="CF584" s="201"/>
      <c r="CG584" s="201"/>
      <c r="CH584" s="201"/>
      <c r="CI584" s="201"/>
      <c r="CJ584" s="201"/>
      <c r="CK584" s="201"/>
      <c r="CL584" s="201"/>
      <c r="CM584" s="201"/>
      <c r="CN584" s="201"/>
      <c r="CO584" s="201"/>
      <c r="CP584" s="201"/>
      <c r="CQ584" s="201"/>
      <c r="CR584" s="201"/>
      <c r="CS584" s="201"/>
      <c r="CT584" s="201"/>
      <c r="CU584" s="201"/>
      <c r="CV584" s="201"/>
      <c r="CW584" s="201"/>
      <c r="CX584" s="201"/>
      <c r="CY584" s="201"/>
      <c r="CZ584" s="201"/>
      <c r="DA584" s="201"/>
      <c r="DB584" s="201"/>
      <c r="DC584" s="201"/>
      <c r="DD584" s="201"/>
      <c r="DE584" s="201"/>
      <c r="DF584" s="201"/>
      <c r="DG584" s="201"/>
      <c r="DH584" s="201"/>
      <c r="DI584" s="201"/>
      <c r="DJ584" s="201"/>
      <c r="DK584" s="201"/>
      <c r="DL584" s="201"/>
      <c r="DM584" s="201"/>
      <c r="DN584" s="201"/>
      <c r="DO584" s="201"/>
      <c r="DP584" s="201"/>
      <c r="DQ584" s="201"/>
      <c r="DR584" s="201"/>
      <c r="DS584" s="201"/>
      <c r="DT584" s="201"/>
    </row>
    <row r="585" spans="5:124" s="27" customFormat="1" ht="17" hidden="1" customHeight="1" outlineLevel="1" x14ac:dyDescent="0.15">
      <c r="E585" s="201"/>
      <c r="H585" s="55"/>
      <c r="I585" s="191" t="s">
        <v>120</v>
      </c>
      <c r="J585" s="191"/>
      <c r="K585" s="191"/>
      <c r="L585" s="191"/>
      <c r="M585" s="191"/>
      <c r="N585" s="191"/>
      <c r="O585" s="191"/>
      <c r="P585" s="191"/>
      <c r="Q585" s="191"/>
      <c r="R585" s="191"/>
      <c r="S585" s="191"/>
      <c r="T585" s="191"/>
      <c r="U585" s="191"/>
      <c r="V585" s="191"/>
      <c r="W585" s="191"/>
      <c r="X585" s="191"/>
      <c r="Y585" s="191"/>
      <c r="Z585" s="1398">
        <f>AB93</f>
        <v>0</v>
      </c>
      <c r="AA585" s="1398"/>
      <c r="AB585" s="1398"/>
      <c r="AC585" s="1398"/>
      <c r="AD585" s="1398"/>
      <c r="AE585" s="1398"/>
      <c r="AF585" s="1398"/>
      <c r="AG585" s="1398"/>
      <c r="AH585" s="1398"/>
      <c r="AI585" s="1398"/>
      <c r="AJ585" s="1398"/>
      <c r="AK585" s="1398"/>
      <c r="AL585" s="1398"/>
      <c r="AM585" s="1398"/>
      <c r="AN585" s="1398"/>
      <c r="AO585" s="192"/>
      <c r="AP585" s="192"/>
      <c r="AQ585" s="192"/>
      <c r="AR585" s="192"/>
      <c r="AS585" s="192"/>
      <c r="AT585" s="192"/>
      <c r="AU585" s="192"/>
      <c r="AV585" s="192"/>
      <c r="AW585" s="192"/>
      <c r="AX585" s="1398">
        <f>AZ93</f>
        <v>0</v>
      </c>
      <c r="AY585" s="1398"/>
      <c r="AZ585" s="1398"/>
      <c r="BA585" s="1398"/>
      <c r="BB585" s="1398"/>
      <c r="BC585" s="1398"/>
      <c r="BD585" s="1398"/>
      <c r="BE585" s="1398"/>
      <c r="BF585" s="1398"/>
      <c r="BG585" s="1398"/>
      <c r="BH585" s="1398"/>
      <c r="BI585" s="1398"/>
      <c r="BJ585" s="1398"/>
      <c r="BK585" s="1398"/>
      <c r="BL585" s="1398"/>
      <c r="BM585" s="192"/>
      <c r="BN585" s="192"/>
      <c r="BO585" s="192"/>
      <c r="BP585" s="192"/>
      <c r="BQ585" s="201"/>
      <c r="BR585" s="201"/>
      <c r="BS585" s="201"/>
      <c r="BT585" s="201"/>
      <c r="BU585" s="63"/>
      <c r="BV585" s="63"/>
      <c r="BW585" s="63"/>
      <c r="BX585" s="63"/>
      <c r="BY585" s="63"/>
      <c r="BZ585" s="63"/>
      <c r="CA585" s="63"/>
      <c r="CB585" s="63"/>
      <c r="CC585" s="63"/>
      <c r="CD585" s="201"/>
      <c r="CE585" s="201"/>
      <c r="CF585" s="201"/>
      <c r="CG585" s="201"/>
      <c r="CH585" s="201"/>
      <c r="CI585" s="201"/>
      <c r="CJ585" s="201"/>
      <c r="CK585" s="201"/>
      <c r="CL585" s="201"/>
      <c r="CM585" s="201"/>
      <c r="CN585" s="201"/>
      <c r="CO585" s="201"/>
      <c r="CP585" s="201"/>
      <c r="CQ585" s="201"/>
      <c r="CR585" s="201"/>
      <c r="CS585" s="201"/>
      <c r="CT585" s="201"/>
      <c r="CU585" s="201"/>
      <c r="CV585" s="201"/>
      <c r="CW585" s="201"/>
      <c r="CX585" s="201"/>
      <c r="CY585" s="201"/>
      <c r="CZ585" s="201"/>
      <c r="DA585" s="201"/>
      <c r="DB585" s="201"/>
      <c r="DC585" s="201"/>
      <c r="DD585" s="201"/>
      <c r="DE585" s="201"/>
      <c r="DF585" s="201"/>
      <c r="DG585" s="201"/>
      <c r="DH585" s="201"/>
      <c r="DI585" s="201"/>
      <c r="DJ585" s="201"/>
      <c r="DK585" s="201"/>
      <c r="DL585" s="201"/>
      <c r="DM585" s="201"/>
      <c r="DN585" s="201"/>
      <c r="DO585" s="201"/>
      <c r="DP585" s="201"/>
      <c r="DQ585" s="201"/>
      <c r="DR585" s="201"/>
      <c r="DS585" s="201"/>
      <c r="DT585" s="201"/>
    </row>
    <row r="586" spans="5:124" s="124" customFormat="1" ht="17" hidden="1" customHeight="1" outlineLevel="1" x14ac:dyDescent="0.15">
      <c r="E586" s="216"/>
      <c r="H586" s="55"/>
      <c r="I586" s="27" t="s">
        <v>130</v>
      </c>
      <c r="S586" s="190"/>
      <c r="T586" s="190"/>
      <c r="U586" s="190"/>
      <c r="V586" s="190"/>
      <c r="W586" s="190"/>
      <c r="X586" s="190"/>
      <c r="Y586" s="190"/>
      <c r="Z586" s="1334">
        <f>IF($I583=$Z585,Z583,Z582)</f>
        <v>0</v>
      </c>
      <c r="AA586" s="1334"/>
      <c r="AB586" s="1334"/>
      <c r="AC586" s="27"/>
      <c r="AD586" s="1334">
        <f>IF($I583=$Z585,AD583,AD582)</f>
        <v>0</v>
      </c>
      <c r="AE586" s="1334"/>
      <c r="AF586" s="1334"/>
      <c r="AG586" s="27"/>
      <c r="AH586" s="1334">
        <f>IF($I583=$Z585,AH583,AH582)</f>
        <v>0</v>
      </c>
      <c r="AI586" s="1334"/>
      <c r="AJ586" s="1334"/>
      <c r="AK586" s="27"/>
      <c r="AL586" s="1334">
        <f>IF($I583=$Z585,AL583,AL582)</f>
        <v>0</v>
      </c>
      <c r="AM586" s="1334"/>
      <c r="AN586" s="1334"/>
      <c r="AO586" s="192"/>
      <c r="AP586" s="1333">
        <f>IF(AP587=0,0,1-AP588/AP587)</f>
        <v>0</v>
      </c>
      <c r="AQ586" s="1333"/>
      <c r="AR586" s="1333"/>
      <c r="AS586" s="1333"/>
      <c r="AT586" s="1333"/>
      <c r="AU586" s="192"/>
      <c r="AV586" s="192"/>
      <c r="AW586" s="192"/>
      <c r="AX586" s="1334">
        <f>IF($I583=$AX585,AX583,AX582)</f>
        <v>0</v>
      </c>
      <c r="AY586" s="1334"/>
      <c r="AZ586" s="1334"/>
      <c r="BA586" s="27"/>
      <c r="BB586" s="1334">
        <f>IF($I583=$AX585,BB583,BB582)</f>
        <v>0</v>
      </c>
      <c r="BC586" s="1334"/>
      <c r="BD586" s="1334"/>
      <c r="BE586" s="27"/>
      <c r="BF586" s="1334">
        <f>IF($I583=$AX585,BF583,BF582)</f>
        <v>0</v>
      </c>
      <c r="BG586" s="1334"/>
      <c r="BH586" s="1334"/>
      <c r="BI586" s="27"/>
      <c r="BJ586" s="1334">
        <f>IF($I583=$AX585,BJ583,BJ582)</f>
        <v>0</v>
      </c>
      <c r="BK586" s="1334"/>
      <c r="BL586" s="1334"/>
      <c r="BM586" s="192"/>
      <c r="BN586" s="1333">
        <f>IF(BN587=0,0,1-BN588/BN587)</f>
        <v>0</v>
      </c>
      <c r="BO586" s="1333"/>
      <c r="BP586" s="1333"/>
      <c r="BQ586" s="201"/>
      <c r="BR586" s="216"/>
      <c r="BS586" s="216"/>
      <c r="BT586" s="216"/>
      <c r="BU586" s="63"/>
      <c r="BV586" s="63"/>
      <c r="BW586" s="63"/>
      <c r="BX586" s="63"/>
      <c r="BY586" s="63"/>
      <c r="BZ586" s="63"/>
      <c r="CA586" s="63"/>
      <c r="CB586" s="63"/>
      <c r="CC586" s="63"/>
      <c r="CD586" s="216"/>
      <c r="CE586" s="216"/>
      <c r="CF586" s="216"/>
      <c r="CG586" s="216"/>
      <c r="CH586" s="216"/>
      <c r="CI586" s="216"/>
      <c r="CJ586" s="216"/>
      <c r="CK586" s="216"/>
      <c r="CL586" s="216"/>
      <c r="CM586" s="216"/>
      <c r="CN586" s="216"/>
      <c r="CO586" s="216"/>
      <c r="CP586" s="216"/>
      <c r="CQ586" s="216"/>
      <c r="CR586" s="216"/>
      <c r="CS586" s="216"/>
      <c r="CT586" s="216"/>
      <c r="CU586" s="216"/>
      <c r="CV586" s="216"/>
      <c r="CW586" s="216"/>
      <c r="CX586" s="216"/>
      <c r="CY586" s="216"/>
      <c r="CZ586" s="216"/>
      <c r="DA586" s="216"/>
      <c r="DB586" s="216"/>
      <c r="DC586" s="216"/>
      <c r="DD586" s="216"/>
      <c r="DE586" s="216"/>
      <c r="DF586" s="216"/>
      <c r="DG586" s="216"/>
      <c r="DH586" s="216"/>
      <c r="DI586" s="216"/>
      <c r="DJ586" s="216"/>
      <c r="DK586" s="216"/>
      <c r="DL586" s="216"/>
      <c r="DM586" s="216"/>
      <c r="DN586" s="216"/>
      <c r="DO586" s="216"/>
      <c r="DP586" s="216"/>
      <c r="DQ586" s="216"/>
      <c r="DR586" s="216"/>
      <c r="DS586" s="216"/>
      <c r="DT586" s="216"/>
    </row>
    <row r="587" spans="5:124" s="27" customFormat="1" ht="17" hidden="1" customHeight="1" outlineLevel="1" x14ac:dyDescent="0.15">
      <c r="E587" s="201"/>
      <c r="H587" s="55"/>
      <c r="I587" s="191" t="s">
        <v>131</v>
      </c>
      <c r="J587" s="191"/>
      <c r="K587" s="191"/>
      <c r="L587" s="191"/>
      <c r="M587" s="191"/>
      <c r="N587" s="191"/>
      <c r="O587" s="191"/>
      <c r="P587" s="191"/>
      <c r="Q587" s="191"/>
      <c r="R587" s="191"/>
      <c r="S587" s="191"/>
      <c r="T587" s="191"/>
      <c r="U587" s="191" t="s">
        <v>95</v>
      </c>
      <c r="V587" s="191"/>
      <c r="W587" s="191"/>
      <c r="X587" s="191"/>
      <c r="Y587" s="191"/>
      <c r="Z587" s="1278">
        <f>Z$512</f>
        <v>0</v>
      </c>
      <c r="AA587" s="1278"/>
      <c r="AB587" s="1278"/>
      <c r="AD587" s="1278">
        <f>AD$512</f>
        <v>0</v>
      </c>
      <c r="AE587" s="1278"/>
      <c r="AF587" s="1278"/>
      <c r="AH587" s="1278">
        <f>AH$512</f>
        <v>0</v>
      </c>
      <c r="AI587" s="1278"/>
      <c r="AJ587" s="1278"/>
      <c r="AL587" s="1278">
        <f>AL$512</f>
        <v>0</v>
      </c>
      <c r="AM587" s="1278"/>
      <c r="AN587" s="1278"/>
      <c r="AO587" s="192"/>
      <c r="AP587" s="1278">
        <f>SUM(Z587:AN587)</f>
        <v>0</v>
      </c>
      <c r="AQ587" s="1278"/>
      <c r="AR587" s="1278"/>
      <c r="AS587" s="1278"/>
      <c r="AT587" s="1278"/>
      <c r="AU587" s="192"/>
      <c r="AV587" s="192"/>
      <c r="AW587" s="192"/>
      <c r="AX587" s="1278">
        <f>AX$512</f>
        <v>0</v>
      </c>
      <c r="AY587" s="1278"/>
      <c r="AZ587" s="1278"/>
      <c r="BB587" s="1278">
        <f>BB$512</f>
        <v>0</v>
      </c>
      <c r="BC587" s="1278"/>
      <c r="BD587" s="1278"/>
      <c r="BF587" s="1278">
        <f>BF$512</f>
        <v>0</v>
      </c>
      <c r="BG587" s="1278"/>
      <c r="BH587" s="1278"/>
      <c r="BJ587" s="1278">
        <f>BJ$512</f>
        <v>0</v>
      </c>
      <c r="BK587" s="1278"/>
      <c r="BL587" s="1278"/>
      <c r="BM587" s="192"/>
      <c r="BN587" s="1278">
        <f>SUM(AX587:BL587)</f>
        <v>0</v>
      </c>
      <c r="BO587" s="1278"/>
      <c r="BP587" s="1278"/>
      <c r="BQ587" s="201"/>
      <c r="BR587" s="201"/>
      <c r="BS587" s="201"/>
      <c r="BT587" s="201"/>
      <c r="BU587" s="63"/>
      <c r="BV587" s="63"/>
      <c r="BW587" s="63"/>
      <c r="BX587" s="63"/>
      <c r="BY587" s="63"/>
      <c r="BZ587" s="63"/>
      <c r="CA587" s="63"/>
      <c r="CB587" s="63"/>
      <c r="CC587" s="63"/>
      <c r="CD587" s="201"/>
      <c r="CE587" s="201"/>
      <c r="CF587" s="201"/>
      <c r="CG587" s="201"/>
      <c r="CH587" s="201"/>
      <c r="CI587" s="201"/>
      <c r="CJ587" s="201"/>
      <c r="CK587" s="201"/>
      <c r="CL587" s="201"/>
      <c r="CM587" s="201"/>
      <c r="CN587" s="201"/>
      <c r="CO587" s="201"/>
      <c r="CP587" s="201"/>
      <c r="CQ587" s="201"/>
      <c r="CR587" s="201"/>
      <c r="CS587" s="201"/>
      <c r="CT587" s="201"/>
      <c r="CU587" s="201"/>
      <c r="CV587" s="201"/>
      <c r="CW587" s="201"/>
      <c r="CX587" s="201"/>
      <c r="CY587" s="201"/>
      <c r="CZ587" s="201"/>
      <c r="DA587" s="201"/>
      <c r="DB587" s="201"/>
      <c r="DC587" s="201"/>
      <c r="DD587" s="201"/>
      <c r="DE587" s="201"/>
      <c r="DF587" s="201"/>
      <c r="DG587" s="201"/>
      <c r="DH587" s="201"/>
      <c r="DI587" s="201"/>
      <c r="DJ587" s="201"/>
      <c r="DK587" s="201"/>
      <c r="DL587" s="201"/>
      <c r="DM587" s="201"/>
      <c r="DN587" s="201"/>
      <c r="DO587" s="201"/>
      <c r="DP587" s="201"/>
      <c r="DQ587" s="201"/>
      <c r="DR587" s="201"/>
      <c r="DS587" s="201"/>
      <c r="DT587" s="201"/>
    </row>
    <row r="588" spans="5:124" s="124" customFormat="1" ht="17" hidden="1" customHeight="1" outlineLevel="1" x14ac:dyDescent="0.15">
      <c r="E588" s="216"/>
      <c r="H588" s="55"/>
      <c r="I588" s="191" t="s">
        <v>132</v>
      </c>
      <c r="J588" s="191"/>
      <c r="K588" s="191"/>
      <c r="L588" s="191"/>
      <c r="M588" s="191"/>
      <c r="N588" s="191"/>
      <c r="O588" s="191"/>
      <c r="P588" s="191"/>
      <c r="Q588" s="191"/>
      <c r="R588" s="191"/>
      <c r="S588" s="190"/>
      <c r="T588" s="190"/>
      <c r="U588" s="191" t="s">
        <v>95</v>
      </c>
      <c r="V588" s="190"/>
      <c r="W588" s="190"/>
      <c r="X588" s="190"/>
      <c r="Y588" s="190"/>
      <c r="Z588" s="1290">
        <f>Z587-Z586*Z587</f>
        <v>0</v>
      </c>
      <c r="AA588" s="1290"/>
      <c r="AB588" s="1290"/>
      <c r="AC588" s="194"/>
      <c r="AD588" s="1290">
        <f>AD587-AD586*AD587</f>
        <v>0</v>
      </c>
      <c r="AE588" s="1290"/>
      <c r="AF588" s="1290"/>
      <c r="AG588" s="194"/>
      <c r="AH588" s="1290">
        <f>AH587-AH586*AH587</f>
        <v>0</v>
      </c>
      <c r="AI588" s="1290"/>
      <c r="AJ588" s="1290"/>
      <c r="AK588" s="194"/>
      <c r="AL588" s="1290">
        <f>AL587-AL586*AL587</f>
        <v>0</v>
      </c>
      <c r="AM588" s="1290"/>
      <c r="AN588" s="1290"/>
      <c r="AO588" s="27"/>
      <c r="AP588" s="1290">
        <f>SUM(Z588:AN588)</f>
        <v>0</v>
      </c>
      <c r="AQ588" s="1290"/>
      <c r="AR588" s="1290"/>
      <c r="AS588" s="1290"/>
      <c r="AT588" s="1290"/>
      <c r="AV588" s="192"/>
      <c r="AW588" s="192"/>
      <c r="AX588" s="1367">
        <f>AX587-AX586*AX587</f>
        <v>0</v>
      </c>
      <c r="AY588" s="1367"/>
      <c r="AZ588" s="1367"/>
      <c r="BA588" s="195"/>
      <c r="BB588" s="1367">
        <f>BB587-BB586*BB587</f>
        <v>0</v>
      </c>
      <c r="BC588" s="1367"/>
      <c r="BD588" s="1367"/>
      <c r="BE588" s="195"/>
      <c r="BF588" s="1367">
        <f>BF587-BF586*BF587</f>
        <v>0</v>
      </c>
      <c r="BG588" s="1367"/>
      <c r="BH588" s="1367"/>
      <c r="BI588" s="195"/>
      <c r="BJ588" s="1367">
        <f>BJ587-BJ586*BJ587</f>
        <v>0</v>
      </c>
      <c r="BK588" s="1367"/>
      <c r="BL588" s="1367"/>
      <c r="BN588" s="1367">
        <f>SUM(AX588:BL588)</f>
        <v>0</v>
      </c>
      <c r="BO588" s="1367"/>
      <c r="BP588" s="1367"/>
      <c r="BQ588" s="201"/>
      <c r="BR588" s="216"/>
      <c r="BS588" s="216"/>
      <c r="BT588" s="216"/>
      <c r="BU588" s="63"/>
      <c r="BV588" s="63"/>
      <c r="BW588" s="63"/>
      <c r="BX588" s="63"/>
      <c r="BY588" s="63"/>
      <c r="BZ588" s="63"/>
      <c r="CA588" s="63"/>
      <c r="CB588" s="63"/>
      <c r="CC588" s="63"/>
      <c r="CD588" s="216"/>
      <c r="CE588" s="216"/>
      <c r="CF588" s="216"/>
      <c r="CG588" s="216"/>
      <c r="CH588" s="216"/>
      <c r="CI588" s="216"/>
      <c r="CJ588" s="216"/>
      <c r="CK588" s="216"/>
      <c r="CL588" s="216"/>
      <c r="CM588" s="216"/>
      <c r="CN588" s="216"/>
      <c r="CO588" s="216"/>
      <c r="CP588" s="216"/>
      <c r="CQ588" s="216"/>
      <c r="CR588" s="216"/>
      <c r="CS588" s="216"/>
      <c r="CT588" s="216"/>
      <c r="CU588" s="216"/>
      <c r="CV588" s="216"/>
      <c r="CW588" s="216"/>
      <c r="CX588" s="216"/>
      <c r="CY588" s="216"/>
      <c r="CZ588" s="216"/>
      <c r="DA588" s="216"/>
      <c r="DB588" s="216"/>
      <c r="DC588" s="216"/>
      <c r="DD588" s="216"/>
      <c r="DE588" s="216"/>
      <c r="DF588" s="216"/>
      <c r="DG588" s="216"/>
      <c r="DH588" s="216"/>
      <c r="DI588" s="216"/>
      <c r="DJ588" s="216"/>
      <c r="DK588" s="216"/>
      <c r="DL588" s="216"/>
      <c r="DM588" s="216"/>
      <c r="DN588" s="216"/>
      <c r="DO588" s="216"/>
      <c r="DP588" s="216"/>
      <c r="DQ588" s="216"/>
      <c r="DR588" s="216"/>
      <c r="DS588" s="216"/>
      <c r="DT588" s="216"/>
    </row>
    <row r="589" spans="5:124" s="124" customFormat="1" ht="17" hidden="1" customHeight="1" outlineLevel="1" x14ac:dyDescent="0.15">
      <c r="E589" s="216"/>
      <c r="H589" s="361"/>
      <c r="AF589" s="196"/>
      <c r="AG589" s="196"/>
      <c r="AH589" s="196"/>
      <c r="AI589" s="196"/>
      <c r="AJ589" s="196"/>
      <c r="AU589" s="197"/>
      <c r="AV589" s="197"/>
      <c r="AW589" s="197"/>
      <c r="AX589" s="197"/>
      <c r="AY589" s="197"/>
      <c r="BF589" s="27"/>
      <c r="BQ589" s="201"/>
      <c r="BR589" s="216"/>
      <c r="BS589" s="216"/>
      <c r="BT589" s="216"/>
      <c r="BU589" s="63"/>
      <c r="BV589" s="63"/>
      <c r="BW589" s="63"/>
      <c r="BX589" s="63"/>
      <c r="BY589" s="63"/>
      <c r="BZ589" s="63"/>
      <c r="CA589" s="63"/>
      <c r="CB589" s="63"/>
      <c r="CC589" s="63"/>
      <c r="CD589" s="216"/>
      <c r="CE589" s="216"/>
      <c r="CF589" s="216"/>
      <c r="CG589" s="216"/>
      <c r="CH589" s="216"/>
      <c r="CI589" s="216"/>
      <c r="CJ589" s="216"/>
      <c r="CK589" s="216"/>
      <c r="CL589" s="216"/>
      <c r="CM589" s="216"/>
      <c r="CN589" s="216"/>
      <c r="CO589" s="216"/>
      <c r="CP589" s="216"/>
      <c r="CQ589" s="216"/>
      <c r="CR589" s="216"/>
      <c r="CS589" s="216"/>
      <c r="CT589" s="216"/>
      <c r="CU589" s="216"/>
      <c r="CV589" s="216"/>
      <c r="CW589" s="216"/>
      <c r="CX589" s="216"/>
      <c r="CY589" s="216"/>
      <c r="CZ589" s="216"/>
      <c r="DA589" s="216"/>
      <c r="DB589" s="216"/>
      <c r="DC589" s="216"/>
      <c r="DD589" s="216"/>
      <c r="DE589" s="216"/>
      <c r="DF589" s="216"/>
      <c r="DG589" s="216"/>
      <c r="DH589" s="216"/>
      <c r="DI589" s="216"/>
      <c r="DJ589" s="216"/>
      <c r="DK589" s="216"/>
      <c r="DL589" s="216"/>
      <c r="DM589" s="216"/>
      <c r="DN589" s="216"/>
      <c r="DO589" s="216"/>
      <c r="DP589" s="216"/>
      <c r="DQ589" s="216"/>
      <c r="DR589" s="216"/>
      <c r="DS589" s="216"/>
      <c r="DT589" s="216"/>
    </row>
    <row r="590" spans="5:124" ht="16" hidden="1" outlineLevel="1" x14ac:dyDescent="0.15">
      <c r="H590" s="9"/>
      <c r="I590" s="6"/>
      <c r="J590" s="6"/>
      <c r="K590" s="6"/>
      <c r="L590" s="6"/>
      <c r="M590" s="6"/>
      <c r="N590" s="6"/>
      <c r="O590" s="6"/>
      <c r="P590" s="6"/>
      <c r="Q590" s="6"/>
      <c r="R590" s="6"/>
      <c r="S590" s="6"/>
      <c r="T590" s="6"/>
      <c r="U590" s="9"/>
      <c r="V590" s="11"/>
      <c r="W590" s="5"/>
      <c r="X590" s="5"/>
      <c r="Y590" s="5"/>
      <c r="Z590" s="7"/>
      <c r="AA590" s="7"/>
      <c r="AB590" s="7"/>
      <c r="AC590" s="7"/>
      <c r="AD590" s="7"/>
      <c r="AE590" s="8"/>
      <c r="AG590" s="27"/>
      <c r="BQ590" s="201"/>
    </row>
    <row r="591" spans="5:124" s="27" customFormat="1" ht="23" hidden="1" customHeight="1" outlineLevel="1" x14ac:dyDescent="0.15">
      <c r="E591" s="201"/>
      <c r="H591" s="378" t="s">
        <v>777</v>
      </c>
      <c r="I591" s="189"/>
      <c r="J591" s="189"/>
      <c r="K591" s="189"/>
      <c r="L591" s="189"/>
      <c r="M591" s="189"/>
      <c r="N591" s="189"/>
      <c r="O591" s="189"/>
      <c r="P591" s="189"/>
      <c r="Q591" s="189"/>
      <c r="R591" s="189"/>
      <c r="S591" s="189"/>
      <c r="T591" s="189"/>
      <c r="U591" s="189"/>
      <c r="V591" s="189"/>
      <c r="W591" s="189"/>
      <c r="X591" s="189"/>
      <c r="Y591" s="189"/>
      <c r="Z591" s="189"/>
      <c r="AA591" s="189"/>
      <c r="AB591" s="189"/>
      <c r="AC591" s="189"/>
      <c r="AD591" s="189"/>
      <c r="AE591" s="189"/>
      <c r="AF591" s="189"/>
      <c r="AG591" s="189"/>
      <c r="AH591" s="189"/>
      <c r="AI591" s="189"/>
      <c r="AJ591" s="189"/>
      <c r="AK591" s="189"/>
      <c r="AL591" s="189"/>
      <c r="AM591" s="189"/>
      <c r="AN591" s="189"/>
      <c r="AO591" s="189"/>
      <c r="AP591" s="189"/>
      <c r="AQ591" s="189"/>
      <c r="AR591" s="189"/>
      <c r="AS591" s="189"/>
      <c r="AT591" s="189"/>
      <c r="AU591" s="189"/>
      <c r="AV591" s="189"/>
      <c r="AW591" s="189"/>
      <c r="AX591" s="189"/>
      <c r="AY591" s="189"/>
      <c r="AZ591" s="189"/>
      <c r="BA591" s="189"/>
      <c r="BB591" s="189"/>
      <c r="BC591" s="189"/>
      <c r="BD591" s="189"/>
      <c r="BE591" s="189"/>
      <c r="BF591" s="189"/>
      <c r="BG591" s="189"/>
      <c r="BH591" s="189"/>
      <c r="BI591" s="189"/>
      <c r="BJ591" s="189"/>
      <c r="BK591" s="189"/>
      <c r="BL591" s="189"/>
      <c r="BM591" s="189"/>
      <c r="BN591" s="189"/>
      <c r="BO591" s="189"/>
      <c r="BP591" s="189"/>
      <c r="BQ591" s="201"/>
      <c r="BR591" s="201"/>
      <c r="BS591" s="201"/>
      <c r="BT591" s="201"/>
      <c r="BU591" s="63"/>
      <c r="BV591" s="63"/>
      <c r="BW591" s="63"/>
      <c r="BX591" s="63"/>
      <c r="BY591" s="63"/>
      <c r="BZ591" s="63"/>
      <c r="CA591" s="63"/>
      <c r="CB591" s="63"/>
      <c r="CC591" s="63"/>
      <c r="CD591" s="201"/>
      <c r="CE591" s="201"/>
      <c r="CF591" s="201"/>
      <c r="CG591" s="201"/>
      <c r="CH591" s="201"/>
      <c r="CI591" s="201"/>
      <c r="CJ591" s="201"/>
      <c r="CK591" s="201"/>
      <c r="CL591" s="201"/>
      <c r="CM591" s="201"/>
      <c r="CN591" s="201"/>
      <c r="CO591" s="201"/>
      <c r="CP591" s="201"/>
      <c r="CQ591" s="201"/>
      <c r="CR591" s="201"/>
      <c r="CS591" s="201"/>
      <c r="CT591" s="201"/>
      <c r="CU591" s="201"/>
      <c r="CV591" s="201"/>
      <c r="CW591" s="201"/>
      <c r="CX591" s="201"/>
      <c r="CY591" s="201"/>
      <c r="CZ591" s="201"/>
      <c r="DA591" s="201"/>
      <c r="DB591" s="201"/>
      <c r="DC591" s="201"/>
      <c r="DD591" s="201"/>
      <c r="DE591" s="201"/>
      <c r="DF591" s="201"/>
      <c r="DG591" s="201"/>
      <c r="DH591" s="201"/>
      <c r="DI591" s="201"/>
      <c r="DJ591" s="201"/>
      <c r="DK591" s="201"/>
      <c r="DL591" s="201"/>
      <c r="DM591" s="201"/>
      <c r="DN591" s="201"/>
      <c r="DO591" s="201"/>
      <c r="DP591" s="201"/>
      <c r="DQ591" s="201"/>
      <c r="DR591" s="201"/>
      <c r="DS591" s="201"/>
      <c r="DT591" s="201"/>
    </row>
    <row r="592" spans="5:124" ht="14" hidden="1" outlineLevel="1" x14ac:dyDescent="0.15">
      <c r="H592" s="4"/>
      <c r="I592" s="1"/>
      <c r="J592" s="1"/>
      <c r="K592" s="1"/>
      <c r="L592" s="1"/>
      <c r="M592" s="1"/>
      <c r="N592" s="1"/>
      <c r="O592" s="1"/>
      <c r="P592" s="1"/>
      <c r="Q592" s="1"/>
      <c r="R592" s="1"/>
      <c r="S592" s="1"/>
      <c r="T592" s="1"/>
      <c r="U592" s="1"/>
      <c r="V592" s="2"/>
      <c r="W592" s="3"/>
      <c r="X592" s="3"/>
      <c r="Y592" s="4"/>
      <c r="Z592" s="4"/>
      <c r="AA592" s="4"/>
      <c r="AB592" s="4"/>
      <c r="AC592" s="4"/>
      <c r="AD592" s="4"/>
      <c r="AE592" s="1"/>
      <c r="AG592" s="27"/>
      <c r="BQ592" s="201"/>
    </row>
    <row r="593" spans="5:124" s="27" customFormat="1" ht="17" hidden="1" customHeight="1" outlineLevel="1" x14ac:dyDescent="0.15">
      <c r="E593" s="201"/>
      <c r="H593" s="347" t="s">
        <v>172</v>
      </c>
      <c r="I593" s="74"/>
      <c r="J593" s="74"/>
      <c r="K593" s="74"/>
      <c r="M593" s="74"/>
      <c r="P593" s="74"/>
      <c r="Q593" s="74"/>
      <c r="U593" s="95"/>
      <c r="W593" s="74"/>
      <c r="X593" s="1456">
        <f>X42</f>
        <v>0</v>
      </c>
      <c r="Y593" s="1456"/>
      <c r="Z593" s="1456"/>
      <c r="AA593" s="1456"/>
      <c r="AB593" s="1456"/>
      <c r="AC593" s="1456"/>
      <c r="AD593" s="1456"/>
      <c r="AE593" s="1456"/>
      <c r="AF593" s="1456"/>
      <c r="AG593" s="1456"/>
      <c r="AH593" s="1456"/>
      <c r="AI593" s="1456"/>
      <c r="AJ593" s="1456"/>
      <c r="AK593" s="1456"/>
      <c r="AL593" s="1456"/>
      <c r="AM593" s="1456"/>
      <c r="AN593" s="1456"/>
      <c r="AO593" s="1456"/>
      <c r="AP593" s="1457"/>
      <c r="AQ593" s="171"/>
      <c r="AR593" s="171"/>
      <c r="AS593" s="74"/>
      <c r="AT593" s="74"/>
      <c r="AU593" s="74"/>
      <c r="AV593" s="74"/>
      <c r="AW593" s="74"/>
      <c r="AX593" s="74"/>
      <c r="AY593" s="74"/>
      <c r="AZ593" s="74"/>
      <c r="BQ593" s="201"/>
      <c r="BR593" s="201"/>
      <c r="BS593" s="201"/>
      <c r="BT593" s="201"/>
      <c r="BU593" s="63"/>
      <c r="BV593" s="63"/>
      <c r="BW593" s="63"/>
      <c r="BX593" s="63"/>
      <c r="BY593" s="63"/>
      <c r="BZ593" s="63"/>
      <c r="CA593" s="63"/>
      <c r="CB593" s="63"/>
      <c r="CC593" s="63"/>
      <c r="CD593" s="201"/>
      <c r="CE593" s="201"/>
      <c r="CF593" s="201"/>
      <c r="CG593" s="201"/>
      <c r="CH593" s="201"/>
      <c r="CI593" s="201"/>
      <c r="CJ593" s="201"/>
      <c r="CK593" s="201"/>
      <c r="CL593" s="201"/>
      <c r="CM593" s="201"/>
      <c r="CN593" s="201"/>
      <c r="CO593" s="201"/>
      <c r="CP593" s="201"/>
      <c r="CQ593" s="201"/>
      <c r="CR593" s="201"/>
      <c r="CS593" s="201"/>
      <c r="CT593" s="201"/>
      <c r="CU593" s="201"/>
      <c r="CV593" s="201"/>
      <c r="CW593" s="201"/>
      <c r="CX593" s="201"/>
      <c r="CY593" s="201"/>
      <c r="CZ593" s="201"/>
      <c r="DA593" s="201"/>
      <c r="DB593" s="201"/>
      <c r="DC593" s="201"/>
      <c r="DD593" s="201"/>
      <c r="DE593" s="201"/>
      <c r="DF593" s="201"/>
      <c r="DG593" s="201"/>
      <c r="DH593" s="201"/>
      <c r="DI593" s="201"/>
      <c r="DJ593" s="201"/>
      <c r="DK593" s="201"/>
      <c r="DL593" s="201"/>
      <c r="DM593" s="201"/>
      <c r="DN593" s="201"/>
      <c r="DO593" s="201"/>
      <c r="DP593" s="201"/>
      <c r="DQ593" s="201"/>
      <c r="DR593" s="201"/>
      <c r="DS593" s="201"/>
      <c r="DT593" s="201"/>
    </row>
    <row r="594" spans="5:124" s="27" customFormat="1" ht="5" hidden="1" customHeight="1" outlineLevel="1" x14ac:dyDescent="0.15">
      <c r="E594" s="201"/>
      <c r="H594" s="347"/>
      <c r="I594" s="74"/>
      <c r="J594" s="74"/>
      <c r="K594" s="74"/>
      <c r="M594" s="74"/>
      <c r="P594" s="74"/>
      <c r="Q594" s="74"/>
      <c r="U594" s="95"/>
      <c r="W594" s="74"/>
      <c r="X594" s="171"/>
      <c r="Y594" s="171"/>
      <c r="Z594" s="171"/>
      <c r="AA594" s="171"/>
      <c r="AB594" s="171"/>
      <c r="AC594" s="171"/>
      <c r="AD594" s="171"/>
      <c r="AE594" s="171"/>
      <c r="AF594" s="171"/>
      <c r="AG594" s="171"/>
      <c r="AH594" s="171"/>
      <c r="AI594" s="171"/>
      <c r="AJ594" s="171"/>
      <c r="AK594" s="171"/>
      <c r="AL594" s="171"/>
      <c r="AM594" s="171"/>
      <c r="AN594" s="171"/>
      <c r="AO594" s="171"/>
      <c r="AP594" s="171"/>
      <c r="AQ594" s="171"/>
      <c r="AR594" s="171"/>
      <c r="AS594" s="74"/>
      <c r="AT594" s="74"/>
      <c r="AU594" s="74"/>
      <c r="AV594" s="74"/>
      <c r="AW594" s="74"/>
      <c r="AX594" s="74"/>
      <c r="AY594" s="74"/>
      <c r="AZ594" s="74"/>
      <c r="BQ594" s="201"/>
      <c r="BR594" s="201"/>
      <c r="BS594" s="201"/>
      <c r="BT594" s="201"/>
      <c r="BU594" s="63"/>
      <c r="BV594" s="63"/>
      <c r="BW594" s="63"/>
      <c r="BX594" s="63"/>
      <c r="BY594" s="63"/>
      <c r="BZ594" s="63"/>
      <c r="CA594" s="63"/>
      <c r="CB594" s="63"/>
      <c r="CC594" s="63"/>
      <c r="CD594" s="201"/>
      <c r="CE594" s="201"/>
      <c r="CF594" s="201"/>
      <c r="CG594" s="201"/>
      <c r="CH594" s="201"/>
      <c r="CI594" s="201"/>
      <c r="CJ594" s="201"/>
      <c r="CK594" s="201"/>
      <c r="CL594" s="201"/>
      <c r="CM594" s="201"/>
      <c r="CN594" s="201"/>
      <c r="CO594" s="201"/>
      <c r="CP594" s="201"/>
      <c r="CQ594" s="201"/>
      <c r="CR594" s="201"/>
      <c r="CS594" s="201"/>
      <c r="CT594" s="201"/>
      <c r="CU594" s="201"/>
      <c r="CV594" s="201"/>
      <c r="CW594" s="201"/>
      <c r="CX594" s="201"/>
      <c r="CY594" s="201"/>
      <c r="CZ594" s="201"/>
      <c r="DA594" s="201"/>
      <c r="DB594" s="201"/>
      <c r="DC594" s="201"/>
      <c r="DD594" s="201"/>
      <c r="DE594" s="201"/>
      <c r="DF594" s="201"/>
      <c r="DG594" s="201"/>
      <c r="DH594" s="201"/>
      <c r="DI594" s="201"/>
      <c r="DJ594" s="201"/>
      <c r="DK594" s="201"/>
      <c r="DL594" s="201"/>
      <c r="DM594" s="201"/>
      <c r="DN594" s="201"/>
      <c r="DO594" s="201"/>
      <c r="DP594" s="201"/>
      <c r="DQ594" s="201"/>
      <c r="DR594" s="201"/>
      <c r="DS594" s="201"/>
      <c r="DT594" s="201"/>
    </row>
    <row r="595" spans="5:124" s="27" customFormat="1" ht="17" hidden="1" customHeight="1" outlineLevel="1" x14ac:dyDescent="0.15">
      <c r="E595" s="201"/>
      <c r="H595" s="347" t="s">
        <v>789</v>
      </c>
      <c r="I595" s="74"/>
      <c r="J595" s="74"/>
      <c r="K595" s="74"/>
      <c r="M595" s="74"/>
      <c r="P595" s="74"/>
      <c r="Q595" s="74"/>
      <c r="U595" s="95"/>
      <c r="W595" s="74"/>
      <c r="X595" s="1456" t="str">
        <f>IF(X593=0,H605,X593)</f>
        <v>Zurigo</v>
      </c>
      <c r="Y595" s="1456"/>
      <c r="Z595" s="1456"/>
      <c r="AA595" s="1456"/>
      <c r="AB595" s="1456"/>
      <c r="AC595" s="1456"/>
      <c r="AD595" s="1456"/>
      <c r="AE595" s="1456"/>
      <c r="AF595" s="1456"/>
      <c r="AG595" s="1456"/>
      <c r="AH595" s="1456"/>
      <c r="AI595" s="1456"/>
      <c r="AJ595" s="1456"/>
      <c r="AK595" s="1456"/>
      <c r="AL595" s="1456"/>
      <c r="AM595" s="1456"/>
      <c r="AN595" s="1456"/>
      <c r="AO595" s="1456"/>
      <c r="AP595" s="1457"/>
      <c r="AQ595" s="171"/>
      <c r="AR595" s="171"/>
      <c r="AS595" t="s">
        <v>790</v>
      </c>
      <c r="AT595" s="74"/>
      <c r="AU595" s="74"/>
      <c r="AV595" s="74"/>
      <c r="AW595" s="74"/>
      <c r="AX595" s="74"/>
      <c r="AY595" s="74"/>
      <c r="AZ595" s="74"/>
      <c r="BQ595" s="201"/>
      <c r="BR595" s="201"/>
      <c r="BS595" s="201"/>
      <c r="BT595" s="201"/>
      <c r="BU595" s="63"/>
      <c r="BV595" s="63"/>
      <c r="BW595" s="63"/>
      <c r="BX595" s="63"/>
      <c r="BY595" s="63"/>
      <c r="BZ595" s="63"/>
      <c r="CA595" s="63"/>
      <c r="CB595" s="63"/>
      <c r="CC595" s="63"/>
      <c r="CD595" s="201"/>
      <c r="CE595" s="201"/>
      <c r="CF595" s="201"/>
      <c r="CG595" s="201"/>
      <c r="CH595" s="201"/>
      <c r="CI595" s="201"/>
      <c r="CJ595" s="201"/>
      <c r="CK595" s="201"/>
      <c r="CL595" s="201"/>
      <c r="CM595" s="201"/>
      <c r="CN595" s="201"/>
      <c r="CO595" s="201"/>
      <c r="CP595" s="201"/>
      <c r="CQ595" s="201"/>
      <c r="CR595" s="201"/>
      <c r="CS595" s="201"/>
      <c r="CT595" s="201"/>
      <c r="CU595" s="201"/>
      <c r="CV595" s="201"/>
      <c r="CW595" s="201"/>
      <c r="CX595" s="201"/>
      <c r="CY595" s="201"/>
      <c r="CZ595" s="201"/>
      <c r="DA595" s="201"/>
      <c r="DB595" s="201"/>
      <c r="DC595" s="201"/>
      <c r="DD595" s="201"/>
      <c r="DE595" s="201"/>
      <c r="DF595" s="201"/>
      <c r="DG595" s="201"/>
      <c r="DH595" s="201"/>
      <c r="DI595" s="201"/>
      <c r="DJ595" s="201"/>
      <c r="DK595" s="201"/>
      <c r="DL595" s="201"/>
      <c r="DM595" s="201"/>
      <c r="DN595" s="201"/>
      <c r="DO595" s="201"/>
      <c r="DP595" s="201"/>
      <c r="DQ595" s="201"/>
      <c r="DR595" s="201"/>
      <c r="DS595" s="201"/>
      <c r="DT595" s="201"/>
    </row>
    <row r="596" spans="5:124" ht="16" hidden="1" outlineLevel="1" x14ac:dyDescent="0.15">
      <c r="H596" s="9"/>
      <c r="I596" s="6"/>
      <c r="J596" s="6"/>
      <c r="K596" s="6"/>
      <c r="L596" s="6"/>
      <c r="M596" s="6"/>
      <c r="N596" s="6"/>
      <c r="O596" s="6"/>
      <c r="P596" s="6"/>
      <c r="Q596" s="6"/>
      <c r="R596" s="6"/>
      <c r="S596" s="6"/>
      <c r="T596" s="6"/>
      <c r="U596" s="9"/>
      <c r="V596" s="11"/>
      <c r="W596" s="5"/>
      <c r="X596" s="6"/>
      <c r="Y596" s="7"/>
      <c r="Z596" s="7"/>
      <c r="AA596" s="7"/>
      <c r="AB596" s="7"/>
      <c r="AC596" s="7"/>
      <c r="AD596" s="7"/>
      <c r="AE596" s="8"/>
      <c r="AG596" s="27"/>
      <c r="BQ596" s="201"/>
    </row>
    <row r="597" spans="5:124" s="27" customFormat="1" ht="15" hidden="1" customHeight="1" outlineLevel="1" x14ac:dyDescent="0.15">
      <c r="E597" s="201"/>
      <c r="H597" s="404" t="str">
        <f>X!$C$114</f>
        <v>Primavera</v>
      </c>
      <c r="I597" s="14"/>
      <c r="J597" s="14"/>
      <c r="K597" s="14"/>
      <c r="L597" s="14"/>
      <c r="M597" s="14"/>
      <c r="N597" s="1502" t="s">
        <v>143</v>
      </c>
      <c r="O597" s="1502"/>
      <c r="P597" s="1502"/>
      <c r="Q597" s="26"/>
      <c r="R597" s="1502" t="s">
        <v>144</v>
      </c>
      <c r="S597" s="1502"/>
      <c r="T597" s="1502"/>
      <c r="U597" s="26"/>
      <c r="V597" s="1502" t="s">
        <v>145</v>
      </c>
      <c r="W597" s="1502"/>
      <c r="X597" s="1502"/>
      <c r="Y597" s="26"/>
      <c r="Z597" s="1451" t="s">
        <v>198</v>
      </c>
      <c r="AA597" s="1451"/>
      <c r="AB597" s="1451"/>
      <c r="AC597" s="14"/>
      <c r="AD597" s="1490">
        <f>SUM(AD598:AF605)</f>
        <v>0</v>
      </c>
      <c r="AE597" s="1491"/>
      <c r="AF597" s="1491"/>
      <c r="AJ597"/>
      <c r="AK597"/>
      <c r="AL597"/>
      <c r="AM597"/>
      <c r="AN597"/>
      <c r="AO597"/>
      <c r="AP597"/>
      <c r="BQ597" s="201"/>
      <c r="BR597" s="201"/>
      <c r="BS597" s="201"/>
      <c r="BT597" s="201"/>
      <c r="BU597" s="63"/>
      <c r="BV597" s="63"/>
      <c r="BW597" s="63"/>
      <c r="BX597" s="63"/>
      <c r="BY597" s="63"/>
      <c r="BZ597" s="63"/>
      <c r="CA597" s="63"/>
      <c r="CB597" s="63"/>
      <c r="CC597" s="63"/>
      <c r="CD597" s="201"/>
      <c r="CE597" s="201"/>
      <c r="CF597" s="201"/>
      <c r="CG597" s="201"/>
      <c r="CH597" s="201"/>
      <c r="CI597" s="201"/>
      <c r="CJ597" s="201"/>
      <c r="CK597" s="201"/>
      <c r="CL597" s="201"/>
      <c r="CM597" s="201"/>
      <c r="CN597" s="201"/>
      <c r="CO597" s="201"/>
      <c r="CP597" s="201"/>
      <c r="CQ597" s="201"/>
      <c r="CR597" s="201"/>
      <c r="CS597" s="201"/>
      <c r="CT597" s="201"/>
      <c r="CU597" s="201"/>
      <c r="CV597" s="201"/>
      <c r="CW597" s="201"/>
      <c r="CX597" s="201"/>
      <c r="CY597" s="201"/>
      <c r="CZ597" s="201"/>
      <c r="DA597" s="201"/>
      <c r="DB597" s="201"/>
      <c r="DC597" s="201"/>
      <c r="DD597" s="201"/>
      <c r="DE597" s="201"/>
      <c r="DF597" s="201"/>
      <c r="DG597" s="201"/>
      <c r="DH597" s="201"/>
      <c r="DI597" s="201"/>
      <c r="DJ597" s="201"/>
      <c r="DK597" s="201"/>
      <c r="DL597" s="201"/>
      <c r="DM597" s="201"/>
      <c r="DN597" s="201"/>
      <c r="DO597" s="201"/>
      <c r="DP597" s="201"/>
      <c r="DQ597" s="201"/>
      <c r="DR597" s="201"/>
      <c r="DS597" s="201"/>
      <c r="DT597" s="201"/>
    </row>
    <row r="598" spans="5:124" s="27" customFormat="1" ht="19" hidden="1" customHeight="1" outlineLevel="1" x14ac:dyDescent="0.15">
      <c r="E598" s="201"/>
      <c r="H598" s="402" t="str">
        <f>X!$C$38</f>
        <v>Basilea</v>
      </c>
      <c r="I598" s="15"/>
      <c r="J598" s="15"/>
      <c r="K598" s="15"/>
      <c r="L598" s="15"/>
      <c r="M598" s="15"/>
      <c r="N598" s="1277">
        <v>7.9877419354838706</v>
      </c>
      <c r="O598" s="1277"/>
      <c r="P598" s="1277"/>
      <c r="Q598" s="983"/>
      <c r="R598" s="1277">
        <v>13.434000000000001</v>
      </c>
      <c r="S598" s="1277"/>
      <c r="T598" s="1277"/>
      <c r="U598" s="983"/>
      <c r="V598" s="1277">
        <v>16.869999999999997</v>
      </c>
      <c r="W598" s="1277"/>
      <c r="X598" s="1277"/>
      <c r="Y598" s="15"/>
      <c r="Z598" s="1278">
        <f t="shared" ref="Z598:Z605" si="87">AVERAGE(N598:X598)</f>
        <v>12.763913978494623</v>
      </c>
      <c r="AA598" s="1278">
        <f t="shared" ref="AA598:AB605" si="88">(4.8+9.5+13)/3</f>
        <v>9.1</v>
      </c>
      <c r="AB598" s="1278">
        <f t="shared" si="88"/>
        <v>9.1</v>
      </c>
      <c r="AC598" s="16"/>
      <c r="AD598" s="1290">
        <f>IF(H598=X$593,Z598,0)</f>
        <v>0</v>
      </c>
      <c r="AE598" s="1290"/>
      <c r="AF598" s="1290"/>
      <c r="AJ598"/>
      <c r="AK598"/>
      <c r="AL598"/>
      <c r="AM598"/>
      <c r="AN598"/>
      <c r="AO598"/>
      <c r="AP598"/>
      <c r="BQ598" s="201"/>
      <c r="BR598" s="201"/>
      <c r="BS598" s="201" t="s">
        <v>1564</v>
      </c>
      <c r="BT598" s="201"/>
      <c r="BU598" s="63"/>
      <c r="BV598" s="63"/>
      <c r="BW598" s="63"/>
      <c r="BX598" s="63"/>
      <c r="BY598" s="63"/>
      <c r="BZ598" s="63"/>
      <c r="CA598" s="63"/>
      <c r="CB598" s="63"/>
      <c r="CC598" s="63"/>
      <c r="CD598" s="201"/>
      <c r="CE598" s="201"/>
      <c r="CF598" s="201"/>
      <c r="CG598" s="201"/>
      <c r="CH598" s="201"/>
      <c r="CI598" s="201"/>
      <c r="CJ598" s="201"/>
      <c r="CK598" s="201"/>
      <c r="CL598" s="201"/>
      <c r="CM598" s="201"/>
      <c r="CN598" s="201"/>
      <c r="CO598" s="201"/>
      <c r="CP598" s="201"/>
      <c r="CQ598" s="201"/>
      <c r="CR598" s="201"/>
      <c r="CS598" s="201"/>
      <c r="CT598" s="201"/>
      <c r="CU598" s="201"/>
      <c r="CV598" s="201"/>
      <c r="CW598" s="201"/>
      <c r="CX598" s="201"/>
      <c r="CY598" s="201"/>
      <c r="CZ598" s="201"/>
      <c r="DA598" s="201"/>
      <c r="DB598" s="201"/>
      <c r="DC598" s="201"/>
      <c r="DD598" s="201"/>
      <c r="DE598" s="201"/>
      <c r="DF598" s="201"/>
      <c r="DG598" s="201"/>
      <c r="DH598" s="201"/>
      <c r="DI598" s="201"/>
      <c r="DJ598" s="201"/>
      <c r="DK598" s="201"/>
      <c r="DL598" s="201"/>
      <c r="DM598" s="201"/>
      <c r="DN598" s="201"/>
      <c r="DO598" s="201"/>
      <c r="DP598" s="201"/>
      <c r="DQ598" s="201"/>
      <c r="DR598" s="201"/>
      <c r="DS598" s="201"/>
      <c r="DT598" s="201"/>
    </row>
    <row r="599" spans="5:124" s="27" customFormat="1" ht="19" hidden="1" customHeight="1" outlineLevel="1" x14ac:dyDescent="0.15">
      <c r="E599" s="201"/>
      <c r="H599" s="402" t="str">
        <f>X!$C$55</f>
        <v>Berna</v>
      </c>
      <c r="I599" s="15"/>
      <c r="J599" s="15"/>
      <c r="K599" s="15"/>
      <c r="L599" s="15"/>
      <c r="M599" s="15"/>
      <c r="N599" s="1277">
        <v>6.5119354838709684</v>
      </c>
      <c r="O599" s="1277"/>
      <c r="P599" s="1277"/>
      <c r="Q599" s="983"/>
      <c r="R599" s="1277">
        <v>12.053333333333335</v>
      </c>
      <c r="S599" s="1277"/>
      <c r="T599" s="1277"/>
      <c r="U599" s="983"/>
      <c r="V599" s="1277">
        <v>15.602258064516132</v>
      </c>
      <c r="W599" s="1277"/>
      <c r="X599" s="1277"/>
      <c r="Y599" s="15"/>
      <c r="Z599" s="1278">
        <f t="shared" si="87"/>
        <v>11.389175627240144</v>
      </c>
      <c r="AA599" s="1278">
        <f t="shared" si="88"/>
        <v>9.1</v>
      </c>
      <c r="AB599" s="1278">
        <f t="shared" si="88"/>
        <v>9.1</v>
      </c>
      <c r="AC599" s="16"/>
      <c r="AD599" s="1290">
        <f t="shared" ref="AD599:AD605" si="89">IF(H599=X$593,Z599,0)</f>
        <v>0</v>
      </c>
      <c r="AE599" s="1290"/>
      <c r="AF599" s="1290"/>
      <c r="AK599" s="481"/>
      <c r="AL599" s="481"/>
      <c r="AM599" s="481"/>
      <c r="BQ599" s="201"/>
      <c r="BR599" s="201"/>
      <c r="BS599" s="201"/>
      <c r="BT599" s="201"/>
      <c r="BU599" s="63"/>
      <c r="BV599" s="63"/>
      <c r="BW599" s="63"/>
      <c r="BX599" s="63"/>
      <c r="BY599" s="63"/>
      <c r="BZ599" s="63"/>
      <c r="CA599" s="63"/>
      <c r="CB599" s="63"/>
      <c r="CC599" s="63"/>
      <c r="CD599" s="201"/>
      <c r="CE599" s="201"/>
      <c r="CF599" s="201"/>
      <c r="CG599" s="201"/>
      <c r="CH599" s="201"/>
      <c r="CI599" s="201"/>
      <c r="CJ599" s="201"/>
      <c r="CK599" s="201"/>
      <c r="CL599" s="201"/>
      <c r="CM599" s="201"/>
      <c r="CN599" s="201"/>
      <c r="CO599" s="201"/>
      <c r="CP599" s="201"/>
      <c r="CQ599" s="201"/>
      <c r="CR599" s="201"/>
      <c r="CS599" s="201"/>
      <c r="CT599" s="201"/>
      <c r="CU599" s="201"/>
      <c r="CV599" s="201"/>
      <c r="CW599" s="201"/>
      <c r="CX599" s="201"/>
      <c r="CY599" s="201"/>
      <c r="CZ599" s="201"/>
      <c r="DA599" s="201"/>
      <c r="DB599" s="201"/>
      <c r="DC599" s="201"/>
      <c r="DD599" s="201"/>
      <c r="DE599" s="201"/>
      <c r="DF599" s="201"/>
      <c r="DG599" s="201"/>
      <c r="DH599" s="201"/>
      <c r="DI599" s="201"/>
      <c r="DJ599" s="201"/>
      <c r="DK599" s="201"/>
      <c r="DL599" s="201"/>
      <c r="DM599" s="201"/>
      <c r="DN599" s="201"/>
      <c r="DO599" s="201"/>
      <c r="DP599" s="201"/>
      <c r="DQ599" s="201"/>
      <c r="DR599" s="201"/>
      <c r="DS599" s="201"/>
      <c r="DT599" s="201"/>
    </row>
    <row r="600" spans="5:124" s="27" customFormat="1" ht="19" hidden="1" customHeight="1" outlineLevel="1" x14ac:dyDescent="0.15">
      <c r="E600" s="201"/>
      <c r="H600" s="402" t="str">
        <f>X!$C$358</f>
        <v>Davos</v>
      </c>
      <c r="I600" s="15"/>
      <c r="J600" s="15"/>
      <c r="K600" s="15"/>
      <c r="L600" s="15"/>
      <c r="M600" s="15"/>
      <c r="N600" s="1277">
        <v>-2.6</v>
      </c>
      <c r="O600" s="1277"/>
      <c r="P600" s="1277"/>
      <c r="Q600" s="983"/>
      <c r="R600" s="1277">
        <v>2.4</v>
      </c>
      <c r="S600" s="1277"/>
      <c r="T600" s="1277"/>
      <c r="U600" s="983"/>
      <c r="V600" s="1277">
        <v>6.7</v>
      </c>
      <c r="W600" s="1277"/>
      <c r="X600" s="1277"/>
      <c r="Y600" s="15"/>
      <c r="Z600" s="1278">
        <f t="shared" si="87"/>
        <v>2.1666666666666665</v>
      </c>
      <c r="AA600" s="1278">
        <f t="shared" si="88"/>
        <v>9.1</v>
      </c>
      <c r="AB600" s="1278">
        <f t="shared" si="88"/>
        <v>9.1</v>
      </c>
      <c r="AC600" s="16"/>
      <c r="AD600" s="1290">
        <f>IF(H600=X$593,Z600,0)</f>
        <v>0</v>
      </c>
      <c r="AE600" s="1290"/>
      <c r="AF600" s="1290"/>
      <c r="AK600" s="481"/>
      <c r="AL600" s="481"/>
      <c r="AM600" s="481"/>
      <c r="BQ600" s="201"/>
      <c r="BR600" s="201"/>
      <c r="BS600" s="201"/>
      <c r="BT600" s="201"/>
      <c r="BU600" s="63"/>
      <c r="BV600" s="63"/>
      <c r="BW600" s="63"/>
      <c r="BX600" s="63"/>
      <c r="BY600" s="63"/>
      <c r="BZ600" s="63"/>
      <c r="CA600" s="63"/>
      <c r="CB600" s="63"/>
      <c r="CC600" s="63"/>
      <c r="CD600" s="201"/>
      <c r="CE600" s="201"/>
      <c r="CF600" s="201"/>
      <c r="CG600" s="201"/>
      <c r="CH600" s="201"/>
      <c r="CI600" s="201"/>
      <c r="CJ600" s="201"/>
      <c r="CK600" s="201"/>
      <c r="CL600" s="201"/>
      <c r="CM600" s="201"/>
      <c r="CN600" s="201"/>
      <c r="CO600" s="201"/>
      <c r="CP600" s="201"/>
      <c r="CQ600" s="201"/>
      <c r="CR600" s="201"/>
      <c r="CS600" s="201"/>
      <c r="CT600" s="201"/>
      <c r="CU600" s="201"/>
      <c r="CV600" s="201"/>
      <c r="CW600" s="201"/>
      <c r="CX600" s="201"/>
      <c r="CY600" s="201"/>
      <c r="CZ600" s="201"/>
      <c r="DA600" s="201"/>
      <c r="DB600" s="201"/>
      <c r="DC600" s="201"/>
      <c r="DD600" s="201"/>
      <c r="DE600" s="201"/>
      <c r="DF600" s="201"/>
      <c r="DG600" s="201"/>
      <c r="DH600" s="201"/>
      <c r="DI600" s="201"/>
      <c r="DJ600" s="201"/>
      <c r="DK600" s="201"/>
      <c r="DL600" s="201"/>
      <c r="DM600" s="201"/>
      <c r="DN600" s="201"/>
      <c r="DO600" s="201"/>
      <c r="DP600" s="201"/>
      <c r="DQ600" s="201"/>
      <c r="DR600" s="201"/>
      <c r="DS600" s="201"/>
      <c r="DT600" s="201"/>
    </row>
    <row r="601" spans="5:124" s="27" customFormat="1" ht="19" hidden="1" customHeight="1" outlineLevel="1" x14ac:dyDescent="0.15">
      <c r="E601" s="201"/>
      <c r="H601" s="402" t="str">
        <f>X!$C$116</f>
        <v>Ginevra</v>
      </c>
      <c r="I601" s="15"/>
      <c r="J601" s="15"/>
      <c r="K601" s="15"/>
      <c r="L601" s="15"/>
      <c r="M601" s="15"/>
      <c r="N601" s="1277">
        <v>8.1058064516129029</v>
      </c>
      <c r="O601" s="1277"/>
      <c r="P601" s="1277"/>
      <c r="Q601" s="983"/>
      <c r="R601" s="1277">
        <v>13.476000000000003</v>
      </c>
      <c r="S601" s="1277"/>
      <c r="T601" s="1277"/>
      <c r="U601" s="983"/>
      <c r="V601" s="1277">
        <v>16.889354838709675</v>
      </c>
      <c r="W601" s="1277"/>
      <c r="X601" s="1277"/>
      <c r="Y601" s="15"/>
      <c r="Z601" s="1278">
        <f t="shared" si="87"/>
        <v>12.823720430107528</v>
      </c>
      <c r="AA601" s="1278">
        <f t="shared" si="88"/>
        <v>9.1</v>
      </c>
      <c r="AB601" s="1278">
        <f t="shared" si="88"/>
        <v>9.1</v>
      </c>
      <c r="AC601" s="16"/>
      <c r="AD601" s="1290">
        <f t="shared" si="89"/>
        <v>0</v>
      </c>
      <c r="AE601" s="1290"/>
      <c r="AF601" s="1290"/>
      <c r="AK601" s="481"/>
      <c r="AL601" s="481"/>
      <c r="AM601" s="481"/>
      <c r="BQ601" s="201"/>
      <c r="BR601" s="201"/>
      <c r="BS601" s="201"/>
      <c r="BT601" s="201"/>
      <c r="BU601" s="63"/>
      <c r="BV601" s="63"/>
      <c r="BW601" s="63"/>
      <c r="BX601" s="63"/>
      <c r="BY601" s="63"/>
      <c r="BZ601" s="63"/>
      <c r="CA601" s="63"/>
      <c r="CB601" s="63"/>
      <c r="CC601" s="63"/>
      <c r="CD601" s="201"/>
      <c r="CE601" s="201"/>
      <c r="CF601" s="201"/>
      <c r="CG601" s="201"/>
      <c r="CH601" s="201"/>
      <c r="CI601" s="201"/>
      <c r="CJ601" s="201"/>
      <c r="CK601" s="201"/>
      <c r="CL601" s="201"/>
      <c r="CM601" s="201"/>
      <c r="CN601" s="201"/>
      <c r="CO601" s="201"/>
      <c r="CP601" s="201"/>
      <c r="CQ601" s="201"/>
      <c r="CR601" s="201"/>
      <c r="CS601" s="201"/>
      <c r="CT601" s="201"/>
      <c r="CU601" s="201"/>
      <c r="CV601" s="201"/>
      <c r="CW601" s="201"/>
      <c r="CX601" s="201"/>
      <c r="CY601" s="201"/>
      <c r="CZ601" s="201"/>
      <c r="DA601" s="201"/>
      <c r="DB601" s="201"/>
      <c r="DC601" s="201"/>
      <c r="DD601" s="201"/>
      <c r="DE601" s="201"/>
      <c r="DF601" s="201"/>
      <c r="DG601" s="201"/>
      <c r="DH601" s="201"/>
      <c r="DI601" s="201"/>
      <c r="DJ601" s="201"/>
      <c r="DK601" s="201"/>
      <c r="DL601" s="201"/>
      <c r="DM601" s="201"/>
      <c r="DN601" s="201"/>
      <c r="DO601" s="201"/>
      <c r="DP601" s="201"/>
      <c r="DQ601" s="201"/>
      <c r="DR601" s="201"/>
      <c r="DS601" s="201"/>
      <c r="DT601" s="201"/>
    </row>
    <row r="602" spans="5:124" s="27" customFormat="1" ht="19" hidden="1" customHeight="1" outlineLevel="1" x14ac:dyDescent="0.15">
      <c r="E602" s="201"/>
      <c r="H602" s="402" t="str">
        <f>X!$C$407</f>
        <v>La-Chaux-de-Fonds</v>
      </c>
      <c r="I602" s="15"/>
      <c r="J602" s="15"/>
      <c r="K602" s="15"/>
      <c r="L602" s="15"/>
      <c r="M602" s="15"/>
      <c r="N602" s="1277">
        <v>3.9619354838709682</v>
      </c>
      <c r="O602" s="1277"/>
      <c r="P602" s="1277"/>
      <c r="Q602" s="983"/>
      <c r="R602" s="1277">
        <v>9.2540000000000013</v>
      </c>
      <c r="S602" s="1277"/>
      <c r="T602" s="1277"/>
      <c r="U602" s="983"/>
      <c r="V602" s="1277">
        <v>12.42</v>
      </c>
      <c r="W602" s="1277"/>
      <c r="X602" s="1277"/>
      <c r="Y602" s="15"/>
      <c r="Z602" s="1278">
        <f t="shared" ref="Z602" si="90">AVERAGE(N602:X602)</f>
        <v>8.54531182795699</v>
      </c>
      <c r="AA602" s="1278">
        <f t="shared" si="88"/>
        <v>9.1</v>
      </c>
      <c r="AB602" s="1278">
        <f t="shared" si="88"/>
        <v>9.1</v>
      </c>
      <c r="AC602" s="16"/>
      <c r="AD602" s="1290">
        <f t="shared" ref="AD602" si="91">IF(H602=X$593,Z602,0)</f>
        <v>0</v>
      </c>
      <c r="AE602" s="1290"/>
      <c r="AF602" s="1290"/>
      <c r="AK602" s="481"/>
      <c r="AL602" s="481"/>
      <c r="AM602" s="481"/>
      <c r="BQ602" s="201"/>
      <c r="BR602" s="201"/>
      <c r="BS602" s="201"/>
      <c r="BT602" s="201"/>
      <c r="BU602" s="63"/>
      <c r="BV602" s="63"/>
      <c r="BW602" s="63"/>
      <c r="BX602" s="63"/>
      <c r="BY602" s="63"/>
      <c r="BZ602" s="63"/>
      <c r="CA602" s="63"/>
      <c r="CB602" s="63"/>
      <c r="CC602" s="63"/>
      <c r="CD602" s="201"/>
      <c r="CE602" s="201"/>
      <c r="CF602" s="201"/>
      <c r="CG602" s="201"/>
      <c r="CH602" s="201"/>
      <c r="CI602" s="201"/>
      <c r="CJ602" s="201"/>
      <c r="CK602" s="201"/>
      <c r="CL602" s="201"/>
      <c r="CM602" s="201"/>
      <c r="CN602" s="201"/>
      <c r="CO602" s="201"/>
      <c r="CP602" s="201"/>
      <c r="CQ602" s="201"/>
      <c r="CR602" s="201"/>
      <c r="CS602" s="201"/>
      <c r="CT602" s="201"/>
      <c r="CU602" s="201"/>
      <c r="CV602" s="201"/>
      <c r="CW602" s="201"/>
      <c r="CX602" s="201"/>
      <c r="CY602" s="201"/>
      <c r="CZ602" s="201"/>
      <c r="DA602" s="201"/>
      <c r="DB602" s="201"/>
      <c r="DC602" s="201"/>
      <c r="DD602" s="201"/>
      <c r="DE602" s="201"/>
      <c r="DF602" s="201"/>
      <c r="DG602" s="201"/>
      <c r="DH602" s="201"/>
      <c r="DI602" s="201"/>
      <c r="DJ602" s="201"/>
      <c r="DK602" s="201"/>
      <c r="DL602" s="201"/>
      <c r="DM602" s="201"/>
      <c r="DN602" s="201"/>
      <c r="DO602" s="201"/>
      <c r="DP602" s="201"/>
      <c r="DQ602" s="201"/>
      <c r="DR602" s="201"/>
      <c r="DS602" s="201"/>
      <c r="DT602" s="201"/>
    </row>
    <row r="603" spans="5:124" s="27" customFormat="1" ht="19" hidden="1" customHeight="1" outlineLevel="1" x14ac:dyDescent="0.15">
      <c r="E603" s="201"/>
      <c r="H603" s="402" t="str">
        <f>X!$C$174</f>
        <v>Lugano</v>
      </c>
      <c r="I603" s="15"/>
      <c r="J603" s="15"/>
      <c r="K603" s="15"/>
      <c r="L603" s="15"/>
      <c r="M603" s="15"/>
      <c r="N603" s="1277">
        <v>9.8825806451612905</v>
      </c>
      <c r="O603" s="1277"/>
      <c r="P603" s="1277"/>
      <c r="Q603" s="983"/>
      <c r="R603" s="1277">
        <v>14.089333333333334</v>
      </c>
      <c r="S603" s="1277"/>
      <c r="T603" s="1277"/>
      <c r="U603" s="983"/>
      <c r="V603" s="1277">
        <v>18.090967741935479</v>
      </c>
      <c r="W603" s="1277"/>
      <c r="X603" s="1277"/>
      <c r="Y603" s="15"/>
      <c r="Z603" s="1278">
        <f t="shared" si="87"/>
        <v>14.020960573476701</v>
      </c>
      <c r="AA603" s="1278">
        <f t="shared" si="88"/>
        <v>9.1</v>
      </c>
      <c r="AB603" s="1278">
        <f t="shared" si="88"/>
        <v>9.1</v>
      </c>
      <c r="AC603" s="16"/>
      <c r="AD603" s="1290">
        <f t="shared" si="89"/>
        <v>0</v>
      </c>
      <c r="AE603" s="1290"/>
      <c r="AF603" s="1290"/>
      <c r="AK603" s="481"/>
      <c r="AL603" s="481"/>
      <c r="AM603" s="481"/>
      <c r="BQ603" s="201"/>
      <c r="BR603" s="201"/>
      <c r="BS603" s="201"/>
      <c r="BT603" s="201"/>
      <c r="BU603" s="63"/>
      <c r="BV603" s="63"/>
      <c r="BW603" s="63"/>
      <c r="BX603" s="63"/>
      <c r="BY603" s="63"/>
      <c r="BZ603" s="63"/>
      <c r="CA603" s="63"/>
      <c r="CB603" s="63"/>
      <c r="CC603" s="63"/>
      <c r="CD603" s="201"/>
      <c r="CE603" s="201"/>
      <c r="CF603" s="201"/>
      <c r="CG603" s="201"/>
      <c r="CH603" s="201"/>
      <c r="CI603" s="201"/>
      <c r="CJ603" s="201"/>
      <c r="CK603" s="201"/>
      <c r="CL603" s="201"/>
      <c r="CM603" s="201"/>
      <c r="CN603" s="201"/>
      <c r="CO603" s="201"/>
      <c r="CP603" s="201"/>
      <c r="CQ603" s="201"/>
      <c r="CR603" s="201"/>
      <c r="CS603" s="201"/>
      <c r="CT603" s="201"/>
      <c r="CU603" s="201"/>
      <c r="CV603" s="201"/>
      <c r="CW603" s="201"/>
      <c r="CX603" s="201"/>
      <c r="CY603" s="201"/>
      <c r="CZ603" s="201"/>
      <c r="DA603" s="201"/>
      <c r="DB603" s="201"/>
      <c r="DC603" s="201"/>
      <c r="DD603" s="201"/>
      <c r="DE603" s="201"/>
      <c r="DF603" s="201"/>
      <c r="DG603" s="201"/>
      <c r="DH603" s="201"/>
      <c r="DI603" s="201"/>
      <c r="DJ603" s="201"/>
      <c r="DK603" s="201"/>
      <c r="DL603" s="201"/>
      <c r="DM603" s="201"/>
      <c r="DN603" s="201"/>
      <c r="DO603" s="201"/>
      <c r="DP603" s="201"/>
      <c r="DQ603" s="201"/>
      <c r="DR603" s="201"/>
      <c r="DS603" s="201"/>
      <c r="DT603" s="201"/>
    </row>
    <row r="604" spans="5:124" s="27" customFormat="1" ht="19" hidden="1" customHeight="1" outlineLevel="1" x14ac:dyDescent="0.15">
      <c r="E604" s="201"/>
      <c r="H604" s="402" t="str">
        <f>X!$C$213</f>
        <v>San Gallo</v>
      </c>
      <c r="I604" s="15"/>
      <c r="J604" s="15"/>
      <c r="K604" s="15"/>
      <c r="L604" s="15"/>
      <c r="M604" s="15"/>
      <c r="N604" s="1277">
        <v>4.8217018909899894</v>
      </c>
      <c r="O604" s="1277"/>
      <c r="P604" s="1277"/>
      <c r="Q604" s="983"/>
      <c r="R604" s="1277">
        <v>10.16</v>
      </c>
      <c r="S604" s="1277"/>
      <c r="T604" s="1277"/>
      <c r="U604" s="983"/>
      <c r="V604" s="1277">
        <v>13.814838709677421</v>
      </c>
      <c r="W604" s="1277"/>
      <c r="X604" s="1277"/>
      <c r="Y604" s="15"/>
      <c r="Z604" s="1278">
        <f t="shared" si="87"/>
        <v>9.5988468668891365</v>
      </c>
      <c r="AA604" s="1278">
        <f t="shared" si="88"/>
        <v>9.1</v>
      </c>
      <c r="AB604" s="1278">
        <f t="shared" si="88"/>
        <v>9.1</v>
      </c>
      <c r="AC604" s="16"/>
      <c r="AD604" s="1290">
        <f t="shared" si="89"/>
        <v>0</v>
      </c>
      <c r="AE604" s="1290"/>
      <c r="AF604" s="1290"/>
      <c r="AK604" s="481"/>
      <c r="AL604" s="481"/>
      <c r="AM604" s="481"/>
      <c r="BQ604" s="201"/>
      <c r="BR604" s="201"/>
      <c r="BS604" s="201"/>
      <c r="BT604" s="201"/>
      <c r="BU604" s="63"/>
      <c r="BV604" s="63"/>
      <c r="BW604" s="63"/>
      <c r="BX604" s="63"/>
      <c r="BY604" s="63"/>
      <c r="BZ604" s="63"/>
      <c r="CA604" s="63"/>
      <c r="CB604" s="63"/>
      <c r="CC604" s="63"/>
      <c r="CD604" s="201"/>
      <c r="CE604" s="201"/>
      <c r="CF604" s="201"/>
      <c r="CG604" s="201"/>
      <c r="CH604" s="201"/>
      <c r="CI604" s="201"/>
      <c r="CJ604" s="201"/>
      <c r="CK604" s="201"/>
      <c r="CL604" s="201"/>
      <c r="CM604" s="201"/>
      <c r="CN604" s="201"/>
      <c r="CO604" s="201"/>
      <c r="CP604" s="201"/>
      <c r="CQ604" s="201"/>
      <c r="CR604" s="201"/>
      <c r="CS604" s="201"/>
      <c r="CT604" s="201"/>
      <c r="CU604" s="201"/>
      <c r="CV604" s="201"/>
      <c r="CW604" s="201"/>
      <c r="CX604" s="201"/>
      <c r="CY604" s="201"/>
      <c r="CZ604" s="201"/>
      <c r="DA604" s="201"/>
      <c r="DB604" s="201"/>
      <c r="DC604" s="201"/>
      <c r="DD604" s="201"/>
      <c r="DE604" s="201"/>
      <c r="DF604" s="201"/>
      <c r="DG604" s="201"/>
      <c r="DH604" s="201"/>
      <c r="DI604" s="201"/>
      <c r="DJ604" s="201"/>
      <c r="DK604" s="201"/>
      <c r="DL604" s="201"/>
      <c r="DM604" s="201"/>
      <c r="DN604" s="201"/>
      <c r="DO604" s="201"/>
      <c r="DP604" s="201"/>
      <c r="DQ604" s="201"/>
      <c r="DR604" s="201"/>
      <c r="DS604" s="201"/>
      <c r="DT604" s="201"/>
    </row>
    <row r="605" spans="5:124" s="27" customFormat="1" ht="19" hidden="1" customHeight="1" outlineLevel="1" x14ac:dyDescent="0.15">
      <c r="E605" s="201"/>
      <c r="H605" s="402" t="str">
        <f>X!$C$275</f>
        <v>Zurigo</v>
      </c>
      <c r="I605" s="15"/>
      <c r="J605" s="15"/>
      <c r="K605" s="15"/>
      <c r="L605" s="15"/>
      <c r="M605" s="15"/>
      <c r="N605" s="1277">
        <v>6.5819354838709669</v>
      </c>
      <c r="O605" s="1277"/>
      <c r="P605" s="1277"/>
      <c r="Q605" s="983"/>
      <c r="R605" s="1277">
        <v>12.138999999999999</v>
      </c>
      <c r="S605" s="1277"/>
      <c r="T605" s="1277"/>
      <c r="U605" s="983"/>
      <c r="V605" s="1277">
        <v>15.498387096774195</v>
      </c>
      <c r="W605" s="1277"/>
      <c r="X605" s="1277"/>
      <c r="Y605" s="15"/>
      <c r="Z605" s="1278">
        <f t="shared" si="87"/>
        <v>11.406440860215055</v>
      </c>
      <c r="AA605" s="1278">
        <f t="shared" si="88"/>
        <v>9.1</v>
      </c>
      <c r="AB605" s="1278">
        <f t="shared" si="88"/>
        <v>9.1</v>
      </c>
      <c r="AC605" s="16"/>
      <c r="AD605" s="1290">
        <f t="shared" si="89"/>
        <v>0</v>
      </c>
      <c r="AE605" s="1290"/>
      <c r="AF605" s="1290"/>
      <c r="AK605" s="481"/>
      <c r="AL605" s="481"/>
      <c r="AM605" s="481"/>
      <c r="BQ605" s="201"/>
      <c r="BR605" s="201"/>
      <c r="BS605" s="201"/>
      <c r="BT605" s="201"/>
      <c r="BU605" s="63"/>
      <c r="BV605" s="63"/>
      <c r="BW605" s="63"/>
      <c r="BX605" s="63"/>
      <c r="BY605" s="63"/>
      <c r="BZ605" s="63"/>
      <c r="CA605" s="63"/>
      <c r="CB605" s="63"/>
      <c r="CC605" s="63"/>
      <c r="CD605" s="201"/>
      <c r="CE605" s="201"/>
      <c r="CF605" s="201"/>
      <c r="CG605" s="201"/>
      <c r="CH605" s="201"/>
      <c r="CI605" s="201"/>
      <c r="CJ605" s="201"/>
      <c r="CK605" s="201"/>
      <c r="CL605" s="201"/>
      <c r="CM605" s="201"/>
      <c r="CN605" s="201"/>
      <c r="CO605" s="201"/>
      <c r="CP605" s="201"/>
      <c r="CQ605" s="201"/>
      <c r="CR605" s="201"/>
      <c r="CS605" s="201"/>
      <c r="CT605" s="201"/>
      <c r="CU605" s="201"/>
      <c r="CV605" s="201"/>
      <c r="CW605" s="201"/>
      <c r="CX605" s="201"/>
      <c r="CY605" s="201"/>
      <c r="CZ605" s="201"/>
      <c r="DA605" s="201"/>
      <c r="DB605" s="201"/>
      <c r="DC605" s="201"/>
      <c r="DD605" s="201"/>
      <c r="DE605" s="201"/>
      <c r="DF605" s="201"/>
      <c r="DG605" s="201"/>
      <c r="DH605" s="201"/>
      <c r="DI605" s="201"/>
      <c r="DJ605" s="201"/>
      <c r="DK605" s="201"/>
      <c r="DL605" s="201"/>
      <c r="DM605" s="201"/>
      <c r="DN605" s="201"/>
      <c r="DO605" s="201"/>
      <c r="DP605" s="201"/>
      <c r="DQ605" s="201"/>
      <c r="DR605" s="201"/>
      <c r="DS605" s="201"/>
      <c r="DT605" s="201"/>
    </row>
    <row r="606" spans="5:124" hidden="1" outlineLevel="1" x14ac:dyDescent="0.15">
      <c r="H606" s="9"/>
      <c r="I606" s="6"/>
      <c r="J606" s="6"/>
      <c r="K606" s="6"/>
      <c r="L606" s="6"/>
      <c r="M606" s="6"/>
      <c r="N606" s="984"/>
      <c r="O606" s="984"/>
      <c r="P606" s="984"/>
      <c r="Q606" s="984"/>
      <c r="R606" s="984"/>
      <c r="S606" s="984"/>
      <c r="T606" s="985"/>
      <c r="U606" s="985"/>
      <c r="V606" s="985"/>
      <c r="W606" s="985"/>
      <c r="X606" s="985"/>
      <c r="BQ606" s="201"/>
    </row>
    <row r="607" spans="5:124" ht="14" hidden="1" outlineLevel="1" x14ac:dyDescent="0.15">
      <c r="H607" s="4"/>
      <c r="I607" s="1"/>
      <c r="J607" s="1"/>
      <c r="K607" s="1"/>
      <c r="L607" s="1"/>
      <c r="M607" s="1"/>
      <c r="N607" s="986"/>
      <c r="O607" s="986"/>
      <c r="P607" s="986"/>
      <c r="Q607" s="986"/>
      <c r="R607" s="986"/>
      <c r="S607" s="986"/>
      <c r="T607" s="986"/>
      <c r="U607" s="986"/>
      <c r="V607" s="987"/>
      <c r="W607" s="12"/>
      <c r="X607" s="12"/>
      <c r="Y607" s="3"/>
      <c r="Z607" s="3"/>
      <c r="AA607" s="3"/>
      <c r="AB607" s="3"/>
      <c r="AC607" s="3"/>
      <c r="AD607" s="3"/>
      <c r="AE607" s="3"/>
      <c r="AG607" s="27"/>
      <c r="BQ607" s="201"/>
    </row>
    <row r="608" spans="5:124" s="27" customFormat="1" ht="20" hidden="1" customHeight="1" outlineLevel="1" x14ac:dyDescent="0.15">
      <c r="E608" s="201"/>
      <c r="H608" s="404" t="str">
        <f>X!$C$212</f>
        <v>Estate</v>
      </c>
      <c r="I608" s="14"/>
      <c r="J608" s="14"/>
      <c r="K608" s="14"/>
      <c r="L608" s="14"/>
      <c r="M608" s="14"/>
      <c r="N608" s="1285" t="s">
        <v>146</v>
      </c>
      <c r="O608" s="1285"/>
      <c r="P608" s="1285"/>
      <c r="Q608" s="988"/>
      <c r="R608" s="1285" t="s">
        <v>147</v>
      </c>
      <c r="S608" s="1285"/>
      <c r="T608" s="1285"/>
      <c r="U608" s="988"/>
      <c r="V608" s="1285" t="s">
        <v>148</v>
      </c>
      <c r="W608" s="1285"/>
      <c r="X608" s="1285"/>
      <c r="Y608" s="26"/>
      <c r="Z608" s="1451" t="s">
        <v>155</v>
      </c>
      <c r="AA608" s="1451"/>
      <c r="AB608" s="1451"/>
      <c r="AC608" s="14"/>
      <c r="AD608" s="1490">
        <f>SUM(AD609:AF616)</f>
        <v>0</v>
      </c>
      <c r="AE608" s="1491"/>
      <c r="AF608" s="1491"/>
      <c r="BQ608" s="201"/>
      <c r="BR608" s="201"/>
      <c r="BS608" s="201"/>
      <c r="BT608" s="201"/>
      <c r="BU608" s="63"/>
      <c r="BV608" s="63"/>
      <c r="BW608" s="63"/>
      <c r="BX608" s="63"/>
      <c r="BY608" s="63"/>
      <c r="BZ608" s="63"/>
      <c r="CA608" s="63"/>
      <c r="CB608" s="63"/>
      <c r="CC608" s="63"/>
      <c r="CD608" s="201"/>
      <c r="CE608" s="201"/>
      <c r="CF608" s="201"/>
      <c r="CG608" s="201"/>
      <c r="CH608" s="201"/>
      <c r="CI608" s="201"/>
      <c r="CJ608" s="201"/>
      <c r="CK608" s="201"/>
      <c r="CL608" s="201"/>
      <c r="CM608" s="201"/>
      <c r="CN608" s="201"/>
      <c r="CO608" s="201"/>
      <c r="CP608" s="201"/>
      <c r="CQ608" s="201"/>
      <c r="CR608" s="201"/>
      <c r="CS608" s="201"/>
      <c r="CT608" s="201"/>
      <c r="CU608" s="201"/>
      <c r="CV608" s="201"/>
      <c r="CW608" s="201"/>
      <c r="CX608" s="201"/>
      <c r="CY608" s="201"/>
      <c r="CZ608" s="201"/>
      <c r="DA608" s="201"/>
      <c r="DB608" s="201"/>
      <c r="DC608" s="201"/>
      <c r="DD608" s="201"/>
      <c r="DE608" s="201"/>
      <c r="DF608" s="201"/>
      <c r="DG608" s="201"/>
      <c r="DH608" s="201"/>
      <c r="DI608" s="201"/>
      <c r="DJ608" s="201"/>
      <c r="DK608" s="201"/>
      <c r="DL608" s="201"/>
      <c r="DM608" s="201"/>
      <c r="DN608" s="201"/>
      <c r="DO608" s="201"/>
      <c r="DP608" s="201"/>
      <c r="DQ608" s="201"/>
      <c r="DR608" s="201"/>
      <c r="DS608" s="201"/>
      <c r="DT608" s="201"/>
    </row>
    <row r="609" spans="5:124" ht="16" hidden="1" outlineLevel="1" x14ac:dyDescent="0.15">
      <c r="H609" s="380" t="str">
        <f>H598</f>
        <v>Basilea</v>
      </c>
      <c r="I609" s="15"/>
      <c r="J609" s="15"/>
      <c r="K609" s="15"/>
      <c r="L609" s="15"/>
      <c r="M609" s="15"/>
      <c r="N609" s="1277">
        <v>20.448333333333331</v>
      </c>
      <c r="O609" s="1277"/>
      <c r="P609" s="1277"/>
      <c r="Q609" s="983"/>
      <c r="R609" s="1277">
        <v>22.596774193548388</v>
      </c>
      <c r="S609" s="1277"/>
      <c r="T609" s="1277"/>
      <c r="U609" s="983"/>
      <c r="V609" s="1277">
        <v>21.15</v>
      </c>
      <c r="W609" s="1277"/>
      <c r="X609" s="1277"/>
      <c r="Y609" s="15"/>
      <c r="Z609" s="1278">
        <f t="shared" ref="Z609:Z616" si="92">AVERAGE(N609:X609)</f>
        <v>21.398369175627238</v>
      </c>
      <c r="AA609" s="1278">
        <f t="shared" ref="AA609:AB616" si="93">(4.8+9.5+13)/3</f>
        <v>9.1</v>
      </c>
      <c r="AB609" s="1278">
        <f t="shared" si="93"/>
        <v>9.1</v>
      </c>
      <c r="AC609" s="16"/>
      <c r="AD609" s="1290">
        <f>IF(H609=X$593,Z609,0)</f>
        <v>0</v>
      </c>
      <c r="AE609" s="1290"/>
      <c r="AF609" s="1290"/>
      <c r="AG609" s="27"/>
      <c r="BQ609" s="201"/>
    </row>
    <row r="610" spans="5:124" ht="16" hidden="1" outlineLevel="1" x14ac:dyDescent="0.15">
      <c r="H610" s="380" t="str">
        <f t="shared" ref="H610:H616" si="94">H599</f>
        <v>Berna</v>
      </c>
      <c r="I610" s="15"/>
      <c r="J610" s="15"/>
      <c r="K610" s="15"/>
      <c r="L610" s="15"/>
      <c r="M610" s="15"/>
      <c r="N610" s="1277">
        <v>19.423999999999999</v>
      </c>
      <c r="O610" s="1277"/>
      <c r="P610" s="1277"/>
      <c r="Q610" s="983"/>
      <c r="R610" s="1277">
        <v>21.546774193548387</v>
      </c>
      <c r="S610" s="1277"/>
      <c r="T610" s="1277"/>
      <c r="U610" s="983"/>
      <c r="V610" s="1277">
        <v>20.179677419354839</v>
      </c>
      <c r="W610" s="1277"/>
      <c r="X610" s="1277"/>
      <c r="Y610" s="15"/>
      <c r="Z610" s="1278">
        <f t="shared" si="92"/>
        <v>20.383483870967741</v>
      </c>
      <c r="AA610" s="1278">
        <f t="shared" si="93"/>
        <v>9.1</v>
      </c>
      <c r="AB610" s="1278">
        <f t="shared" si="93"/>
        <v>9.1</v>
      </c>
      <c r="AC610" s="16"/>
      <c r="AD610" s="1290">
        <f t="shared" ref="AD610:AD616" si="95">IF(H610=X$593,Z610,0)</f>
        <v>0</v>
      </c>
      <c r="AE610" s="1290"/>
      <c r="AF610" s="1290"/>
      <c r="AG610" s="27"/>
      <c r="BQ610" s="201"/>
    </row>
    <row r="611" spans="5:124" s="27" customFormat="1" ht="19" hidden="1" customHeight="1" outlineLevel="1" x14ac:dyDescent="0.15">
      <c r="E611" s="201"/>
      <c r="H611" s="380" t="str">
        <f t="shared" si="94"/>
        <v>Davos</v>
      </c>
      <c r="I611" s="15"/>
      <c r="J611" s="15"/>
      <c r="K611" s="15"/>
      <c r="L611" s="15"/>
      <c r="M611" s="15"/>
      <c r="N611" s="1277">
        <v>10.6</v>
      </c>
      <c r="O611" s="1277"/>
      <c r="P611" s="1277"/>
      <c r="Q611" s="983"/>
      <c r="R611" s="1277">
        <v>12.3</v>
      </c>
      <c r="S611" s="1277"/>
      <c r="T611" s="1277"/>
      <c r="U611" s="983"/>
      <c r="V611" s="1277">
        <v>11.4</v>
      </c>
      <c r="W611" s="1277"/>
      <c r="X611" s="1277"/>
      <c r="Y611" s="15"/>
      <c r="Z611" s="1278">
        <f t="shared" si="92"/>
        <v>11.433333333333332</v>
      </c>
      <c r="AA611" s="1278">
        <f t="shared" si="93"/>
        <v>9.1</v>
      </c>
      <c r="AB611" s="1278">
        <f t="shared" si="93"/>
        <v>9.1</v>
      </c>
      <c r="AC611" s="16"/>
      <c r="AD611" s="1290">
        <f t="shared" si="95"/>
        <v>0</v>
      </c>
      <c r="AE611" s="1290"/>
      <c r="AF611" s="1290"/>
      <c r="AK611" s="481"/>
      <c r="AL611" s="481"/>
      <c r="AM611" s="481"/>
      <c r="BQ611" s="201"/>
      <c r="BR611" s="201"/>
      <c r="BS611" s="201"/>
      <c r="BT611" s="201"/>
      <c r="BU611" s="63"/>
      <c r="BV611" s="63"/>
      <c r="BW611" s="63"/>
      <c r="BX611" s="63"/>
      <c r="BY611" s="63"/>
      <c r="BZ611" s="63"/>
      <c r="CA611" s="63"/>
      <c r="CB611" s="63"/>
      <c r="CC611" s="63"/>
      <c r="CD611" s="201"/>
      <c r="CE611" s="201"/>
      <c r="CF611" s="201"/>
      <c r="CG611" s="201"/>
      <c r="CH611" s="201"/>
      <c r="CI611" s="201"/>
      <c r="CJ611" s="201"/>
      <c r="CK611" s="201"/>
      <c r="CL611" s="201"/>
      <c r="CM611" s="201"/>
      <c r="CN611" s="201"/>
      <c r="CO611" s="201"/>
      <c r="CP611" s="201"/>
      <c r="CQ611" s="201"/>
      <c r="CR611" s="201"/>
      <c r="CS611" s="201"/>
      <c r="CT611" s="201"/>
      <c r="CU611" s="201"/>
      <c r="CV611" s="201"/>
      <c r="CW611" s="201"/>
      <c r="CX611" s="201"/>
      <c r="CY611" s="201"/>
      <c r="CZ611" s="201"/>
      <c r="DA611" s="201"/>
      <c r="DB611" s="201"/>
      <c r="DC611" s="201"/>
      <c r="DD611" s="201"/>
      <c r="DE611" s="201"/>
      <c r="DF611" s="201"/>
      <c r="DG611" s="201"/>
      <c r="DH611" s="201"/>
      <c r="DI611" s="201"/>
      <c r="DJ611" s="201"/>
      <c r="DK611" s="201"/>
      <c r="DL611" s="201"/>
      <c r="DM611" s="201"/>
      <c r="DN611" s="201"/>
      <c r="DO611" s="201"/>
      <c r="DP611" s="201"/>
      <c r="DQ611" s="201"/>
      <c r="DR611" s="201"/>
      <c r="DS611" s="201"/>
      <c r="DT611" s="201"/>
    </row>
    <row r="612" spans="5:124" ht="16" hidden="1" outlineLevel="1" x14ac:dyDescent="0.15">
      <c r="H612" s="380" t="str">
        <f t="shared" si="94"/>
        <v>Ginevra</v>
      </c>
      <c r="I612" s="15"/>
      <c r="J612" s="15"/>
      <c r="K612" s="15"/>
      <c r="L612" s="15"/>
      <c r="M612" s="15"/>
      <c r="N612" s="1277">
        <v>20.847356321839079</v>
      </c>
      <c r="O612" s="1277"/>
      <c r="P612" s="1277"/>
      <c r="Q612" s="983"/>
      <c r="R612" s="1277">
        <v>23.107741935483865</v>
      </c>
      <c r="S612" s="1277"/>
      <c r="T612" s="1277"/>
      <c r="U612" s="983"/>
      <c r="V612" s="1277">
        <v>21.791935483870972</v>
      </c>
      <c r="W612" s="1277"/>
      <c r="X612" s="1277"/>
      <c r="Y612" s="15"/>
      <c r="Z612" s="1278">
        <f t="shared" si="92"/>
        <v>21.915677913731304</v>
      </c>
      <c r="AA612" s="1278">
        <f t="shared" si="93"/>
        <v>9.1</v>
      </c>
      <c r="AB612" s="1278">
        <f t="shared" si="93"/>
        <v>9.1</v>
      </c>
      <c r="AC612" s="16"/>
      <c r="AD612" s="1290">
        <f t="shared" si="95"/>
        <v>0</v>
      </c>
      <c r="AE612" s="1290"/>
      <c r="AF612" s="1290"/>
      <c r="AG612" s="27"/>
      <c r="BQ612" s="201"/>
    </row>
    <row r="613" spans="5:124" ht="16" hidden="1" outlineLevel="1" x14ac:dyDescent="0.15">
      <c r="H613" s="380" t="str">
        <f t="shared" si="94"/>
        <v>La-Chaux-de-Fonds</v>
      </c>
      <c r="I613" s="15"/>
      <c r="J613" s="15"/>
      <c r="K613" s="15"/>
      <c r="L613" s="15"/>
      <c r="M613" s="15"/>
      <c r="N613" s="1277">
        <v>16.245333333333335</v>
      </c>
      <c r="O613" s="1277"/>
      <c r="P613" s="1277"/>
      <c r="Q613" s="983"/>
      <c r="R613" s="1277">
        <v>18.256774193548388</v>
      </c>
      <c r="S613" s="1277"/>
      <c r="T613" s="1277"/>
      <c r="U613" s="983"/>
      <c r="V613" s="1277">
        <v>17.132903225806452</v>
      </c>
      <c r="W613" s="1277"/>
      <c r="X613" s="1277"/>
      <c r="Y613" s="15"/>
      <c r="Z613" s="1278">
        <f t="shared" ref="Z613" si="96">AVERAGE(N613:X613)</f>
        <v>17.211670250896059</v>
      </c>
      <c r="AA613" s="1278">
        <f t="shared" si="93"/>
        <v>9.1</v>
      </c>
      <c r="AB613" s="1278">
        <f t="shared" si="93"/>
        <v>9.1</v>
      </c>
      <c r="AC613" s="16"/>
      <c r="AD613" s="1290">
        <f t="shared" ref="AD613" si="97">IF(H613=X$593,Z613,0)</f>
        <v>0</v>
      </c>
      <c r="AE613" s="1290"/>
      <c r="AF613" s="1290"/>
      <c r="AG613" s="27"/>
      <c r="BQ613" s="201"/>
    </row>
    <row r="614" spans="5:124" ht="16" hidden="1" outlineLevel="1" x14ac:dyDescent="0.15">
      <c r="H614" s="380" t="str">
        <f t="shared" si="94"/>
        <v>Lugano</v>
      </c>
      <c r="I614" s="15"/>
      <c r="J614" s="15"/>
      <c r="K614" s="15"/>
      <c r="L614" s="15"/>
      <c r="M614" s="15"/>
      <c r="N614" s="1277">
        <v>22.057333333333336</v>
      </c>
      <c r="O614" s="1277"/>
      <c r="P614" s="1277"/>
      <c r="Q614" s="983"/>
      <c r="R614" s="1277">
        <v>24.600967741935484</v>
      </c>
      <c r="S614" s="1277"/>
      <c r="T614" s="1277"/>
      <c r="U614" s="983"/>
      <c r="V614" s="1277">
        <v>23.465806451612902</v>
      </c>
      <c r="W614" s="1277"/>
      <c r="X614" s="1277"/>
      <c r="Y614" s="15"/>
      <c r="Z614" s="1278">
        <f t="shared" si="92"/>
        <v>23.374702508960578</v>
      </c>
      <c r="AA614" s="1278">
        <f t="shared" si="93"/>
        <v>9.1</v>
      </c>
      <c r="AB614" s="1278">
        <f t="shared" si="93"/>
        <v>9.1</v>
      </c>
      <c r="AC614" s="16"/>
      <c r="AD614" s="1290">
        <f t="shared" si="95"/>
        <v>0</v>
      </c>
      <c r="AE614" s="1290"/>
      <c r="AF614" s="1290"/>
      <c r="AG614" s="27"/>
      <c r="BQ614" s="201"/>
    </row>
    <row r="615" spans="5:124" ht="16" hidden="1" outlineLevel="1" x14ac:dyDescent="0.15">
      <c r="H615" s="380" t="str">
        <f t="shared" si="94"/>
        <v>San Gallo</v>
      </c>
      <c r="I615" s="15"/>
      <c r="J615" s="15"/>
      <c r="K615" s="15"/>
      <c r="L615" s="15"/>
      <c r="M615" s="15"/>
      <c r="N615" s="1277">
        <v>17.133333333333333</v>
      </c>
      <c r="O615" s="1277"/>
      <c r="P615" s="1277"/>
      <c r="Q615" s="983"/>
      <c r="R615" s="1277">
        <v>19.345806451612908</v>
      </c>
      <c r="S615" s="1277"/>
      <c r="T615" s="1277"/>
      <c r="U615" s="983"/>
      <c r="V615" s="1277">
        <v>18.054193548387097</v>
      </c>
      <c r="W615" s="1277"/>
      <c r="X615" s="1277"/>
      <c r="Y615" s="15"/>
      <c r="Z615" s="1278">
        <f t="shared" si="92"/>
        <v>18.177777777777781</v>
      </c>
      <c r="AA615" s="1278">
        <f t="shared" si="93"/>
        <v>9.1</v>
      </c>
      <c r="AB615" s="1278">
        <f t="shared" si="93"/>
        <v>9.1</v>
      </c>
      <c r="AC615" s="16"/>
      <c r="AD615" s="1290">
        <f t="shared" si="95"/>
        <v>0</v>
      </c>
      <c r="AE615" s="1290"/>
      <c r="AF615" s="1290"/>
      <c r="AG615" s="27"/>
      <c r="BQ615" s="201"/>
    </row>
    <row r="616" spans="5:124" ht="16" hidden="1" outlineLevel="1" x14ac:dyDescent="0.15">
      <c r="H616" s="380" t="str">
        <f t="shared" si="94"/>
        <v>Zurigo</v>
      </c>
      <c r="I616" s="15"/>
      <c r="J616" s="15"/>
      <c r="K616" s="15"/>
      <c r="L616" s="15"/>
      <c r="M616" s="15"/>
      <c r="N616" s="1277">
        <v>19.078666666666667</v>
      </c>
      <c r="O616" s="1277"/>
      <c r="P616" s="1277"/>
      <c r="Q616" s="983"/>
      <c r="R616" s="1277">
        <v>21.119032258064514</v>
      </c>
      <c r="S616" s="1277"/>
      <c r="T616" s="1277"/>
      <c r="U616" s="983"/>
      <c r="V616" s="1277">
        <v>19.77225806451613</v>
      </c>
      <c r="W616" s="1277"/>
      <c r="X616" s="1277"/>
      <c r="Y616" s="15"/>
      <c r="Z616" s="1278">
        <f t="shared" si="92"/>
        <v>19.98998566308244</v>
      </c>
      <c r="AA616" s="1278">
        <f t="shared" si="93"/>
        <v>9.1</v>
      </c>
      <c r="AB616" s="1278">
        <f t="shared" si="93"/>
        <v>9.1</v>
      </c>
      <c r="AC616" s="16"/>
      <c r="AD616" s="1290">
        <f t="shared" si="95"/>
        <v>0</v>
      </c>
      <c r="AE616" s="1290"/>
      <c r="AF616" s="1290"/>
      <c r="AG616" s="27"/>
      <c r="BQ616" s="201"/>
    </row>
    <row r="617" spans="5:124" ht="16" hidden="1" outlineLevel="1" x14ac:dyDescent="0.15">
      <c r="H617" s="9"/>
      <c r="I617" s="6"/>
      <c r="J617" s="6"/>
      <c r="K617" s="6"/>
      <c r="L617" s="6"/>
      <c r="M617" s="6"/>
      <c r="N617" s="984"/>
      <c r="O617" s="984"/>
      <c r="P617" s="984"/>
      <c r="Q617" s="984"/>
      <c r="R617" s="984"/>
      <c r="S617" s="984"/>
      <c r="T617" s="984"/>
      <c r="U617" s="989"/>
      <c r="V617" s="990"/>
      <c r="W617" s="13"/>
      <c r="X617" s="13"/>
      <c r="Y617" s="5"/>
      <c r="Z617" s="5"/>
      <c r="AA617" s="5"/>
      <c r="AB617" s="7"/>
      <c r="AC617" s="7"/>
      <c r="AD617" s="7"/>
      <c r="AE617" s="8"/>
      <c r="AG617" s="27"/>
      <c r="BQ617" s="201"/>
    </row>
    <row r="618" spans="5:124" hidden="1" outlineLevel="1" x14ac:dyDescent="0.15">
      <c r="H618" s="405" t="str">
        <f>X!$C$120</f>
        <v>Autunno</v>
      </c>
      <c r="I618" s="10"/>
      <c r="J618" s="10"/>
      <c r="K618" s="10"/>
      <c r="L618" s="10"/>
      <c r="M618" s="10"/>
      <c r="N618" s="1285" t="s">
        <v>149</v>
      </c>
      <c r="O618" s="1285"/>
      <c r="P618" s="1285"/>
      <c r="Q618" s="988"/>
      <c r="R618" s="1285" t="s">
        <v>150</v>
      </c>
      <c r="S618" s="1285"/>
      <c r="T618" s="1285"/>
      <c r="U618" s="988"/>
      <c r="V618" s="1285" t="s">
        <v>151</v>
      </c>
      <c r="W618" s="1285"/>
      <c r="X618" s="1285"/>
      <c r="Y618" s="26"/>
      <c r="Z618" s="1451" t="s">
        <v>155</v>
      </c>
      <c r="AA618" s="1451"/>
      <c r="AB618" s="1451"/>
      <c r="AC618" s="14"/>
      <c r="AD618" s="1490">
        <f>SUM(AD619:AF626)</f>
        <v>0</v>
      </c>
      <c r="AE618" s="1491"/>
      <c r="AF618" s="1491"/>
      <c r="BQ618" s="201"/>
    </row>
    <row r="619" spans="5:124" ht="16" hidden="1" outlineLevel="1" x14ac:dyDescent="0.15">
      <c r="H619" s="380" t="str">
        <f>H598</f>
        <v>Basilea</v>
      </c>
      <c r="I619" s="15"/>
      <c r="J619" s="15"/>
      <c r="K619" s="15"/>
      <c r="L619" s="15"/>
      <c r="M619" s="15"/>
      <c r="N619" s="1277">
        <v>17.377333333333333</v>
      </c>
      <c r="O619" s="1277"/>
      <c r="P619" s="1277"/>
      <c r="Q619" s="983"/>
      <c r="R619" s="1277">
        <v>12.674193548387098</v>
      </c>
      <c r="S619" s="1277"/>
      <c r="T619" s="1277"/>
      <c r="U619" s="983"/>
      <c r="V619" s="1277">
        <v>7.6366666666666649</v>
      </c>
      <c r="W619" s="1277"/>
      <c r="X619" s="1277"/>
      <c r="Y619" s="15"/>
      <c r="Z619" s="1278">
        <f t="shared" ref="Z619:Z626" si="98">AVERAGE(N619:X619)</f>
        <v>12.5627311827957</v>
      </c>
      <c r="AA619" s="1278">
        <f t="shared" ref="AA619:AB626" si="99">(4.8+9.5+13)/3</f>
        <v>9.1</v>
      </c>
      <c r="AB619" s="1278">
        <f t="shared" si="99"/>
        <v>9.1</v>
      </c>
      <c r="AC619" s="16"/>
      <c r="AD619" s="1290">
        <f t="shared" ref="AD619:AD626" si="100">IF(H619=X$593,Z619,0)</f>
        <v>0</v>
      </c>
      <c r="AE619" s="1290"/>
      <c r="AF619" s="1290"/>
      <c r="BQ619" s="201"/>
    </row>
    <row r="620" spans="5:124" ht="16" hidden="1" outlineLevel="1" x14ac:dyDescent="0.15">
      <c r="H620" s="380" t="str">
        <f t="shared" ref="H620:H626" si="101">H599</f>
        <v>Berna</v>
      </c>
      <c r="I620" s="15"/>
      <c r="J620" s="15"/>
      <c r="K620" s="15"/>
      <c r="L620" s="15"/>
      <c r="M620" s="15"/>
      <c r="N620" s="1277">
        <v>16.302666666666667</v>
      </c>
      <c r="O620" s="1277"/>
      <c r="P620" s="1277"/>
      <c r="Q620" s="983"/>
      <c r="R620" s="1277">
        <v>11.354193548387098</v>
      </c>
      <c r="S620" s="1277"/>
      <c r="T620" s="1277"/>
      <c r="U620" s="983"/>
      <c r="V620" s="1277">
        <v>5.9429999999999996</v>
      </c>
      <c r="W620" s="1277"/>
      <c r="X620" s="1277"/>
      <c r="Y620" s="15"/>
      <c r="Z620" s="1278">
        <f t="shared" si="98"/>
        <v>11.199953405017922</v>
      </c>
      <c r="AA620" s="1278">
        <f t="shared" si="99"/>
        <v>9.1</v>
      </c>
      <c r="AB620" s="1278">
        <f t="shared" si="99"/>
        <v>9.1</v>
      </c>
      <c r="AC620" s="16"/>
      <c r="AD620" s="1290">
        <f t="shared" si="100"/>
        <v>0</v>
      </c>
      <c r="AE620" s="1290"/>
      <c r="AF620" s="1290"/>
      <c r="BQ620" s="201"/>
    </row>
    <row r="621" spans="5:124" s="27" customFormat="1" ht="19" hidden="1" customHeight="1" outlineLevel="1" x14ac:dyDescent="0.15">
      <c r="E621" s="201"/>
      <c r="H621" s="380" t="str">
        <f t="shared" si="101"/>
        <v>Davos</v>
      </c>
      <c r="I621" s="15"/>
      <c r="J621" s="15"/>
      <c r="K621" s="15"/>
      <c r="L621" s="15"/>
      <c r="M621" s="15"/>
      <c r="N621" s="1277">
        <v>9.3000000000000007</v>
      </c>
      <c r="O621" s="1277"/>
      <c r="P621" s="1277"/>
      <c r="Q621" s="983"/>
      <c r="R621" s="1277">
        <v>5.2</v>
      </c>
      <c r="S621" s="1277"/>
      <c r="T621" s="1277"/>
      <c r="U621" s="983"/>
      <c r="V621" s="1277">
        <v>-0.6</v>
      </c>
      <c r="W621" s="1277"/>
      <c r="X621" s="1277"/>
      <c r="Y621" s="15"/>
      <c r="Z621" s="1278">
        <f t="shared" si="98"/>
        <v>4.6333333333333337</v>
      </c>
      <c r="AA621" s="1278">
        <f t="shared" si="99"/>
        <v>9.1</v>
      </c>
      <c r="AB621" s="1278">
        <f t="shared" si="99"/>
        <v>9.1</v>
      </c>
      <c r="AC621" s="16"/>
      <c r="AD621" s="1290">
        <f t="shared" si="100"/>
        <v>0</v>
      </c>
      <c r="AE621" s="1290"/>
      <c r="AF621" s="1290"/>
      <c r="AK621" s="481"/>
      <c r="AL621" s="481"/>
      <c r="AM621" s="481"/>
      <c r="BQ621" s="201"/>
      <c r="BR621" s="201"/>
      <c r="BS621" s="201"/>
      <c r="BT621" s="201"/>
      <c r="BU621" s="63"/>
      <c r="BV621" s="63"/>
      <c r="BW621" s="63"/>
      <c r="BX621" s="63"/>
      <c r="BY621" s="63"/>
      <c r="BZ621" s="63"/>
      <c r="CA621" s="63"/>
      <c r="CB621" s="63"/>
      <c r="CC621" s="63"/>
      <c r="CD621" s="201"/>
      <c r="CE621" s="201"/>
      <c r="CF621" s="201"/>
      <c r="CG621" s="201"/>
      <c r="CH621" s="201"/>
      <c r="CI621" s="201"/>
      <c r="CJ621" s="201"/>
      <c r="CK621" s="201"/>
      <c r="CL621" s="201"/>
      <c r="CM621" s="201"/>
      <c r="CN621" s="201"/>
      <c r="CO621" s="201"/>
      <c r="CP621" s="201"/>
      <c r="CQ621" s="201"/>
      <c r="CR621" s="201"/>
      <c r="CS621" s="201"/>
      <c r="CT621" s="201"/>
      <c r="CU621" s="201"/>
      <c r="CV621" s="201"/>
      <c r="CW621" s="201"/>
      <c r="CX621" s="201"/>
      <c r="CY621" s="201"/>
      <c r="CZ621" s="201"/>
      <c r="DA621" s="201"/>
      <c r="DB621" s="201"/>
      <c r="DC621" s="201"/>
      <c r="DD621" s="201"/>
      <c r="DE621" s="201"/>
      <c r="DF621" s="201"/>
      <c r="DG621" s="201"/>
      <c r="DH621" s="201"/>
      <c r="DI621" s="201"/>
      <c r="DJ621" s="201"/>
      <c r="DK621" s="201"/>
      <c r="DL621" s="201"/>
      <c r="DM621" s="201"/>
      <c r="DN621" s="201"/>
      <c r="DO621" s="201"/>
      <c r="DP621" s="201"/>
      <c r="DQ621" s="201"/>
      <c r="DR621" s="201"/>
      <c r="DS621" s="201"/>
      <c r="DT621" s="201"/>
    </row>
    <row r="622" spans="5:124" ht="16" hidden="1" outlineLevel="1" x14ac:dyDescent="0.15">
      <c r="H622" s="380" t="str">
        <f t="shared" si="101"/>
        <v>Ginevra</v>
      </c>
      <c r="I622" s="15"/>
      <c r="J622" s="15"/>
      <c r="K622" s="15"/>
      <c r="L622" s="15"/>
      <c r="M622" s="15"/>
      <c r="N622" s="1277">
        <v>17.806666666666665</v>
      </c>
      <c r="O622" s="1277"/>
      <c r="P622" s="1277"/>
      <c r="Q622" s="983"/>
      <c r="R622" s="1277">
        <v>13.015483870967742</v>
      </c>
      <c r="S622" s="1277"/>
      <c r="T622" s="1277"/>
      <c r="U622" s="983"/>
      <c r="V622" s="1277">
        <v>7.7520000000000007</v>
      </c>
      <c r="W622" s="1277"/>
      <c r="X622" s="1277"/>
      <c r="Y622" s="15"/>
      <c r="Z622" s="1278">
        <f t="shared" si="98"/>
        <v>12.858050179211469</v>
      </c>
      <c r="AA622" s="1278">
        <f t="shared" si="99"/>
        <v>9.1</v>
      </c>
      <c r="AB622" s="1278">
        <f t="shared" si="99"/>
        <v>9.1</v>
      </c>
      <c r="AC622" s="16"/>
      <c r="AD622" s="1290">
        <f t="shared" si="100"/>
        <v>0</v>
      </c>
      <c r="AE622" s="1290"/>
      <c r="AF622" s="1290"/>
      <c r="BQ622" s="201"/>
    </row>
    <row r="623" spans="5:124" ht="16" hidden="1" outlineLevel="1" x14ac:dyDescent="0.15">
      <c r="H623" s="380" t="str">
        <f t="shared" si="101"/>
        <v>La-Chaux-de-Fonds</v>
      </c>
      <c r="I623" s="15"/>
      <c r="J623" s="15"/>
      <c r="K623" s="15"/>
      <c r="L623" s="15"/>
      <c r="M623" s="15"/>
      <c r="N623" s="1277">
        <v>13.990666666666666</v>
      </c>
      <c r="O623" s="1277"/>
      <c r="P623" s="1277"/>
      <c r="Q623" s="983"/>
      <c r="R623" s="1277">
        <v>10.139677419354841</v>
      </c>
      <c r="S623" s="1277"/>
      <c r="T623" s="1277"/>
      <c r="U623" s="983"/>
      <c r="V623" s="1277">
        <v>5.2726666666666677</v>
      </c>
      <c r="W623" s="1277"/>
      <c r="X623" s="1277"/>
      <c r="Y623" s="15"/>
      <c r="Z623" s="1278">
        <f t="shared" ref="Z623" si="102">AVERAGE(N623:X623)</f>
        <v>9.8010035842293917</v>
      </c>
      <c r="AA623" s="1278">
        <f t="shared" si="99"/>
        <v>9.1</v>
      </c>
      <c r="AB623" s="1278">
        <f t="shared" si="99"/>
        <v>9.1</v>
      </c>
      <c r="AC623" s="16"/>
      <c r="AD623" s="1290">
        <f t="shared" ref="AD623" si="103">IF(H623=X$593,Z623,0)</f>
        <v>0</v>
      </c>
      <c r="AE623" s="1290"/>
      <c r="AF623" s="1290"/>
      <c r="BQ623" s="201"/>
    </row>
    <row r="624" spans="5:124" ht="16" hidden="1" outlineLevel="1" x14ac:dyDescent="0.15">
      <c r="H624" s="380" t="str">
        <f t="shared" si="101"/>
        <v>Lugano</v>
      </c>
      <c r="I624" s="15"/>
      <c r="J624" s="15"/>
      <c r="K624" s="15"/>
      <c r="L624" s="15"/>
      <c r="M624" s="15"/>
      <c r="N624" s="1277">
        <v>19.737666666666666</v>
      </c>
      <c r="O624" s="1277"/>
      <c r="P624" s="1277"/>
      <c r="Q624" s="983"/>
      <c r="R624" s="1277">
        <v>14.745161290322581</v>
      </c>
      <c r="S624" s="1277"/>
      <c r="T624" s="1277"/>
      <c r="U624" s="983"/>
      <c r="V624" s="1277">
        <v>9.6989999999999998</v>
      </c>
      <c r="W624" s="1277"/>
      <c r="X624" s="1277"/>
      <c r="Y624" s="15"/>
      <c r="Z624" s="1278">
        <f t="shared" si="98"/>
        <v>14.727275985663082</v>
      </c>
      <c r="AA624" s="1278">
        <f t="shared" si="99"/>
        <v>9.1</v>
      </c>
      <c r="AB624" s="1278">
        <f t="shared" si="99"/>
        <v>9.1</v>
      </c>
      <c r="AC624" s="16"/>
      <c r="AD624" s="1290">
        <f t="shared" si="100"/>
        <v>0</v>
      </c>
      <c r="AE624" s="1290"/>
      <c r="AF624" s="1290"/>
      <c r="BQ624" s="201"/>
    </row>
    <row r="625" spans="5:124" ht="16" hidden="1" outlineLevel="1" x14ac:dyDescent="0.15">
      <c r="H625" s="380" t="str">
        <f t="shared" si="101"/>
        <v>San Gallo</v>
      </c>
      <c r="I625" s="15"/>
      <c r="J625" s="15"/>
      <c r="K625" s="15"/>
      <c r="L625" s="15"/>
      <c r="M625" s="15"/>
      <c r="N625" s="1277">
        <v>14.250333333333336</v>
      </c>
      <c r="O625" s="1277"/>
      <c r="P625" s="1277"/>
      <c r="Q625" s="983"/>
      <c r="R625" s="1277">
        <v>10.140420757363255</v>
      </c>
      <c r="S625" s="1277"/>
      <c r="T625" s="1277"/>
      <c r="U625" s="983"/>
      <c r="V625" s="1277">
        <v>5.4262142857142859</v>
      </c>
      <c r="W625" s="1277"/>
      <c r="X625" s="1277"/>
      <c r="Y625" s="15"/>
      <c r="Z625" s="1278">
        <f t="shared" si="98"/>
        <v>9.9389894588036256</v>
      </c>
      <c r="AA625" s="1278">
        <f t="shared" si="99"/>
        <v>9.1</v>
      </c>
      <c r="AB625" s="1278">
        <f t="shared" si="99"/>
        <v>9.1</v>
      </c>
      <c r="AC625" s="16"/>
      <c r="AD625" s="1290">
        <f t="shared" si="100"/>
        <v>0</v>
      </c>
      <c r="AE625" s="1290"/>
      <c r="AF625" s="1290"/>
      <c r="BQ625" s="201"/>
    </row>
    <row r="626" spans="5:124" ht="16" hidden="1" outlineLevel="1" x14ac:dyDescent="0.15">
      <c r="H626" s="380" t="str">
        <f t="shared" si="101"/>
        <v>Zurigo</v>
      </c>
      <c r="I626" s="15"/>
      <c r="J626" s="15"/>
      <c r="K626" s="15"/>
      <c r="L626" s="15"/>
      <c r="M626" s="15"/>
      <c r="N626" s="1277">
        <v>16.004666666666665</v>
      </c>
      <c r="O626" s="1277"/>
      <c r="P626" s="1277"/>
      <c r="Q626" s="983"/>
      <c r="R626" s="1277">
        <v>11.286129032258064</v>
      </c>
      <c r="S626" s="1277"/>
      <c r="T626" s="1277"/>
      <c r="U626" s="983"/>
      <c r="V626" s="1277">
        <v>6.2376666666666658</v>
      </c>
      <c r="W626" s="1277"/>
      <c r="X626" s="1277"/>
      <c r="Y626" s="15"/>
      <c r="Z626" s="1278">
        <f t="shared" si="98"/>
        <v>11.176154121863798</v>
      </c>
      <c r="AA626" s="1278">
        <f t="shared" si="99"/>
        <v>9.1</v>
      </c>
      <c r="AB626" s="1278">
        <f t="shared" si="99"/>
        <v>9.1</v>
      </c>
      <c r="AC626" s="16"/>
      <c r="AD626" s="1290">
        <f t="shared" si="100"/>
        <v>0</v>
      </c>
      <c r="AE626" s="1290"/>
      <c r="AF626" s="1290"/>
      <c r="BQ626" s="201"/>
    </row>
    <row r="627" spans="5:124" ht="16" hidden="1" outlineLevel="1" x14ac:dyDescent="0.15">
      <c r="H627" s="9"/>
      <c r="I627" s="6"/>
      <c r="J627" s="6"/>
      <c r="K627" s="6"/>
      <c r="L627" s="6"/>
      <c r="M627" s="6"/>
      <c r="N627" s="984"/>
      <c r="O627" s="984"/>
      <c r="P627" s="984"/>
      <c r="Q627" s="984"/>
      <c r="R627" s="984"/>
      <c r="S627" s="984"/>
      <c r="T627" s="984"/>
      <c r="U627" s="989"/>
      <c r="V627" s="990"/>
      <c r="W627" s="13"/>
      <c r="X627" s="13"/>
      <c r="Y627" s="5"/>
      <c r="Z627" s="5"/>
      <c r="AA627" s="7"/>
      <c r="AB627" s="7"/>
      <c r="AC627" s="7"/>
      <c r="AD627" s="8"/>
      <c r="AF627" s="27"/>
      <c r="BQ627" s="201"/>
    </row>
    <row r="628" spans="5:124" hidden="1" outlineLevel="1" x14ac:dyDescent="0.15">
      <c r="H628" s="405" t="str">
        <f>X!$C$269</f>
        <v>Inverno</v>
      </c>
      <c r="I628" s="10"/>
      <c r="J628" s="10"/>
      <c r="K628" s="10"/>
      <c r="L628" s="10"/>
      <c r="M628" s="10"/>
      <c r="N628" s="1285" t="s">
        <v>152</v>
      </c>
      <c r="O628" s="1285"/>
      <c r="P628" s="1285"/>
      <c r="Q628" s="988"/>
      <c r="R628" s="1285" t="s">
        <v>153</v>
      </c>
      <c r="S628" s="1285"/>
      <c r="T628" s="1285"/>
      <c r="U628" s="988"/>
      <c r="V628" s="1285" t="s">
        <v>154</v>
      </c>
      <c r="W628" s="1285"/>
      <c r="X628" s="1285"/>
      <c r="Y628" s="26"/>
      <c r="Z628" s="1451" t="s">
        <v>155</v>
      </c>
      <c r="AA628" s="1451"/>
      <c r="AB628" s="1451"/>
      <c r="AC628" s="14"/>
      <c r="AD628" s="1490">
        <f>SUM(AD629:AF636)</f>
        <v>0</v>
      </c>
      <c r="AE628" s="1491"/>
      <c r="AF628" s="1491"/>
      <c r="BQ628" s="201"/>
    </row>
    <row r="629" spans="5:124" ht="16" hidden="1" outlineLevel="1" x14ac:dyDescent="0.15">
      <c r="H629" s="380" t="str">
        <f>H598</f>
        <v>Basilea</v>
      </c>
      <c r="I629" s="15"/>
      <c r="J629" s="15"/>
      <c r="K629" s="15"/>
      <c r="L629" s="15"/>
      <c r="M629" s="15"/>
      <c r="N629" s="1277">
        <v>3.6141935483870959</v>
      </c>
      <c r="O629" s="1277"/>
      <c r="P629" s="1277"/>
      <c r="Q629" s="983"/>
      <c r="R629" s="1277">
        <v>2.770322580645161</v>
      </c>
      <c r="S629" s="1277"/>
      <c r="T629" s="1277"/>
      <c r="U629" s="983"/>
      <c r="V629" s="1277">
        <v>3.4915640394088667</v>
      </c>
      <c r="W629" s="1277"/>
      <c r="X629" s="1277"/>
      <c r="Y629" s="15"/>
      <c r="Z629" s="1278">
        <f t="shared" ref="Z629:Z636" si="104">AVERAGE(N629:X629)</f>
        <v>3.2920267228137079</v>
      </c>
      <c r="AA629" s="1278">
        <f t="shared" ref="AA629:AB636" si="105">(4.8+9.5+13)/3</f>
        <v>9.1</v>
      </c>
      <c r="AB629" s="1278">
        <f t="shared" si="105"/>
        <v>9.1</v>
      </c>
      <c r="AC629" s="16"/>
      <c r="AD629" s="1290">
        <f t="shared" ref="AD629:AD636" si="106">IF(H629=X$593,Z629,0)</f>
        <v>0</v>
      </c>
      <c r="AE629" s="1290"/>
      <c r="AF629" s="1290"/>
      <c r="BQ629" s="201"/>
    </row>
    <row r="630" spans="5:124" ht="16" hidden="1" outlineLevel="1" x14ac:dyDescent="0.15">
      <c r="H630" s="380" t="str">
        <f t="shared" ref="H630:H636" si="107">H599</f>
        <v>Berna</v>
      </c>
      <c r="I630" s="15"/>
      <c r="J630" s="15"/>
      <c r="K630" s="15"/>
      <c r="L630" s="15"/>
      <c r="M630" s="15"/>
      <c r="N630" s="1277">
        <v>1.5970967741935485</v>
      </c>
      <c r="O630" s="1277"/>
      <c r="P630" s="1277"/>
      <c r="Q630" s="983"/>
      <c r="R630" s="1277">
        <v>1.0629032258064512</v>
      </c>
      <c r="S630" s="1277"/>
      <c r="T630" s="1277"/>
      <c r="U630" s="983"/>
      <c r="V630" s="1277">
        <v>1.662992610837438</v>
      </c>
      <c r="W630" s="1277"/>
      <c r="X630" s="1277"/>
      <c r="Y630" s="15"/>
      <c r="Z630" s="1278">
        <f t="shared" si="104"/>
        <v>1.4409975369458126</v>
      </c>
      <c r="AA630" s="1278">
        <f t="shared" si="105"/>
        <v>9.1</v>
      </c>
      <c r="AB630" s="1278">
        <f t="shared" si="105"/>
        <v>9.1</v>
      </c>
      <c r="AC630" s="16"/>
      <c r="AD630" s="1290">
        <f t="shared" si="106"/>
        <v>0</v>
      </c>
      <c r="AE630" s="1290"/>
      <c r="AF630" s="1290"/>
      <c r="BQ630" s="201"/>
    </row>
    <row r="631" spans="5:124" s="27" customFormat="1" ht="19" hidden="1" customHeight="1" outlineLevel="1" x14ac:dyDescent="0.15">
      <c r="E631" s="201"/>
      <c r="H631" s="380" t="str">
        <f t="shared" si="107"/>
        <v>Davos</v>
      </c>
      <c r="I631" s="15"/>
      <c r="J631" s="15"/>
      <c r="K631" s="15"/>
      <c r="L631" s="15"/>
      <c r="M631" s="15"/>
      <c r="N631" s="1277">
        <v>-6</v>
      </c>
      <c r="O631" s="1277"/>
      <c r="P631" s="1277"/>
      <c r="Q631" s="983"/>
      <c r="R631" s="1277">
        <v>-6.2</v>
      </c>
      <c r="S631" s="1277"/>
      <c r="T631" s="1277"/>
      <c r="U631" s="983"/>
      <c r="V631" s="1277">
        <v>-5.4</v>
      </c>
      <c r="W631" s="1277"/>
      <c r="X631" s="1277"/>
      <c r="Y631" s="15"/>
      <c r="Z631" s="1278">
        <f t="shared" si="104"/>
        <v>-5.8666666666666671</v>
      </c>
      <c r="AA631" s="1278">
        <f t="shared" si="105"/>
        <v>9.1</v>
      </c>
      <c r="AB631" s="1278">
        <f t="shared" si="105"/>
        <v>9.1</v>
      </c>
      <c r="AC631" s="16"/>
      <c r="AD631" s="1290">
        <f t="shared" si="106"/>
        <v>0</v>
      </c>
      <c r="AE631" s="1290"/>
      <c r="AF631" s="1290"/>
      <c r="AK631" s="481"/>
      <c r="AL631" s="481"/>
      <c r="AM631" s="481"/>
      <c r="BQ631" s="201"/>
      <c r="BR631" s="201"/>
      <c r="BS631" s="201"/>
      <c r="BT631" s="201"/>
      <c r="BU631" s="63"/>
      <c r="BV631" s="63"/>
      <c r="BW631" s="63"/>
      <c r="BX631" s="63"/>
      <c r="BY631" s="63"/>
      <c r="BZ631" s="63"/>
      <c r="CA631" s="63"/>
      <c r="CB631" s="63"/>
      <c r="CC631" s="63"/>
      <c r="CD631" s="201"/>
      <c r="CE631" s="201"/>
      <c r="CF631" s="201"/>
      <c r="CG631" s="201"/>
      <c r="CH631" s="201"/>
      <c r="CI631" s="201"/>
      <c r="CJ631" s="201"/>
      <c r="CK631" s="201"/>
      <c r="CL631" s="201"/>
      <c r="CM631" s="201"/>
      <c r="CN631" s="201"/>
      <c r="CO631" s="201"/>
      <c r="CP631" s="201"/>
      <c r="CQ631" s="201"/>
      <c r="CR631" s="201"/>
      <c r="CS631" s="201"/>
      <c r="CT631" s="201"/>
      <c r="CU631" s="201"/>
      <c r="CV631" s="201"/>
      <c r="CW631" s="201"/>
      <c r="CX631" s="201"/>
      <c r="CY631" s="201"/>
      <c r="CZ631" s="201"/>
      <c r="DA631" s="201"/>
      <c r="DB631" s="201"/>
      <c r="DC631" s="201"/>
      <c r="DD631" s="201"/>
      <c r="DE631" s="201"/>
      <c r="DF631" s="201"/>
      <c r="DG631" s="201"/>
      <c r="DH631" s="201"/>
      <c r="DI631" s="201"/>
      <c r="DJ631" s="201"/>
      <c r="DK631" s="201"/>
      <c r="DL631" s="201"/>
      <c r="DM631" s="201"/>
      <c r="DN631" s="201"/>
      <c r="DO631" s="201"/>
      <c r="DP631" s="201"/>
      <c r="DQ631" s="201"/>
      <c r="DR631" s="201"/>
      <c r="DS631" s="201"/>
      <c r="DT631" s="201"/>
    </row>
    <row r="632" spans="5:124" ht="16" hidden="1" outlineLevel="1" x14ac:dyDescent="0.15">
      <c r="H632" s="380" t="str">
        <f t="shared" si="107"/>
        <v>Ginevra</v>
      </c>
      <c r="I632" s="15"/>
      <c r="J632" s="15"/>
      <c r="K632" s="15"/>
      <c r="L632" s="15"/>
      <c r="M632" s="15"/>
      <c r="N632" s="1277">
        <v>3.4409677419354834</v>
      </c>
      <c r="O632" s="1277"/>
      <c r="P632" s="1277"/>
      <c r="Q632" s="983"/>
      <c r="R632" s="1277">
        <v>2.9022580645161296</v>
      </c>
      <c r="S632" s="1277"/>
      <c r="T632" s="1277"/>
      <c r="U632" s="983"/>
      <c r="V632" s="1277">
        <v>3.4457389162561567</v>
      </c>
      <c r="W632" s="1277"/>
      <c r="X632" s="1277"/>
      <c r="Y632" s="15"/>
      <c r="Z632" s="1278">
        <f t="shared" si="104"/>
        <v>3.2629882409025903</v>
      </c>
      <c r="AA632" s="1278">
        <f t="shared" si="105"/>
        <v>9.1</v>
      </c>
      <c r="AB632" s="1278">
        <f t="shared" si="105"/>
        <v>9.1</v>
      </c>
      <c r="AC632" s="16"/>
      <c r="AD632" s="1290">
        <f t="shared" si="106"/>
        <v>0</v>
      </c>
      <c r="AE632" s="1290"/>
      <c r="AF632" s="1290"/>
      <c r="BQ632" s="201"/>
    </row>
    <row r="633" spans="5:124" ht="16" hidden="1" outlineLevel="1" x14ac:dyDescent="0.15">
      <c r="H633" s="380" t="str">
        <f t="shared" si="107"/>
        <v>La-Chaux-de-Fonds</v>
      </c>
      <c r="I633" s="15"/>
      <c r="J633" s="15"/>
      <c r="K633" s="15"/>
      <c r="L633" s="15"/>
      <c r="M633" s="15"/>
      <c r="N633" s="1277">
        <v>0.7338709677419355</v>
      </c>
      <c r="O633" s="1277"/>
      <c r="P633" s="1277"/>
      <c r="Q633" s="983"/>
      <c r="R633" s="1277">
        <v>-0.36354838709677451</v>
      </c>
      <c r="S633" s="1277"/>
      <c r="T633" s="1277"/>
      <c r="U633" s="983"/>
      <c r="V633" s="1277">
        <v>6.6551724137930895E-2</v>
      </c>
      <c r="W633" s="1277"/>
      <c r="X633" s="1277"/>
      <c r="Y633" s="15"/>
      <c r="Z633" s="1278">
        <f>AVERAGE(N633:X633)</f>
        <v>0.14562476826103063</v>
      </c>
      <c r="AA633" s="1278">
        <f t="shared" si="105"/>
        <v>9.1</v>
      </c>
      <c r="AB633" s="1278">
        <f t="shared" si="105"/>
        <v>9.1</v>
      </c>
      <c r="AC633" s="16"/>
      <c r="AD633" s="1290">
        <f t="shared" ref="AD633" si="108">IF(H633=X$593,Z633,0)</f>
        <v>0</v>
      </c>
      <c r="AE633" s="1290"/>
      <c r="AF633" s="1290"/>
      <c r="BQ633" s="201"/>
    </row>
    <row r="634" spans="5:124" ht="16" hidden="1" outlineLevel="1" x14ac:dyDescent="0.15">
      <c r="H634" s="380" t="str">
        <f t="shared" si="107"/>
        <v>Lugano</v>
      </c>
      <c r="I634" s="15"/>
      <c r="J634" s="15"/>
      <c r="K634" s="15"/>
      <c r="L634" s="15"/>
      <c r="M634" s="15"/>
      <c r="N634" s="1277">
        <v>5.60516129032258</v>
      </c>
      <c r="O634" s="1277"/>
      <c r="P634" s="1277"/>
      <c r="Q634" s="983"/>
      <c r="R634" s="1277">
        <v>4.7138709677419355</v>
      </c>
      <c r="S634" s="1277"/>
      <c r="T634" s="1277"/>
      <c r="U634" s="983"/>
      <c r="V634" s="1277">
        <v>5.580492610837438</v>
      </c>
      <c r="W634" s="1277"/>
      <c r="X634" s="1277"/>
      <c r="Y634" s="15"/>
      <c r="Z634" s="1278">
        <f t="shared" si="104"/>
        <v>5.2998416229673175</v>
      </c>
      <c r="AA634" s="1278">
        <f t="shared" si="105"/>
        <v>9.1</v>
      </c>
      <c r="AB634" s="1278">
        <f t="shared" si="105"/>
        <v>9.1</v>
      </c>
      <c r="AC634" s="16"/>
      <c r="AD634" s="1290">
        <f t="shared" si="106"/>
        <v>0</v>
      </c>
      <c r="AE634" s="1290"/>
      <c r="AF634" s="1290"/>
      <c r="BQ634" s="201"/>
    </row>
    <row r="635" spans="5:124" ht="16" hidden="1" outlineLevel="1" x14ac:dyDescent="0.15">
      <c r="H635" s="380" t="str">
        <f t="shared" si="107"/>
        <v>San Gallo</v>
      </c>
      <c r="I635" s="15"/>
      <c r="J635" s="15"/>
      <c r="K635" s="15"/>
      <c r="L635" s="15"/>
      <c r="M635" s="15"/>
      <c r="N635" s="1277">
        <v>1.8374193548387097</v>
      </c>
      <c r="O635" s="1277"/>
      <c r="P635" s="1277"/>
      <c r="Q635" s="983"/>
      <c r="R635" s="1277">
        <v>0.37225806451612903</v>
      </c>
      <c r="S635" s="1277"/>
      <c r="T635" s="1277"/>
      <c r="U635" s="983"/>
      <c r="V635" s="1277">
        <v>0.58261083743842368</v>
      </c>
      <c r="W635" s="1277"/>
      <c r="X635" s="1277"/>
      <c r="Y635" s="15"/>
      <c r="Z635" s="1278">
        <f t="shared" si="104"/>
        <v>0.93076275226442073</v>
      </c>
      <c r="AA635" s="1278">
        <f t="shared" si="105"/>
        <v>9.1</v>
      </c>
      <c r="AB635" s="1278">
        <f t="shared" si="105"/>
        <v>9.1</v>
      </c>
      <c r="AC635" s="16"/>
      <c r="AD635" s="1290">
        <f t="shared" si="106"/>
        <v>0</v>
      </c>
      <c r="AE635" s="1290"/>
      <c r="AF635" s="1290"/>
      <c r="BQ635" s="201"/>
    </row>
    <row r="636" spans="5:124" ht="16" hidden="1" outlineLevel="1" x14ac:dyDescent="0.15">
      <c r="H636" s="380" t="str">
        <f t="shared" si="107"/>
        <v>Zurigo</v>
      </c>
      <c r="I636" s="15"/>
      <c r="J636" s="15"/>
      <c r="K636" s="15"/>
      <c r="L636" s="15"/>
      <c r="M636" s="15"/>
      <c r="N636" s="1277">
        <v>2.2954838709677423</v>
      </c>
      <c r="O636" s="1277"/>
      <c r="P636" s="1277"/>
      <c r="Q636" s="983"/>
      <c r="R636" s="1277">
        <v>1.4409677419354838</v>
      </c>
      <c r="S636" s="1277"/>
      <c r="T636" s="1277"/>
      <c r="U636" s="983"/>
      <c r="V636" s="1277">
        <v>1.9078571428571434</v>
      </c>
      <c r="W636" s="1277"/>
      <c r="X636" s="1277"/>
      <c r="Y636" s="15"/>
      <c r="Z636" s="1278">
        <f t="shared" si="104"/>
        <v>1.8814362519201231</v>
      </c>
      <c r="AA636" s="1278">
        <f t="shared" si="105"/>
        <v>9.1</v>
      </c>
      <c r="AB636" s="1278">
        <f t="shared" si="105"/>
        <v>9.1</v>
      </c>
      <c r="AC636" s="16"/>
      <c r="AD636" s="1290">
        <f t="shared" si="106"/>
        <v>0</v>
      </c>
      <c r="AE636" s="1290"/>
      <c r="AF636" s="1290"/>
      <c r="BQ636" s="201"/>
    </row>
    <row r="637" spans="5:124" ht="16" hidden="1" outlineLevel="1" x14ac:dyDescent="0.15">
      <c r="H637" s="382"/>
      <c r="I637" s="17"/>
      <c r="J637" s="17"/>
      <c r="K637" s="17"/>
      <c r="L637" s="17"/>
      <c r="M637" s="17"/>
      <c r="N637" s="17"/>
      <c r="O637" s="17"/>
      <c r="P637" s="17"/>
      <c r="Q637" s="17"/>
      <c r="R637" s="17"/>
      <c r="S637" s="17"/>
      <c r="T637" s="17"/>
      <c r="U637" s="17"/>
      <c r="V637" s="17"/>
      <c r="W637" s="17"/>
      <c r="X637" s="17"/>
      <c r="Y637" s="17"/>
      <c r="Z637" s="202"/>
      <c r="AA637" s="202"/>
      <c r="AB637" s="202"/>
      <c r="AC637" s="16"/>
      <c r="AD637" s="139"/>
      <c r="AE637" s="139"/>
      <c r="AF637" s="139"/>
      <c r="BQ637" s="201"/>
    </row>
    <row r="638" spans="5:124" ht="16" hidden="1" outlineLevel="1" x14ac:dyDescent="0.15">
      <c r="H638" s="9"/>
      <c r="I638" s="6"/>
      <c r="J638" s="6"/>
      <c r="K638" s="6"/>
      <c r="L638" s="6"/>
      <c r="M638" s="6"/>
      <c r="N638" s="6"/>
      <c r="O638" s="6"/>
      <c r="P638" s="6"/>
      <c r="Q638" s="6"/>
      <c r="R638" s="6"/>
      <c r="S638" s="6"/>
      <c r="T638" s="6"/>
      <c r="U638" s="9"/>
      <c r="V638" s="11"/>
      <c r="W638" s="5"/>
      <c r="X638" s="5"/>
      <c r="Y638" s="5"/>
      <c r="Z638" s="7"/>
      <c r="AA638" s="7"/>
      <c r="AB638" s="7"/>
      <c r="AC638" s="7"/>
      <c r="AD638" s="7"/>
      <c r="AE638" s="8"/>
      <c r="AG638" s="27"/>
      <c r="BQ638" s="201"/>
    </row>
    <row r="639" spans="5:124" s="27" customFormat="1" ht="23" hidden="1" customHeight="1" outlineLevel="1" x14ac:dyDescent="0.15">
      <c r="E639" s="201"/>
      <c r="H639" s="378" t="s">
        <v>110</v>
      </c>
      <c r="I639" s="189"/>
      <c r="J639" s="189"/>
      <c r="K639" s="189"/>
      <c r="L639" s="189"/>
      <c r="M639" s="189"/>
      <c r="N639" s="189"/>
      <c r="O639" s="189"/>
      <c r="P639" s="189"/>
      <c r="Q639" s="189"/>
      <c r="R639" s="189"/>
      <c r="S639" s="189"/>
      <c r="T639" s="189"/>
      <c r="U639" s="189"/>
      <c r="V639" s="189"/>
      <c r="W639" s="189"/>
      <c r="X639" s="189"/>
      <c r="Y639" s="189"/>
      <c r="Z639" s="189"/>
      <c r="AA639" s="189"/>
      <c r="AB639" s="189"/>
      <c r="AC639" s="189"/>
      <c r="AD639" s="189"/>
      <c r="AE639" s="189"/>
      <c r="AF639" s="189"/>
      <c r="AG639" s="189"/>
      <c r="AH639" s="189"/>
      <c r="AI639" s="189"/>
      <c r="AJ639" s="189"/>
      <c r="AK639" s="189"/>
      <c r="AL639" s="189"/>
      <c r="AM639" s="189"/>
      <c r="AN639" s="189"/>
      <c r="AO639" s="189"/>
      <c r="AP639" s="189"/>
      <c r="AQ639" s="189"/>
      <c r="AR639" s="189"/>
      <c r="AS639" s="189"/>
      <c r="AT639" s="189"/>
      <c r="AU639" s="189"/>
      <c r="AV639" s="189"/>
      <c r="AW639" s="189"/>
      <c r="AX639" s="189"/>
      <c r="AY639" s="189"/>
      <c r="AZ639" s="189"/>
      <c r="BA639" s="189"/>
      <c r="BB639" s="189"/>
      <c r="BC639" s="189"/>
      <c r="BD639" s="189"/>
      <c r="BE639" s="189"/>
      <c r="BF639" s="189"/>
      <c r="BG639" s="189"/>
      <c r="BH639" s="189"/>
      <c r="BI639" s="189"/>
      <c r="BJ639" s="189"/>
      <c r="BK639" s="189"/>
      <c r="BL639" s="189"/>
      <c r="BM639" s="189"/>
      <c r="BN639" s="189"/>
      <c r="BO639" s="189"/>
      <c r="BP639" s="189"/>
      <c r="BQ639" s="201"/>
      <c r="BR639" s="201"/>
      <c r="BS639" s="201"/>
      <c r="BT639" s="201"/>
      <c r="BU639" s="63"/>
      <c r="BV639" s="63"/>
      <c r="BW639" s="63"/>
      <c r="BX639" s="63"/>
      <c r="BY639" s="63"/>
      <c r="BZ639" s="63"/>
      <c r="CA639" s="63"/>
      <c r="CB639" s="63"/>
      <c r="CC639" s="63"/>
      <c r="CD639" s="201"/>
      <c r="CE639" s="201"/>
      <c r="CF639" s="201"/>
      <c r="CG639" s="201"/>
      <c r="CH639" s="201"/>
      <c r="CI639" s="201"/>
      <c r="CJ639" s="201"/>
      <c r="CK639" s="201"/>
      <c r="CL639" s="201"/>
      <c r="CM639" s="201"/>
      <c r="CN639" s="201"/>
      <c r="CO639" s="201"/>
      <c r="CP639" s="201"/>
      <c r="CQ639" s="201"/>
      <c r="CR639" s="201"/>
      <c r="CS639" s="201"/>
      <c r="CT639" s="201"/>
      <c r="CU639" s="201"/>
      <c r="CV639" s="201"/>
      <c r="CW639" s="201"/>
      <c r="CX639" s="201"/>
      <c r="CY639" s="201"/>
      <c r="CZ639" s="201"/>
      <c r="DA639" s="201"/>
      <c r="DB639" s="201"/>
      <c r="DC639" s="201"/>
      <c r="DD639" s="201"/>
      <c r="DE639" s="201"/>
      <c r="DF639" s="201"/>
      <c r="DG639" s="201"/>
      <c r="DH639" s="201"/>
      <c r="DI639" s="201"/>
      <c r="DJ639" s="201"/>
      <c r="DK639" s="201"/>
      <c r="DL639" s="201"/>
      <c r="DM639" s="201"/>
      <c r="DN639" s="201"/>
      <c r="DO639" s="201"/>
      <c r="DP639" s="201"/>
      <c r="DQ639" s="201"/>
      <c r="DR639" s="201"/>
      <c r="DS639" s="201"/>
      <c r="DT639" s="201"/>
    </row>
    <row r="640" spans="5:124" ht="16" hidden="1" outlineLevel="1" x14ac:dyDescent="0.15">
      <c r="H640" s="9"/>
      <c r="I640" s="6"/>
      <c r="J640" s="6"/>
      <c r="K640" s="6"/>
      <c r="L640" s="6"/>
      <c r="M640" s="6"/>
      <c r="N640" s="6"/>
      <c r="O640" s="6"/>
      <c r="P640" s="6"/>
      <c r="Q640" s="6"/>
      <c r="R640" s="6"/>
      <c r="S640" s="6"/>
      <c r="T640" s="6"/>
      <c r="U640" s="9"/>
      <c r="V640" s="11"/>
      <c r="W640" s="5"/>
      <c r="X640" s="5"/>
      <c r="Y640" s="5"/>
      <c r="Z640" s="7"/>
      <c r="AA640" s="7"/>
      <c r="AB640" s="7"/>
      <c r="AC640" s="7"/>
      <c r="AD640" s="7"/>
      <c r="AE640" s="7"/>
      <c r="AF640" s="7"/>
      <c r="AG640" s="7"/>
      <c r="BQ640" s="201"/>
    </row>
    <row r="641" spans="5:124" hidden="1" outlineLevel="1" x14ac:dyDescent="0.15">
      <c r="H641" s="9" t="s">
        <v>195</v>
      </c>
      <c r="I641" s="6"/>
      <c r="J641" s="6"/>
      <c r="K641" s="6"/>
      <c r="L641" s="6"/>
      <c r="M641" s="6"/>
      <c r="N641" s="6"/>
      <c r="O641" s="6"/>
      <c r="P641" s="6"/>
      <c r="Q641" s="6"/>
      <c r="R641" s="6"/>
      <c r="S641" s="6"/>
      <c r="T641" s="6"/>
      <c r="U641" s="9"/>
      <c r="V641" s="11"/>
      <c r="W641" s="5"/>
      <c r="X641" s="1450" t="s">
        <v>94</v>
      </c>
      <c r="Y641" s="1450"/>
      <c r="Z641" s="1450"/>
      <c r="AB641" s="1450" t="s">
        <v>97</v>
      </c>
      <c r="AC641" s="1450"/>
      <c r="AD641" s="1450"/>
      <c r="AF641" s="1450" t="s">
        <v>98</v>
      </c>
      <c r="AG641" s="1450"/>
      <c r="AH641" s="1450"/>
      <c r="AJ641" s="1450" t="s">
        <v>99</v>
      </c>
      <c r="AK641" s="1450"/>
      <c r="AL641" s="1450"/>
      <c r="AN641" s="1450" t="s">
        <v>101</v>
      </c>
      <c r="AO641" s="1450"/>
      <c r="AP641" s="1450"/>
      <c r="AQ641" s="200"/>
      <c r="AR641" s="200"/>
      <c r="BQ641" s="201"/>
    </row>
    <row r="642" spans="5:124" hidden="1" outlineLevel="1" x14ac:dyDescent="0.15">
      <c r="H642" s="406" t="str">
        <f>X!$C$273</f>
        <v>A: Refrigeratore-climatizzatore (2'000 h/a)</v>
      </c>
      <c r="I642" s="19"/>
      <c r="J642" s="19"/>
      <c r="K642" s="19"/>
      <c r="L642" s="19"/>
      <c r="M642" s="19"/>
      <c r="N642" s="19"/>
      <c r="O642" s="19"/>
      <c r="P642" s="19"/>
      <c r="Q642" s="19"/>
      <c r="R642" s="19"/>
      <c r="S642" s="19"/>
      <c r="T642" s="19"/>
      <c r="U642" s="20"/>
      <c r="V642" s="20" t="s">
        <v>28</v>
      </c>
      <c r="W642" s="5"/>
      <c r="X642" s="1450">
        <v>0.06</v>
      </c>
      <c r="Y642" s="1450"/>
      <c r="Z642" s="1450"/>
      <c r="AB642" s="1450">
        <v>0.66320000000000001</v>
      </c>
      <c r="AC642" s="1450"/>
      <c r="AD642" s="1450"/>
      <c r="AF642" s="1450">
        <v>0.19</v>
      </c>
      <c r="AG642" s="1450"/>
      <c r="AH642" s="1450"/>
      <c r="AJ642" s="1450">
        <v>0</v>
      </c>
      <c r="AK642" s="1450"/>
      <c r="AL642" s="1450"/>
      <c r="AN642" s="1450"/>
      <c r="AO642" s="1450"/>
      <c r="AP642" s="1450"/>
      <c r="AQ642" s="200"/>
      <c r="AR642" s="200"/>
      <c r="AV642" t="s">
        <v>199</v>
      </c>
      <c r="BQ642" s="201"/>
    </row>
    <row r="643" spans="5:124" hidden="1" outlineLevel="1" x14ac:dyDescent="0.15">
      <c r="H643" s="406" t="str">
        <f>X!$C$20</f>
        <v>B: Impianto con 3'500 ore di funz. a pieno regime all'anno</v>
      </c>
      <c r="I643" s="19"/>
      <c r="J643" s="19"/>
      <c r="K643" s="19"/>
      <c r="L643" s="19"/>
      <c r="M643" s="19"/>
      <c r="N643" s="19"/>
      <c r="O643" s="19"/>
      <c r="P643" s="19"/>
      <c r="Q643" s="19"/>
      <c r="R643" s="19"/>
      <c r="S643" s="19"/>
      <c r="T643" s="19"/>
      <c r="U643" s="20"/>
      <c r="V643" s="20" t="s">
        <v>28</v>
      </c>
      <c r="W643" s="5"/>
      <c r="X643" s="1450">
        <v>0.28000000000000003</v>
      </c>
      <c r="Y643" s="1450"/>
      <c r="Z643" s="1450"/>
      <c r="AB643" s="1450">
        <v>0.7</v>
      </c>
      <c r="AC643" s="1450"/>
      <c r="AD643" s="1450"/>
      <c r="AF643" s="1450">
        <v>0.38</v>
      </c>
      <c r="AG643" s="1450"/>
      <c r="AH643" s="1450"/>
      <c r="AJ643" s="1450">
        <v>0.23799999999999999</v>
      </c>
      <c r="AK643" s="1450"/>
      <c r="AL643" s="1450"/>
      <c r="AN643" s="1450"/>
      <c r="AO643" s="1450"/>
      <c r="AP643" s="1450"/>
      <c r="AQ643" s="200"/>
      <c r="AR643" s="200"/>
      <c r="BQ643" s="201"/>
    </row>
    <row r="644" spans="5:124" hidden="1" outlineLevel="1" x14ac:dyDescent="0.15">
      <c r="H644" s="406" t="str">
        <f>X!$C$37</f>
        <v>C: Impianto con 5'000 ore di funz. a pieno regime all'anno</v>
      </c>
      <c r="I644" s="19"/>
      <c r="J644" s="19"/>
      <c r="K644" s="19"/>
      <c r="L644" s="19"/>
      <c r="M644" s="19"/>
      <c r="N644" s="19"/>
      <c r="O644" s="19"/>
      <c r="P644" s="19"/>
      <c r="Q644" s="19"/>
      <c r="R644" s="19"/>
      <c r="S644" s="19"/>
      <c r="T644" s="19"/>
      <c r="U644" s="20"/>
      <c r="V644" s="20" t="s">
        <v>28</v>
      </c>
      <c r="W644" s="5"/>
      <c r="X644" s="1450">
        <v>0.503</v>
      </c>
      <c r="Y644" s="1450"/>
      <c r="Z644" s="1450"/>
      <c r="AB644" s="1450">
        <v>0.74</v>
      </c>
      <c r="AC644" s="1450"/>
      <c r="AD644" s="1450"/>
      <c r="AF644" s="1450">
        <v>0.56000000000000005</v>
      </c>
      <c r="AG644" s="1450"/>
      <c r="AH644" s="1450"/>
      <c r="AJ644" s="1450">
        <v>0.48</v>
      </c>
      <c r="AK644" s="1450"/>
      <c r="AL644" s="1450"/>
      <c r="AN644" s="1450"/>
      <c r="AO644" s="1450"/>
      <c r="AP644" s="1450"/>
      <c r="AQ644" s="200"/>
      <c r="AR644" s="200"/>
      <c r="BQ644" s="201"/>
    </row>
    <row r="645" spans="5:124" hidden="1" outlineLevel="1" x14ac:dyDescent="0.15">
      <c r="H645" s="406" t="str">
        <f>X!$C$64</f>
        <v>D: Impianto con 7'500 ore di funz. a pieno regime all'anno</v>
      </c>
      <c r="I645" s="19"/>
      <c r="J645" s="19"/>
      <c r="K645" s="19"/>
      <c r="L645" s="19"/>
      <c r="M645" s="19"/>
      <c r="N645" s="19"/>
      <c r="O645" s="19"/>
      <c r="P645" s="19"/>
      <c r="Q645" s="19"/>
      <c r="R645" s="19"/>
      <c r="S645" s="19"/>
      <c r="T645" s="19"/>
      <c r="U645" s="20"/>
      <c r="V645" s="20" t="s">
        <v>28</v>
      </c>
      <c r="W645" s="5"/>
      <c r="X645" s="1450">
        <v>0.83895188476861782</v>
      </c>
      <c r="Y645" s="1450"/>
      <c r="Z645" s="1450"/>
      <c r="AB645" s="1450">
        <v>0.90790683420165497</v>
      </c>
      <c r="AC645" s="1450"/>
      <c r="AD645" s="1450"/>
      <c r="AF645" s="1450">
        <v>0.85044437634079073</v>
      </c>
      <c r="AG645" s="1450"/>
      <c r="AH645" s="1450"/>
      <c r="AJ645" s="1450">
        <v>0.82745939319644501</v>
      </c>
      <c r="AK645" s="1450"/>
      <c r="AL645" s="1450"/>
      <c r="AN645" s="1450"/>
      <c r="AO645" s="1450"/>
      <c r="AP645" s="1450"/>
      <c r="AQ645" s="200"/>
      <c r="AR645" s="200"/>
      <c r="BQ645" s="201"/>
    </row>
    <row r="646" spans="5:124" ht="16" hidden="1" outlineLevel="1" x14ac:dyDescent="0.15">
      <c r="H646" s="9"/>
      <c r="I646" s="6"/>
      <c r="J646" s="6"/>
      <c r="K646" s="6"/>
      <c r="L646" s="6"/>
      <c r="M646" s="6"/>
      <c r="N646" s="6"/>
      <c r="O646" s="6"/>
      <c r="P646" s="6"/>
      <c r="Q646" s="6"/>
      <c r="R646" s="6"/>
      <c r="S646" s="6"/>
      <c r="T646" s="6"/>
      <c r="U646" s="9"/>
      <c r="V646" s="9" t="s">
        <v>28</v>
      </c>
      <c r="W646" s="5"/>
      <c r="X646" s="5"/>
      <c r="Y646" s="5"/>
      <c r="Z646" s="7"/>
      <c r="AA646" s="7"/>
      <c r="AB646" s="7"/>
      <c r="AC646" s="7"/>
      <c r="AD646" s="7"/>
      <c r="AE646" s="7"/>
      <c r="AF646" s="7"/>
      <c r="AG646" s="7"/>
      <c r="BQ646" s="201"/>
    </row>
    <row r="647" spans="5:124" ht="17" hidden="1" customHeight="1" outlineLevel="1" x14ac:dyDescent="0.15">
      <c r="I647" s="66" t="s">
        <v>177</v>
      </c>
      <c r="J647" s="66"/>
      <c r="K647" s="66"/>
      <c r="L647" s="66"/>
      <c r="M647" s="66"/>
      <c r="N647" s="66"/>
      <c r="O647" s="66"/>
      <c r="P647" s="66"/>
      <c r="Q647" s="66"/>
      <c r="R647" s="66"/>
      <c r="S647" s="66"/>
      <c r="T647" s="66"/>
      <c r="U647" s="66"/>
      <c r="V647" s="203" t="s">
        <v>116</v>
      </c>
      <c r="X647" s="1453">
        <v>2190</v>
      </c>
      <c r="Y647" s="1453"/>
      <c r="Z647" s="1453"/>
      <c r="AB647" s="1453">
        <v>2190</v>
      </c>
      <c r="AC647" s="1453"/>
      <c r="AD647" s="1453"/>
      <c r="AF647" s="1453">
        <v>2190</v>
      </c>
      <c r="AG647" s="1453"/>
      <c r="AH647" s="1453"/>
      <c r="AJ647" s="1453">
        <v>2190</v>
      </c>
      <c r="AK647" s="1453"/>
      <c r="AL647" s="1453"/>
      <c r="AN647" s="1453">
        <f>SUM(X647:AL647)</f>
        <v>8760</v>
      </c>
      <c r="AO647" s="1453"/>
      <c r="AP647" s="1453"/>
      <c r="AQ647" s="204"/>
      <c r="AR647" s="204"/>
      <c r="AV647" s="204"/>
      <c r="AW647" s="204"/>
      <c r="AX647" s="204"/>
      <c r="AZ647" s="204"/>
      <c r="BA647" s="204"/>
      <c r="BB647" s="204"/>
      <c r="BD647" s="204"/>
      <c r="BE647" s="204"/>
      <c r="BF647" s="204"/>
      <c r="BH647" s="204"/>
      <c r="BI647" s="204"/>
      <c r="BJ647" s="204"/>
      <c r="BL647" s="204"/>
      <c r="BM647" s="204"/>
      <c r="BN647" s="204"/>
      <c r="BQ647" s="201"/>
    </row>
    <row r="648" spans="5:124" ht="16" hidden="1" outlineLevel="1" x14ac:dyDescent="0.15">
      <c r="H648" s="9"/>
      <c r="I648" s="6"/>
      <c r="J648" s="6"/>
      <c r="K648" s="6"/>
      <c r="L648" s="6"/>
      <c r="M648" s="6"/>
      <c r="N648" s="6"/>
      <c r="O648" s="6"/>
      <c r="P648" s="6"/>
      <c r="Q648" s="6"/>
      <c r="R648" s="6"/>
      <c r="S648" s="6"/>
      <c r="T648" s="6"/>
      <c r="U648" s="9"/>
      <c r="V648" s="9"/>
      <c r="W648" s="5"/>
      <c r="X648" s="5"/>
      <c r="Y648" s="5"/>
      <c r="Z648" s="7"/>
      <c r="AA648" s="7"/>
      <c r="AB648" s="7"/>
      <c r="AC648" s="7"/>
      <c r="AD648" s="7"/>
      <c r="AE648" s="7"/>
      <c r="AF648" s="7"/>
      <c r="AG648" s="7"/>
      <c r="BQ648" s="201"/>
    </row>
    <row r="649" spans="5:124" hidden="1" outlineLevel="1" x14ac:dyDescent="0.15">
      <c r="H649" s="22" t="str">
        <f>H642</f>
        <v>A: Refrigeratore-climatizzatore (2'000 h/a)</v>
      </c>
      <c r="I649" s="21"/>
      <c r="J649" s="21"/>
      <c r="K649" s="21"/>
      <c r="L649" s="21"/>
      <c r="M649" s="21"/>
      <c r="N649" s="21"/>
      <c r="O649" s="21"/>
      <c r="P649" s="21"/>
      <c r="Q649" s="21"/>
      <c r="R649" s="21"/>
      <c r="S649" s="21"/>
      <c r="T649" s="21"/>
      <c r="U649" s="22"/>
      <c r="V649" s="22" t="s">
        <v>123</v>
      </c>
      <c r="W649" s="5"/>
      <c r="X649" s="1284">
        <f>X642*X$647</f>
        <v>131.4</v>
      </c>
      <c r="Y649" s="1284"/>
      <c r="Z649" s="1284"/>
      <c r="AB649" s="1284">
        <f>AB642*AB$647</f>
        <v>1452.4080000000001</v>
      </c>
      <c r="AC649" s="1284"/>
      <c r="AD649" s="1284"/>
      <c r="AF649" s="1284">
        <f>AF642*AF$647</f>
        <v>416.1</v>
      </c>
      <c r="AG649" s="1284"/>
      <c r="AH649" s="1284"/>
      <c r="AJ649" s="1284">
        <f>AJ642*AJ$647</f>
        <v>0</v>
      </c>
      <c r="AK649" s="1284"/>
      <c r="AL649" s="1284"/>
      <c r="AN649" s="1453">
        <f>SUM(X649:AL649)</f>
        <v>1999.9080000000004</v>
      </c>
      <c r="AO649" s="1453"/>
      <c r="AP649" s="1453"/>
      <c r="AQ649" s="204"/>
      <c r="AR649" s="204"/>
      <c r="AV649" t="s">
        <v>199</v>
      </c>
      <c r="BQ649" s="201"/>
    </row>
    <row r="650" spans="5:124" hidden="1" outlineLevel="1" x14ac:dyDescent="0.15">
      <c r="H650" s="22" t="str">
        <f>H643</f>
        <v>B: Impianto con 3'500 ore di funz. a pieno regime all'anno</v>
      </c>
      <c r="I650" s="21"/>
      <c r="J650" s="21"/>
      <c r="K650" s="21"/>
      <c r="L650" s="21"/>
      <c r="M650" s="21"/>
      <c r="N650" s="21"/>
      <c r="O650" s="21"/>
      <c r="P650" s="21"/>
      <c r="Q650" s="21"/>
      <c r="R650" s="21"/>
      <c r="S650" s="21"/>
      <c r="T650" s="21"/>
      <c r="U650" s="22"/>
      <c r="V650" s="22" t="s">
        <v>123</v>
      </c>
      <c r="W650" s="5"/>
      <c r="X650" s="1284">
        <f>X643*X$647</f>
        <v>613.20000000000005</v>
      </c>
      <c r="Y650" s="1284"/>
      <c r="Z650" s="1284"/>
      <c r="AB650" s="1284">
        <f>AB643*AB$647</f>
        <v>1533</v>
      </c>
      <c r="AC650" s="1284"/>
      <c r="AD650" s="1284"/>
      <c r="AF650" s="1284">
        <f>AF643*AF$647</f>
        <v>832.2</v>
      </c>
      <c r="AG650" s="1284"/>
      <c r="AH650" s="1284"/>
      <c r="AJ650" s="1284">
        <f>AJ643*AJ$647</f>
        <v>521.22</v>
      </c>
      <c r="AK650" s="1284"/>
      <c r="AL650" s="1284"/>
      <c r="AN650" s="1453">
        <f>SUM(X650:AL650)</f>
        <v>3499.62</v>
      </c>
      <c r="AO650" s="1453"/>
      <c r="AP650" s="1453"/>
      <c r="AQ650" s="204"/>
      <c r="AR650" s="204"/>
      <c r="BQ650" s="201"/>
    </row>
    <row r="651" spans="5:124" hidden="1" outlineLevel="1" x14ac:dyDescent="0.15">
      <c r="H651" s="22" t="str">
        <f>H644</f>
        <v>C: Impianto con 5'000 ore di funz. a pieno regime all'anno</v>
      </c>
      <c r="I651" s="21"/>
      <c r="J651" s="21"/>
      <c r="K651" s="21"/>
      <c r="L651" s="21"/>
      <c r="M651" s="21"/>
      <c r="N651" s="21"/>
      <c r="O651" s="21"/>
      <c r="P651" s="21"/>
      <c r="Q651" s="21"/>
      <c r="R651" s="21"/>
      <c r="S651" s="21"/>
      <c r="T651" s="21"/>
      <c r="U651" s="22"/>
      <c r="V651" s="22" t="s">
        <v>123</v>
      </c>
      <c r="W651" s="5"/>
      <c r="X651" s="1284">
        <f>X644*X$647</f>
        <v>1101.57</v>
      </c>
      <c r="Y651" s="1284"/>
      <c r="Z651" s="1284"/>
      <c r="AB651" s="1284">
        <f>AB644*AB$647</f>
        <v>1620.6</v>
      </c>
      <c r="AC651" s="1284"/>
      <c r="AD651" s="1284"/>
      <c r="AF651" s="1284">
        <f>AF644*AF$647</f>
        <v>1226.4000000000001</v>
      </c>
      <c r="AG651" s="1284"/>
      <c r="AH651" s="1284"/>
      <c r="AJ651" s="1284">
        <f>AJ644*AJ$647</f>
        <v>1051.2</v>
      </c>
      <c r="AK651" s="1284"/>
      <c r="AL651" s="1284"/>
      <c r="AN651" s="1453">
        <f>SUM(X651:AL651)</f>
        <v>4999.7700000000004</v>
      </c>
      <c r="AO651" s="1453"/>
      <c r="AP651" s="1453"/>
      <c r="AQ651" s="204"/>
      <c r="AR651" s="204"/>
      <c r="BQ651" s="201"/>
    </row>
    <row r="652" spans="5:124" hidden="1" outlineLevel="1" x14ac:dyDescent="0.15">
      <c r="H652" s="22" t="str">
        <f>H645</f>
        <v>D: Impianto con 7'500 ore di funz. a pieno regime all'anno</v>
      </c>
      <c r="I652" s="21"/>
      <c r="J652" s="21"/>
      <c r="K652" s="21"/>
      <c r="L652" s="21"/>
      <c r="M652" s="21"/>
      <c r="N652" s="21"/>
      <c r="O652" s="21"/>
      <c r="P652" s="21"/>
      <c r="Q652" s="21"/>
      <c r="R652" s="21"/>
      <c r="S652" s="21"/>
      <c r="T652" s="21"/>
      <c r="U652" s="22"/>
      <c r="V652" s="22" t="s">
        <v>123</v>
      </c>
      <c r="W652" s="5"/>
      <c r="X652" s="1284">
        <f>X645*X$647</f>
        <v>1837.3046276432731</v>
      </c>
      <c r="Y652" s="1284"/>
      <c r="Z652" s="1284"/>
      <c r="AB652" s="1284">
        <f>AB645*AB$647</f>
        <v>1988.3159669016243</v>
      </c>
      <c r="AC652" s="1284"/>
      <c r="AD652" s="1284"/>
      <c r="AF652" s="1284">
        <f>AF645*AF$647</f>
        <v>1862.4731841863318</v>
      </c>
      <c r="AG652" s="1284"/>
      <c r="AH652" s="1284"/>
      <c r="AJ652" s="1284">
        <f>AJ645*AJ$647</f>
        <v>1812.1360711002146</v>
      </c>
      <c r="AK652" s="1284"/>
      <c r="AL652" s="1284"/>
      <c r="AN652" s="1453">
        <f>SUM(X652:AL652)</f>
        <v>7500.2298498314431</v>
      </c>
      <c r="AO652" s="1453"/>
      <c r="AP652" s="1453"/>
      <c r="AQ652" s="204"/>
      <c r="AR652" s="204"/>
      <c r="BQ652" s="201"/>
    </row>
    <row r="653" spans="5:124" ht="16" hidden="1" outlineLevel="1" x14ac:dyDescent="0.15">
      <c r="H653" s="9"/>
      <c r="I653" s="6"/>
      <c r="J653" s="6"/>
      <c r="K653" s="6"/>
      <c r="L653" s="6"/>
      <c r="M653" s="6"/>
      <c r="N653" s="6"/>
      <c r="O653" s="6"/>
      <c r="P653" s="6"/>
      <c r="Q653" s="6"/>
      <c r="R653" s="6"/>
      <c r="S653" s="6"/>
      <c r="T653" s="6"/>
      <c r="U653" s="9"/>
      <c r="V653" s="11"/>
      <c r="W653" s="5"/>
      <c r="X653" s="5"/>
      <c r="Y653" s="5"/>
      <c r="Z653" s="7"/>
      <c r="AA653" s="7"/>
      <c r="AB653" s="7"/>
      <c r="AC653" s="7"/>
      <c r="AD653" s="7"/>
      <c r="AE653" s="7"/>
      <c r="AF653" s="7"/>
      <c r="AG653" s="7"/>
      <c r="BQ653" s="201"/>
    </row>
    <row r="654" spans="5:124" ht="16" hidden="1" outlineLevel="1" x14ac:dyDescent="0.15">
      <c r="H654" s="9"/>
      <c r="I654" s="6"/>
      <c r="J654" s="6"/>
      <c r="K654" s="6"/>
      <c r="L654" s="6"/>
      <c r="M654" s="6"/>
      <c r="N654" s="6"/>
      <c r="O654" s="6"/>
      <c r="P654" s="6"/>
      <c r="Q654" s="6"/>
      <c r="R654" s="6"/>
      <c r="S654" s="6"/>
      <c r="T654" s="6"/>
      <c r="U654" s="9"/>
      <c r="V654" s="11"/>
      <c r="W654" s="5"/>
      <c r="X654" s="5"/>
      <c r="Y654" s="5"/>
      <c r="Z654" s="7"/>
      <c r="AA654" s="7"/>
      <c r="AB654" s="7"/>
      <c r="AC654" s="7"/>
      <c r="AD654" s="7"/>
      <c r="AE654" s="7"/>
      <c r="AF654" s="7"/>
      <c r="AG654" s="7"/>
      <c r="BQ654" s="201"/>
    </row>
    <row r="655" spans="5:124" s="27" customFormat="1" ht="17" hidden="1" customHeight="1" outlineLevel="1" x14ac:dyDescent="0.15">
      <c r="E655" s="201"/>
      <c r="H655" s="1449">
        <f>X44</f>
        <v>0</v>
      </c>
      <c r="I655" s="1449"/>
      <c r="J655" s="1449"/>
      <c r="K655" s="1449"/>
      <c r="L655" s="1449"/>
      <c r="M655" s="1449"/>
      <c r="N655" s="1449"/>
      <c r="O655" s="1449"/>
      <c r="P655" s="1449"/>
      <c r="Q655" s="1449"/>
      <c r="R655" s="1449"/>
      <c r="S655" s="1449"/>
      <c r="T655" s="1449"/>
      <c r="U655" s="1449"/>
      <c r="V655" s="1449"/>
      <c r="W655" s="24"/>
      <c r="X655" s="1292" t="s">
        <v>94</v>
      </c>
      <c r="Y655" s="1292"/>
      <c r="Z655" s="1292"/>
      <c r="AB655" s="1292" t="s">
        <v>97</v>
      </c>
      <c r="AC655" s="1292"/>
      <c r="AD655" s="1292"/>
      <c r="AF655" s="1292" t="s">
        <v>98</v>
      </c>
      <c r="AG655" s="1292"/>
      <c r="AH655" s="1292"/>
      <c r="AJ655" s="1292" t="s">
        <v>99</v>
      </c>
      <c r="AK655" s="1292"/>
      <c r="AL655" s="1292"/>
      <c r="AN655" s="1292" t="s">
        <v>101</v>
      </c>
      <c r="AO655" s="1292"/>
      <c r="AP655" s="1292"/>
      <c r="AQ655" s="192"/>
      <c r="AR655" s="192"/>
      <c r="BQ655" s="201"/>
      <c r="BR655" s="201"/>
      <c r="BS655" s="201"/>
      <c r="BT655" s="201"/>
      <c r="BU655" s="63"/>
      <c r="BV655" s="63"/>
      <c r="BW655" s="63"/>
      <c r="BX655" s="63"/>
      <c r="BY655" s="63"/>
      <c r="BZ655" s="63"/>
      <c r="CA655" s="63"/>
      <c r="CB655" s="63"/>
      <c r="CC655" s="63"/>
      <c r="CD655" s="201"/>
      <c r="CE655" s="201"/>
      <c r="CF655" s="201"/>
      <c r="CG655" s="201"/>
      <c r="CH655" s="201"/>
      <c r="CI655" s="201"/>
      <c r="CJ655" s="201"/>
      <c r="CK655" s="201"/>
      <c r="CL655" s="201"/>
      <c r="CM655" s="201"/>
      <c r="CN655" s="201"/>
      <c r="CO655" s="201"/>
      <c r="CP655" s="201"/>
      <c r="CQ655" s="201"/>
      <c r="CR655" s="201"/>
      <c r="CS655" s="201"/>
      <c r="CT655" s="201"/>
      <c r="CU655" s="201"/>
      <c r="CV655" s="201"/>
      <c r="CW655" s="201"/>
      <c r="CX655" s="201"/>
      <c r="CY655" s="201"/>
      <c r="CZ655" s="201"/>
      <c r="DA655" s="201"/>
      <c r="DB655" s="201"/>
      <c r="DC655" s="201"/>
      <c r="DD655" s="201"/>
      <c r="DE655" s="201"/>
      <c r="DF655" s="201"/>
      <c r="DG655" s="201"/>
      <c r="DH655" s="201"/>
      <c r="DI655" s="201"/>
      <c r="DJ655" s="201"/>
      <c r="DK655" s="201"/>
      <c r="DL655" s="201"/>
      <c r="DM655" s="201"/>
      <c r="DN655" s="201"/>
      <c r="DO655" s="201"/>
      <c r="DP655" s="201"/>
      <c r="DQ655" s="201"/>
      <c r="DR655" s="201"/>
      <c r="DS655" s="201"/>
      <c r="DT655" s="201"/>
    </row>
    <row r="656" spans="5:124" hidden="1" outlineLevel="1" x14ac:dyDescent="0.15">
      <c r="H656" s="22" t="str">
        <f>H642</f>
        <v>A: Refrigeratore-climatizzatore (2'000 h/a)</v>
      </c>
      <c r="I656" s="21"/>
      <c r="J656" s="21"/>
      <c r="K656" s="21"/>
      <c r="L656" s="21"/>
      <c r="M656" s="21"/>
      <c r="N656" s="21"/>
      <c r="O656" s="21"/>
      <c r="P656" s="21"/>
      <c r="Q656" s="21"/>
      <c r="R656" s="21"/>
      <c r="S656" s="21"/>
      <c r="T656" s="21"/>
      <c r="U656" s="22"/>
      <c r="V656" s="23" t="s">
        <v>116</v>
      </c>
      <c r="W656" s="5"/>
      <c r="X656" s="1284">
        <f>IF($H$655=$H656,X649,0)</f>
        <v>0</v>
      </c>
      <c r="Y656" s="1284"/>
      <c r="Z656" s="1284"/>
      <c r="AB656" s="1284">
        <f>IF($H$655=$H656,AB649,0)</f>
        <v>0</v>
      </c>
      <c r="AC656" s="1284"/>
      <c r="AD656" s="1284"/>
      <c r="AF656" s="1284">
        <f>IF($H$655=$H656,AF649,0)</f>
        <v>0</v>
      </c>
      <c r="AG656" s="1284"/>
      <c r="AH656" s="1284"/>
      <c r="AJ656" s="1284">
        <f>IF($H$655=$H656,AJ649,0)</f>
        <v>0</v>
      </c>
      <c r="AK656" s="1284"/>
      <c r="AL656" s="1284"/>
      <c r="AN656" s="1284">
        <f>SUM(X656:AL656)</f>
        <v>0</v>
      </c>
      <c r="AO656" s="1284"/>
      <c r="AP656" s="1284"/>
      <c r="AQ656" s="334"/>
      <c r="AR656" s="334"/>
      <c r="AV656" t="s">
        <v>199</v>
      </c>
      <c r="BQ656" s="201"/>
    </row>
    <row r="657" spans="8:69" hidden="1" outlineLevel="1" x14ac:dyDescent="0.15">
      <c r="H657" s="22" t="str">
        <f>H643</f>
        <v>B: Impianto con 3'500 ore di funz. a pieno regime all'anno</v>
      </c>
      <c r="I657" s="21"/>
      <c r="J657" s="21"/>
      <c r="K657" s="21"/>
      <c r="L657" s="21"/>
      <c r="M657" s="21"/>
      <c r="N657" s="21"/>
      <c r="O657" s="21"/>
      <c r="P657" s="21"/>
      <c r="Q657" s="21"/>
      <c r="R657" s="21"/>
      <c r="S657" s="21"/>
      <c r="T657" s="21"/>
      <c r="U657" s="22"/>
      <c r="V657" s="23" t="s">
        <v>116</v>
      </c>
      <c r="W657" s="5"/>
      <c r="X657" s="1284">
        <f>IF($H$655=$H657,X650,0)</f>
        <v>0</v>
      </c>
      <c r="Y657" s="1284"/>
      <c r="Z657" s="1284"/>
      <c r="AB657" s="1284">
        <f>IF($H$655=$H657,AB650,0)</f>
        <v>0</v>
      </c>
      <c r="AC657" s="1284"/>
      <c r="AD657" s="1284"/>
      <c r="AF657" s="1284">
        <f>IF($H$655=$H657,AF650,0)</f>
        <v>0</v>
      </c>
      <c r="AG657" s="1284"/>
      <c r="AH657" s="1284"/>
      <c r="AJ657" s="1284">
        <f>IF($H$655=$H657,AJ650,0)</f>
        <v>0</v>
      </c>
      <c r="AK657" s="1284"/>
      <c r="AL657" s="1284"/>
      <c r="AN657" s="1284">
        <f>SUM(X657:AL657)</f>
        <v>0</v>
      </c>
      <c r="AO657" s="1284"/>
      <c r="AP657" s="1284"/>
      <c r="AQ657" s="334"/>
      <c r="AR657" s="334"/>
      <c r="BQ657" s="201"/>
    </row>
    <row r="658" spans="8:69" hidden="1" outlineLevel="1" x14ac:dyDescent="0.15">
      <c r="H658" s="22" t="str">
        <f>H644</f>
        <v>C: Impianto con 5'000 ore di funz. a pieno regime all'anno</v>
      </c>
      <c r="I658" s="21"/>
      <c r="J658" s="21"/>
      <c r="K658" s="21"/>
      <c r="L658" s="21"/>
      <c r="M658" s="21"/>
      <c r="N658" s="21"/>
      <c r="O658" s="21"/>
      <c r="P658" s="21"/>
      <c r="Q658" s="21"/>
      <c r="R658" s="21"/>
      <c r="S658" s="21"/>
      <c r="T658" s="21"/>
      <c r="U658" s="22"/>
      <c r="V658" s="23" t="s">
        <v>116</v>
      </c>
      <c r="W658" s="5"/>
      <c r="X658" s="1284">
        <f>IF($H$655=$H658,X651,0)</f>
        <v>0</v>
      </c>
      <c r="Y658" s="1284"/>
      <c r="Z658" s="1284"/>
      <c r="AB658" s="1284">
        <f>IF($H$655=$H658,AB651,0)</f>
        <v>0</v>
      </c>
      <c r="AC658" s="1284"/>
      <c r="AD658" s="1284"/>
      <c r="AF658" s="1284">
        <f>IF($H$655=$H658,AF651,0)</f>
        <v>0</v>
      </c>
      <c r="AG658" s="1284"/>
      <c r="AH658" s="1284"/>
      <c r="AJ658" s="1284">
        <f>IF($H$655=$H658,AJ651,0)</f>
        <v>0</v>
      </c>
      <c r="AK658" s="1284"/>
      <c r="AL658" s="1284"/>
      <c r="AN658" s="1284">
        <f>SUM(X658:AL658)</f>
        <v>0</v>
      </c>
      <c r="AO658" s="1284"/>
      <c r="AP658" s="1284"/>
      <c r="AQ658" s="334"/>
      <c r="AR658" s="334"/>
      <c r="BQ658" s="201"/>
    </row>
    <row r="659" spans="8:69" hidden="1" outlineLevel="1" x14ac:dyDescent="0.15">
      <c r="H659" s="22" t="str">
        <f>H645</f>
        <v>D: Impianto con 7'500 ore di funz. a pieno regime all'anno</v>
      </c>
      <c r="I659" s="21"/>
      <c r="J659" s="21"/>
      <c r="K659" s="21"/>
      <c r="L659" s="21"/>
      <c r="M659" s="21"/>
      <c r="N659" s="21"/>
      <c r="O659" s="21"/>
      <c r="P659" s="21"/>
      <c r="Q659" s="21"/>
      <c r="R659" s="21"/>
      <c r="S659" s="21"/>
      <c r="T659" s="21"/>
      <c r="U659" s="22"/>
      <c r="V659" s="23" t="s">
        <v>116</v>
      </c>
      <c r="W659" s="5"/>
      <c r="X659" s="1284">
        <f>IF($H$655=$H659,X652,0)</f>
        <v>0</v>
      </c>
      <c r="Y659" s="1284"/>
      <c r="Z659" s="1284"/>
      <c r="AB659" s="1284">
        <f>IF($H$655=$H659,AB652,0)</f>
        <v>0</v>
      </c>
      <c r="AC659" s="1284"/>
      <c r="AD659" s="1284"/>
      <c r="AF659" s="1284">
        <f>IF($H$655=$H659,AF652,0)</f>
        <v>0</v>
      </c>
      <c r="AG659" s="1284"/>
      <c r="AH659" s="1284"/>
      <c r="AJ659" s="1284">
        <f>IF($H$655=$H659,AJ652,0)</f>
        <v>0</v>
      </c>
      <c r="AK659" s="1284"/>
      <c r="AL659" s="1284"/>
      <c r="AN659" s="1284">
        <f>SUM(X659:AL659)</f>
        <v>0</v>
      </c>
      <c r="AO659" s="1284"/>
      <c r="AP659" s="1284"/>
      <c r="AQ659" s="334"/>
      <c r="AR659" s="334"/>
      <c r="BQ659" s="201"/>
    </row>
    <row r="660" spans="8:69" hidden="1" outlineLevel="1" x14ac:dyDescent="0.15">
      <c r="H660" s="22" t="s">
        <v>178</v>
      </c>
      <c r="I660" s="21"/>
      <c r="J660" s="21"/>
      <c r="K660" s="21"/>
      <c r="L660" s="21"/>
      <c r="M660" s="21"/>
      <c r="N660" s="21"/>
      <c r="O660" s="21"/>
      <c r="P660" s="21"/>
      <c r="Q660" s="21"/>
      <c r="R660" s="21"/>
      <c r="S660" s="21"/>
      <c r="T660" s="21"/>
      <c r="U660" s="22"/>
      <c r="V660" s="23" t="s">
        <v>116</v>
      </c>
      <c r="W660" s="5"/>
      <c r="X660" s="1284">
        <f>SUM(X656:Z659)</f>
        <v>0</v>
      </c>
      <c r="Y660" s="1284"/>
      <c r="Z660" s="1284"/>
      <c r="AB660" s="1284">
        <f>SUM(AB656:AD659)</f>
        <v>0</v>
      </c>
      <c r="AC660" s="1284"/>
      <c r="AD660" s="1284"/>
      <c r="AF660" s="1284">
        <f>SUM(AF656:AH659)</f>
        <v>0</v>
      </c>
      <c r="AG660" s="1284"/>
      <c r="AH660" s="1284"/>
      <c r="AJ660" s="1284">
        <f>SUM(AJ656:AL659)</f>
        <v>0</v>
      </c>
      <c r="AK660" s="1284"/>
      <c r="AL660" s="1284"/>
      <c r="AN660" s="1284">
        <f>SUM(AN656:AP659)</f>
        <v>0</v>
      </c>
      <c r="AO660" s="1284"/>
      <c r="AP660" s="1284"/>
      <c r="AQ660" s="334"/>
      <c r="AR660" s="334"/>
      <c r="BQ660" s="201"/>
    </row>
    <row r="661" spans="8:69" hidden="1" outlineLevel="1" x14ac:dyDescent="0.15">
      <c r="BQ661" s="201"/>
    </row>
    <row r="662" spans="8:69" ht="17" hidden="1" customHeight="1" outlineLevel="1" x14ac:dyDescent="0.15">
      <c r="H662" s="368" t="s">
        <v>113</v>
      </c>
      <c r="I662" s="66"/>
      <c r="J662" s="66"/>
      <c r="K662" s="66"/>
      <c r="L662" s="206">
        <f>H655</f>
        <v>0</v>
      </c>
      <c r="M662" s="66"/>
      <c r="N662" s="66"/>
      <c r="O662" s="66"/>
      <c r="P662" s="66"/>
      <c r="Q662" s="66"/>
      <c r="R662" s="66"/>
      <c r="S662" s="66"/>
      <c r="T662" s="66"/>
      <c r="U662" s="66"/>
      <c r="V662" s="66"/>
      <c r="X662" s="1450" t="s">
        <v>94</v>
      </c>
      <c r="Y662" s="1450"/>
      <c r="Z662" s="1450"/>
      <c r="AB662" s="1450" t="s">
        <v>97</v>
      </c>
      <c r="AC662" s="1450"/>
      <c r="AD662" s="1450"/>
      <c r="AF662" s="1450" t="s">
        <v>98</v>
      </c>
      <c r="AG662" s="1450"/>
      <c r="AH662" s="1450"/>
      <c r="AJ662" s="1450" t="s">
        <v>99</v>
      </c>
      <c r="AK662" s="1450"/>
      <c r="AL662" s="1450"/>
      <c r="AN662" s="1450" t="s">
        <v>101</v>
      </c>
      <c r="AO662" s="1450"/>
      <c r="AP662" s="1450"/>
      <c r="AQ662" s="200"/>
      <c r="AR662" s="200"/>
      <c r="AV662" s="1450" t="s">
        <v>94</v>
      </c>
      <c r="AW662" s="1450"/>
      <c r="AX662" s="1450"/>
      <c r="AZ662" s="1450" t="s">
        <v>97</v>
      </c>
      <c r="BA662" s="1450"/>
      <c r="BB662" s="1450"/>
      <c r="BD662" s="1450" t="s">
        <v>98</v>
      </c>
      <c r="BE662" s="1450"/>
      <c r="BF662" s="1450"/>
      <c r="BH662" s="1450" t="s">
        <v>99</v>
      </c>
      <c r="BI662" s="1450"/>
      <c r="BJ662" s="1450"/>
      <c r="BL662" s="1450" t="s">
        <v>101</v>
      </c>
      <c r="BM662" s="1450"/>
      <c r="BN662" s="1450"/>
      <c r="BQ662" s="201"/>
    </row>
    <row r="663" spans="8:69" ht="17" hidden="1" customHeight="1" outlineLevel="1" x14ac:dyDescent="0.15">
      <c r="I663" s="66" t="s">
        <v>178</v>
      </c>
      <c r="J663" s="66"/>
      <c r="K663" s="66"/>
      <c r="L663" s="66"/>
      <c r="M663" s="66"/>
      <c r="N663" s="66"/>
      <c r="O663" s="66"/>
      <c r="P663" s="66"/>
      <c r="Q663" s="66"/>
      <c r="R663" s="66"/>
      <c r="S663" s="66"/>
      <c r="T663" s="66"/>
      <c r="U663" s="66"/>
      <c r="V663" s="66" t="s">
        <v>116</v>
      </c>
      <c r="X663" s="1453">
        <f>X660</f>
        <v>0</v>
      </c>
      <c r="Y663" s="1453"/>
      <c r="Z663" s="1453"/>
      <c r="AB663" s="1453">
        <f>AB660</f>
        <v>0</v>
      </c>
      <c r="AC663" s="1453"/>
      <c r="AD663" s="1453"/>
      <c r="AF663" s="1453">
        <f>AF660</f>
        <v>0</v>
      </c>
      <c r="AG663" s="1453"/>
      <c r="AH663" s="1453"/>
      <c r="AJ663" s="1453">
        <f>AJ660</f>
        <v>0</v>
      </c>
      <c r="AK663" s="1453"/>
      <c r="AL663" s="1453"/>
      <c r="AN663" s="1453">
        <f>SUM(X663:AL663)</f>
        <v>0</v>
      </c>
      <c r="AO663" s="1453"/>
      <c r="AP663" s="1453"/>
      <c r="AQ663" s="204"/>
      <c r="AR663" s="204"/>
      <c r="AV663" s="1453">
        <f>X663</f>
        <v>0</v>
      </c>
      <c r="AW663" s="1453"/>
      <c r="AX663" s="1453"/>
      <c r="AZ663" s="1453">
        <f>AB663</f>
        <v>0</v>
      </c>
      <c r="BA663" s="1453"/>
      <c r="BB663" s="1453"/>
      <c r="BD663" s="1453">
        <f>AF663</f>
        <v>0</v>
      </c>
      <c r="BE663" s="1453"/>
      <c r="BF663" s="1453"/>
      <c r="BH663" s="1453">
        <f>AJ663</f>
        <v>0</v>
      </c>
      <c r="BI663" s="1453"/>
      <c r="BJ663" s="1453"/>
      <c r="BL663" s="1453">
        <f>AN663</f>
        <v>0</v>
      </c>
      <c r="BM663" s="1453"/>
      <c r="BN663" s="1453"/>
      <c r="BQ663" s="201"/>
    </row>
    <row r="664" spans="8:69" ht="17" hidden="1" customHeight="1" outlineLevel="1" x14ac:dyDescent="0.15">
      <c r="I664" s="66" t="s">
        <v>124</v>
      </c>
      <c r="J664" s="66"/>
      <c r="K664" s="66"/>
      <c r="L664" s="66"/>
      <c r="M664" s="66"/>
      <c r="N664" s="66"/>
      <c r="O664" s="66"/>
      <c r="P664" s="66"/>
      <c r="Q664" s="66"/>
      <c r="R664" s="66"/>
      <c r="S664" s="66"/>
      <c r="T664" s="66"/>
      <c r="U664" s="66"/>
      <c r="V664" s="66" t="s">
        <v>179</v>
      </c>
      <c r="X664" s="1283">
        <f>365/4</f>
        <v>91.25</v>
      </c>
      <c r="Y664" s="1283"/>
      <c r="Z664" s="1283"/>
      <c r="AB664" s="1283">
        <f>365/4</f>
        <v>91.25</v>
      </c>
      <c r="AC664" s="1283"/>
      <c r="AD664" s="1283"/>
      <c r="AF664" s="1283">
        <f>365/4</f>
        <v>91.25</v>
      </c>
      <c r="AG664" s="1283"/>
      <c r="AH664" s="1283"/>
      <c r="AJ664" s="1283">
        <f>365/4</f>
        <v>91.25</v>
      </c>
      <c r="AK664" s="1283"/>
      <c r="AL664" s="1283"/>
      <c r="AN664" s="1454">
        <f>SUM(X664:AL664)</f>
        <v>365</v>
      </c>
      <c r="AO664" s="1454"/>
      <c r="AP664" s="1454"/>
      <c r="AQ664" s="335"/>
      <c r="AR664" s="335"/>
      <c r="AV664" s="1283">
        <f>365/4</f>
        <v>91.25</v>
      </c>
      <c r="AW664" s="1283"/>
      <c r="AX664" s="1283"/>
      <c r="AZ664" s="1283">
        <f>365/4</f>
        <v>91.25</v>
      </c>
      <c r="BA664" s="1283"/>
      <c r="BB664" s="1283"/>
      <c r="BD664" s="1283">
        <f>365/4</f>
        <v>91.25</v>
      </c>
      <c r="BE664" s="1283"/>
      <c r="BF664" s="1283"/>
      <c r="BH664" s="1283">
        <f>365/4</f>
        <v>91.25</v>
      </c>
      <c r="BI664" s="1283"/>
      <c r="BJ664" s="1283"/>
      <c r="BL664" s="1453">
        <f>SUM(AV664:BJ664)</f>
        <v>365</v>
      </c>
      <c r="BM664" s="1453"/>
      <c r="BN664" s="1453"/>
      <c r="BQ664" s="201"/>
    </row>
    <row r="665" spans="8:69" ht="17" hidden="1" customHeight="1" outlineLevel="1" x14ac:dyDescent="0.15">
      <c r="I665" s="66" t="s">
        <v>180</v>
      </c>
      <c r="J665" s="66"/>
      <c r="K665" s="66"/>
      <c r="L665" s="66"/>
      <c r="M665" s="66"/>
      <c r="N665" s="66"/>
      <c r="O665" s="66"/>
      <c r="P665" s="66"/>
      <c r="Q665" s="66"/>
      <c r="R665" s="66"/>
      <c r="S665" s="66"/>
      <c r="T665" s="66"/>
      <c r="U665" s="66"/>
      <c r="V665" s="66" t="s">
        <v>95</v>
      </c>
      <c r="X665" s="1335">
        <f>X663/X664</f>
        <v>0</v>
      </c>
      <c r="Y665" s="1335"/>
      <c r="Z665" s="1335"/>
      <c r="AB665" s="1335">
        <f>AB663/AB664</f>
        <v>0</v>
      </c>
      <c r="AC665" s="1335"/>
      <c r="AD665" s="1335"/>
      <c r="AF665" s="1335">
        <f>AF663/AF664</f>
        <v>0</v>
      </c>
      <c r="AG665" s="1335"/>
      <c r="AH665" s="1335"/>
      <c r="AJ665" s="1335">
        <f>AJ663/AJ664</f>
        <v>0</v>
      </c>
      <c r="AK665" s="1335"/>
      <c r="AL665" s="1335"/>
      <c r="AN665" s="1335">
        <f>AN663/AN664</f>
        <v>0</v>
      </c>
      <c r="AO665" s="1335"/>
      <c r="AP665" s="1335"/>
      <c r="AQ665" s="336"/>
      <c r="AR665" s="336"/>
      <c r="AV665" s="1335">
        <f>AV663/AV664</f>
        <v>0</v>
      </c>
      <c r="AW665" s="1335"/>
      <c r="AX665" s="1335"/>
      <c r="AZ665" s="1335">
        <f>AZ663/AZ664</f>
        <v>0</v>
      </c>
      <c r="BA665" s="1335"/>
      <c r="BB665" s="1335"/>
      <c r="BD665" s="1335">
        <f>BD663/BD664</f>
        <v>0</v>
      </c>
      <c r="BE665" s="1335"/>
      <c r="BF665" s="1335"/>
      <c r="BH665" s="1335">
        <f>BH663/BH664</f>
        <v>0</v>
      </c>
      <c r="BI665" s="1335"/>
      <c r="BJ665" s="1335"/>
      <c r="BL665" s="1335">
        <f>BL663/BL664</f>
        <v>0</v>
      </c>
      <c r="BM665" s="1335"/>
      <c r="BN665" s="1335"/>
      <c r="BQ665" s="201"/>
    </row>
    <row r="666" spans="8:69" ht="17" hidden="1" customHeight="1" outlineLevel="1" x14ac:dyDescent="0.15">
      <c r="I666" s="207"/>
      <c r="J666" s="207"/>
      <c r="K666" s="207"/>
      <c r="L666" s="207"/>
      <c r="M666" s="207"/>
      <c r="N666" s="207"/>
      <c r="O666" s="207"/>
      <c r="P666" s="207"/>
      <c r="Q666" s="207"/>
      <c r="R666" s="207"/>
      <c r="S666" s="207"/>
      <c r="T666" s="207"/>
      <c r="U666" s="207"/>
      <c r="V666" s="207"/>
      <c r="X666" s="207"/>
      <c r="Y666" s="207"/>
      <c r="Z666" s="207"/>
      <c r="AB666" s="207"/>
      <c r="AC666" s="207"/>
      <c r="AD666" s="207"/>
      <c r="AF666" s="208"/>
      <c r="AG666" s="208"/>
      <c r="AH666" s="208"/>
      <c r="AJ666" s="208"/>
      <c r="AK666" s="208"/>
      <c r="AL666" s="208"/>
      <c r="AN666" s="208"/>
      <c r="AO666" s="208"/>
      <c r="AP666" s="208"/>
      <c r="AQ666" s="204"/>
      <c r="AR666" s="204"/>
      <c r="AV666" s="207"/>
      <c r="AW666" s="207"/>
      <c r="AX666" s="207"/>
      <c r="AZ666" s="207"/>
      <c r="BA666" s="207"/>
      <c r="BB666" s="207"/>
      <c r="BD666" s="208"/>
      <c r="BE666" s="208"/>
      <c r="BF666" s="208"/>
      <c r="BH666" s="208"/>
      <c r="BI666" s="208"/>
      <c r="BJ666" s="208"/>
      <c r="BL666" s="208"/>
      <c r="BM666" s="208"/>
      <c r="BN666" s="208"/>
      <c r="BQ666" s="201"/>
    </row>
    <row r="667" spans="8:69" ht="17" hidden="1" customHeight="1" outlineLevel="1" x14ac:dyDescent="0.15">
      <c r="H667" s="9"/>
      <c r="I667" s="6"/>
      <c r="J667" s="6"/>
      <c r="K667" s="6"/>
      <c r="L667" s="6"/>
      <c r="M667" s="6"/>
      <c r="N667" s="6"/>
      <c r="O667" s="6"/>
      <c r="P667" s="6"/>
      <c r="Q667" s="6"/>
      <c r="R667" s="6"/>
      <c r="S667" s="6"/>
      <c r="T667" s="6"/>
      <c r="U667" s="6"/>
      <c r="V667" s="6"/>
      <c r="W667" s="6"/>
      <c r="X667" s="6"/>
      <c r="Y667" s="6"/>
      <c r="Z667" s="6"/>
      <c r="AA667" s="6"/>
      <c r="AB667" s="6"/>
      <c r="AC667" s="6"/>
      <c r="AD667" s="6"/>
      <c r="AE667" s="6"/>
      <c r="AG667" s="27"/>
      <c r="BQ667" s="201"/>
    </row>
    <row r="668" spans="8:69" hidden="1" outlineLevel="1" x14ac:dyDescent="0.15">
      <c r="H668" s="9"/>
      <c r="I668" s="6"/>
      <c r="J668" s="6"/>
      <c r="K668" s="6"/>
      <c r="L668" s="6"/>
      <c r="M668" s="6"/>
      <c r="N668" s="6"/>
      <c r="O668" s="6"/>
      <c r="P668" s="6"/>
      <c r="Q668" s="6"/>
      <c r="R668" s="6"/>
      <c r="S668" s="6"/>
      <c r="T668" s="6"/>
      <c r="U668" s="6"/>
      <c r="V668" s="6"/>
      <c r="W668" s="6"/>
      <c r="X668" s="6"/>
      <c r="Y668" s="6"/>
      <c r="Z668" s="6"/>
      <c r="AA668" s="6"/>
      <c r="AB668" s="6"/>
      <c r="AC668" s="6"/>
      <c r="AD668" s="6"/>
      <c r="AE668" s="6"/>
      <c r="AG668" s="27"/>
      <c r="BQ668" s="201"/>
    </row>
    <row r="669" spans="8:69" ht="16" hidden="1" outlineLevel="1" x14ac:dyDescent="0.15">
      <c r="H669" s="9"/>
      <c r="I669" s="6"/>
      <c r="J669" s="6"/>
      <c r="K669" s="6"/>
      <c r="L669" s="6"/>
      <c r="M669" s="6"/>
      <c r="N669" s="6"/>
      <c r="O669" s="6"/>
      <c r="P669" s="6"/>
      <c r="Q669" s="6"/>
      <c r="R669" s="6"/>
      <c r="S669" s="6"/>
      <c r="T669" s="6"/>
      <c r="U669" s="9"/>
      <c r="V669" s="11"/>
      <c r="W669" s="5"/>
      <c r="X669" s="5"/>
      <c r="Y669" s="5"/>
      <c r="Z669" s="7"/>
      <c r="AA669" s="7"/>
      <c r="AB669" s="7"/>
      <c r="AC669" s="7"/>
      <c r="AD669" s="7"/>
      <c r="AE669" s="8"/>
      <c r="AG669" s="27"/>
      <c r="BQ669" s="201"/>
    </row>
    <row r="670" spans="8:69" hidden="1" outlineLevel="1" x14ac:dyDescent="0.15">
      <c r="BQ670" s="201"/>
    </row>
    <row r="671" spans="8:69" ht="18" hidden="1" outlineLevel="1" x14ac:dyDescent="0.15">
      <c r="H671" s="18" t="s">
        <v>184</v>
      </c>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c r="BM671" s="18"/>
      <c r="BN671" s="18"/>
      <c r="BO671" s="18"/>
      <c r="BQ671" s="201"/>
    </row>
    <row r="672" spans="8:69" ht="14" hidden="1" outlineLevel="1" x14ac:dyDescent="0.15">
      <c r="H672" s="4"/>
      <c r="I672" s="1"/>
      <c r="J672" s="2"/>
      <c r="BQ672" s="201"/>
    </row>
    <row r="673" spans="5:124" hidden="1" outlineLevel="1" x14ac:dyDescent="0.15">
      <c r="BQ673" s="201"/>
    </row>
    <row r="674" spans="5:124" s="27" customFormat="1" ht="17" hidden="1" customHeight="1" outlineLevel="1" x14ac:dyDescent="0.15">
      <c r="E674" s="201"/>
      <c r="H674" s="161"/>
      <c r="I674"/>
      <c r="K674"/>
      <c r="L674"/>
      <c r="M674"/>
      <c r="N674"/>
      <c r="O674"/>
      <c r="P674"/>
      <c r="Q674"/>
      <c r="R674"/>
      <c r="S674"/>
      <c r="T674"/>
      <c r="V674" s="178" t="s">
        <v>191</v>
      </c>
      <c r="W674"/>
      <c r="X674" s="1332" t="str">
        <f>$I69</f>
        <v>Compressore 1</v>
      </c>
      <c r="Y674" s="1332"/>
      <c r="Z674" s="1332"/>
      <c r="AA674" s="209"/>
      <c r="AB674" s="1332" t="str">
        <f>$I71</f>
        <v>Compressore 2</v>
      </c>
      <c r="AC674" s="1332"/>
      <c r="AD674" s="1332"/>
      <c r="AE674" s="209"/>
      <c r="AF674" s="1332" t="str">
        <f>$I73</f>
        <v>Compressore 3</v>
      </c>
      <c r="AG674" s="1332"/>
      <c r="AH674" s="1332"/>
      <c r="AI674" s="209"/>
      <c r="AJ674" s="1332" t="str">
        <f>$I75</f>
        <v>Compressore 4</v>
      </c>
      <c r="AK674" s="1332"/>
      <c r="AL674" s="1332"/>
      <c r="AM674" s="210"/>
      <c r="AN674" s="1452" t="s">
        <v>190</v>
      </c>
      <c r="AO674" s="1452"/>
      <c r="AP674" s="1452"/>
      <c r="AQ674" s="319"/>
      <c r="AR674" s="319"/>
      <c r="AS674"/>
      <c r="AT674"/>
      <c r="AU674"/>
      <c r="AV674" s="1332" t="str">
        <f>$I69</f>
        <v>Compressore 1</v>
      </c>
      <c r="AW674" s="1332"/>
      <c r="AX674" s="1332"/>
      <c r="AY674" s="209"/>
      <c r="AZ674" s="1332" t="str">
        <f>$I71</f>
        <v>Compressore 2</v>
      </c>
      <c r="BA674" s="1332"/>
      <c r="BB674" s="1332"/>
      <c r="BC674" s="209"/>
      <c r="BD674" s="1332" t="str">
        <f>$I73</f>
        <v>Compressore 3</v>
      </c>
      <c r="BE674" s="1332"/>
      <c r="BF674" s="1332"/>
      <c r="BG674" s="209"/>
      <c r="BH674" s="1332" t="str">
        <f>$I75</f>
        <v>Compressore 4</v>
      </c>
      <c r="BI674" s="1332"/>
      <c r="BJ674" s="1332"/>
      <c r="BK674" s="210"/>
      <c r="BL674" s="1452" t="s">
        <v>190</v>
      </c>
      <c r="BM674" s="1452"/>
      <c r="BN674" s="1452"/>
      <c r="BQ674" s="201"/>
      <c r="BR674" s="201"/>
      <c r="BS674" s="201"/>
      <c r="BT674" s="201"/>
      <c r="BU674" s="63"/>
      <c r="BV674" s="63"/>
      <c r="BW674" s="63"/>
      <c r="BX674" s="63"/>
      <c r="BY674" s="63"/>
      <c r="BZ674" s="63"/>
      <c r="CA674" s="63"/>
      <c r="CB674" s="63"/>
      <c r="CC674" s="63"/>
      <c r="CD674" s="201"/>
      <c r="CE674" s="201"/>
      <c r="CF674" s="201"/>
      <c r="CG674" s="201"/>
      <c r="CH674" s="201"/>
      <c r="CI674" s="201"/>
      <c r="CJ674" s="201"/>
      <c r="CK674" s="201"/>
      <c r="CL674" s="201"/>
      <c r="CM674" s="201"/>
      <c r="CN674" s="201"/>
      <c r="CO674" s="201"/>
      <c r="CP674" s="201"/>
      <c r="CQ674" s="201"/>
      <c r="CR674" s="201"/>
      <c r="CS674" s="201"/>
      <c r="CT674" s="201"/>
      <c r="CU674" s="201"/>
      <c r="CV674" s="201"/>
      <c r="CW674" s="201"/>
      <c r="CX674" s="201"/>
      <c r="CY674" s="201"/>
      <c r="CZ674" s="201"/>
      <c r="DA674" s="201"/>
      <c r="DB674" s="201"/>
      <c r="DC674" s="201"/>
      <c r="DD674" s="201"/>
      <c r="DE674" s="201"/>
      <c r="DF674" s="201"/>
      <c r="DG674" s="201"/>
      <c r="DH674" s="201"/>
      <c r="DI674" s="201"/>
      <c r="DJ674" s="201"/>
      <c r="DK674" s="201"/>
      <c r="DL674" s="201"/>
      <c r="DM674" s="201"/>
      <c r="DN674" s="201"/>
      <c r="DO674" s="201"/>
      <c r="DP674" s="201"/>
      <c r="DQ674" s="201"/>
      <c r="DR674" s="201"/>
      <c r="DS674" s="201"/>
      <c r="DT674" s="201"/>
    </row>
    <row r="675" spans="5:124" s="27" customFormat="1" ht="17" hidden="1" customHeight="1" outlineLevel="1" x14ac:dyDescent="0.15">
      <c r="E675" s="201"/>
      <c r="H675" s="161"/>
      <c r="I675"/>
      <c r="K675"/>
      <c r="L675"/>
      <c r="M675"/>
      <c r="N675"/>
      <c r="O675"/>
      <c r="P675"/>
      <c r="Q675"/>
      <c r="R675"/>
      <c r="S675"/>
      <c r="T675"/>
      <c r="V675" s="178" t="s">
        <v>89</v>
      </c>
      <c r="W675"/>
      <c r="X675" s="1282">
        <f>AB69</f>
        <v>0</v>
      </c>
      <c r="Y675" s="1282"/>
      <c r="Z675" s="1282"/>
      <c r="AA675"/>
      <c r="AB675" s="1282">
        <f>AB71</f>
        <v>0</v>
      </c>
      <c r="AC675" s="1282"/>
      <c r="AD675" s="1282"/>
      <c r="AE675"/>
      <c r="AF675" s="1282">
        <f>AB73</f>
        <v>0</v>
      </c>
      <c r="AG675" s="1282"/>
      <c r="AH675" s="1282"/>
      <c r="AI675"/>
      <c r="AJ675" s="1282">
        <f>AB75</f>
        <v>0</v>
      </c>
      <c r="AK675" s="1282"/>
      <c r="AL675" s="1282"/>
      <c r="AM675"/>
      <c r="AN675" s="1282"/>
      <c r="AO675" s="1282"/>
      <c r="AP675" s="1282"/>
      <c r="AQ675" s="211"/>
      <c r="AR675" s="211"/>
      <c r="AS675"/>
      <c r="AT675"/>
      <c r="AU675"/>
      <c r="AV675" s="1282">
        <f>AZ69</f>
        <v>0</v>
      </c>
      <c r="AW675" s="1282"/>
      <c r="AX675" s="1282"/>
      <c r="AY675"/>
      <c r="AZ675" s="1282">
        <f>AZ71</f>
        <v>0</v>
      </c>
      <c r="BA675" s="1282"/>
      <c r="BB675" s="1282"/>
      <c r="BC675"/>
      <c r="BD675" s="1282">
        <f>AZ73</f>
        <v>0</v>
      </c>
      <c r="BE675" s="1282"/>
      <c r="BF675" s="1282"/>
      <c r="BG675"/>
      <c r="BH675" s="1282">
        <f>AZ75</f>
        <v>0</v>
      </c>
      <c r="BI675" s="1282"/>
      <c r="BJ675" s="1282"/>
      <c r="BK675"/>
      <c r="BL675" s="1282"/>
      <c r="BM675" s="1282"/>
      <c r="BN675" s="1282"/>
      <c r="BQ675" s="201"/>
      <c r="BR675" s="201"/>
      <c r="BS675" s="201"/>
      <c r="BT675" s="201"/>
      <c r="BU675" s="63"/>
      <c r="BV675" s="63"/>
      <c r="BW675" s="63"/>
      <c r="BX675" s="63"/>
      <c r="BY675" s="63"/>
      <c r="BZ675" s="63"/>
      <c r="CA675" s="63"/>
      <c r="CB675" s="63"/>
      <c r="CC675" s="63"/>
      <c r="CD675" s="201"/>
      <c r="CE675" s="201"/>
      <c r="CF675" s="201"/>
      <c r="CG675" s="201"/>
      <c r="CH675" s="201"/>
      <c r="CI675" s="201"/>
      <c r="CJ675" s="201"/>
      <c r="CK675" s="201"/>
      <c r="CL675" s="201"/>
      <c r="CM675" s="201"/>
      <c r="CN675" s="201"/>
      <c r="CO675" s="201"/>
      <c r="CP675" s="201"/>
      <c r="CQ675" s="201"/>
      <c r="CR675" s="201"/>
      <c r="CS675" s="201"/>
      <c r="CT675" s="201"/>
      <c r="CU675" s="201"/>
      <c r="CV675" s="201"/>
      <c r="CW675" s="201"/>
      <c r="CX675" s="201"/>
      <c r="CY675" s="201"/>
      <c r="CZ675" s="201"/>
      <c r="DA675" s="201"/>
      <c r="DB675" s="201"/>
      <c r="DC675" s="201"/>
      <c r="DD675" s="201"/>
      <c r="DE675" s="201"/>
      <c r="DF675" s="201"/>
      <c r="DG675" s="201"/>
      <c r="DH675" s="201"/>
      <c r="DI675" s="201"/>
      <c r="DJ675" s="201"/>
      <c r="DK675" s="201"/>
      <c r="DL675" s="201"/>
      <c r="DM675" s="201"/>
      <c r="DN675" s="201"/>
      <c r="DO675" s="201"/>
      <c r="DP675" s="201"/>
      <c r="DQ675" s="201"/>
      <c r="DR675" s="201"/>
      <c r="DS675" s="201"/>
      <c r="DT675" s="201"/>
    </row>
    <row r="676" spans="5:124" s="27" customFormat="1" ht="17" hidden="1" customHeight="1" outlineLevel="1" x14ac:dyDescent="0.15">
      <c r="E676" s="201"/>
      <c r="H676" s="161"/>
      <c r="I676"/>
      <c r="K676"/>
      <c r="L676"/>
      <c r="M676"/>
      <c r="N676"/>
      <c r="O676"/>
      <c r="P676"/>
      <c r="Q676"/>
      <c r="R676"/>
      <c r="S676"/>
      <c r="T676"/>
      <c r="V676" s="178"/>
      <c r="W676"/>
      <c r="X676" s="211"/>
      <c r="Y676" s="211"/>
      <c r="Z676" s="211"/>
      <c r="AA676"/>
      <c r="AB676" s="211"/>
      <c r="AC676" s="211"/>
      <c r="AD676" s="211"/>
      <c r="AE676"/>
      <c r="AF676" s="211"/>
      <c r="AG676" s="211"/>
      <c r="AH676" s="211"/>
      <c r="AI676"/>
      <c r="AJ676" s="211"/>
      <c r="AK676" s="211"/>
      <c r="AL676" s="211"/>
      <c r="AM676"/>
      <c r="AN676" s="211"/>
      <c r="AO676" s="211"/>
      <c r="AP676" s="211"/>
      <c r="AQ676" s="211"/>
      <c r="AR676" s="211"/>
      <c r="AS676"/>
      <c r="AT676"/>
      <c r="AU676"/>
      <c r="AV676" s="211"/>
      <c r="AW676" s="211"/>
      <c r="AX676" s="211"/>
      <c r="AY676"/>
      <c r="AZ676" s="211"/>
      <c r="BA676" s="211"/>
      <c r="BB676" s="211"/>
      <c r="BC676"/>
      <c r="BD676" s="211"/>
      <c r="BE676" s="211"/>
      <c r="BF676" s="211"/>
      <c r="BG676"/>
      <c r="BH676" s="211"/>
      <c r="BI676" s="211"/>
      <c r="BJ676" s="211"/>
      <c r="BK676"/>
      <c r="BL676" s="211"/>
      <c r="BM676" s="211"/>
      <c r="BN676" s="211"/>
      <c r="BQ676" s="201"/>
      <c r="BR676" s="201"/>
      <c r="BS676" s="201"/>
      <c r="BT676" s="201"/>
      <c r="BU676" s="63"/>
      <c r="BV676" s="63"/>
      <c r="BW676" s="63"/>
      <c r="BX676" s="63"/>
      <c r="BY676" s="63"/>
      <c r="BZ676" s="63"/>
      <c r="CA676" s="63"/>
      <c r="CB676" s="63"/>
      <c r="CC676" s="63"/>
      <c r="CD676" s="201"/>
      <c r="CE676" s="201"/>
      <c r="CF676" s="201"/>
      <c r="CG676" s="201"/>
      <c r="CH676" s="201"/>
      <c r="CI676" s="201"/>
      <c r="CJ676" s="201"/>
      <c r="CK676" s="201"/>
      <c r="CL676" s="201"/>
      <c r="CM676" s="201"/>
      <c r="CN676" s="201"/>
      <c r="CO676" s="201"/>
      <c r="CP676" s="201"/>
      <c r="CQ676" s="201"/>
      <c r="CR676" s="201"/>
      <c r="CS676" s="201"/>
      <c r="CT676" s="201"/>
      <c r="CU676" s="201"/>
      <c r="CV676" s="201"/>
      <c r="CW676" s="201"/>
      <c r="CX676" s="201"/>
      <c r="CY676" s="201"/>
      <c r="CZ676" s="201"/>
      <c r="DA676" s="201"/>
      <c r="DB676" s="201"/>
      <c r="DC676" s="201"/>
      <c r="DD676" s="201"/>
      <c r="DE676" s="201"/>
      <c r="DF676" s="201"/>
      <c r="DG676" s="201"/>
      <c r="DH676" s="201"/>
      <c r="DI676" s="201"/>
      <c r="DJ676" s="201"/>
      <c r="DK676" s="201"/>
      <c r="DL676" s="201"/>
      <c r="DM676" s="201"/>
      <c r="DN676" s="201"/>
      <c r="DO676" s="201"/>
      <c r="DP676" s="201"/>
      <c r="DQ676" s="201"/>
      <c r="DR676" s="201"/>
      <c r="DS676" s="201"/>
      <c r="DT676" s="201"/>
    </row>
    <row r="677" spans="5:124" s="27" customFormat="1" ht="17" hidden="1" customHeight="1" outlineLevel="1" x14ac:dyDescent="0.15">
      <c r="E677" s="201"/>
      <c r="H677" s="161"/>
      <c r="I677" s="212" t="s">
        <v>89</v>
      </c>
      <c r="J677"/>
      <c r="K677"/>
      <c r="L677"/>
      <c r="M677"/>
      <c r="N677"/>
      <c r="O677"/>
      <c r="P677"/>
      <c r="Q677"/>
      <c r="R677"/>
      <c r="S677"/>
      <c r="T677"/>
      <c r="V677" s="178" t="s">
        <v>190</v>
      </c>
      <c r="W677"/>
      <c r="X677" s="211"/>
      <c r="Y677" s="211"/>
      <c r="Z677" s="211"/>
      <c r="AA677"/>
      <c r="AB677" s="211"/>
      <c r="AC677" s="211"/>
      <c r="AD677" s="211"/>
      <c r="AE677"/>
      <c r="AF677" s="211"/>
      <c r="AG677" s="211"/>
      <c r="AH677" s="211"/>
      <c r="AI677"/>
      <c r="AJ677" s="211"/>
      <c r="AK677" s="211"/>
      <c r="AL677" s="211"/>
      <c r="AM677"/>
      <c r="AN677" s="211"/>
      <c r="AO677" s="211"/>
      <c r="AP677" s="211"/>
      <c r="AQ677" s="211"/>
      <c r="AR677" s="211"/>
      <c r="AS677"/>
      <c r="AT677"/>
      <c r="AU677"/>
      <c r="AV677" s="211"/>
      <c r="AW677" s="211"/>
      <c r="AX677" s="211"/>
      <c r="AY677"/>
      <c r="AZ677" s="211"/>
      <c r="BA677" s="211"/>
      <c r="BB677" s="211"/>
      <c r="BC677"/>
      <c r="BD677" s="211"/>
      <c r="BE677" s="211"/>
      <c r="BF677" s="211"/>
      <c r="BG677"/>
      <c r="BH677" s="211"/>
      <c r="BI677" s="211"/>
      <c r="BJ677" s="211"/>
      <c r="BK677"/>
      <c r="BL677" s="211"/>
      <c r="BM677" s="211"/>
      <c r="BN677" s="211"/>
      <c r="BQ677" s="201"/>
      <c r="BR677" s="201"/>
      <c r="BS677" s="201"/>
      <c r="BT677" s="201"/>
      <c r="BU677" s="63"/>
      <c r="BV677" s="63"/>
      <c r="BW677" s="63"/>
      <c r="BX677" s="63"/>
      <c r="BY677" s="63"/>
      <c r="BZ677" s="63"/>
      <c r="CA677" s="63"/>
      <c r="CB677" s="63"/>
      <c r="CC677" s="63"/>
      <c r="CD677" s="201"/>
      <c r="CE677" s="201"/>
      <c r="CF677" s="201"/>
      <c r="CG677" s="201"/>
      <c r="CH677" s="201"/>
      <c r="CI677" s="201"/>
      <c r="CJ677" s="201"/>
      <c r="CK677" s="201"/>
      <c r="CL677" s="201"/>
      <c r="CM677" s="201"/>
      <c r="CN677" s="201"/>
      <c r="CO677" s="201"/>
      <c r="CP677" s="201"/>
      <c r="CQ677" s="201"/>
      <c r="CR677" s="201"/>
      <c r="CS677" s="201"/>
      <c r="CT677" s="201"/>
      <c r="CU677" s="201"/>
      <c r="CV677" s="201"/>
      <c r="CW677" s="201"/>
      <c r="CX677" s="201"/>
      <c r="CY677" s="201"/>
      <c r="CZ677" s="201"/>
      <c r="DA677" s="201"/>
      <c r="DB677" s="201"/>
      <c r="DC677" s="201"/>
      <c r="DD677" s="201"/>
      <c r="DE677" s="201"/>
      <c r="DF677" s="201"/>
      <c r="DG677" s="201"/>
      <c r="DH677" s="201"/>
      <c r="DI677" s="201"/>
      <c r="DJ677" s="201"/>
      <c r="DK677" s="201"/>
      <c r="DL677" s="201"/>
      <c r="DM677" s="201"/>
      <c r="DN677" s="201"/>
      <c r="DO677" s="201"/>
      <c r="DP677" s="201"/>
      <c r="DQ677" s="201"/>
      <c r="DR677" s="201"/>
      <c r="DS677" s="201"/>
      <c r="DT677" s="201"/>
    </row>
    <row r="678" spans="5:124" s="27" customFormat="1" ht="17" hidden="1" customHeight="1" outlineLevel="1" x14ac:dyDescent="0.15">
      <c r="E678" s="201"/>
      <c r="H678" s="161"/>
      <c r="I678"/>
      <c r="J678"/>
      <c r="K678"/>
      <c r="L678"/>
      <c r="M678"/>
      <c r="N678"/>
      <c r="O678"/>
      <c r="P678"/>
      <c r="Q678"/>
      <c r="R678"/>
      <c r="S678"/>
      <c r="T678"/>
      <c r="V678"/>
      <c r="W678"/>
      <c r="X678" s="211"/>
      <c r="Y678" s="211"/>
      <c r="Z678" s="211"/>
      <c r="AA678"/>
      <c r="AB678" s="211"/>
      <c r="AC678" s="211"/>
      <c r="AD678" s="211"/>
      <c r="AE678"/>
      <c r="AF678" s="211"/>
      <c r="AG678" s="211"/>
      <c r="AH678" s="211"/>
      <c r="AI678"/>
      <c r="AJ678" s="211"/>
      <c r="AK678" s="211"/>
      <c r="AL678" s="211"/>
      <c r="AM678"/>
      <c r="AN678" s="211"/>
      <c r="AO678" s="211"/>
      <c r="AP678" s="211"/>
      <c r="AQ678" s="211"/>
      <c r="AR678" s="211"/>
      <c r="AS678" s="192"/>
      <c r="AT678" s="192"/>
      <c r="AU678" s="192"/>
      <c r="AV678" s="211"/>
      <c r="AW678" s="211"/>
      <c r="AX678" s="211"/>
      <c r="AY678"/>
      <c r="AZ678" s="211"/>
      <c r="BA678" s="211"/>
      <c r="BB678" s="211"/>
      <c r="BC678"/>
      <c r="BD678" s="211"/>
      <c r="BE678" s="211"/>
      <c r="BF678" s="211"/>
      <c r="BG678"/>
      <c r="BH678" s="211"/>
      <c r="BI678" s="211"/>
      <c r="BJ678" s="211"/>
      <c r="BK678"/>
      <c r="BL678" s="211"/>
      <c r="BM678" s="211"/>
      <c r="BN678" s="211"/>
      <c r="BQ678" s="201"/>
      <c r="BR678" s="201"/>
      <c r="BS678" s="201"/>
      <c r="BT678" s="201"/>
      <c r="BU678" s="63"/>
      <c r="BV678" s="63"/>
      <c r="BW678" s="63"/>
      <c r="BX678" s="63"/>
      <c r="BY678" s="63"/>
      <c r="BZ678" s="63"/>
      <c r="CA678" s="63"/>
      <c r="CB678" s="63"/>
      <c r="CC678" s="63"/>
      <c r="CD678" s="201"/>
      <c r="CE678" s="201"/>
      <c r="CF678" s="201"/>
      <c r="CG678" s="201"/>
      <c r="CH678" s="201"/>
      <c r="CI678" s="201"/>
      <c r="CJ678" s="201"/>
      <c r="CK678" s="201"/>
      <c r="CL678" s="201"/>
      <c r="CM678" s="201"/>
      <c r="CN678" s="201"/>
      <c r="CO678" s="201"/>
      <c r="CP678" s="201"/>
      <c r="CQ678" s="201"/>
      <c r="CR678" s="201"/>
      <c r="CS678" s="201"/>
      <c r="CT678" s="201"/>
      <c r="CU678" s="201"/>
      <c r="CV678" s="201"/>
      <c r="CW678" s="201"/>
      <c r="CX678" s="201"/>
      <c r="CY678" s="201"/>
      <c r="CZ678" s="201"/>
      <c r="DA678" s="201"/>
      <c r="DB678" s="201"/>
      <c r="DC678" s="201"/>
      <c r="DD678" s="201"/>
      <c r="DE678" s="201"/>
      <c r="DF678" s="201"/>
      <c r="DG678" s="201"/>
      <c r="DH678" s="201"/>
      <c r="DI678" s="201"/>
      <c r="DJ678" s="201"/>
      <c r="DK678" s="201"/>
      <c r="DL678" s="201"/>
      <c r="DM678" s="201"/>
      <c r="DN678" s="201"/>
      <c r="DO678" s="201"/>
      <c r="DP678" s="201"/>
      <c r="DQ678" s="201"/>
      <c r="DR678" s="201"/>
      <c r="DS678" s="201"/>
      <c r="DT678" s="201"/>
    </row>
    <row r="679" spans="5:124" s="27" customFormat="1" ht="17" hidden="1" customHeight="1" outlineLevel="1" x14ac:dyDescent="0.15">
      <c r="E679" s="201"/>
      <c r="H679" s="55"/>
      <c r="I679" s="403" t="str">
        <f>X!$C$82</f>
        <v>acceso/spento</v>
      </c>
      <c r="J679" s="191"/>
      <c r="K679" s="191"/>
      <c r="L679" s="191"/>
      <c r="M679" s="191"/>
      <c r="N679" s="191"/>
      <c r="O679" s="191"/>
      <c r="P679" s="191"/>
      <c r="Q679" s="191"/>
      <c r="R679" s="191"/>
      <c r="S679" s="191"/>
      <c r="T679" s="1486">
        <v>0.25</v>
      </c>
      <c r="U679" s="1486"/>
      <c r="V679" s="1486"/>
      <c r="W679" s="191"/>
      <c r="X679" s="1365">
        <f t="shared" ref="X679:X684" si="109">IF(X$675=$I679,$T679,0)</f>
        <v>0</v>
      </c>
      <c r="Y679" s="1365"/>
      <c r="Z679" s="1365"/>
      <c r="AA679" s="213"/>
      <c r="AB679" s="1365">
        <f t="shared" ref="AB679:AB684" si="110">IF(AB$675=$I679,$T679,0)</f>
        <v>0</v>
      </c>
      <c r="AC679" s="1365"/>
      <c r="AD679" s="1365"/>
      <c r="AE679" s="213"/>
      <c r="AF679" s="1365">
        <f t="shared" ref="AF679:AF684" si="111">IF(AF$675=$I679,$T679,0)</f>
        <v>0</v>
      </c>
      <c r="AG679" s="1365"/>
      <c r="AH679" s="1365"/>
      <c r="AI679" s="213"/>
      <c r="AJ679" s="1365">
        <f t="shared" ref="AJ679:AJ684" si="112">IF(AJ$675=$I679,$T679,0)</f>
        <v>0</v>
      </c>
      <c r="AK679" s="1365"/>
      <c r="AL679" s="1365"/>
      <c r="AM679" s="66"/>
      <c r="AN679" s="1397"/>
      <c r="AO679" s="1397"/>
      <c r="AP679" s="1397"/>
      <c r="AQ679" s="211"/>
      <c r="AR679" s="211"/>
      <c r="AS679" s="192"/>
      <c r="AT679" s="192"/>
      <c r="AU679" s="192"/>
      <c r="AV679" s="1365">
        <f t="shared" ref="AV679:AV684" si="113">IF(AV$675=$I679,$T679,0)</f>
        <v>0</v>
      </c>
      <c r="AW679" s="1365"/>
      <c r="AX679" s="1365"/>
      <c r="AY679" s="213"/>
      <c r="AZ679" s="1365">
        <f t="shared" ref="AZ679:AZ684" si="114">IF(AZ$675=$I679,$T679,0)</f>
        <v>0</v>
      </c>
      <c r="BA679" s="1365"/>
      <c r="BB679" s="1365"/>
      <c r="BC679" s="213"/>
      <c r="BD679" s="1365">
        <f t="shared" ref="BD679:BD684" si="115">IF(BD$675=$I679,$T679,0)</f>
        <v>0</v>
      </c>
      <c r="BE679" s="1365"/>
      <c r="BF679" s="1365"/>
      <c r="BG679" s="213"/>
      <c r="BH679" s="1365">
        <f t="shared" ref="BH679:BH684" si="116">IF(BH$675=$I679,$T679,0)</f>
        <v>0</v>
      </c>
      <c r="BI679" s="1365"/>
      <c r="BJ679" s="1365"/>
      <c r="BK679" s="66"/>
      <c r="BL679" s="1397"/>
      <c r="BM679" s="1397"/>
      <c r="BN679" s="1397"/>
      <c r="BQ679" s="201"/>
      <c r="BR679" s="201"/>
      <c r="BS679" s="201"/>
      <c r="BT679" s="201"/>
      <c r="BU679" s="63"/>
      <c r="BV679" s="63"/>
      <c r="BW679" s="63"/>
      <c r="BX679" s="63"/>
      <c r="BY679" s="63"/>
      <c r="BZ679" s="63"/>
      <c r="CA679" s="63"/>
      <c r="CB679" s="63"/>
      <c r="CC679" s="63"/>
      <c r="CD679" s="201"/>
      <c r="CE679" s="201"/>
      <c r="CF679" s="201"/>
      <c r="CG679" s="201"/>
      <c r="CH679" s="201"/>
      <c r="CI679" s="201"/>
      <c r="CJ679" s="201"/>
      <c r="CK679" s="201"/>
      <c r="CL679" s="201"/>
      <c r="CM679" s="201"/>
      <c r="CN679" s="201"/>
      <c r="CO679" s="201"/>
      <c r="CP679" s="201"/>
      <c r="CQ679" s="201"/>
      <c r="CR679" s="201"/>
      <c r="CS679" s="201"/>
      <c r="CT679" s="201"/>
      <c r="CU679" s="201"/>
      <c r="CV679" s="201"/>
      <c r="CW679" s="201"/>
      <c r="CX679" s="201"/>
      <c r="CY679" s="201"/>
      <c r="CZ679" s="201"/>
      <c r="DA679" s="201"/>
      <c r="DB679" s="201"/>
      <c r="DC679" s="201"/>
      <c r="DD679" s="201"/>
      <c r="DE679" s="201"/>
      <c r="DF679" s="201"/>
      <c r="DG679" s="201"/>
      <c r="DH679" s="201"/>
      <c r="DI679" s="201"/>
      <c r="DJ679" s="201"/>
      <c r="DK679" s="201"/>
      <c r="DL679" s="201"/>
      <c r="DM679" s="201"/>
      <c r="DN679" s="201"/>
      <c r="DO679" s="201"/>
      <c r="DP679" s="201"/>
      <c r="DQ679" s="201"/>
      <c r="DR679" s="201"/>
      <c r="DS679" s="201"/>
      <c r="DT679" s="201"/>
    </row>
    <row r="680" spans="5:124" s="27" customFormat="1" ht="17" hidden="1" customHeight="1" outlineLevel="1" x14ac:dyDescent="0.15">
      <c r="E680" s="201"/>
      <c r="H680" s="55"/>
      <c r="I680" s="403" t="str">
        <f>X!$C$84</f>
        <v>acceso/spento (con accumulatore piccolo, il compressore si accende più di 6 volte all'ora)</v>
      </c>
      <c r="J680" s="191"/>
      <c r="K680" s="191"/>
      <c r="L680" s="191"/>
      <c r="M680" s="191"/>
      <c r="N680" s="191"/>
      <c r="O680" s="191"/>
      <c r="P680" s="191"/>
      <c r="Q680" s="191"/>
      <c r="R680" s="191"/>
      <c r="S680" s="191"/>
      <c r="T680" s="1486">
        <v>0.15</v>
      </c>
      <c r="U680" s="1486"/>
      <c r="V680" s="1486"/>
      <c r="W680" s="191"/>
      <c r="X680" s="1365">
        <f t="shared" si="109"/>
        <v>0</v>
      </c>
      <c r="Y680" s="1365"/>
      <c r="Z680" s="1365"/>
      <c r="AA680" s="213"/>
      <c r="AB680" s="1365">
        <f t="shared" si="110"/>
        <v>0</v>
      </c>
      <c r="AC680" s="1365"/>
      <c r="AD680" s="1365"/>
      <c r="AE680" s="213"/>
      <c r="AF680" s="1365">
        <f t="shared" si="111"/>
        <v>0</v>
      </c>
      <c r="AG680" s="1365"/>
      <c r="AH680" s="1365"/>
      <c r="AI680" s="213"/>
      <c r="AJ680" s="1365">
        <f t="shared" si="112"/>
        <v>0</v>
      </c>
      <c r="AK680" s="1365"/>
      <c r="AL680" s="1365"/>
      <c r="AM680" s="66"/>
      <c r="AN680" s="1397"/>
      <c r="AO680" s="1397"/>
      <c r="AP680" s="1397"/>
      <c r="AQ680" s="211"/>
      <c r="AR680" s="211"/>
      <c r="AS680" s="192"/>
      <c r="AT680" s="192"/>
      <c r="AU680" s="192"/>
      <c r="AV680" s="1365">
        <f t="shared" si="113"/>
        <v>0</v>
      </c>
      <c r="AW680" s="1365"/>
      <c r="AX680" s="1365"/>
      <c r="AY680" s="213"/>
      <c r="AZ680" s="1365">
        <f t="shared" si="114"/>
        <v>0</v>
      </c>
      <c r="BA680" s="1365"/>
      <c r="BB680" s="1365"/>
      <c r="BC680" s="213"/>
      <c r="BD680" s="1365">
        <f t="shared" si="115"/>
        <v>0</v>
      </c>
      <c r="BE680" s="1365"/>
      <c r="BF680" s="1365"/>
      <c r="BG680" s="213"/>
      <c r="BH680" s="1365">
        <f t="shared" si="116"/>
        <v>0</v>
      </c>
      <c r="BI680" s="1365"/>
      <c r="BJ680" s="1365"/>
      <c r="BK680" s="66"/>
      <c r="BL680" s="1397"/>
      <c r="BM680" s="1397"/>
      <c r="BN680" s="1397"/>
      <c r="BQ680" s="201"/>
      <c r="BR680" s="201"/>
      <c r="BS680" s="201"/>
      <c r="BT680" s="201"/>
      <c r="BU680" s="63"/>
      <c r="BV680" s="63"/>
      <c r="BW680" s="63"/>
      <c r="BX680" s="63"/>
      <c r="BY680" s="63"/>
      <c r="BZ680" s="63"/>
      <c r="CA680" s="63"/>
      <c r="CB680" s="63"/>
      <c r="CC680" s="63"/>
      <c r="CD680" s="201"/>
      <c r="CE680" s="201"/>
      <c r="CF680" s="201"/>
      <c r="CG680" s="201"/>
      <c r="CH680" s="201"/>
      <c r="CI680" s="201"/>
      <c r="CJ680" s="201"/>
      <c r="CK680" s="201"/>
      <c r="CL680" s="201"/>
      <c r="CM680" s="201"/>
      <c r="CN680" s="201"/>
      <c r="CO680" s="201"/>
      <c r="CP680" s="201"/>
      <c r="CQ680" s="201"/>
      <c r="CR680" s="201"/>
      <c r="CS680" s="201"/>
      <c r="CT680" s="201"/>
      <c r="CU680" s="201"/>
      <c r="CV680" s="201"/>
      <c r="CW680" s="201"/>
      <c r="CX680" s="201"/>
      <c r="CY680" s="201"/>
      <c r="CZ680" s="201"/>
      <c r="DA680" s="201"/>
      <c r="DB680" s="201"/>
      <c r="DC680" s="201"/>
      <c r="DD680" s="201"/>
      <c r="DE680" s="201"/>
      <c r="DF680" s="201"/>
      <c r="DG680" s="201"/>
      <c r="DH680" s="201"/>
      <c r="DI680" s="201"/>
      <c r="DJ680" s="201"/>
      <c r="DK680" s="201"/>
      <c r="DL680" s="201"/>
      <c r="DM680" s="201"/>
      <c r="DN680" s="201"/>
      <c r="DO680" s="201"/>
      <c r="DP680" s="201"/>
      <c r="DQ680" s="201"/>
      <c r="DR680" s="201"/>
      <c r="DS680" s="201"/>
      <c r="DT680" s="201"/>
    </row>
    <row r="681" spans="5:124" s="27" customFormat="1" ht="17" hidden="1" customHeight="1" outlineLevel="1" x14ac:dyDescent="0.15">
      <c r="E681" s="201"/>
      <c r="H681" s="55"/>
      <c r="I681" s="403" t="str">
        <f>X!$C$83</f>
        <v>acceso/spento (con accumulatore grande, il compressore si accende meno di 6 volte all'ora)</v>
      </c>
      <c r="J681" s="191"/>
      <c r="K681" s="191"/>
      <c r="L681" s="191"/>
      <c r="M681" s="191"/>
      <c r="N681" s="191"/>
      <c r="O681" s="191"/>
      <c r="P681" s="191"/>
      <c r="Q681" s="191"/>
      <c r="R681" s="191"/>
      <c r="S681" s="191"/>
      <c r="T681" s="1486">
        <v>0.05</v>
      </c>
      <c r="U681" s="1486"/>
      <c r="V681" s="1486"/>
      <c r="W681" s="191"/>
      <c r="X681" s="1365">
        <f t="shared" si="109"/>
        <v>0</v>
      </c>
      <c r="Y681" s="1365"/>
      <c r="Z681" s="1365"/>
      <c r="AA681" s="213"/>
      <c r="AB681" s="1365">
        <f t="shared" si="110"/>
        <v>0</v>
      </c>
      <c r="AC681" s="1365"/>
      <c r="AD681" s="1365"/>
      <c r="AE681" s="213"/>
      <c r="AF681" s="1365">
        <f t="shared" si="111"/>
        <v>0</v>
      </c>
      <c r="AG681" s="1365"/>
      <c r="AH681" s="1365"/>
      <c r="AI681" s="213"/>
      <c r="AJ681" s="1365">
        <f t="shared" si="112"/>
        <v>0</v>
      </c>
      <c r="AK681" s="1365"/>
      <c r="AL681" s="1365"/>
      <c r="AM681" s="66"/>
      <c r="AN681" s="1397"/>
      <c r="AO681" s="1397"/>
      <c r="AP681" s="1397"/>
      <c r="AQ681" s="211"/>
      <c r="AR681" s="211"/>
      <c r="AS681" s="192"/>
      <c r="AT681" s="192"/>
      <c r="AU681" s="192"/>
      <c r="AV681" s="1365">
        <f t="shared" si="113"/>
        <v>0</v>
      </c>
      <c r="AW681" s="1365"/>
      <c r="AX681" s="1365"/>
      <c r="AY681" s="213"/>
      <c r="AZ681" s="1365">
        <f t="shared" si="114"/>
        <v>0</v>
      </c>
      <c r="BA681" s="1365"/>
      <c r="BB681" s="1365"/>
      <c r="BC681" s="213"/>
      <c r="BD681" s="1365">
        <f t="shared" si="115"/>
        <v>0</v>
      </c>
      <c r="BE681" s="1365"/>
      <c r="BF681" s="1365"/>
      <c r="BG681" s="213"/>
      <c r="BH681" s="1365">
        <f t="shared" si="116"/>
        <v>0</v>
      </c>
      <c r="BI681" s="1365"/>
      <c r="BJ681" s="1365"/>
      <c r="BK681" s="66"/>
      <c r="BL681" s="1397"/>
      <c r="BM681" s="1397"/>
      <c r="BN681" s="1397"/>
      <c r="BQ681" s="201"/>
      <c r="BR681" s="201"/>
      <c r="BS681" s="201"/>
      <c r="BT681" s="201"/>
      <c r="BU681" s="63"/>
      <c r="BV681" s="63"/>
      <c r="BW681" s="63"/>
      <c r="BX681" s="63"/>
      <c r="BY681" s="63"/>
      <c r="BZ681" s="63"/>
      <c r="CA681" s="63"/>
      <c r="CB681" s="63"/>
      <c r="CC681" s="63"/>
      <c r="CD681" s="201"/>
      <c r="CE681" s="201"/>
      <c r="CF681" s="201"/>
      <c r="CG681" s="201"/>
      <c r="CH681" s="201"/>
      <c r="CI681" s="201"/>
      <c r="CJ681" s="201"/>
      <c r="CK681" s="201"/>
      <c r="CL681" s="201"/>
      <c r="CM681" s="201"/>
      <c r="CN681" s="201"/>
      <c r="CO681" s="201"/>
      <c r="CP681" s="201"/>
      <c r="CQ681" s="201"/>
      <c r="CR681" s="201"/>
      <c r="CS681" s="201"/>
      <c r="CT681" s="201"/>
      <c r="CU681" s="201"/>
      <c r="CV681" s="201"/>
      <c r="CW681" s="201"/>
      <c r="CX681" s="201"/>
      <c r="CY681" s="201"/>
      <c r="CZ681" s="201"/>
      <c r="DA681" s="201"/>
      <c r="DB681" s="201"/>
      <c r="DC681" s="201"/>
      <c r="DD681" s="201"/>
      <c r="DE681" s="201"/>
      <c r="DF681" s="201"/>
      <c r="DG681" s="201"/>
      <c r="DH681" s="201"/>
      <c r="DI681" s="201"/>
      <c r="DJ681" s="201"/>
      <c r="DK681" s="201"/>
      <c r="DL681" s="201"/>
      <c r="DM681" s="201"/>
      <c r="DN681" s="201"/>
      <c r="DO681" s="201"/>
      <c r="DP681" s="201"/>
      <c r="DQ681" s="201"/>
      <c r="DR681" s="201"/>
      <c r="DS681" s="201"/>
      <c r="DT681" s="201"/>
    </row>
    <row r="682" spans="5:124" s="27" customFormat="1" ht="17" hidden="1" customHeight="1" outlineLevel="1" x14ac:dyDescent="0.15">
      <c r="E682" s="201"/>
      <c r="H682" s="55"/>
      <c r="I682" s="403" t="str">
        <f>X!$C$253</f>
        <v>Spegnimento livello compressore</v>
      </c>
      <c r="J682" s="191"/>
      <c r="K682" s="191"/>
      <c r="L682" s="191"/>
      <c r="M682" s="191"/>
      <c r="N682" s="191"/>
      <c r="O682" s="191"/>
      <c r="P682" s="191"/>
      <c r="Q682" s="191"/>
      <c r="R682" s="191"/>
      <c r="S682" s="191"/>
      <c r="T682" s="1486">
        <v>0.1</v>
      </c>
      <c r="U682" s="1486"/>
      <c r="V682" s="1486"/>
      <c r="W682" s="191"/>
      <c r="X682" s="1365">
        <f t="shared" si="109"/>
        <v>0</v>
      </c>
      <c r="Y682" s="1365"/>
      <c r="Z682" s="1365"/>
      <c r="AA682" s="213"/>
      <c r="AB682" s="1365">
        <f t="shared" si="110"/>
        <v>0</v>
      </c>
      <c r="AC682" s="1365"/>
      <c r="AD682" s="1365"/>
      <c r="AE682" s="213"/>
      <c r="AF682" s="1365">
        <f t="shared" si="111"/>
        <v>0</v>
      </c>
      <c r="AG682" s="1365"/>
      <c r="AH682" s="1365"/>
      <c r="AI682" s="213"/>
      <c r="AJ682" s="1365">
        <f t="shared" si="112"/>
        <v>0</v>
      </c>
      <c r="AK682" s="1365"/>
      <c r="AL682" s="1365"/>
      <c r="AM682" s="66"/>
      <c r="AN682" s="1397"/>
      <c r="AO682" s="1397"/>
      <c r="AP682" s="1397"/>
      <c r="AQ682" s="211"/>
      <c r="AR682" s="211"/>
      <c r="AS682" s="192"/>
      <c r="AT682" s="192"/>
      <c r="AU682" s="192"/>
      <c r="AV682" s="1365">
        <f t="shared" si="113"/>
        <v>0</v>
      </c>
      <c r="AW682" s="1365"/>
      <c r="AX682" s="1365"/>
      <c r="AY682" s="213"/>
      <c r="AZ682" s="1365">
        <f t="shared" si="114"/>
        <v>0</v>
      </c>
      <c r="BA682" s="1365"/>
      <c r="BB682" s="1365"/>
      <c r="BC682" s="213"/>
      <c r="BD682" s="1365">
        <f t="shared" si="115"/>
        <v>0</v>
      </c>
      <c r="BE682" s="1365"/>
      <c r="BF682" s="1365"/>
      <c r="BG682" s="213"/>
      <c r="BH682" s="1365">
        <f t="shared" si="116"/>
        <v>0</v>
      </c>
      <c r="BI682" s="1365"/>
      <c r="BJ682" s="1365"/>
      <c r="BK682" s="66"/>
      <c r="BL682" s="1397"/>
      <c r="BM682" s="1397"/>
      <c r="BN682" s="1397"/>
      <c r="BQ682" s="201"/>
      <c r="BR682" s="201"/>
      <c r="BS682" s="201"/>
      <c r="BT682" s="201"/>
      <c r="BU682" s="63"/>
      <c r="BV682" s="63"/>
      <c r="BW682" s="63"/>
      <c r="BX682" s="63"/>
      <c r="BY682" s="63"/>
      <c r="BZ682" s="63"/>
      <c r="CA682" s="63"/>
      <c r="CB682" s="63"/>
      <c r="CC682" s="63"/>
      <c r="CD682" s="201"/>
      <c r="CE682" s="201"/>
      <c r="CF682" s="201"/>
      <c r="CG682" s="201"/>
      <c r="CH682" s="201"/>
      <c r="CI682" s="201"/>
      <c r="CJ682" s="201"/>
      <c r="CK682" s="201"/>
      <c r="CL682" s="201"/>
      <c r="CM682" s="201"/>
      <c r="CN682" s="201"/>
      <c r="CO682" s="201"/>
      <c r="CP682" s="201"/>
      <c r="CQ682" s="201"/>
      <c r="CR682" s="201"/>
      <c r="CS682" s="201"/>
      <c r="CT682" s="201"/>
      <c r="CU682" s="201"/>
      <c r="CV682" s="201"/>
      <c r="CW682" s="201"/>
      <c r="CX682" s="201"/>
      <c r="CY682" s="201"/>
      <c r="CZ682" s="201"/>
      <c r="DA682" s="201"/>
      <c r="DB682" s="201"/>
      <c r="DC682" s="201"/>
      <c r="DD682" s="201"/>
      <c r="DE682" s="201"/>
      <c r="DF682" s="201"/>
      <c r="DG682" s="201"/>
      <c r="DH682" s="201"/>
      <c r="DI682" s="201"/>
      <c r="DJ682" s="201"/>
      <c r="DK682" s="201"/>
      <c r="DL682" s="201"/>
      <c r="DM682" s="201"/>
      <c r="DN682" s="201"/>
      <c r="DO682" s="201"/>
      <c r="DP682" s="201"/>
      <c r="DQ682" s="201"/>
      <c r="DR682" s="201"/>
      <c r="DS682" s="201"/>
      <c r="DT682" s="201"/>
    </row>
    <row r="683" spans="5:124" s="27" customFormat="1" ht="17" hidden="1" customHeight="1" outlineLevel="1" x14ac:dyDescent="0.15">
      <c r="E683" s="201"/>
      <c r="H683" s="55"/>
      <c r="I683" s="403" t="str">
        <f>X!$C$112</f>
        <v>Convertitore di frequenza</v>
      </c>
      <c r="J683" s="191"/>
      <c r="K683" s="191"/>
      <c r="L683" s="191"/>
      <c r="M683" s="191"/>
      <c r="N683" s="191"/>
      <c r="O683" s="191"/>
      <c r="P683" s="191"/>
      <c r="Q683" s="191"/>
      <c r="R683" s="191"/>
      <c r="S683" s="191"/>
      <c r="T683" s="1486">
        <v>0.05</v>
      </c>
      <c r="U683" s="1486"/>
      <c r="V683" s="1486"/>
      <c r="W683" s="191"/>
      <c r="X683" s="1365">
        <f t="shared" si="109"/>
        <v>0</v>
      </c>
      <c r="Y683" s="1365"/>
      <c r="Z683" s="1365"/>
      <c r="AA683" s="213"/>
      <c r="AB683" s="1365">
        <f t="shared" si="110"/>
        <v>0</v>
      </c>
      <c r="AC683" s="1365"/>
      <c r="AD683" s="1365"/>
      <c r="AE683" s="213"/>
      <c r="AF683" s="1365">
        <f t="shared" si="111"/>
        <v>0</v>
      </c>
      <c r="AG683" s="1365"/>
      <c r="AH683" s="1365"/>
      <c r="AI683" s="213"/>
      <c r="AJ683" s="1365">
        <f t="shared" si="112"/>
        <v>0</v>
      </c>
      <c r="AK683" s="1365"/>
      <c r="AL683" s="1365"/>
      <c r="AM683" s="66"/>
      <c r="AN683" s="1397"/>
      <c r="AO683" s="1397"/>
      <c r="AP683" s="1397"/>
      <c r="AQ683" s="211"/>
      <c r="AR683" s="211"/>
      <c r="AS683" s="192"/>
      <c r="AT683" s="192"/>
      <c r="AU683" s="192"/>
      <c r="AV683" s="1365">
        <f t="shared" si="113"/>
        <v>0</v>
      </c>
      <c r="AW683" s="1365"/>
      <c r="AX683" s="1365"/>
      <c r="AY683" s="213"/>
      <c r="AZ683" s="1365">
        <f t="shared" si="114"/>
        <v>0</v>
      </c>
      <c r="BA683" s="1365"/>
      <c r="BB683" s="1365"/>
      <c r="BC683" s="213"/>
      <c r="BD683" s="1365">
        <f t="shared" si="115"/>
        <v>0</v>
      </c>
      <c r="BE683" s="1365"/>
      <c r="BF683" s="1365"/>
      <c r="BG683" s="213"/>
      <c r="BH683" s="1365">
        <f t="shared" si="116"/>
        <v>0</v>
      </c>
      <c r="BI683" s="1365"/>
      <c r="BJ683" s="1365"/>
      <c r="BK683" s="66"/>
      <c r="BL683" s="1397"/>
      <c r="BM683" s="1397"/>
      <c r="BN683" s="1397"/>
      <c r="BQ683" s="201"/>
      <c r="BR683" s="201"/>
      <c r="BS683" s="201"/>
      <c r="BT683" s="201"/>
      <c r="BU683" s="63"/>
      <c r="BV683" s="63"/>
      <c r="BW683" s="63"/>
      <c r="BX683" s="63"/>
      <c r="BY683" s="63"/>
      <c r="BZ683" s="63"/>
      <c r="CA683" s="63"/>
      <c r="CB683" s="63"/>
      <c r="CC683" s="63"/>
      <c r="CD683" s="201"/>
      <c r="CE683" s="201"/>
      <c r="CF683" s="201"/>
      <c r="CG683" s="201"/>
      <c r="CH683" s="201"/>
      <c r="CI683" s="201"/>
      <c r="CJ683" s="201"/>
      <c r="CK683" s="201"/>
      <c r="CL683" s="201"/>
      <c r="CM683" s="201"/>
      <c r="CN683" s="201"/>
      <c r="CO683" s="201"/>
      <c r="CP683" s="201"/>
      <c r="CQ683" s="201"/>
      <c r="CR683" s="201"/>
      <c r="CS683" s="201"/>
      <c r="CT683" s="201"/>
      <c r="CU683" s="201"/>
      <c r="CV683" s="201"/>
      <c r="CW683" s="201"/>
      <c r="CX683" s="201"/>
      <c r="CY683" s="201"/>
      <c r="CZ683" s="201"/>
      <c r="DA683" s="201"/>
      <c r="DB683" s="201"/>
      <c r="DC683" s="201"/>
      <c r="DD683" s="201"/>
      <c r="DE683" s="201"/>
      <c r="DF683" s="201"/>
      <c r="DG683" s="201"/>
      <c r="DH683" s="201"/>
      <c r="DI683" s="201"/>
      <c r="DJ683" s="201"/>
      <c r="DK683" s="201"/>
      <c r="DL683" s="201"/>
      <c r="DM683" s="201"/>
      <c r="DN683" s="201"/>
      <c r="DO683" s="201"/>
      <c r="DP683" s="201"/>
      <c r="DQ683" s="201"/>
      <c r="DR683" s="201"/>
      <c r="DS683" s="201"/>
      <c r="DT683" s="201"/>
    </row>
    <row r="684" spans="5:124" s="27" customFormat="1" ht="17" hidden="1" customHeight="1" outlineLevel="1" x14ac:dyDescent="0.15">
      <c r="E684" s="201"/>
      <c r="H684" s="55"/>
      <c r="I684" s="407" t="str">
        <f>X!$C$113</f>
        <v>Convertitore di frequenza (con polmone)</v>
      </c>
      <c r="J684" s="214"/>
      <c r="K684" s="214"/>
      <c r="L684" s="214"/>
      <c r="M684" s="214"/>
      <c r="N684" s="214"/>
      <c r="O684" s="214"/>
      <c r="P684" s="214"/>
      <c r="Q684" s="214"/>
      <c r="R684" s="214"/>
      <c r="S684" s="214"/>
      <c r="T684" s="1489">
        <v>0.03</v>
      </c>
      <c r="U684" s="1489"/>
      <c r="V684" s="1489"/>
      <c r="W684" s="214"/>
      <c r="X684" s="1440">
        <f t="shared" si="109"/>
        <v>0</v>
      </c>
      <c r="Y684" s="1440"/>
      <c r="Z684" s="1440"/>
      <c r="AA684" s="215"/>
      <c r="AB684" s="1440">
        <f t="shared" si="110"/>
        <v>0</v>
      </c>
      <c r="AC684" s="1440"/>
      <c r="AD684" s="1440"/>
      <c r="AE684" s="215"/>
      <c r="AF684" s="1440">
        <f t="shared" si="111"/>
        <v>0</v>
      </c>
      <c r="AG684" s="1440"/>
      <c r="AH684" s="1440"/>
      <c r="AI684" s="215"/>
      <c r="AJ684" s="1440">
        <f t="shared" si="112"/>
        <v>0</v>
      </c>
      <c r="AK684" s="1440"/>
      <c r="AL684" s="1440"/>
      <c r="AM684" s="207"/>
      <c r="AN684" s="1455"/>
      <c r="AO684" s="1455"/>
      <c r="AP684" s="1455"/>
      <c r="AQ684" s="211"/>
      <c r="AR684" s="211"/>
      <c r="AS684" s="192"/>
      <c r="AT684" s="192"/>
      <c r="AU684" s="192"/>
      <c r="AV684" s="1440">
        <f t="shared" si="113"/>
        <v>0</v>
      </c>
      <c r="AW684" s="1440"/>
      <c r="AX684" s="1440"/>
      <c r="AY684" s="215"/>
      <c r="AZ684" s="1440">
        <f t="shared" si="114"/>
        <v>0</v>
      </c>
      <c r="BA684" s="1440"/>
      <c r="BB684" s="1440"/>
      <c r="BC684" s="215"/>
      <c r="BD684" s="1440">
        <f t="shared" si="115"/>
        <v>0</v>
      </c>
      <c r="BE684" s="1440"/>
      <c r="BF684" s="1440"/>
      <c r="BG684" s="215"/>
      <c r="BH684" s="1440">
        <f t="shared" si="116"/>
        <v>0</v>
      </c>
      <c r="BI684" s="1440"/>
      <c r="BJ684" s="1440"/>
      <c r="BK684" s="207"/>
      <c r="BL684" s="1455"/>
      <c r="BM684" s="1455"/>
      <c r="BN684" s="1455"/>
      <c r="BQ684" s="201"/>
      <c r="BR684" s="201"/>
      <c r="BS684" s="201"/>
      <c r="BT684" s="201"/>
      <c r="BU684" s="63"/>
      <c r="BV684" s="63"/>
      <c r="BW684" s="63"/>
      <c r="BX684" s="63"/>
      <c r="BY684" s="63"/>
      <c r="BZ684" s="63"/>
      <c r="CA684" s="63"/>
      <c r="CB684" s="63"/>
      <c r="CC684" s="63"/>
      <c r="CD684" s="201"/>
      <c r="CE684" s="201"/>
      <c r="CF684" s="201"/>
      <c r="CG684" s="201"/>
      <c r="CH684" s="201"/>
      <c r="CI684" s="201"/>
      <c r="CJ684" s="201"/>
      <c r="CK684" s="201"/>
      <c r="CL684" s="201"/>
      <c r="CM684" s="201"/>
      <c r="CN684" s="201"/>
      <c r="CO684" s="201"/>
      <c r="CP684" s="201"/>
      <c r="CQ684" s="201"/>
      <c r="CR684" s="201"/>
      <c r="CS684" s="201"/>
      <c r="CT684" s="201"/>
      <c r="CU684" s="201"/>
      <c r="CV684" s="201"/>
      <c r="CW684" s="201"/>
      <c r="CX684" s="201"/>
      <c r="CY684" s="201"/>
      <c r="CZ684" s="201"/>
      <c r="DA684" s="201"/>
      <c r="DB684" s="201"/>
      <c r="DC684" s="201"/>
      <c r="DD684" s="201"/>
      <c r="DE684" s="201"/>
      <c r="DF684" s="201"/>
      <c r="DG684" s="201"/>
      <c r="DH684" s="201"/>
      <c r="DI684" s="201"/>
      <c r="DJ684" s="201"/>
      <c r="DK684" s="201"/>
      <c r="DL684" s="201"/>
      <c r="DM684" s="201"/>
      <c r="DN684" s="201"/>
      <c r="DO684" s="201"/>
      <c r="DP684" s="201"/>
      <c r="DQ684" s="201"/>
      <c r="DR684" s="201"/>
      <c r="DS684" s="201"/>
      <c r="DT684" s="201"/>
    </row>
    <row r="685" spans="5:124" s="27" customFormat="1" ht="17" hidden="1" customHeight="1" outlineLevel="1" x14ac:dyDescent="0.15">
      <c r="E685" s="201"/>
      <c r="H685" s="55"/>
      <c r="I685" s="408" t="str">
        <f>X!$C$40</f>
        <v>Impatto</v>
      </c>
      <c r="J685" s="216"/>
      <c r="K685" s="216"/>
      <c r="L685" s="216"/>
      <c r="M685" s="216"/>
      <c r="N685" s="216"/>
      <c r="O685" s="216"/>
      <c r="P685" s="216"/>
      <c r="Q685" s="216"/>
      <c r="R685" s="216"/>
      <c r="S685" s="216"/>
      <c r="T685" s="1447"/>
      <c r="U685" s="1447"/>
      <c r="V685" s="1447"/>
      <c r="W685" s="216"/>
      <c r="X685" s="1281">
        <f>IF(SUM(X679:Z684)=0,$T$679,SUM(X679:Z684))</f>
        <v>0.25</v>
      </c>
      <c r="Y685" s="1281"/>
      <c r="Z685" s="1281"/>
      <c r="AA685" s="217"/>
      <c r="AB685" s="1281">
        <f>IF(SUM(AB679:AD684)=0,$T$679,SUM(AB679:AD684))</f>
        <v>0.25</v>
      </c>
      <c r="AC685" s="1281"/>
      <c r="AD685" s="1281"/>
      <c r="AE685" s="217"/>
      <c r="AF685" s="1281">
        <f>IF(SUM(AF679:AH684)=0,$T$679,SUM(AF679:AH684))</f>
        <v>0.25</v>
      </c>
      <c r="AG685" s="1281"/>
      <c r="AH685" s="1281"/>
      <c r="AI685" s="217"/>
      <c r="AJ685" s="1281">
        <f>IF(SUM(AJ679:AL684)=0,$T$679,SUM(AJ679:AL684))</f>
        <v>0.25</v>
      </c>
      <c r="AK685" s="1281"/>
      <c r="AL685" s="1281"/>
      <c r="AM685" s="62"/>
      <c r="AN685" s="1390">
        <f>MIN(X685:AL685)</f>
        <v>0.25</v>
      </c>
      <c r="AO685" s="1391"/>
      <c r="AP685" s="1391"/>
      <c r="AQ685" s="320"/>
      <c r="AR685" s="320"/>
      <c r="AS685" s="202"/>
      <c r="AT685" s="202"/>
      <c r="AU685" s="192"/>
      <c r="AV685" s="1281">
        <f>IF(SUM(AV679:AX684)=0,$T$679,SUM(AV679:AX684))</f>
        <v>0.25</v>
      </c>
      <c r="AW685" s="1281"/>
      <c r="AX685" s="1281"/>
      <c r="AY685" s="217"/>
      <c r="AZ685" s="1281">
        <f>IF(SUM(AZ679:BB684)=0,$T$679,SUM(AZ679:BB684))</f>
        <v>0.25</v>
      </c>
      <c r="BA685" s="1281"/>
      <c r="BB685" s="1281"/>
      <c r="BC685" s="217"/>
      <c r="BD685" s="1281">
        <f>IF(SUM(BD679:BF684)=0,$T$679,SUM(BD679:BF684))</f>
        <v>0.25</v>
      </c>
      <c r="BE685" s="1281"/>
      <c r="BF685" s="1281"/>
      <c r="BG685" s="217"/>
      <c r="BH685" s="1281">
        <f>IF(SUM(BH679:BJ684)=0,$T$679,SUM(BH679:BJ684))</f>
        <v>0.25</v>
      </c>
      <c r="BI685" s="1281"/>
      <c r="BJ685" s="1281"/>
      <c r="BK685" s="62"/>
      <c r="BL685" s="1390">
        <f>MIN(AV685:BJ685)</f>
        <v>0.25</v>
      </c>
      <c r="BM685" s="1391"/>
      <c r="BN685" s="1391"/>
      <c r="BQ685" s="201"/>
      <c r="BR685" s="201"/>
      <c r="BS685" s="201"/>
      <c r="BT685" s="201"/>
      <c r="BU685" s="63"/>
      <c r="BV685" s="63"/>
      <c r="BW685" s="63"/>
      <c r="BX685" s="63"/>
      <c r="BY685" s="63"/>
      <c r="BZ685" s="63"/>
      <c r="CA685" s="63"/>
      <c r="CB685" s="63"/>
      <c r="CC685" s="63"/>
      <c r="CD685" s="201"/>
      <c r="CE685" s="201"/>
      <c r="CF685" s="201"/>
      <c r="CG685" s="201"/>
      <c r="CH685" s="201"/>
      <c r="CI685" s="201"/>
      <c r="CJ685" s="201"/>
      <c r="CK685" s="201"/>
      <c r="CL685" s="201"/>
      <c r="CM685" s="201"/>
      <c r="CN685" s="201"/>
      <c r="CO685" s="201"/>
      <c r="CP685" s="201"/>
      <c r="CQ685" s="201"/>
      <c r="CR685" s="201"/>
      <c r="CS685" s="201"/>
      <c r="CT685" s="201"/>
      <c r="CU685" s="201"/>
      <c r="CV685" s="201"/>
      <c r="CW685" s="201"/>
      <c r="CX685" s="201"/>
      <c r="CY685" s="201"/>
      <c r="CZ685" s="201"/>
      <c r="DA685" s="201"/>
      <c r="DB685" s="201"/>
      <c r="DC685" s="201"/>
      <c r="DD685" s="201"/>
      <c r="DE685" s="201"/>
      <c r="DF685" s="201"/>
      <c r="DG685" s="201"/>
      <c r="DH685" s="201"/>
      <c r="DI685" s="201"/>
      <c r="DJ685" s="201"/>
      <c r="DK685" s="201"/>
      <c r="DL685" s="201"/>
      <c r="DM685" s="201"/>
      <c r="DN685" s="201"/>
      <c r="DO685" s="201"/>
      <c r="DP685" s="201"/>
      <c r="DQ685" s="201"/>
      <c r="DR685" s="201"/>
      <c r="DS685" s="201"/>
      <c r="DT685" s="201"/>
    </row>
    <row r="686" spans="5:124" hidden="1" outlineLevel="1" x14ac:dyDescent="0.15">
      <c r="BQ686" s="201"/>
    </row>
    <row r="687" spans="5:124" hidden="1" outlineLevel="1" x14ac:dyDescent="0.15">
      <c r="BQ687" s="201"/>
    </row>
    <row r="688" spans="5:124" hidden="1" outlineLevel="1" x14ac:dyDescent="0.15">
      <c r="BQ688" s="201"/>
    </row>
    <row r="689" spans="5:124" ht="18" hidden="1" outlineLevel="1" x14ac:dyDescent="0.15">
      <c r="H689" s="18" t="s">
        <v>200</v>
      </c>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c r="BM689" s="18"/>
      <c r="BN689" s="18"/>
      <c r="BO689" s="18"/>
      <c r="BQ689" s="201"/>
    </row>
    <row r="690" spans="5:124" ht="14" hidden="1" outlineLevel="1" x14ac:dyDescent="0.15">
      <c r="H690" s="4"/>
      <c r="I690" s="1"/>
      <c r="J690" s="2"/>
      <c r="BQ690" s="201"/>
    </row>
    <row r="691" spans="5:124" hidden="1" outlineLevel="1" x14ac:dyDescent="0.15">
      <c r="BQ691" s="201"/>
    </row>
    <row r="692" spans="5:124" s="27" customFormat="1" ht="17" hidden="1" customHeight="1" outlineLevel="1" x14ac:dyDescent="0.15">
      <c r="E692" s="201"/>
      <c r="H692" s="161"/>
      <c r="I692"/>
      <c r="K692"/>
      <c r="L692"/>
      <c r="M692"/>
      <c r="N692"/>
      <c r="O692"/>
      <c r="P692"/>
      <c r="Q692"/>
      <c r="R692"/>
      <c r="S692"/>
      <c r="T692"/>
      <c r="V692" s="178" t="s">
        <v>191</v>
      </c>
      <c r="W692"/>
      <c r="X692" s="1332" t="str">
        <f>X674</f>
        <v>Compressore 1</v>
      </c>
      <c r="Y692" s="1332"/>
      <c r="Z692" s="1332"/>
      <c r="AA692" s="209"/>
      <c r="AB692" s="1332" t="str">
        <f>AB674</f>
        <v>Compressore 2</v>
      </c>
      <c r="AC692" s="1332"/>
      <c r="AD692" s="1332"/>
      <c r="AE692" s="209"/>
      <c r="AF692" s="1332" t="str">
        <f>AF674</f>
        <v>Compressore 3</v>
      </c>
      <c r="AG692" s="1332"/>
      <c r="AH692" s="1332"/>
      <c r="AI692" s="209"/>
      <c r="AJ692" s="1332" t="str">
        <f>AJ674</f>
        <v>Compressore 4</v>
      </c>
      <c r="AK692" s="1332"/>
      <c r="AL692" s="1332"/>
      <c r="AM692" s="210"/>
      <c r="AN692" s="1448" t="s">
        <v>100</v>
      </c>
      <c r="AO692" s="1448"/>
      <c r="AP692" s="1448"/>
      <c r="AQ692" s="327"/>
      <c r="AR692" s="327"/>
      <c r="AS692"/>
      <c r="AT692"/>
      <c r="AU692"/>
      <c r="AV692" s="1332" t="str">
        <f>AV674</f>
        <v>Compressore 1</v>
      </c>
      <c r="AW692" s="1332"/>
      <c r="AX692" s="1332"/>
      <c r="AY692" s="209"/>
      <c r="AZ692" s="1332" t="str">
        <f>AZ674</f>
        <v>Compressore 2</v>
      </c>
      <c r="BA692" s="1332"/>
      <c r="BB692" s="1332"/>
      <c r="BC692" s="209"/>
      <c r="BD692" s="1332" t="str">
        <f>BD674</f>
        <v>Compressore 3</v>
      </c>
      <c r="BE692" s="1332"/>
      <c r="BF692" s="1332"/>
      <c r="BG692" s="209"/>
      <c r="BH692" s="1332" t="str">
        <f>BH674</f>
        <v>Compressore 4</v>
      </c>
      <c r="BI692" s="1332"/>
      <c r="BJ692" s="1332"/>
      <c r="BK692" s="210"/>
      <c r="BL692" s="1448" t="s">
        <v>100</v>
      </c>
      <c r="BM692" s="1448"/>
      <c r="BN692" s="1448"/>
      <c r="BQ692" s="201"/>
      <c r="BR692" s="201"/>
      <c r="BS692" s="201"/>
      <c r="BT692" s="201"/>
      <c r="BU692" s="63"/>
      <c r="BV692" s="63"/>
      <c r="BW692" s="63"/>
      <c r="BX692" s="63"/>
      <c r="BY692" s="63"/>
      <c r="BZ692" s="63"/>
      <c r="CA692" s="63"/>
      <c r="CB692" s="63"/>
      <c r="CC692" s="63"/>
      <c r="CD692" s="201"/>
      <c r="CE692" s="201"/>
      <c r="CF692" s="201"/>
      <c r="CG692" s="201"/>
      <c r="CH692" s="201"/>
      <c r="CI692" s="201"/>
      <c r="CJ692" s="201"/>
      <c r="CK692" s="201"/>
      <c r="CL692" s="201"/>
      <c r="CM692" s="201"/>
      <c r="CN692" s="201"/>
      <c r="CO692" s="201"/>
      <c r="CP692" s="201"/>
      <c r="CQ692" s="201"/>
      <c r="CR692" s="201"/>
      <c r="CS692" s="201"/>
      <c r="CT692" s="201"/>
      <c r="CU692" s="201"/>
      <c r="CV692" s="201"/>
      <c r="CW692" s="201"/>
      <c r="CX692" s="201"/>
      <c r="CY692" s="201"/>
      <c r="CZ692" s="201"/>
      <c r="DA692" s="201"/>
      <c r="DB692" s="201"/>
      <c r="DC692" s="201"/>
      <c r="DD692" s="201"/>
      <c r="DE692" s="201"/>
      <c r="DF692" s="201"/>
      <c r="DG692" s="201"/>
      <c r="DH692" s="201"/>
      <c r="DI692" s="201"/>
      <c r="DJ692" s="201"/>
      <c r="DK692" s="201"/>
      <c r="DL692" s="201"/>
      <c r="DM692" s="201"/>
      <c r="DN692" s="201"/>
      <c r="DO692" s="201"/>
      <c r="DP692" s="201"/>
      <c r="DQ692" s="201"/>
      <c r="DR692" s="201"/>
      <c r="DS692" s="201"/>
      <c r="DT692" s="201"/>
    </row>
    <row r="693" spans="5:124" s="27" customFormat="1" ht="17" hidden="1" customHeight="1" outlineLevel="1" x14ac:dyDescent="0.15">
      <c r="E693" s="201"/>
      <c r="H693" s="161"/>
      <c r="I693"/>
      <c r="K693"/>
      <c r="L693"/>
      <c r="M693"/>
      <c r="N693"/>
      <c r="O693"/>
      <c r="P693"/>
      <c r="Q693"/>
      <c r="R693"/>
      <c r="S693"/>
      <c r="T693"/>
      <c r="V693" s="178" t="s">
        <v>89</v>
      </c>
      <c r="W693"/>
      <c r="X693" s="1282">
        <f>X675</f>
        <v>0</v>
      </c>
      <c r="Y693" s="1282"/>
      <c r="Z693" s="1282"/>
      <c r="AA693"/>
      <c r="AB693" s="1282">
        <f>AB675</f>
        <v>0</v>
      </c>
      <c r="AC693" s="1282"/>
      <c r="AD693" s="1282"/>
      <c r="AE693"/>
      <c r="AF693" s="1282">
        <f>AF675</f>
        <v>0</v>
      </c>
      <c r="AG693" s="1282"/>
      <c r="AH693" s="1282"/>
      <c r="AI693"/>
      <c r="AJ693" s="1282">
        <f>AJ675</f>
        <v>0</v>
      </c>
      <c r="AK693" s="1282"/>
      <c r="AL693" s="1282"/>
      <c r="AM693"/>
      <c r="AN693" s="1282"/>
      <c r="AO693" s="1282"/>
      <c r="AP693" s="1282"/>
      <c r="AQ693" s="211"/>
      <c r="AR693" s="211"/>
      <c r="AS693"/>
      <c r="AT693"/>
      <c r="AU693"/>
      <c r="AV693" s="1282">
        <f>AV675</f>
        <v>0</v>
      </c>
      <c r="AW693" s="1282"/>
      <c r="AX693" s="1282"/>
      <c r="AY693"/>
      <c r="AZ693" s="1282">
        <f>AZ675</f>
        <v>0</v>
      </c>
      <c r="BA693" s="1282"/>
      <c r="BB693" s="1282"/>
      <c r="BC693"/>
      <c r="BD693" s="1282">
        <f>BD675</f>
        <v>0</v>
      </c>
      <c r="BE693" s="1282"/>
      <c r="BF693" s="1282"/>
      <c r="BG693"/>
      <c r="BH693" s="1282">
        <f>BH675</f>
        <v>0</v>
      </c>
      <c r="BI693" s="1282"/>
      <c r="BJ693" s="1282"/>
      <c r="BK693"/>
      <c r="BL693" s="1282"/>
      <c r="BM693" s="1282"/>
      <c r="BN693" s="1282"/>
      <c r="BQ693" s="201"/>
      <c r="BR693" s="201"/>
      <c r="BS693" s="201"/>
      <c r="BT693" s="201"/>
      <c r="BU693" s="63"/>
      <c r="BV693" s="63"/>
      <c r="BW693" s="63"/>
      <c r="BX693" s="63"/>
      <c r="BY693" s="63"/>
      <c r="BZ693" s="63"/>
      <c r="CA693" s="63"/>
      <c r="CB693" s="63"/>
      <c r="CC693" s="63"/>
      <c r="CD693" s="201"/>
      <c r="CE693" s="201"/>
      <c r="CF693" s="201"/>
      <c r="CG693" s="201"/>
      <c r="CH693" s="201"/>
      <c r="CI693" s="201"/>
      <c r="CJ693" s="201"/>
      <c r="CK693" s="201"/>
      <c r="CL693" s="201"/>
      <c r="CM693" s="201"/>
      <c r="CN693" s="201"/>
      <c r="CO693" s="201"/>
      <c r="CP693" s="201"/>
      <c r="CQ693" s="201"/>
      <c r="CR693" s="201"/>
      <c r="CS693" s="201"/>
      <c r="CT693" s="201"/>
      <c r="CU693" s="201"/>
      <c r="CV693" s="201"/>
      <c r="CW693" s="201"/>
      <c r="CX693" s="201"/>
      <c r="CY693" s="201"/>
      <c r="CZ693" s="201"/>
      <c r="DA693" s="201"/>
      <c r="DB693" s="201"/>
      <c r="DC693" s="201"/>
      <c r="DD693" s="201"/>
      <c r="DE693" s="201"/>
      <c r="DF693" s="201"/>
      <c r="DG693" s="201"/>
      <c r="DH693" s="201"/>
      <c r="DI693" s="201"/>
      <c r="DJ693" s="201"/>
      <c r="DK693" s="201"/>
      <c r="DL693" s="201"/>
      <c r="DM693" s="201"/>
      <c r="DN693" s="201"/>
      <c r="DO693" s="201"/>
      <c r="DP693" s="201"/>
      <c r="DQ693" s="201"/>
      <c r="DR693" s="201"/>
      <c r="DS693" s="201"/>
      <c r="DT693" s="201"/>
    </row>
    <row r="694" spans="5:124" s="27" customFormat="1" ht="17" hidden="1" customHeight="1" outlineLevel="1" x14ac:dyDescent="0.15">
      <c r="E694" s="201"/>
      <c r="H694" s="161"/>
      <c r="I694"/>
      <c r="K694"/>
      <c r="L694"/>
      <c r="M694"/>
      <c r="N694"/>
      <c r="O694"/>
      <c r="P694"/>
      <c r="Q694"/>
      <c r="R694"/>
      <c r="S694"/>
      <c r="T694"/>
      <c r="V694" s="178"/>
      <c r="W694"/>
      <c r="X694" s="211"/>
      <c r="Y694" s="211"/>
      <c r="Z694" s="211"/>
      <c r="AA694"/>
      <c r="AB694" s="211"/>
      <c r="AC694" s="211"/>
      <c r="AD694" s="211"/>
      <c r="AE694"/>
      <c r="AF694" s="211"/>
      <c r="AG694" s="211"/>
      <c r="AH694" s="211"/>
      <c r="AI694"/>
      <c r="AJ694" s="211"/>
      <c r="AK694" s="211"/>
      <c r="AL694" s="211"/>
      <c r="AM694"/>
      <c r="AN694" s="211"/>
      <c r="AO694" s="211"/>
      <c r="AP694" s="211"/>
      <c r="AQ694" s="211"/>
      <c r="AR694" s="211"/>
      <c r="AS694"/>
      <c r="AT694"/>
      <c r="AU694"/>
      <c r="AV694" s="211"/>
      <c r="AW694" s="211"/>
      <c r="AX694" s="211"/>
      <c r="AY694"/>
      <c r="AZ694" s="211"/>
      <c r="BA694" s="211"/>
      <c r="BB694" s="211"/>
      <c r="BC694"/>
      <c r="BD694" s="211"/>
      <c r="BE694" s="211"/>
      <c r="BF694" s="211"/>
      <c r="BG694"/>
      <c r="BH694" s="211"/>
      <c r="BI694" s="211"/>
      <c r="BJ694" s="211"/>
      <c r="BK694"/>
      <c r="BL694" s="211"/>
      <c r="BM694" s="211"/>
      <c r="BN694" s="211"/>
      <c r="BQ694" s="201"/>
      <c r="BR694" s="201"/>
      <c r="BS694" s="201"/>
      <c r="BT694" s="201"/>
      <c r="BU694" s="63"/>
      <c r="BV694" s="63"/>
      <c r="BW694" s="63"/>
      <c r="BX694" s="63"/>
      <c r="BY694" s="63"/>
      <c r="BZ694" s="63"/>
      <c r="CA694" s="63"/>
      <c r="CB694" s="63"/>
      <c r="CC694" s="63"/>
      <c r="CD694" s="201"/>
      <c r="CE694" s="201"/>
      <c r="CF694" s="201"/>
      <c r="CG694" s="201"/>
      <c r="CH694" s="201"/>
      <c r="CI694" s="201"/>
      <c r="CJ694" s="201"/>
      <c r="CK694" s="201"/>
      <c r="CL694" s="201"/>
      <c r="CM694" s="201"/>
      <c r="CN694" s="201"/>
      <c r="CO694" s="201"/>
      <c r="CP694" s="201"/>
      <c r="CQ694" s="201"/>
      <c r="CR694" s="201"/>
      <c r="CS694" s="201"/>
      <c r="CT694" s="201"/>
      <c r="CU694" s="201"/>
      <c r="CV694" s="201"/>
      <c r="CW694" s="201"/>
      <c r="CX694" s="201"/>
      <c r="CY694" s="201"/>
      <c r="CZ694" s="201"/>
      <c r="DA694" s="201"/>
      <c r="DB694" s="201"/>
      <c r="DC694" s="201"/>
      <c r="DD694" s="201"/>
      <c r="DE694" s="201"/>
      <c r="DF694" s="201"/>
      <c r="DG694" s="201"/>
      <c r="DH694" s="201"/>
      <c r="DI694" s="201"/>
      <c r="DJ694" s="201"/>
      <c r="DK694" s="201"/>
      <c r="DL694" s="201"/>
      <c r="DM694" s="201"/>
      <c r="DN694" s="201"/>
      <c r="DO694" s="201"/>
      <c r="DP694" s="201"/>
      <c r="DQ694" s="201"/>
      <c r="DR694" s="201"/>
      <c r="DS694" s="201"/>
      <c r="DT694" s="201"/>
    </row>
    <row r="695" spans="5:124" s="27" customFormat="1" ht="17" hidden="1" customHeight="1" outlineLevel="1" x14ac:dyDescent="0.15">
      <c r="E695" s="201"/>
      <c r="H695" s="161"/>
      <c r="I695" s="212" t="s">
        <v>89</v>
      </c>
      <c r="J695"/>
      <c r="K695"/>
      <c r="L695"/>
      <c r="M695"/>
      <c r="N695"/>
      <c r="O695"/>
      <c r="P695"/>
      <c r="Q695"/>
      <c r="R695"/>
      <c r="S695"/>
      <c r="T695"/>
      <c r="V695" s="178"/>
      <c r="W695"/>
      <c r="X695" s="211"/>
      <c r="Y695" s="211"/>
      <c r="Z695" s="211"/>
      <c r="AA695"/>
      <c r="AB695" s="211"/>
      <c r="AC695" s="211"/>
      <c r="AD695" s="211"/>
      <c r="AE695"/>
      <c r="AF695" s="211"/>
      <c r="AG695" s="211"/>
      <c r="AH695" s="211"/>
      <c r="AI695"/>
      <c r="AJ695" s="211"/>
      <c r="AK695" s="211"/>
      <c r="AL695" s="211"/>
      <c r="AM695"/>
      <c r="AN695" s="211"/>
      <c r="AO695" s="211"/>
      <c r="AP695" s="211"/>
      <c r="AQ695" s="211"/>
      <c r="AR695" s="211"/>
      <c r="AS695"/>
      <c r="AT695"/>
      <c r="AU695"/>
      <c r="AV695" s="211"/>
      <c r="AW695" s="211"/>
      <c r="AX695" s="211"/>
      <c r="AY695"/>
      <c r="AZ695" s="211"/>
      <c r="BA695" s="211"/>
      <c r="BB695" s="211"/>
      <c r="BC695"/>
      <c r="BD695" s="211"/>
      <c r="BE695" s="211"/>
      <c r="BF695" s="211"/>
      <c r="BG695"/>
      <c r="BH695" s="211"/>
      <c r="BI695" s="211"/>
      <c r="BJ695" s="211"/>
      <c r="BK695"/>
      <c r="BL695" s="211"/>
      <c r="BM695" s="211"/>
      <c r="BN695" s="211"/>
      <c r="BQ695" s="201"/>
      <c r="BR695" s="201"/>
      <c r="BS695" s="201"/>
      <c r="BT695" s="201"/>
      <c r="BU695" s="63"/>
      <c r="BV695" s="63"/>
      <c r="BW695" s="63"/>
      <c r="BX695" s="63"/>
      <c r="BY695" s="63"/>
      <c r="BZ695" s="63"/>
      <c r="CA695" s="63"/>
      <c r="CB695" s="63"/>
      <c r="CC695" s="63"/>
      <c r="CD695" s="201"/>
      <c r="CE695" s="201"/>
      <c r="CF695" s="201"/>
      <c r="CG695" s="201"/>
      <c r="CH695" s="201"/>
      <c r="CI695" s="201"/>
      <c r="CJ695" s="201"/>
      <c r="CK695" s="201"/>
      <c r="CL695" s="201"/>
      <c r="CM695" s="201"/>
      <c r="CN695" s="201"/>
      <c r="CO695" s="201"/>
      <c r="CP695" s="201"/>
      <c r="CQ695" s="201"/>
      <c r="CR695" s="201"/>
      <c r="CS695" s="201"/>
      <c r="CT695" s="201"/>
      <c r="CU695" s="201"/>
      <c r="CV695" s="201"/>
      <c r="CW695" s="201"/>
      <c r="CX695" s="201"/>
      <c r="CY695" s="201"/>
      <c r="CZ695" s="201"/>
      <c r="DA695" s="201"/>
      <c r="DB695" s="201"/>
      <c r="DC695" s="201"/>
      <c r="DD695" s="201"/>
      <c r="DE695" s="201"/>
      <c r="DF695" s="201"/>
      <c r="DG695" s="201"/>
      <c r="DH695" s="201"/>
      <c r="DI695" s="201"/>
      <c r="DJ695" s="201"/>
      <c r="DK695" s="201"/>
      <c r="DL695" s="201"/>
      <c r="DM695" s="201"/>
      <c r="DN695" s="201"/>
      <c r="DO695" s="201"/>
      <c r="DP695" s="201"/>
      <c r="DQ695" s="201"/>
      <c r="DR695" s="201"/>
      <c r="DS695" s="201"/>
      <c r="DT695" s="201"/>
    </row>
    <row r="696" spans="5:124" s="27" customFormat="1" ht="17" hidden="1" customHeight="1" outlineLevel="1" x14ac:dyDescent="0.15">
      <c r="E696" s="201"/>
      <c r="H696" s="161"/>
      <c r="I696"/>
      <c r="J696"/>
      <c r="K696"/>
      <c r="L696"/>
      <c r="M696"/>
      <c r="N696"/>
      <c r="O696"/>
      <c r="P696"/>
      <c r="Q696"/>
      <c r="R696"/>
      <c r="S696"/>
      <c r="T696"/>
      <c r="V696"/>
      <c r="W696"/>
      <c r="X696" s="211"/>
      <c r="Y696" s="211"/>
      <c r="Z696" s="211"/>
      <c r="AA696"/>
      <c r="AB696" s="211"/>
      <c r="AC696" s="211"/>
      <c r="AD696" s="211"/>
      <c r="AE696"/>
      <c r="AF696" s="211"/>
      <c r="AG696" s="211"/>
      <c r="AH696" s="211"/>
      <c r="AI696"/>
      <c r="AJ696" s="211"/>
      <c r="AK696" s="211"/>
      <c r="AL696" s="211"/>
      <c r="AM696"/>
      <c r="AN696" s="211"/>
      <c r="AO696" s="211"/>
      <c r="AP696" s="211"/>
      <c r="AQ696" s="211"/>
      <c r="AR696" s="211"/>
      <c r="AS696" s="192"/>
      <c r="AT696" s="192"/>
      <c r="AU696" s="192"/>
      <c r="AV696" s="211"/>
      <c r="AW696" s="211"/>
      <c r="AX696" s="211"/>
      <c r="AY696"/>
      <c r="AZ696" s="211"/>
      <c r="BA696" s="211"/>
      <c r="BB696" s="211"/>
      <c r="BC696"/>
      <c r="BD696" s="211"/>
      <c r="BE696" s="211"/>
      <c r="BF696" s="211"/>
      <c r="BG696"/>
      <c r="BH696" s="211"/>
      <c r="BI696" s="211"/>
      <c r="BJ696" s="211"/>
      <c r="BK696"/>
      <c r="BL696" s="211"/>
      <c r="BM696" s="211"/>
      <c r="BN696" s="211"/>
      <c r="BQ696" s="201"/>
      <c r="BR696" s="201"/>
      <c r="BS696" s="201"/>
      <c r="BT696" s="201"/>
      <c r="BU696" s="63"/>
      <c r="BV696" s="63"/>
      <c r="BW696" s="63"/>
      <c r="BX696" s="63"/>
      <c r="BY696" s="63"/>
      <c r="BZ696" s="63"/>
      <c r="CA696" s="63"/>
      <c r="CB696" s="63"/>
      <c r="CC696" s="63"/>
      <c r="CD696" s="201"/>
      <c r="CE696" s="201"/>
      <c r="CF696" s="201"/>
      <c r="CG696" s="201"/>
      <c r="CH696" s="201"/>
      <c r="CI696" s="201"/>
      <c r="CJ696" s="201"/>
      <c r="CK696" s="201"/>
      <c r="CL696" s="201"/>
      <c r="CM696" s="201"/>
      <c r="CN696" s="201"/>
      <c r="CO696" s="201"/>
      <c r="CP696" s="201"/>
      <c r="CQ696" s="201"/>
      <c r="CR696" s="201"/>
      <c r="CS696" s="201"/>
      <c r="CT696" s="201"/>
      <c r="CU696" s="201"/>
      <c r="CV696" s="201"/>
      <c r="CW696" s="201"/>
      <c r="CX696" s="201"/>
      <c r="CY696" s="201"/>
      <c r="CZ696" s="201"/>
      <c r="DA696" s="201"/>
      <c r="DB696" s="201"/>
      <c r="DC696" s="201"/>
      <c r="DD696" s="201"/>
      <c r="DE696" s="201"/>
      <c r="DF696" s="201"/>
      <c r="DG696" s="201"/>
      <c r="DH696" s="201"/>
      <c r="DI696" s="201"/>
      <c r="DJ696" s="201"/>
      <c r="DK696" s="201"/>
      <c r="DL696" s="201"/>
      <c r="DM696" s="201"/>
      <c r="DN696" s="201"/>
      <c r="DO696" s="201"/>
      <c r="DP696" s="201"/>
      <c r="DQ696" s="201"/>
      <c r="DR696" s="201"/>
      <c r="DS696" s="201"/>
      <c r="DT696" s="201"/>
    </row>
    <row r="697" spans="5:124" s="27" customFormat="1" ht="17" hidden="1" customHeight="1" outlineLevel="1" x14ac:dyDescent="0.15">
      <c r="E697" s="201"/>
      <c r="H697" s="55"/>
      <c r="I697" s="191" t="str">
        <f>I683</f>
        <v>Convertitore di frequenza</v>
      </c>
      <c r="J697" s="191"/>
      <c r="K697" s="191"/>
      <c r="L697" s="191"/>
      <c r="M697" s="191"/>
      <c r="N697" s="191"/>
      <c r="O697" s="191"/>
      <c r="P697" s="191"/>
      <c r="Q697" s="191"/>
      <c r="R697" s="191"/>
      <c r="S697" s="191"/>
      <c r="T697" s="1446"/>
      <c r="U697" s="1446"/>
      <c r="V697" s="1446"/>
      <c r="W697"/>
      <c r="X697" s="1280">
        <f>IF($I697=X$693,X69,0)</f>
        <v>0</v>
      </c>
      <c r="Y697" s="1280"/>
      <c r="Z697" s="1280"/>
      <c r="AA697" s="218"/>
      <c r="AB697" s="1280">
        <f>IF($I697=AB$693,X71,0)</f>
        <v>0</v>
      </c>
      <c r="AC697" s="1280"/>
      <c r="AD697" s="1280"/>
      <c r="AE697" s="218"/>
      <c r="AF697" s="1280">
        <f>IF($I697=AF$693,X73,0)</f>
        <v>0</v>
      </c>
      <c r="AG697" s="1280"/>
      <c r="AH697" s="1280"/>
      <c r="AI697" s="218"/>
      <c r="AJ697" s="1280">
        <f>IF($I697=AJ$693,X75,0)</f>
        <v>0</v>
      </c>
      <c r="AK697" s="1280"/>
      <c r="AL697" s="1280"/>
      <c r="AM697" s="219"/>
      <c r="AN697" s="1442"/>
      <c r="AO697" s="1442"/>
      <c r="AP697" s="1442"/>
      <c r="AQ697" s="337"/>
      <c r="AR697" s="337"/>
      <c r="AS697" s="192"/>
      <c r="AT697" s="192"/>
      <c r="AU697" s="192"/>
      <c r="AV697" s="1392">
        <f>IF($I697=AV$693,AV69,0)</f>
        <v>0</v>
      </c>
      <c r="AW697" s="1392"/>
      <c r="AX697" s="1392"/>
      <c r="AY697" s="220"/>
      <c r="AZ697" s="1392">
        <f>IF($I697=AZ$693,AV71,0)</f>
        <v>0</v>
      </c>
      <c r="BA697" s="1392"/>
      <c r="BB697" s="1392"/>
      <c r="BC697" s="220"/>
      <c r="BD697" s="1392">
        <f>IF($I697=BD$693,AV73,0)</f>
        <v>0</v>
      </c>
      <c r="BE697" s="1392"/>
      <c r="BF697" s="1392"/>
      <c r="BG697" s="220"/>
      <c r="BH697" s="1392">
        <f>IF($I697=BH$693,AV75,0)</f>
        <v>0</v>
      </c>
      <c r="BI697" s="1392"/>
      <c r="BJ697" s="1392"/>
      <c r="BK697" s="221"/>
      <c r="BL697" s="1442"/>
      <c r="BM697" s="1442"/>
      <c r="BN697" s="1442"/>
      <c r="BQ697" s="201"/>
      <c r="BR697" s="201"/>
      <c r="BS697" s="201"/>
      <c r="BT697" s="201"/>
      <c r="BU697" s="63"/>
      <c r="BV697" s="63"/>
      <c r="BW697" s="63"/>
      <c r="BX697" s="63"/>
      <c r="BY697" s="63"/>
      <c r="BZ697" s="63"/>
      <c r="CA697" s="63"/>
      <c r="CB697" s="63"/>
      <c r="CC697" s="63"/>
      <c r="CD697" s="201"/>
      <c r="CE697" s="201"/>
      <c r="CF697" s="201"/>
      <c r="CG697" s="201"/>
      <c r="CH697" s="201"/>
      <c r="CI697" s="201"/>
      <c r="CJ697" s="201"/>
      <c r="CK697" s="201"/>
      <c r="CL697" s="201"/>
      <c r="CM697" s="201"/>
      <c r="CN697" s="201"/>
      <c r="CO697" s="201"/>
      <c r="CP697" s="201"/>
      <c r="CQ697" s="201"/>
      <c r="CR697" s="201"/>
      <c r="CS697" s="201"/>
      <c r="CT697" s="201"/>
      <c r="CU697" s="201"/>
      <c r="CV697" s="201"/>
      <c r="CW697" s="201"/>
      <c r="CX697" s="201"/>
      <c r="CY697" s="201"/>
      <c r="CZ697" s="201"/>
      <c r="DA697" s="201"/>
      <c r="DB697" s="201"/>
      <c r="DC697" s="201"/>
      <c r="DD697" s="201"/>
      <c r="DE697" s="201"/>
      <c r="DF697" s="201"/>
      <c r="DG697" s="201"/>
      <c r="DH697" s="201"/>
      <c r="DI697" s="201"/>
      <c r="DJ697" s="201"/>
      <c r="DK697" s="201"/>
      <c r="DL697" s="201"/>
      <c r="DM697" s="201"/>
      <c r="DN697" s="201"/>
      <c r="DO697" s="201"/>
      <c r="DP697" s="201"/>
      <c r="DQ697" s="201"/>
      <c r="DR697" s="201"/>
      <c r="DS697" s="201"/>
      <c r="DT697" s="201"/>
    </row>
    <row r="698" spans="5:124" s="27" customFormat="1" ht="17" hidden="1" customHeight="1" outlineLevel="1" x14ac:dyDescent="0.15">
      <c r="E698" s="201"/>
      <c r="H698" s="55"/>
      <c r="I698" s="191" t="str">
        <f>I684</f>
        <v>Convertitore di frequenza (con polmone)</v>
      </c>
      <c r="J698" s="191"/>
      <c r="K698" s="191"/>
      <c r="L698" s="191"/>
      <c r="M698" s="191"/>
      <c r="N698" s="191"/>
      <c r="O698" s="191"/>
      <c r="P698" s="191"/>
      <c r="Q698" s="191"/>
      <c r="R698" s="191"/>
      <c r="S698" s="191"/>
      <c r="T698" s="191"/>
      <c r="U698" s="191"/>
      <c r="V698" s="191"/>
      <c r="W698"/>
      <c r="X698" s="1280">
        <f>IF($I698=X$693,X69,0)</f>
        <v>0</v>
      </c>
      <c r="Y698" s="1280"/>
      <c r="Z698" s="1280"/>
      <c r="AA698" s="218"/>
      <c r="AB698" s="1280">
        <f>IF($I698=AB$693,X679,0)</f>
        <v>0</v>
      </c>
      <c r="AC698" s="1280"/>
      <c r="AD698" s="1280"/>
      <c r="AE698" s="218"/>
      <c r="AF698" s="1280">
        <f>IF($I698=AF$693,X73,0)</f>
        <v>0</v>
      </c>
      <c r="AG698" s="1280"/>
      <c r="AH698" s="1280"/>
      <c r="AI698" s="218"/>
      <c r="AJ698" s="1280">
        <f>IF($I698=AJ$693,X75,0)</f>
        <v>0</v>
      </c>
      <c r="AK698" s="1280"/>
      <c r="AL698" s="1280"/>
      <c r="AM698" s="219"/>
      <c r="AN698" s="1442"/>
      <c r="AO698" s="1442"/>
      <c r="AP698" s="1442"/>
      <c r="AQ698" s="337"/>
      <c r="AR698" s="337"/>
      <c r="AS698" s="192"/>
      <c r="AT698" s="192"/>
      <c r="AU698" s="192"/>
      <c r="AV698" s="1392">
        <f>IF($I698=AV$693,AV69,0)</f>
        <v>0</v>
      </c>
      <c r="AW698" s="1392"/>
      <c r="AX698" s="1392"/>
      <c r="AY698" s="220"/>
      <c r="AZ698" s="1392">
        <f>IF($I698=AZ$693,AV679,0)</f>
        <v>0</v>
      </c>
      <c r="BA698" s="1392"/>
      <c r="BB698" s="1392"/>
      <c r="BC698" s="220"/>
      <c r="BD698" s="1392">
        <f>IF($I698=BD$693,AV73,0)</f>
        <v>0</v>
      </c>
      <c r="BE698" s="1392"/>
      <c r="BF698" s="1392"/>
      <c r="BG698" s="220"/>
      <c r="BH698" s="1392">
        <f>IF($I698=BH$693,AV75,0)</f>
        <v>0</v>
      </c>
      <c r="BI698" s="1392"/>
      <c r="BJ698" s="1392"/>
      <c r="BK698" s="221"/>
      <c r="BL698" s="1442"/>
      <c r="BM698" s="1442"/>
      <c r="BN698" s="1442"/>
      <c r="BQ698" s="201"/>
      <c r="BR698" s="201"/>
      <c r="BS698" s="201"/>
      <c r="BT698" s="201"/>
      <c r="BU698" s="63"/>
      <c r="BV698" s="63"/>
      <c r="BW698" s="63"/>
      <c r="BX698" s="63"/>
      <c r="BY698" s="63"/>
      <c r="BZ698" s="63"/>
      <c r="CA698" s="63"/>
      <c r="CB698" s="63"/>
      <c r="CC698" s="63"/>
      <c r="CD698" s="201"/>
      <c r="CE698" s="201"/>
      <c r="CF698" s="201"/>
      <c r="CG698" s="201"/>
      <c r="CH698" s="201"/>
      <c r="CI698" s="201"/>
      <c r="CJ698" s="201"/>
      <c r="CK698" s="201"/>
      <c r="CL698" s="201"/>
      <c r="CM698" s="201"/>
      <c r="CN698" s="201"/>
      <c r="CO698" s="201"/>
      <c r="CP698" s="201"/>
      <c r="CQ698" s="201"/>
      <c r="CR698" s="201"/>
      <c r="CS698" s="201"/>
      <c r="CT698" s="201"/>
      <c r="CU698" s="201"/>
      <c r="CV698" s="201"/>
      <c r="CW698" s="201"/>
      <c r="CX698" s="201"/>
      <c r="CY698" s="201"/>
      <c r="CZ698" s="201"/>
      <c r="DA698" s="201"/>
      <c r="DB698" s="201"/>
      <c r="DC698" s="201"/>
      <c r="DD698" s="201"/>
      <c r="DE698" s="201"/>
      <c r="DF698" s="201"/>
      <c r="DG698" s="201"/>
      <c r="DH698" s="201"/>
      <c r="DI698" s="201"/>
      <c r="DJ698" s="201"/>
      <c r="DK698" s="201"/>
      <c r="DL698" s="201"/>
      <c r="DM698" s="201"/>
      <c r="DN698" s="201"/>
      <c r="DO698" s="201"/>
      <c r="DP698" s="201"/>
      <c r="DQ698" s="201"/>
      <c r="DR698" s="201"/>
      <c r="DS698" s="201"/>
      <c r="DT698" s="201"/>
    </row>
    <row r="699" spans="5:124" s="27" customFormat="1" ht="17" hidden="1" customHeight="1" outlineLevel="1" x14ac:dyDescent="0.15">
      <c r="E699" s="201"/>
      <c r="H699" s="55"/>
      <c r="I699" s="190" t="s">
        <v>201</v>
      </c>
      <c r="J699" s="190"/>
      <c r="K699" s="190"/>
      <c r="L699" s="190"/>
      <c r="M699" s="190"/>
      <c r="N699" s="190"/>
      <c r="O699" s="190"/>
      <c r="P699" s="190"/>
      <c r="Q699" s="190"/>
      <c r="R699" s="190"/>
      <c r="S699" s="190"/>
      <c r="T699" s="222"/>
      <c r="U699" s="223" t="s">
        <v>205</v>
      </c>
      <c r="V699" s="222"/>
      <c r="W699"/>
      <c r="X699" s="1436">
        <f>SUM(X697:Z698)</f>
        <v>0</v>
      </c>
      <c r="Y699" s="1436"/>
      <c r="Z699" s="1436"/>
      <c r="AA699" s="224"/>
      <c r="AB699" s="1436">
        <f>SUM(AB697:AD698)</f>
        <v>0</v>
      </c>
      <c r="AC699" s="1436"/>
      <c r="AD699" s="1436"/>
      <c r="AE699" s="224"/>
      <c r="AF699" s="1436">
        <f>SUM(AF697:AH698)</f>
        <v>0</v>
      </c>
      <c r="AG699" s="1436"/>
      <c r="AH699" s="1436"/>
      <c r="AI699" s="224"/>
      <c r="AJ699" s="1436">
        <f>SUM(AJ697:AL698)</f>
        <v>0</v>
      </c>
      <c r="AK699" s="1436"/>
      <c r="AL699" s="1436"/>
      <c r="AM699" s="225"/>
      <c r="AN699" s="1396">
        <f>X699+AB699+AF699+AJ699</f>
        <v>0</v>
      </c>
      <c r="AO699" s="1396"/>
      <c r="AP699" s="1396"/>
      <c r="AQ699" s="338"/>
      <c r="AR699" s="338"/>
      <c r="AS699" s="226"/>
      <c r="AT699" s="226"/>
      <c r="AU699" s="226"/>
      <c r="AV699" s="1336">
        <f>SUM(AV697:AX698)</f>
        <v>0</v>
      </c>
      <c r="AW699" s="1336"/>
      <c r="AX699" s="1336"/>
      <c r="AY699" s="227"/>
      <c r="AZ699" s="1336">
        <f>SUM(AZ697:BB698)</f>
        <v>0</v>
      </c>
      <c r="BA699" s="1336"/>
      <c r="BB699" s="1336"/>
      <c r="BC699" s="227"/>
      <c r="BD699" s="1336">
        <f>SUM(BD697:BF698)</f>
        <v>0</v>
      </c>
      <c r="BE699" s="1336"/>
      <c r="BF699" s="1336"/>
      <c r="BG699" s="227"/>
      <c r="BH699" s="1336">
        <f>SUM(BH697:BJ698)</f>
        <v>0</v>
      </c>
      <c r="BI699" s="1336"/>
      <c r="BJ699" s="1336"/>
      <c r="BK699" s="228"/>
      <c r="BL699" s="1396">
        <f>AV699+AZ699+BD699+BH699</f>
        <v>0</v>
      </c>
      <c r="BM699" s="1396"/>
      <c r="BN699" s="1396"/>
      <c r="BQ699" s="201"/>
      <c r="BR699" s="201"/>
      <c r="BS699" s="201"/>
      <c r="BT699" s="201"/>
      <c r="BU699" s="63"/>
      <c r="BV699" s="63"/>
      <c r="BW699" s="63"/>
      <c r="BX699" s="63"/>
      <c r="BY699" s="63"/>
      <c r="BZ699" s="63"/>
      <c r="CA699" s="63"/>
      <c r="CB699" s="63"/>
      <c r="CC699" s="63"/>
      <c r="CD699" s="201"/>
      <c r="CE699" s="201"/>
      <c r="CF699" s="201"/>
      <c r="CG699" s="201"/>
      <c r="CH699" s="201"/>
      <c r="CI699" s="201"/>
      <c r="CJ699" s="201"/>
      <c r="CK699" s="201"/>
      <c r="CL699" s="201"/>
      <c r="CM699" s="201"/>
      <c r="CN699" s="201"/>
      <c r="CO699" s="201"/>
      <c r="CP699" s="201"/>
      <c r="CQ699" s="201"/>
      <c r="CR699" s="201"/>
      <c r="CS699" s="201"/>
      <c r="CT699" s="201"/>
      <c r="CU699" s="201"/>
      <c r="CV699" s="201"/>
      <c r="CW699" s="201"/>
      <c r="CX699" s="201"/>
      <c r="CY699" s="201"/>
      <c r="CZ699" s="201"/>
      <c r="DA699" s="201"/>
      <c r="DB699" s="201"/>
      <c r="DC699" s="201"/>
      <c r="DD699" s="201"/>
      <c r="DE699" s="201"/>
      <c r="DF699" s="201"/>
      <c r="DG699" s="201"/>
      <c r="DH699" s="201"/>
      <c r="DI699" s="201"/>
      <c r="DJ699" s="201"/>
      <c r="DK699" s="201"/>
      <c r="DL699" s="201"/>
      <c r="DM699" s="201"/>
      <c r="DN699" s="201"/>
      <c r="DO699" s="201"/>
      <c r="DP699" s="201"/>
      <c r="DQ699" s="201"/>
      <c r="DR699" s="201"/>
      <c r="DS699" s="201"/>
      <c r="DT699" s="201"/>
    </row>
    <row r="700" spans="5:124" s="27" customFormat="1" ht="17" hidden="1" customHeight="1" outlineLevel="1" x14ac:dyDescent="0.15">
      <c r="E700" s="201"/>
      <c r="H700" s="55"/>
      <c r="I700" s="191" t="s">
        <v>204</v>
      </c>
      <c r="J700" s="191"/>
      <c r="K700" s="191"/>
      <c r="L700" s="191"/>
      <c r="M700" s="191"/>
      <c r="N700" s="191"/>
      <c r="O700" s="191"/>
      <c r="P700" s="191"/>
      <c r="Q700" s="191"/>
      <c r="R700" s="191"/>
      <c r="S700" s="191"/>
      <c r="T700" s="229"/>
      <c r="U700" s="230" t="s">
        <v>205</v>
      </c>
      <c r="V700" s="229"/>
      <c r="W700"/>
      <c r="X700" s="1437">
        <f>IF(X699=$AN700,X699,0)</f>
        <v>0</v>
      </c>
      <c r="Y700" s="1437"/>
      <c r="Z700" s="1437"/>
      <c r="AA700" s="231"/>
      <c r="AB700" s="1437">
        <f>IF($X700&gt;0,0,IF(AB699=$AN700,AB699,0))</f>
        <v>0</v>
      </c>
      <c r="AC700" s="1437"/>
      <c r="AD700" s="1437"/>
      <c r="AE700" s="231"/>
      <c r="AF700" s="1437">
        <f>IF($X700&gt;0,0,IF(AF699=$AN700,AF699,0))</f>
        <v>0</v>
      </c>
      <c r="AG700" s="1437"/>
      <c r="AH700" s="1437"/>
      <c r="AI700" s="231"/>
      <c r="AJ700" s="1437">
        <f>IF($X700&gt;0,0,IF(AJ699=$AN700,AJ699,0))</f>
        <v>0</v>
      </c>
      <c r="AK700" s="1437"/>
      <c r="AL700" s="1437"/>
      <c r="AM700" s="219"/>
      <c r="AN700" s="1443">
        <f>MAX(X699:AL699)</f>
        <v>0</v>
      </c>
      <c r="AO700" s="1443"/>
      <c r="AP700" s="1443"/>
      <c r="AQ700" s="339"/>
      <c r="AR700" s="339"/>
      <c r="AS700" s="226"/>
      <c r="AT700" s="226"/>
      <c r="AU700" s="226"/>
      <c r="AV700" s="1439">
        <f>IF(AV699=$BL700,AV699,0)</f>
        <v>0</v>
      </c>
      <c r="AW700" s="1439"/>
      <c r="AX700" s="1439"/>
      <c r="AY700" s="232"/>
      <c r="AZ700" s="1439">
        <f>IF($AV700&gt;0,0,IF(AZ699=$BL700,AZ699,0))</f>
        <v>0</v>
      </c>
      <c r="BA700" s="1439"/>
      <c r="BB700" s="1439"/>
      <c r="BC700" s="232"/>
      <c r="BD700" s="1439">
        <f>IF($AV700&gt;0,0,IF(BD699=$BL700,BD699,0))</f>
        <v>0</v>
      </c>
      <c r="BE700" s="1439"/>
      <c r="BF700" s="1439"/>
      <c r="BG700" s="232"/>
      <c r="BH700" s="1439">
        <f>IF($AV700&gt;0,0,IF(BH699=$BL700,BH699,0))</f>
        <v>0</v>
      </c>
      <c r="BI700" s="1439"/>
      <c r="BJ700" s="1439"/>
      <c r="BK700" s="233"/>
      <c r="BL700" s="1443">
        <f>MAX(AV699:BJ699)</f>
        <v>0</v>
      </c>
      <c r="BM700" s="1443"/>
      <c r="BN700" s="1443"/>
      <c r="BQ700" s="201"/>
      <c r="BR700" s="201"/>
      <c r="BS700" s="201"/>
      <c r="BT700" s="201"/>
      <c r="BU700" s="63"/>
      <c r="BV700" s="63"/>
      <c r="BW700" s="63"/>
      <c r="BX700" s="63"/>
      <c r="BY700" s="63"/>
      <c r="BZ700" s="63"/>
      <c r="CA700" s="63"/>
      <c r="CB700" s="63"/>
      <c r="CC700" s="63"/>
      <c r="CD700" s="201"/>
      <c r="CE700" s="201"/>
      <c r="CF700" s="201"/>
      <c r="CG700" s="201"/>
      <c r="CH700" s="201"/>
      <c r="CI700" s="201"/>
      <c r="CJ700" s="201"/>
      <c r="CK700" s="201"/>
      <c r="CL700" s="201"/>
      <c r="CM700" s="201"/>
      <c r="CN700" s="201"/>
      <c r="CO700" s="201"/>
      <c r="CP700" s="201"/>
      <c r="CQ700" s="201"/>
      <c r="CR700" s="201"/>
      <c r="CS700" s="201"/>
      <c r="CT700" s="201"/>
      <c r="CU700" s="201"/>
      <c r="CV700" s="201"/>
      <c r="CW700" s="201"/>
      <c r="CX700" s="201"/>
      <c r="CY700" s="201"/>
      <c r="CZ700" s="201"/>
      <c r="DA700" s="201"/>
      <c r="DB700" s="201"/>
      <c r="DC700" s="201"/>
      <c r="DD700" s="201"/>
      <c r="DE700" s="201"/>
      <c r="DF700" s="201"/>
      <c r="DG700" s="201"/>
      <c r="DH700" s="201"/>
      <c r="DI700" s="201"/>
      <c r="DJ700" s="201"/>
      <c r="DK700" s="201"/>
      <c r="DL700" s="201"/>
      <c r="DM700" s="201"/>
      <c r="DN700" s="201"/>
      <c r="DO700" s="201"/>
      <c r="DP700" s="201"/>
      <c r="DQ700" s="201"/>
      <c r="DR700" s="201"/>
      <c r="DS700" s="201"/>
      <c r="DT700" s="201"/>
    </row>
    <row r="701" spans="5:124" s="27" customFormat="1" ht="17" hidden="1" customHeight="1" outlineLevel="1" x14ac:dyDescent="0.15">
      <c r="E701" s="201"/>
      <c r="H701" s="55"/>
      <c r="I701" s="191" t="s">
        <v>202</v>
      </c>
      <c r="J701" s="191"/>
      <c r="K701" s="191"/>
      <c r="L701" s="191"/>
      <c r="M701" s="191"/>
      <c r="N701" s="191"/>
      <c r="O701" s="191"/>
      <c r="P701" s="191"/>
      <c r="Q701" s="191"/>
      <c r="R701" s="191"/>
      <c r="S701" s="191"/>
      <c r="T701" s="234"/>
      <c r="U701" s="234" t="s">
        <v>205</v>
      </c>
      <c r="V701" s="234"/>
      <c r="W701"/>
      <c r="X701" s="1437"/>
      <c r="Y701" s="1437"/>
      <c r="Z701" s="1437"/>
      <c r="AA701" s="235"/>
      <c r="AB701" s="1437"/>
      <c r="AC701" s="1437"/>
      <c r="AD701" s="1437"/>
      <c r="AE701" s="235"/>
      <c r="AF701" s="1437"/>
      <c r="AG701" s="1437"/>
      <c r="AH701" s="1437"/>
      <c r="AI701" s="235"/>
      <c r="AJ701" s="1437"/>
      <c r="AK701" s="1437"/>
      <c r="AL701" s="1437"/>
      <c r="AM701" s="236"/>
      <c r="AN701" s="1438">
        <f>IF(X63=4,(X69+X71+X73+X75),IF(X63=3,(X69+X71+X73),IF(X63=2,(X69+X71),X69)))</f>
        <v>0</v>
      </c>
      <c r="AO701" s="1438"/>
      <c r="AP701" s="1438"/>
      <c r="AQ701" s="339"/>
      <c r="AR701" s="339"/>
      <c r="AS701" s="226"/>
      <c r="AT701" s="226"/>
      <c r="AU701" s="226"/>
      <c r="AV701" s="1439"/>
      <c r="AW701" s="1439"/>
      <c r="AX701" s="1439"/>
      <c r="AY701" s="237"/>
      <c r="AZ701" s="1439"/>
      <c r="BA701" s="1439"/>
      <c r="BB701" s="1439"/>
      <c r="BC701" s="237"/>
      <c r="BD701" s="1439"/>
      <c r="BE701" s="1439"/>
      <c r="BF701" s="1439"/>
      <c r="BG701" s="237"/>
      <c r="BH701" s="1439"/>
      <c r="BI701" s="1439"/>
      <c r="BJ701" s="1439"/>
      <c r="BK701" s="238"/>
      <c r="BL701" s="1438">
        <f>IF(AV63=4,(AV69+AV71+AV73+AV75),IF(AV63=3,(AV69+AV71+AV73),IF(AV63=2,(AV69+AV71),AV69)))</f>
        <v>0</v>
      </c>
      <c r="BM701" s="1438"/>
      <c r="BN701" s="1438"/>
      <c r="BQ701" s="201"/>
      <c r="BR701" s="201"/>
      <c r="BS701" s="201"/>
      <c r="BT701" s="201"/>
      <c r="BU701" s="63"/>
      <c r="BV701" s="63"/>
      <c r="BW701" s="63"/>
      <c r="BX701" s="63"/>
      <c r="BY701" s="63"/>
      <c r="BZ701" s="63"/>
      <c r="CA701" s="63"/>
      <c r="CB701" s="63"/>
      <c r="CC701" s="63"/>
      <c r="CD701" s="201"/>
      <c r="CE701" s="201"/>
      <c r="CF701" s="201"/>
      <c r="CG701" s="201"/>
      <c r="CH701" s="201"/>
      <c r="CI701" s="201"/>
      <c r="CJ701" s="201"/>
      <c r="CK701" s="201"/>
      <c r="CL701" s="201"/>
      <c r="CM701" s="201"/>
      <c r="CN701" s="201"/>
      <c r="CO701" s="201"/>
      <c r="CP701" s="201"/>
      <c r="CQ701" s="201"/>
      <c r="CR701" s="201"/>
      <c r="CS701" s="201"/>
      <c r="CT701" s="201"/>
      <c r="CU701" s="201"/>
      <c r="CV701" s="201"/>
      <c r="CW701" s="201"/>
      <c r="CX701" s="201"/>
      <c r="CY701" s="201"/>
      <c r="CZ701" s="201"/>
      <c r="DA701" s="201"/>
      <c r="DB701" s="201"/>
      <c r="DC701" s="201"/>
      <c r="DD701" s="201"/>
      <c r="DE701" s="201"/>
      <c r="DF701" s="201"/>
      <c r="DG701" s="201"/>
      <c r="DH701" s="201"/>
      <c r="DI701" s="201"/>
      <c r="DJ701" s="201"/>
      <c r="DK701" s="201"/>
      <c r="DL701" s="201"/>
      <c r="DM701" s="201"/>
      <c r="DN701" s="201"/>
      <c r="DO701" s="201"/>
      <c r="DP701" s="201"/>
      <c r="DQ701" s="201"/>
      <c r="DR701" s="201"/>
      <c r="DS701" s="201"/>
      <c r="DT701" s="201"/>
    </row>
    <row r="702" spans="5:124" s="27" customFormat="1" ht="17" hidden="1" customHeight="1" outlineLevel="1" x14ac:dyDescent="0.15">
      <c r="E702" s="201"/>
      <c r="H702" s="55"/>
      <c r="I702" s="191" t="s">
        <v>203</v>
      </c>
      <c r="J702" s="191"/>
      <c r="K702" s="191"/>
      <c r="L702" s="191"/>
      <c r="M702" s="191"/>
      <c r="N702" s="191"/>
      <c r="O702" s="191"/>
      <c r="P702" s="191"/>
      <c r="Q702" s="191"/>
      <c r="R702" s="191"/>
      <c r="S702" s="191"/>
      <c r="T702" s="234"/>
      <c r="U702" s="234" t="s">
        <v>28</v>
      </c>
      <c r="V702" s="234"/>
      <c r="W702"/>
      <c r="X702" s="1435">
        <f>IF($AN701=0,0,X699/$AN701)</f>
        <v>0</v>
      </c>
      <c r="Y702" s="1435"/>
      <c r="Z702" s="1435"/>
      <c r="AA702" s="235"/>
      <c r="AB702" s="1435">
        <f>IF($AN701=0,0,AB699/$AN701)</f>
        <v>0</v>
      </c>
      <c r="AC702" s="1435"/>
      <c r="AD702" s="1435"/>
      <c r="AE702" s="235"/>
      <c r="AF702" s="1435">
        <f>IF($AN701=0,0,AF699/$AN701)</f>
        <v>0</v>
      </c>
      <c r="AG702" s="1435"/>
      <c r="AH702" s="1435"/>
      <c r="AI702" s="235"/>
      <c r="AJ702" s="1435">
        <f>IF($AN701=0,0,AJ699/$AN701)</f>
        <v>0</v>
      </c>
      <c r="AK702" s="1435"/>
      <c r="AL702" s="1435"/>
      <c r="AM702" s="236"/>
      <c r="AN702" s="1435">
        <f>IF($AN701=0,0,AN699/$AN701)</f>
        <v>0</v>
      </c>
      <c r="AO702" s="1435"/>
      <c r="AP702" s="1435"/>
      <c r="AQ702" s="340"/>
      <c r="AR702" s="340"/>
      <c r="AS702" s="226"/>
      <c r="AT702" s="226"/>
      <c r="AU702" s="226"/>
      <c r="AV702" s="1394">
        <f>IF($BL701=0,0,AV699/$BL701)</f>
        <v>0</v>
      </c>
      <c r="AW702" s="1394"/>
      <c r="AX702" s="1394"/>
      <c r="AY702" s="237"/>
      <c r="AZ702" s="1394">
        <f>IF($BL701=0,0,AZ699/$BL701)</f>
        <v>0</v>
      </c>
      <c r="BA702" s="1394"/>
      <c r="BB702" s="1394"/>
      <c r="BC702" s="237"/>
      <c r="BD702" s="1394">
        <f>IF($BL701=0,0,BD699/$BL701)</f>
        <v>0</v>
      </c>
      <c r="BE702" s="1394"/>
      <c r="BF702" s="1394"/>
      <c r="BG702" s="237"/>
      <c r="BH702" s="1394">
        <f>IF($BL701=0,0,BH699/$BL701)</f>
        <v>0</v>
      </c>
      <c r="BI702" s="1394"/>
      <c r="BJ702" s="1394"/>
      <c r="BK702" s="238"/>
      <c r="BL702" s="1394">
        <f>IF($BL701=0,0,BL699/$BL701)</f>
        <v>0</v>
      </c>
      <c r="BM702" s="1394"/>
      <c r="BN702" s="1394"/>
      <c r="BQ702" s="201"/>
      <c r="BR702" s="201"/>
      <c r="BS702" s="201"/>
      <c r="BT702" s="201"/>
      <c r="BU702" s="63"/>
      <c r="BV702" s="63"/>
      <c r="BW702" s="63"/>
      <c r="BX702" s="63"/>
      <c r="BY702" s="63"/>
      <c r="BZ702" s="63"/>
      <c r="CA702" s="63"/>
      <c r="CB702" s="63"/>
      <c r="CC702" s="63"/>
      <c r="CD702" s="201"/>
      <c r="CE702" s="201"/>
      <c r="CF702" s="201"/>
      <c r="CG702" s="201"/>
      <c r="CH702" s="201"/>
      <c r="CI702" s="201"/>
      <c r="CJ702" s="201"/>
      <c r="CK702" s="201"/>
      <c r="CL702" s="201"/>
      <c r="CM702" s="201"/>
      <c r="CN702" s="201"/>
      <c r="CO702" s="201"/>
      <c r="CP702" s="201"/>
      <c r="CQ702" s="201"/>
      <c r="CR702" s="201"/>
      <c r="CS702" s="201"/>
      <c r="CT702" s="201"/>
      <c r="CU702" s="201"/>
      <c r="CV702" s="201"/>
      <c r="CW702" s="201"/>
      <c r="CX702" s="201"/>
      <c r="CY702" s="201"/>
      <c r="CZ702" s="201"/>
      <c r="DA702" s="201"/>
      <c r="DB702" s="201"/>
      <c r="DC702" s="201"/>
      <c r="DD702" s="201"/>
      <c r="DE702" s="201"/>
      <c r="DF702" s="201"/>
      <c r="DG702" s="201"/>
      <c r="DH702" s="201"/>
      <c r="DI702" s="201"/>
      <c r="DJ702" s="201"/>
      <c r="DK702" s="201"/>
      <c r="DL702" s="201"/>
      <c r="DM702" s="201"/>
      <c r="DN702" s="201"/>
      <c r="DO702" s="201"/>
      <c r="DP702" s="201"/>
      <c r="DQ702" s="201"/>
      <c r="DR702" s="201"/>
      <c r="DS702" s="201"/>
      <c r="DT702" s="201"/>
    </row>
    <row r="703" spans="5:124" s="27" customFormat="1" ht="17" hidden="1" customHeight="1" outlineLevel="1" x14ac:dyDescent="0.15">
      <c r="E703" s="201"/>
      <c r="H703" s="55"/>
      <c r="I703" s="191"/>
      <c r="J703" s="191"/>
      <c r="K703" s="191"/>
      <c r="L703" s="191"/>
      <c r="M703" s="191"/>
      <c r="N703" s="191"/>
      <c r="O703" s="191"/>
      <c r="P703" s="191"/>
      <c r="Q703" s="191"/>
      <c r="R703" s="191"/>
      <c r="S703" s="191"/>
      <c r="T703" s="234"/>
      <c r="U703" s="234"/>
      <c r="V703" s="234"/>
      <c r="W703"/>
      <c r="X703" s="239"/>
      <c r="Y703" s="239"/>
      <c r="Z703" s="239"/>
      <c r="AA703" s="235"/>
      <c r="AB703" s="239"/>
      <c r="AC703" s="239"/>
      <c r="AD703" s="239"/>
      <c r="AE703" s="235"/>
      <c r="AF703" s="239"/>
      <c r="AG703" s="239"/>
      <c r="AH703" s="239"/>
      <c r="AI703" s="235"/>
      <c r="AJ703" s="239"/>
      <c r="AK703" s="239"/>
      <c r="AL703" s="239"/>
      <c r="AM703" s="236"/>
      <c r="AN703" s="240"/>
      <c r="AO703" s="240"/>
      <c r="AP703" s="240"/>
      <c r="AQ703" s="341"/>
      <c r="AR703" s="341"/>
      <c r="AS703" s="226"/>
      <c r="AT703" s="226"/>
      <c r="AU703" s="226"/>
      <c r="AV703" s="241"/>
      <c r="AW703" s="241"/>
      <c r="AX703" s="241"/>
      <c r="AY703" s="237"/>
      <c r="AZ703" s="241"/>
      <c r="BA703" s="241"/>
      <c r="BB703" s="241"/>
      <c r="BC703" s="237"/>
      <c r="BD703" s="241"/>
      <c r="BE703" s="241"/>
      <c r="BF703" s="241"/>
      <c r="BG703" s="237"/>
      <c r="BH703" s="241"/>
      <c r="BI703" s="241"/>
      <c r="BJ703" s="241"/>
      <c r="BK703" s="238"/>
      <c r="BL703" s="240"/>
      <c r="BM703" s="240"/>
      <c r="BN703" s="240"/>
      <c r="BQ703" s="201"/>
      <c r="BR703" s="201"/>
      <c r="BS703" s="201"/>
      <c r="BT703" s="201"/>
      <c r="BU703" s="63"/>
      <c r="BV703" s="63"/>
      <c r="BW703" s="63"/>
      <c r="BX703" s="63"/>
      <c r="BY703" s="63"/>
      <c r="BZ703" s="63"/>
      <c r="CA703" s="63"/>
      <c r="CB703" s="63"/>
      <c r="CC703" s="63"/>
      <c r="CD703" s="201"/>
      <c r="CE703" s="201"/>
      <c r="CF703" s="201"/>
      <c r="CG703" s="201"/>
      <c r="CH703" s="201"/>
      <c r="CI703" s="201"/>
      <c r="CJ703" s="201"/>
      <c r="CK703" s="201"/>
      <c r="CL703" s="201"/>
      <c r="CM703" s="201"/>
      <c r="CN703" s="201"/>
      <c r="CO703" s="201"/>
      <c r="CP703" s="201"/>
      <c r="CQ703" s="201"/>
      <c r="CR703" s="201"/>
      <c r="CS703" s="201"/>
      <c r="CT703" s="201"/>
      <c r="CU703" s="201"/>
      <c r="CV703" s="201"/>
      <c r="CW703" s="201"/>
      <c r="CX703" s="201"/>
      <c r="CY703" s="201"/>
      <c r="CZ703" s="201"/>
      <c r="DA703" s="201"/>
      <c r="DB703" s="201"/>
      <c r="DC703" s="201"/>
      <c r="DD703" s="201"/>
      <c r="DE703" s="201"/>
      <c r="DF703" s="201"/>
      <c r="DG703" s="201"/>
      <c r="DH703" s="201"/>
      <c r="DI703" s="201"/>
      <c r="DJ703" s="201"/>
      <c r="DK703" s="201"/>
      <c r="DL703" s="201"/>
      <c r="DM703" s="201"/>
      <c r="DN703" s="201"/>
      <c r="DO703" s="201"/>
      <c r="DP703" s="201"/>
      <c r="DQ703" s="201"/>
      <c r="DR703" s="201"/>
      <c r="DS703" s="201"/>
      <c r="DT703" s="201"/>
    </row>
    <row r="704" spans="5:124" s="27" customFormat="1" ht="17" hidden="1" customHeight="1" outlineLevel="1" x14ac:dyDescent="0.15">
      <c r="E704" s="201"/>
      <c r="H704" s="55"/>
      <c r="I704" s="191" t="s">
        <v>721</v>
      </c>
      <c r="J704" s="191"/>
      <c r="K704" s="191"/>
      <c r="L704" s="191"/>
      <c r="M704" s="191"/>
      <c r="N704" s="191"/>
      <c r="O704" s="191"/>
      <c r="P704" s="191"/>
      <c r="Q704" s="191"/>
      <c r="R704" s="191"/>
      <c r="S704" s="191"/>
      <c r="T704" s="1445">
        <v>0.08</v>
      </c>
      <c r="U704" s="1445"/>
      <c r="V704" s="1445"/>
      <c r="W704"/>
      <c r="X704" s="1435">
        <f>IF(X700&gt;0,$T704,0)</f>
        <v>0</v>
      </c>
      <c r="Y704" s="1435"/>
      <c r="Z704" s="1435"/>
      <c r="AA704" s="235"/>
      <c r="AB704" s="1435">
        <f>IF(AB700&gt;0,$T704,0)</f>
        <v>0</v>
      </c>
      <c r="AC704" s="1435"/>
      <c r="AD704" s="1435"/>
      <c r="AE704" s="235"/>
      <c r="AF704" s="1435">
        <f>IF(AF700&gt;0,$T704,0)</f>
        <v>0</v>
      </c>
      <c r="AG704" s="1435"/>
      <c r="AH704" s="1435"/>
      <c r="AI704" s="235"/>
      <c r="AJ704" s="1435">
        <f>IF(AJ700&gt;0,$T704,0)</f>
        <v>0</v>
      </c>
      <c r="AK704" s="1435"/>
      <c r="AL704" s="1435"/>
      <c r="AM704" s="236"/>
      <c r="AN704" s="1395"/>
      <c r="AO704" s="1395"/>
      <c r="AP704" s="1395"/>
      <c r="AQ704" s="341"/>
      <c r="AR704" s="341"/>
      <c r="AS704" s="226"/>
      <c r="AT704" s="226"/>
      <c r="AU704" s="226"/>
      <c r="AV704" s="1394">
        <f>IF(AV700&gt;0,$T704,0)</f>
        <v>0</v>
      </c>
      <c r="AW704" s="1394"/>
      <c r="AX704" s="1394"/>
      <c r="AY704" s="237"/>
      <c r="AZ704" s="1394">
        <f>IF(AZ700&gt;0,$T704,0)</f>
        <v>0</v>
      </c>
      <c r="BA704" s="1394"/>
      <c r="BB704" s="1394"/>
      <c r="BC704" s="237"/>
      <c r="BD704" s="1394">
        <f>IF(BD700&gt;0,$T704,0)</f>
        <v>0</v>
      </c>
      <c r="BE704" s="1394"/>
      <c r="BF704" s="1394"/>
      <c r="BG704" s="237"/>
      <c r="BH704" s="1394">
        <f>IF(BH700&gt;0,$T704,0)</f>
        <v>0</v>
      </c>
      <c r="BI704" s="1394"/>
      <c r="BJ704" s="1394"/>
      <c r="BK704" s="238"/>
      <c r="BL704" s="1395"/>
      <c r="BM704" s="1395"/>
      <c r="BN704" s="1395"/>
      <c r="BQ704" s="201"/>
      <c r="BR704" s="201"/>
      <c r="BS704" s="201"/>
      <c r="BT704" s="201"/>
      <c r="BU704" s="63"/>
      <c r="BV704" s="63"/>
      <c r="BW704" s="63"/>
      <c r="BX704" s="63"/>
      <c r="BY704" s="63"/>
      <c r="BZ704" s="63"/>
      <c r="CA704" s="63"/>
      <c r="CB704" s="63"/>
      <c r="CC704" s="63"/>
      <c r="CD704" s="201"/>
      <c r="CE704" s="201"/>
      <c r="CF704" s="201"/>
      <c r="CG704" s="201"/>
      <c r="CH704" s="201"/>
      <c r="CI704" s="201"/>
      <c r="CJ704" s="201"/>
      <c r="CK704" s="201"/>
      <c r="CL704" s="201"/>
      <c r="CM704" s="201"/>
      <c r="CN704" s="201"/>
      <c r="CO704" s="201"/>
      <c r="CP704" s="201"/>
      <c r="CQ704" s="201"/>
      <c r="CR704" s="201"/>
      <c r="CS704" s="201"/>
      <c r="CT704" s="201"/>
      <c r="CU704" s="201"/>
      <c r="CV704" s="201"/>
      <c r="CW704" s="201"/>
      <c r="CX704" s="201"/>
      <c r="CY704" s="201"/>
      <c r="CZ704" s="201"/>
      <c r="DA704" s="201"/>
      <c r="DB704" s="201"/>
      <c r="DC704" s="201"/>
      <c r="DD704" s="201"/>
      <c r="DE704" s="201"/>
      <c r="DF704" s="201"/>
      <c r="DG704" s="201"/>
      <c r="DH704" s="201"/>
      <c r="DI704" s="201"/>
      <c r="DJ704" s="201"/>
      <c r="DK704" s="201"/>
      <c r="DL704" s="201"/>
      <c r="DM704" s="201"/>
      <c r="DN704" s="201"/>
      <c r="DO704" s="201"/>
      <c r="DP704" s="201"/>
      <c r="DQ704" s="201"/>
      <c r="DR704" s="201"/>
      <c r="DS704" s="201"/>
      <c r="DT704" s="201"/>
    </row>
    <row r="705" spans="5:124" s="27" customFormat="1" ht="17" hidden="1" customHeight="1" outlineLevel="1" x14ac:dyDescent="0.15">
      <c r="E705" s="201"/>
      <c r="H705" s="55"/>
      <c r="I705" s="191" t="s">
        <v>207</v>
      </c>
      <c r="J705" s="191"/>
      <c r="K705" s="191"/>
      <c r="L705" s="191"/>
      <c r="M705" s="191"/>
      <c r="N705" s="191"/>
      <c r="O705" s="191"/>
      <c r="P705" s="191"/>
      <c r="Q705" s="191"/>
      <c r="R705" s="191"/>
      <c r="S705" s="191"/>
      <c r="T705" s="1508"/>
      <c r="U705" s="1508"/>
      <c r="V705" s="1508"/>
      <c r="W705"/>
      <c r="X705" s="1444">
        <f>X702*X704</f>
        <v>0</v>
      </c>
      <c r="Y705" s="1444"/>
      <c r="Z705" s="1444"/>
      <c r="AA705" s="235"/>
      <c r="AB705" s="1444">
        <f>AB702*AB704</f>
        <v>0</v>
      </c>
      <c r="AC705" s="1444"/>
      <c r="AD705" s="1444"/>
      <c r="AE705" s="235"/>
      <c r="AF705" s="1444">
        <f>AF702*AF704</f>
        <v>0</v>
      </c>
      <c r="AG705" s="1444"/>
      <c r="AH705" s="1444"/>
      <c r="AI705" s="235"/>
      <c r="AJ705" s="1444">
        <f>AJ702*AJ704</f>
        <v>0</v>
      </c>
      <c r="AK705" s="1444"/>
      <c r="AL705" s="1444"/>
      <c r="AM705" s="236"/>
      <c r="AN705" s="1441">
        <f>SUM(X705:AL705)</f>
        <v>0</v>
      </c>
      <c r="AO705" s="1441"/>
      <c r="AP705" s="1441"/>
      <c r="AQ705" s="342"/>
      <c r="AR705" s="342"/>
      <c r="AS705" s="226"/>
      <c r="AT705" s="226"/>
      <c r="AU705" s="226"/>
      <c r="AV705" s="1393">
        <f>AV702*AV704</f>
        <v>0</v>
      </c>
      <c r="AW705" s="1393"/>
      <c r="AX705" s="1393"/>
      <c r="AY705" s="237"/>
      <c r="AZ705" s="1393">
        <f>AZ702*AZ704</f>
        <v>0</v>
      </c>
      <c r="BA705" s="1393"/>
      <c r="BB705" s="1393"/>
      <c r="BC705" s="237"/>
      <c r="BD705" s="1393">
        <f>BD702*BD704</f>
        <v>0</v>
      </c>
      <c r="BE705" s="1393"/>
      <c r="BF705" s="1393"/>
      <c r="BG705" s="237"/>
      <c r="BH705" s="1393">
        <f>BH702*BH704</f>
        <v>0</v>
      </c>
      <c r="BI705" s="1393"/>
      <c r="BJ705" s="1393"/>
      <c r="BK705" s="238"/>
      <c r="BL705" s="1441">
        <f>SUM(AV705:BJ705)</f>
        <v>0</v>
      </c>
      <c r="BM705" s="1441"/>
      <c r="BN705" s="1441"/>
      <c r="BQ705" s="201"/>
      <c r="BR705" s="201"/>
      <c r="BS705" s="201"/>
      <c r="BT705" s="201"/>
      <c r="BU705" s="63"/>
      <c r="BV705" s="63"/>
      <c r="BW705" s="63"/>
      <c r="BX705" s="63"/>
      <c r="BY705" s="63"/>
      <c r="BZ705" s="63"/>
      <c r="CA705" s="63"/>
      <c r="CB705" s="63"/>
      <c r="CC705" s="63"/>
      <c r="CD705" s="201"/>
      <c r="CE705" s="201"/>
      <c r="CF705" s="201"/>
      <c r="CG705" s="201"/>
      <c r="CH705" s="201"/>
      <c r="CI705" s="201"/>
      <c r="CJ705" s="201"/>
      <c r="CK705" s="201"/>
      <c r="CL705" s="201"/>
      <c r="CM705" s="201"/>
      <c r="CN705" s="201"/>
      <c r="CO705" s="201"/>
      <c r="CP705" s="201"/>
      <c r="CQ705" s="201"/>
      <c r="CR705" s="201"/>
      <c r="CS705" s="201"/>
      <c r="CT705" s="201"/>
      <c r="CU705" s="201"/>
      <c r="CV705" s="201"/>
      <c r="CW705" s="201"/>
      <c r="CX705" s="201"/>
      <c r="CY705" s="201"/>
      <c r="CZ705" s="201"/>
      <c r="DA705" s="201"/>
      <c r="DB705" s="201"/>
      <c r="DC705" s="201"/>
      <c r="DD705" s="201"/>
      <c r="DE705" s="201"/>
      <c r="DF705" s="201"/>
      <c r="DG705" s="201"/>
      <c r="DH705" s="201"/>
      <c r="DI705" s="201"/>
      <c r="DJ705" s="201"/>
      <c r="DK705" s="201"/>
      <c r="DL705" s="201"/>
      <c r="DM705" s="201"/>
      <c r="DN705" s="201"/>
      <c r="DO705" s="201"/>
      <c r="DP705" s="201"/>
      <c r="DQ705" s="201"/>
      <c r="DR705" s="201"/>
      <c r="DS705" s="201"/>
      <c r="DT705" s="201"/>
    </row>
    <row r="706" spans="5:124" hidden="1" outlineLevel="1" x14ac:dyDescent="0.15">
      <c r="AN706" s="147"/>
      <c r="AO706" s="147"/>
      <c r="AP706" s="147"/>
      <c r="AQ706" s="147"/>
      <c r="AR706" s="147"/>
      <c r="AS706" s="226"/>
      <c r="AT706" s="226"/>
      <c r="AU706" s="226"/>
      <c r="AV706" s="147"/>
      <c r="AW706" s="147"/>
      <c r="AX706" s="147"/>
      <c r="AY706" s="147"/>
      <c r="AZ706" s="147"/>
      <c r="BA706" s="147"/>
      <c r="BB706" s="147"/>
      <c r="BC706" s="147"/>
      <c r="BD706" s="147"/>
      <c r="BE706" s="147"/>
      <c r="BF706" s="147"/>
      <c r="BG706" s="147"/>
      <c r="BH706" s="147"/>
      <c r="BI706" s="147"/>
      <c r="BJ706" s="147"/>
      <c r="BK706" s="147"/>
      <c r="BL706" s="147"/>
      <c r="BM706" s="147"/>
      <c r="BN706" s="147"/>
      <c r="BQ706" s="201"/>
    </row>
    <row r="707" spans="5:124" hidden="1" outlineLevel="1" x14ac:dyDescent="0.15">
      <c r="AS707" s="192"/>
      <c r="AT707" s="192"/>
      <c r="AU707" s="192"/>
      <c r="BQ707" s="201"/>
    </row>
    <row r="708" spans="5:124" hidden="1" outlineLevel="1" x14ac:dyDescent="0.15">
      <c r="AS708" s="192"/>
      <c r="AT708" s="192"/>
      <c r="AU708" s="192"/>
      <c r="BQ708" s="201"/>
    </row>
    <row r="709" spans="5:124" ht="18" hidden="1" outlineLevel="1" x14ac:dyDescent="0.15">
      <c r="H709" s="18" t="s">
        <v>224</v>
      </c>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c r="BM709" s="18"/>
      <c r="BN709" s="18"/>
      <c r="BO709" s="18"/>
      <c r="BQ709" s="201"/>
    </row>
    <row r="710" spans="5:124" ht="14" hidden="1" outlineLevel="1" x14ac:dyDescent="0.15">
      <c r="H710" s="4"/>
      <c r="I710" s="1"/>
      <c r="J710" s="2"/>
      <c r="BQ710" s="201"/>
    </row>
    <row r="711" spans="5:124" hidden="1" outlineLevel="1" x14ac:dyDescent="0.15">
      <c r="BQ711" s="201"/>
    </row>
    <row r="712" spans="5:124" s="27" customFormat="1" ht="17" hidden="1" customHeight="1" outlineLevel="1" x14ac:dyDescent="0.15">
      <c r="E712" s="201"/>
      <c r="H712" s="161"/>
      <c r="I712" s="161" t="s">
        <v>225</v>
      </c>
      <c r="J712" s="161"/>
      <c r="K712" s="161"/>
      <c r="L712" s="161"/>
      <c r="M712" s="161" t="s">
        <v>226</v>
      </c>
      <c r="N712" s="161"/>
      <c r="O712" s="161"/>
      <c r="P712"/>
      <c r="Q712"/>
      <c r="R712"/>
      <c r="S712"/>
      <c r="T712"/>
      <c r="V712"/>
      <c r="W712"/>
      <c r="X712" s="211"/>
      <c r="Y712" s="211"/>
      <c r="Z712" s="211"/>
      <c r="AA712"/>
      <c r="AB712" s="211"/>
      <c r="AC712" s="211"/>
      <c r="AD712" s="211"/>
      <c r="AE712"/>
      <c r="AF712" s="211"/>
      <c r="AG712" s="211"/>
      <c r="AH712" s="211"/>
      <c r="AI712"/>
      <c r="AJ712" s="211"/>
      <c r="AK712" s="211"/>
      <c r="AL712" s="211"/>
      <c r="AM712"/>
      <c r="AN712" s="211"/>
      <c r="AO712" s="211"/>
      <c r="AP712" s="211"/>
      <c r="AQ712" s="211"/>
      <c r="AR712" s="211"/>
      <c r="AS712" s="192"/>
      <c r="AT712" s="192"/>
      <c r="AU712" s="192"/>
      <c r="AV712" s="211"/>
      <c r="AW712" s="211"/>
      <c r="AX712" s="211"/>
      <c r="AY712"/>
      <c r="AZ712" s="211"/>
      <c r="BA712" s="211"/>
      <c r="BB712" s="211"/>
      <c r="BC712"/>
      <c r="BD712" s="211"/>
      <c r="BE712" s="211"/>
      <c r="BF712" s="211"/>
      <c r="BG712"/>
      <c r="BH712" s="211"/>
      <c r="BI712" s="211"/>
      <c r="BJ712" s="211"/>
      <c r="BK712"/>
      <c r="BL712" s="211"/>
      <c r="BM712" s="211"/>
      <c r="BN712" s="211"/>
      <c r="BQ712" s="201"/>
      <c r="BR712" s="201"/>
      <c r="BS712" s="201"/>
      <c r="BT712" s="201"/>
      <c r="BU712" s="63"/>
      <c r="BV712" s="63"/>
      <c r="BW712" s="63"/>
      <c r="BX712" s="63"/>
      <c r="BY712" s="63"/>
      <c r="BZ712" s="63"/>
      <c r="CA712" s="63"/>
      <c r="CB712" s="63"/>
      <c r="CC712" s="63"/>
      <c r="CD712" s="201"/>
      <c r="CE712" s="201"/>
      <c r="CF712" s="201"/>
      <c r="CG712" s="201"/>
      <c r="CH712" s="201"/>
      <c r="CI712" s="201"/>
      <c r="CJ712" s="201"/>
      <c r="CK712" s="201"/>
      <c r="CL712" s="201"/>
      <c r="CM712" s="201"/>
      <c r="CN712" s="201"/>
      <c r="CO712" s="201"/>
      <c r="CP712" s="201"/>
      <c r="CQ712" s="201"/>
      <c r="CR712" s="201"/>
      <c r="CS712" s="201"/>
      <c r="CT712" s="201"/>
      <c r="CU712" s="201"/>
      <c r="CV712" s="201"/>
      <c r="CW712" s="201"/>
      <c r="CX712" s="201"/>
      <c r="CY712" s="201"/>
      <c r="CZ712" s="201"/>
      <c r="DA712" s="201"/>
      <c r="DB712" s="201"/>
      <c r="DC712" s="201"/>
      <c r="DD712" s="201"/>
      <c r="DE712" s="201"/>
      <c r="DF712" s="201"/>
      <c r="DG712" s="201"/>
      <c r="DH712" s="201"/>
      <c r="DI712" s="201"/>
      <c r="DJ712" s="201"/>
      <c r="DK712" s="201"/>
      <c r="DL712" s="201"/>
      <c r="DM712" s="201"/>
      <c r="DN712" s="201"/>
      <c r="DO712" s="201"/>
      <c r="DP712" s="201"/>
      <c r="DQ712" s="201"/>
      <c r="DR712" s="201"/>
      <c r="DS712" s="201"/>
      <c r="DT712" s="201"/>
    </row>
    <row r="713" spans="5:124" s="168" customFormat="1" ht="41" hidden="1" customHeight="1" outlineLevel="1" x14ac:dyDescent="0.15">
      <c r="E713" s="782"/>
      <c r="H713" s="383"/>
      <c r="I713" s="1485">
        <v>-0.05</v>
      </c>
      <c r="J713" s="1485"/>
      <c r="K713" s="1485"/>
      <c r="L713" s="242"/>
      <c r="M713" s="1485">
        <f>I714</f>
        <v>-0.2</v>
      </c>
      <c r="N713" s="1485"/>
      <c r="O713" s="1485"/>
      <c r="P713" s="243"/>
      <c r="Q713" s="243"/>
      <c r="R713" s="243"/>
      <c r="S713" s="243"/>
      <c r="T713" s="243"/>
      <c r="U713" s="243"/>
      <c r="V713" s="243"/>
      <c r="W713" s="243"/>
      <c r="X713" s="1506" t="str">
        <f>X!$C$279</f>
        <v xml:space="preserve">Il progettista ha calcolato meno ore di esercizio a pieno regime rispetto ai valori standard previsti per questo uso. Quindi il consumo energetico stimato è inferiore. </v>
      </c>
      <c r="Y713" s="1507"/>
      <c r="Z713" s="1507"/>
      <c r="AA713" s="1507"/>
      <c r="AB713" s="1507"/>
      <c r="AC713" s="1507"/>
      <c r="AD713" s="1507"/>
      <c r="AE713" s="1507"/>
      <c r="AF713" s="1507"/>
      <c r="AG713" s="1507"/>
      <c r="AH713" s="1507"/>
      <c r="AI713" s="1507"/>
      <c r="AJ713" s="1507"/>
      <c r="AK713" s="1507"/>
      <c r="AL713" s="1507"/>
      <c r="AM713" s="1507"/>
      <c r="AN713" s="1507"/>
      <c r="AO713" s="1507"/>
      <c r="AP713" s="1507"/>
      <c r="AQ713" s="328"/>
      <c r="AR713" s="328"/>
      <c r="AS713" s="244"/>
      <c r="AT713" s="244"/>
      <c r="AU713" s="244"/>
      <c r="AV713" s="1487" t="str">
        <f>X!$C$281</f>
        <v>Chiarire con il progettista perché ha scelto queste ore a pieno regime.</v>
      </c>
      <c r="AW713" s="1488"/>
      <c r="AX713" s="1488"/>
      <c r="AY713" s="1488"/>
      <c r="AZ713" s="1488"/>
      <c r="BA713" s="1488"/>
      <c r="BB713" s="1488"/>
      <c r="BC713" s="1488"/>
      <c r="BD713" s="1488"/>
      <c r="BE713" s="1488"/>
      <c r="BF713" s="1488"/>
      <c r="BG713" s="1488"/>
      <c r="BH713" s="1488"/>
      <c r="BI713" s="1488"/>
      <c r="BJ713" s="1488"/>
      <c r="BK713" s="1488"/>
      <c r="BL713" s="1488"/>
      <c r="BM713" s="1488"/>
      <c r="BN713" s="1488"/>
      <c r="BQ713" s="201"/>
      <c r="BR713" s="782"/>
      <c r="BS713" s="782"/>
      <c r="BT713" s="782"/>
      <c r="BU713" s="63"/>
      <c r="BV713" s="63"/>
      <c r="BW713" s="63"/>
      <c r="BX713" s="63"/>
      <c r="BY713" s="63"/>
      <c r="BZ713" s="63"/>
      <c r="CA713" s="63"/>
      <c r="CB713" s="63"/>
      <c r="CC713" s="63"/>
      <c r="CD713" s="782"/>
      <c r="CE713" s="782"/>
      <c r="CF713" s="782"/>
      <c r="CG713" s="782"/>
      <c r="CH713" s="782"/>
      <c r="CI713" s="782"/>
      <c r="CJ713" s="782"/>
      <c r="CK713" s="782"/>
      <c r="CL713" s="782"/>
      <c r="CM713" s="782"/>
      <c r="CN713" s="782"/>
      <c r="CO713" s="782"/>
      <c r="CP713" s="782"/>
      <c r="CQ713" s="782"/>
      <c r="CR713" s="782"/>
      <c r="CS713" s="782"/>
      <c r="CT713" s="782"/>
      <c r="CU713" s="782"/>
      <c r="CV713" s="782"/>
      <c r="CW713" s="782"/>
      <c r="CX713" s="782"/>
      <c r="CY713" s="782"/>
      <c r="CZ713" s="782"/>
      <c r="DA713" s="782"/>
      <c r="DB713" s="782"/>
      <c r="DC713" s="782"/>
      <c r="DD713" s="782"/>
      <c r="DE713" s="782"/>
      <c r="DF713" s="782"/>
      <c r="DG713" s="782"/>
      <c r="DH713" s="782"/>
      <c r="DI713" s="782"/>
      <c r="DJ713" s="782"/>
      <c r="DK713" s="782"/>
      <c r="DL713" s="782"/>
      <c r="DM713" s="782"/>
      <c r="DN713" s="782"/>
      <c r="DO713" s="782"/>
      <c r="DP713" s="782"/>
      <c r="DQ713" s="782"/>
      <c r="DR713" s="782"/>
      <c r="DS713" s="782"/>
      <c r="DT713" s="782"/>
    </row>
    <row r="714" spans="5:124" s="168" customFormat="1" ht="45" hidden="1" customHeight="1" outlineLevel="1" x14ac:dyDescent="0.15">
      <c r="E714" s="782"/>
      <c r="H714" s="383"/>
      <c r="I714" s="1485">
        <v>-0.2</v>
      </c>
      <c r="J714" s="1485"/>
      <c r="K714" s="1485"/>
      <c r="L714" s="242"/>
      <c r="M714" s="1485"/>
      <c r="N714" s="1485"/>
      <c r="O714" s="1485"/>
      <c r="P714" s="243"/>
      <c r="Q714" s="243"/>
      <c r="R714" s="243"/>
      <c r="S714" s="243"/>
      <c r="T714" s="243"/>
      <c r="U714" s="243"/>
      <c r="V714" s="243"/>
      <c r="W714" s="243"/>
      <c r="X714" s="1487" t="str">
        <f>X!$C$280</f>
        <v>Il progettista ha calcolato molte meno ore di esercizio a pieno regime rispetto ai valori standard previsti per questo uso. Quindi il consumo energetico stimato è inferiore.</v>
      </c>
      <c r="Y714" s="1488"/>
      <c r="Z714" s="1488"/>
      <c r="AA714" s="1488"/>
      <c r="AB714" s="1488"/>
      <c r="AC714" s="1488"/>
      <c r="AD714" s="1488"/>
      <c r="AE714" s="1488"/>
      <c r="AF714" s="1488"/>
      <c r="AG714" s="1488"/>
      <c r="AH714" s="1488"/>
      <c r="AI714" s="1488"/>
      <c r="AJ714" s="1488"/>
      <c r="AK714" s="1488"/>
      <c r="AL714" s="1488"/>
      <c r="AM714" s="1488"/>
      <c r="AN714" s="1488"/>
      <c r="AO714" s="1488"/>
      <c r="AP714" s="1488"/>
      <c r="AQ714" s="328"/>
      <c r="AR714" s="328"/>
      <c r="AS714" s="244"/>
      <c r="AT714" s="244"/>
      <c r="AU714" s="244"/>
      <c r="AV714" s="1487" t="str">
        <f>X!$C$281</f>
        <v>Chiarire con il progettista perché ha scelto queste ore a pieno regime.</v>
      </c>
      <c r="AW714" s="1488"/>
      <c r="AX714" s="1488"/>
      <c r="AY714" s="1488"/>
      <c r="AZ714" s="1488"/>
      <c r="BA714" s="1488"/>
      <c r="BB714" s="1488"/>
      <c r="BC714" s="1488"/>
      <c r="BD714" s="1488"/>
      <c r="BE714" s="1488"/>
      <c r="BF714" s="1488"/>
      <c r="BG714" s="1488"/>
      <c r="BH714" s="1488"/>
      <c r="BI714" s="1488"/>
      <c r="BJ714" s="1488"/>
      <c r="BK714" s="1488"/>
      <c r="BL714" s="1488"/>
      <c r="BM714" s="1488"/>
      <c r="BN714" s="1488"/>
      <c r="BQ714" s="201"/>
      <c r="BR714" s="782"/>
      <c r="BS714" s="782"/>
      <c r="BT714" s="782"/>
      <c r="BU714" s="63"/>
      <c r="BV714" s="63"/>
      <c r="BW714" s="63"/>
      <c r="BX714" s="63"/>
      <c r="BY714" s="63"/>
      <c r="BZ714" s="63"/>
      <c r="CA714" s="63"/>
      <c r="CB714" s="63"/>
      <c r="CC714" s="63"/>
      <c r="CD714" s="782"/>
      <c r="CE714" s="782"/>
      <c r="CF714" s="782"/>
      <c r="CG714" s="782"/>
      <c r="CH714" s="782"/>
      <c r="CI714" s="782"/>
      <c r="CJ714" s="782"/>
      <c r="CK714" s="782"/>
      <c r="CL714" s="782"/>
      <c r="CM714" s="782"/>
      <c r="CN714" s="782"/>
      <c r="CO714" s="782"/>
      <c r="CP714" s="782"/>
      <c r="CQ714" s="782"/>
      <c r="CR714" s="782"/>
      <c r="CS714" s="782"/>
      <c r="CT714" s="782"/>
      <c r="CU714" s="782"/>
      <c r="CV714" s="782"/>
      <c r="CW714" s="782"/>
      <c r="CX714" s="782"/>
      <c r="CY714" s="782"/>
      <c r="CZ714" s="782"/>
      <c r="DA714" s="782"/>
      <c r="DB714" s="782"/>
      <c r="DC714" s="782"/>
      <c r="DD714" s="782"/>
      <c r="DE714" s="782"/>
      <c r="DF714" s="782"/>
      <c r="DG714" s="782"/>
      <c r="DH714" s="782"/>
      <c r="DI714" s="782"/>
      <c r="DJ714" s="782"/>
      <c r="DK714" s="782"/>
      <c r="DL714" s="782"/>
      <c r="DM714" s="782"/>
      <c r="DN714" s="782"/>
      <c r="DO714" s="782"/>
      <c r="DP714" s="782"/>
      <c r="DQ714" s="782"/>
      <c r="DR714" s="782"/>
      <c r="DS714" s="782"/>
      <c r="DT714" s="782"/>
    </row>
    <row r="715" spans="5:124" hidden="1" outlineLevel="1" x14ac:dyDescent="0.15">
      <c r="BQ715" s="201"/>
    </row>
    <row r="716" spans="5:124" hidden="1" outlineLevel="1" x14ac:dyDescent="0.15">
      <c r="AS716" s="192"/>
      <c r="AT716" s="192"/>
      <c r="AU716" s="192"/>
      <c r="BQ716" s="201"/>
    </row>
    <row r="717" spans="5:124" hidden="1" outlineLevel="1" x14ac:dyDescent="0.15">
      <c r="AS717" s="192"/>
      <c r="AT717" s="192"/>
      <c r="AU717" s="192"/>
      <c r="BQ717" s="201"/>
    </row>
    <row r="718" spans="5:124" ht="18" hidden="1" outlineLevel="1" x14ac:dyDescent="0.15">
      <c r="H718" s="18" t="s">
        <v>646</v>
      </c>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c r="BM718" s="18"/>
      <c r="BN718" s="18"/>
      <c r="BO718" s="18"/>
      <c r="BQ718" s="201"/>
    </row>
    <row r="719" spans="5:124" hidden="1" outlineLevel="1" x14ac:dyDescent="0.15">
      <c r="H719"/>
      <c r="U719"/>
      <c r="BQ719" s="201"/>
    </row>
    <row r="720" spans="5:124" hidden="1" outlineLevel="1" x14ac:dyDescent="0.15">
      <c r="H720"/>
      <c r="U720"/>
      <c r="BQ720" s="201"/>
    </row>
    <row r="721" spans="5:124" s="27" customFormat="1" ht="11" hidden="1" customHeight="1" outlineLevel="1" x14ac:dyDescent="0.15">
      <c r="E721" s="201"/>
      <c r="G721" s="90"/>
      <c r="H721" s="347"/>
      <c r="I721" s="391" t="str">
        <f>X!$C$254</f>
        <v>Temperatura condensazione</v>
      </c>
      <c r="J721" s="74"/>
      <c r="K721" s="74"/>
      <c r="L721" s="74"/>
      <c r="M721" s="74"/>
      <c r="N721" s="74"/>
      <c r="O721" s="74"/>
      <c r="P721" s="74"/>
      <c r="Q721" s="74"/>
      <c r="R721" s="74"/>
      <c r="S721" s="74"/>
      <c r="T721" s="74"/>
      <c r="U721" s="95" t="s">
        <v>85</v>
      </c>
      <c r="V721" s="74"/>
      <c r="W721" s="74"/>
      <c r="X721" s="1368" t="str">
        <f>IF(X147="","",X147)</f>
        <v/>
      </c>
      <c r="Y721" s="1368"/>
      <c r="Z721" s="1369"/>
      <c r="AA721" s="132" t="str">
        <f>IF(X721&lt;$M727,"!","")</f>
        <v/>
      </c>
      <c r="AB721" s="1368" t="str">
        <f>IF(AB147="","",AB147)</f>
        <v/>
      </c>
      <c r="AC721" s="1368"/>
      <c r="AD721" s="1369"/>
      <c r="AE721" s="132" t="str">
        <f>IF(AB721&lt;$M727,"!","")</f>
        <v/>
      </c>
      <c r="AF721" s="1368" t="str">
        <f>IF(AF147="","",AF147)</f>
        <v/>
      </c>
      <c r="AG721" s="1368"/>
      <c r="AH721" s="1369"/>
      <c r="AI721" s="132" t="str">
        <f>IF(AF721&lt;$M727,"!","")</f>
        <v/>
      </c>
      <c r="AJ721" s="1368" t="str">
        <f>IF(AJ147="","",AJ147)</f>
        <v/>
      </c>
      <c r="AK721" s="1368"/>
      <c r="AL721" s="1369"/>
      <c r="AM721" s="132" t="str">
        <f>IF(AJ721&lt;$M727,"!","")</f>
        <v/>
      </c>
      <c r="AN721" s="1411" t="str">
        <f>IF(SUM(X721:AL721)&gt;0,MIN(X721:AL721),"-")</f>
        <v>-</v>
      </c>
      <c r="AO721" s="1411"/>
      <c r="AP721" s="1411"/>
      <c r="AQ721" s="152"/>
      <c r="AR721" s="453"/>
      <c r="AS721" s="70"/>
      <c r="AT721" s="70"/>
      <c r="AU721" s="70"/>
      <c r="AV721" s="1368" t="str">
        <f>IF(AV147="","",AV147)</f>
        <v/>
      </c>
      <c r="AW721" s="1368"/>
      <c r="AX721" s="1369"/>
      <c r="AY721" s="132" t="str">
        <f>IF(AV721&lt;$M727,"!","")</f>
        <v/>
      </c>
      <c r="AZ721" s="1368" t="str">
        <f>IF(AZ147="","",AZ147)</f>
        <v/>
      </c>
      <c r="BA721" s="1368"/>
      <c r="BB721" s="1369"/>
      <c r="BC721" s="132" t="str">
        <f>IF(AZ721&lt;$M727,"!","")</f>
        <v/>
      </c>
      <c r="BD721" s="1368" t="str">
        <f>IF(BD147="","",BD147)</f>
        <v/>
      </c>
      <c r="BE721" s="1368"/>
      <c r="BF721" s="1369"/>
      <c r="BG721" s="132" t="str">
        <f>IF(BD721&lt;$M727,"!","")</f>
        <v/>
      </c>
      <c r="BH721" s="1368" t="str">
        <f>IF(BH147="","",BH147)</f>
        <v/>
      </c>
      <c r="BI721" s="1368"/>
      <c r="BJ721" s="1369"/>
      <c r="BK721" s="132" t="str">
        <f>IF(BH721&lt;$M727,"!","")</f>
        <v/>
      </c>
      <c r="BL721" s="1411" t="str">
        <f>IF(SUM(AV721:BJ721)&gt;0,MIN(AV721:BJ721),"-")</f>
        <v>-</v>
      </c>
      <c r="BM721" s="1411"/>
      <c r="BN721" s="1411"/>
      <c r="BO721" s="94"/>
      <c r="BQ721" s="201"/>
      <c r="BR721" s="201"/>
      <c r="BS721" s="201"/>
      <c r="BT721" s="201"/>
      <c r="BU721" s="201"/>
      <c r="BV721" s="201"/>
      <c r="BW721" s="201"/>
      <c r="BX721" s="201"/>
      <c r="BY721" s="201"/>
      <c r="BZ721" s="201"/>
      <c r="CA721" s="201"/>
      <c r="CB721" s="201"/>
      <c r="CC721" s="201"/>
      <c r="CD721" s="201"/>
      <c r="CE721" s="201"/>
      <c r="CF721" s="201"/>
      <c r="CG721" s="201"/>
      <c r="CH721" s="201"/>
      <c r="CI721" s="201"/>
      <c r="CJ721" s="201"/>
      <c r="CK721" s="201"/>
      <c r="CL721" s="201"/>
      <c r="CM721" s="201"/>
      <c r="CN721" s="201"/>
      <c r="CO721" s="201"/>
      <c r="CP721" s="201"/>
      <c r="CQ721" s="201"/>
      <c r="CR721" s="201"/>
      <c r="CS721" s="201"/>
      <c r="CT721" s="201"/>
      <c r="CU721" s="201"/>
      <c r="CV721" s="201"/>
      <c r="CW721" s="201"/>
      <c r="CX721" s="201"/>
      <c r="CY721" s="201"/>
      <c r="CZ721" s="201"/>
      <c r="DA721" s="201"/>
      <c r="DB721" s="201"/>
      <c r="DC721" s="201"/>
      <c r="DD721" s="201"/>
      <c r="DE721" s="201"/>
      <c r="DF721" s="201"/>
      <c r="DG721" s="201"/>
      <c r="DH721" s="201"/>
      <c r="DI721" s="201"/>
      <c r="DJ721" s="201"/>
      <c r="DK721" s="201"/>
      <c r="DL721" s="201"/>
      <c r="DM721" s="201"/>
      <c r="DN721" s="201"/>
      <c r="DO721" s="201"/>
      <c r="DP721" s="201"/>
      <c r="DQ721" s="201"/>
      <c r="DR721" s="201"/>
      <c r="DS721" s="201"/>
      <c r="DT721" s="201"/>
    </row>
    <row r="722" spans="5:124" s="27" customFormat="1" ht="11" hidden="1" customHeight="1" outlineLevel="1" x14ac:dyDescent="0.15">
      <c r="E722" s="201"/>
      <c r="H722" s="347"/>
      <c r="I722" s="391"/>
      <c r="J722" s="74"/>
      <c r="K722" s="74"/>
      <c r="L722" s="74"/>
      <c r="M722" s="74"/>
      <c r="N722" s="74"/>
      <c r="O722" s="74"/>
      <c r="P722" s="74"/>
      <c r="Q722" s="74"/>
      <c r="R722" s="74"/>
      <c r="S722" s="74"/>
      <c r="T722" s="74"/>
      <c r="U722" s="95"/>
      <c r="V722" s="74"/>
      <c r="W722" s="74"/>
      <c r="X722" s="177"/>
      <c r="Y722" s="177"/>
      <c r="Z722" s="177"/>
      <c r="AA722" s="132"/>
      <c r="AB722" s="177"/>
      <c r="AC722" s="177"/>
      <c r="AD722" s="177"/>
      <c r="AE722" s="132"/>
      <c r="AF722" s="177"/>
      <c r="AG722" s="177"/>
      <c r="AH722" s="177"/>
      <c r="AI722" s="132"/>
      <c r="AJ722" s="177"/>
      <c r="AK722" s="177"/>
      <c r="AL722" s="177"/>
      <c r="AM722" s="132"/>
      <c r="AN722" s="459"/>
      <c r="AO722" s="459"/>
      <c r="AP722" s="459"/>
      <c r="AQ722" s="152"/>
      <c r="AR722" s="453"/>
      <c r="AS722" s="70"/>
      <c r="AT722" s="70"/>
      <c r="AU722" s="70"/>
      <c r="AV722" s="177"/>
      <c r="AW722" s="177"/>
      <c r="AX722" s="177"/>
      <c r="AY722" s="132"/>
      <c r="AZ722" s="177"/>
      <c r="BA722" s="177"/>
      <c r="BB722" s="177"/>
      <c r="BC722" s="132"/>
      <c r="BD722" s="177"/>
      <c r="BE722" s="177"/>
      <c r="BF722" s="177"/>
      <c r="BG722" s="132"/>
      <c r="BH722" s="177"/>
      <c r="BI722" s="177"/>
      <c r="BJ722" s="177"/>
      <c r="BK722" s="132"/>
      <c r="BL722" s="459"/>
      <c r="BM722" s="459"/>
      <c r="BN722" s="459"/>
      <c r="BQ722" s="201"/>
      <c r="BR722" s="201"/>
      <c r="BS722" s="201"/>
      <c r="BT722" s="201"/>
      <c r="BU722" s="201"/>
      <c r="BV722" s="201"/>
      <c r="BW722" s="201"/>
      <c r="BX722" s="201"/>
      <c r="BY722" s="201"/>
      <c r="BZ722" s="201"/>
      <c r="CA722" s="201"/>
      <c r="CB722" s="201"/>
      <c r="CC722" s="201"/>
      <c r="CD722" s="201"/>
      <c r="CE722" s="201"/>
      <c r="CF722" s="201"/>
      <c r="CG722" s="201"/>
      <c r="CH722" s="201"/>
      <c r="CI722" s="201"/>
      <c r="CJ722" s="201"/>
      <c r="CK722" s="201"/>
      <c r="CL722" s="201"/>
      <c r="CM722" s="201"/>
      <c r="CN722" s="201"/>
      <c r="CO722" s="201"/>
      <c r="CP722" s="201"/>
      <c r="CQ722" s="201"/>
      <c r="CR722" s="201"/>
      <c r="CS722" s="201"/>
      <c r="CT722" s="201"/>
      <c r="CU722" s="201"/>
      <c r="CV722" s="201"/>
      <c r="CW722" s="201"/>
      <c r="CX722" s="201"/>
      <c r="CY722" s="201"/>
      <c r="CZ722" s="201"/>
      <c r="DA722" s="201"/>
      <c r="DB722" s="201"/>
      <c r="DC722" s="201"/>
      <c r="DD722" s="201"/>
      <c r="DE722" s="201"/>
      <c r="DF722" s="201"/>
      <c r="DG722" s="201"/>
      <c r="DH722" s="201"/>
      <c r="DI722" s="201"/>
      <c r="DJ722" s="201"/>
      <c r="DK722" s="201"/>
      <c r="DL722" s="201"/>
      <c r="DM722" s="201"/>
      <c r="DN722" s="201"/>
      <c r="DO722" s="201"/>
      <c r="DP722" s="201"/>
      <c r="DQ722" s="201"/>
      <c r="DR722" s="201"/>
      <c r="DS722" s="201"/>
      <c r="DT722" s="201"/>
    </row>
    <row r="723" spans="5:124" ht="15" hidden="1" customHeight="1" outlineLevel="1" x14ac:dyDescent="0.15">
      <c r="H723" s="347"/>
      <c r="I723" s="391"/>
      <c r="J723" s="74"/>
      <c r="K723" s="74"/>
      <c r="L723" s="74"/>
      <c r="M723" s="1407">
        <f>X59</f>
        <v>0</v>
      </c>
      <c r="N723" s="1407"/>
      <c r="O723" s="1407"/>
      <c r="P723" s="74" t="s">
        <v>85</v>
      </c>
      <c r="Q723" s="74"/>
      <c r="R723" s="74" t="s">
        <v>656</v>
      </c>
      <c r="S723" s="74"/>
      <c r="T723" s="74"/>
      <c r="U723" s="74"/>
      <c r="V723" s="74"/>
      <c r="W723" s="74"/>
      <c r="X723" s="1279" t="str">
        <f>IF(AN721&lt;$M727,X727,"")</f>
        <v/>
      </c>
      <c r="Y723" s="1279"/>
      <c r="Z723" s="1279"/>
      <c r="AA723" s="1279"/>
      <c r="AB723" s="1279"/>
      <c r="AC723" s="1279"/>
      <c r="AD723" s="1279"/>
      <c r="AE723" s="1279"/>
      <c r="AF723" s="1279"/>
      <c r="AG723" s="1279"/>
      <c r="AH723" s="1279"/>
      <c r="AI723" s="1279"/>
      <c r="AJ723" s="1279"/>
      <c r="AK723" s="1279"/>
      <c r="AL723" s="1279"/>
      <c r="AM723" s="1279"/>
      <c r="AN723" s="1279"/>
      <c r="AO723" s="1279"/>
      <c r="AP723" s="1279"/>
      <c r="AQ723" s="152"/>
      <c r="AR723" s="453"/>
      <c r="AS723" s="70"/>
      <c r="AT723" s="70"/>
      <c r="AU723" s="70"/>
      <c r="AV723" s="1279" t="str">
        <f>IF(BL721&lt;$M727,AV727,"")</f>
        <v/>
      </c>
      <c r="AW723" s="1279"/>
      <c r="AX723" s="1279"/>
      <c r="AY723" s="1279"/>
      <c r="AZ723" s="1279"/>
      <c r="BA723" s="1279"/>
      <c r="BB723" s="1279"/>
      <c r="BC723" s="1279"/>
      <c r="BD723" s="1279"/>
      <c r="BE723" s="1279"/>
      <c r="BF723" s="1279"/>
      <c r="BG723" s="1279"/>
      <c r="BH723" s="1279"/>
      <c r="BI723" s="1279"/>
      <c r="BJ723" s="1279"/>
      <c r="BK723" s="1279"/>
      <c r="BL723" s="1279"/>
      <c r="BM723" s="1279"/>
      <c r="BN723" s="1279"/>
      <c r="BQ723" s="201"/>
    </row>
    <row r="724" spans="5:124" ht="15" hidden="1" customHeight="1" outlineLevel="1" x14ac:dyDescent="0.15">
      <c r="H724" s="347"/>
      <c r="I724" s="391" t="s">
        <v>653</v>
      </c>
      <c r="J724" s="74"/>
      <c r="K724" s="74"/>
      <c r="L724" s="74"/>
      <c r="M724" s="1406">
        <v>20</v>
      </c>
      <c r="N724" s="1406"/>
      <c r="O724" s="1406"/>
      <c r="P724" s="74" t="s">
        <v>85</v>
      </c>
      <c r="Q724" s="74"/>
      <c r="R724" s="74" t="s">
        <v>654</v>
      </c>
      <c r="S724" s="74"/>
      <c r="T724" s="74"/>
      <c r="U724" s="74"/>
      <c r="V724" s="74"/>
      <c r="W724" s="74"/>
      <c r="X724" s="177"/>
      <c r="Y724" s="177"/>
      <c r="Z724" s="177"/>
      <c r="AA724" s="132"/>
      <c r="AB724" s="177"/>
      <c r="AC724" s="177"/>
      <c r="AD724" s="177"/>
      <c r="AE724" s="132"/>
      <c r="AF724" s="177"/>
      <c r="AG724" s="177"/>
      <c r="AH724" s="177"/>
      <c r="AI724" s="132"/>
      <c r="AJ724" s="177"/>
      <c r="AK724" s="177"/>
      <c r="AL724" s="177"/>
      <c r="AM724" s="132"/>
      <c r="AN724" s="459"/>
      <c r="AO724" s="459"/>
      <c r="AP724" s="459"/>
      <c r="AQ724" s="152"/>
      <c r="AR724" s="453"/>
      <c r="AS724" s="70"/>
      <c r="AT724" s="70"/>
      <c r="AU724" s="70"/>
      <c r="AV724" s="177"/>
      <c r="AW724" s="177"/>
      <c r="AX724" s="177"/>
      <c r="AY724" s="132"/>
      <c r="AZ724" s="177"/>
      <c r="BA724" s="177"/>
      <c r="BB724" s="177"/>
      <c r="BC724" s="132"/>
      <c r="BD724" s="177"/>
      <c r="BE724" s="177"/>
      <c r="BF724" s="177"/>
      <c r="BG724" s="132"/>
      <c r="BH724" s="177"/>
      <c r="BI724" s="177"/>
      <c r="BJ724" s="177"/>
      <c r="BK724" s="132"/>
      <c r="BL724" s="459"/>
      <c r="BM724" s="459"/>
      <c r="BN724" s="459"/>
      <c r="BQ724" s="201"/>
    </row>
    <row r="725" spans="5:124" ht="15" hidden="1" customHeight="1" outlineLevel="1" x14ac:dyDescent="0.15">
      <c r="H725" s="347"/>
      <c r="I725" s="391"/>
      <c r="J725" s="74"/>
      <c r="K725" s="74"/>
      <c r="L725" s="74"/>
      <c r="M725" s="1406">
        <v>25</v>
      </c>
      <c r="N725" s="1406"/>
      <c r="O725" s="1406"/>
      <c r="P725" s="74" t="s">
        <v>85</v>
      </c>
      <c r="Q725" s="74"/>
      <c r="R725" s="74" t="s">
        <v>655</v>
      </c>
      <c r="S725" s="74"/>
      <c r="T725" s="74"/>
      <c r="U725" s="74"/>
      <c r="V725" s="74"/>
      <c r="W725" s="74"/>
      <c r="X725" s="177"/>
      <c r="Y725" s="177"/>
      <c r="Z725" s="177"/>
      <c r="AA725" s="132"/>
      <c r="AB725" s="177"/>
      <c r="AC725" s="177"/>
      <c r="AD725" s="177"/>
      <c r="AE725" s="132"/>
      <c r="AF725" s="177"/>
      <c r="AG725" s="177"/>
      <c r="AH725" s="177"/>
      <c r="AI725" s="132"/>
      <c r="AJ725" s="177"/>
      <c r="AK725" s="177"/>
      <c r="AL725" s="177"/>
      <c r="AM725" s="132"/>
      <c r="AN725" s="459"/>
      <c r="AO725" s="459"/>
      <c r="AP725" s="459"/>
      <c r="AQ725" s="152"/>
      <c r="AR725" s="453"/>
      <c r="AS725" s="70"/>
      <c r="AT725" s="70"/>
      <c r="AU725" s="70"/>
      <c r="AV725" s="177"/>
      <c r="AW725" s="177"/>
      <c r="AX725" s="177"/>
      <c r="AY725" s="132"/>
      <c r="AZ725" s="177"/>
      <c r="BA725" s="177"/>
      <c r="BB725" s="177"/>
      <c r="BC725" s="132"/>
      <c r="BD725" s="177"/>
      <c r="BE725" s="177"/>
      <c r="BF725" s="177"/>
      <c r="BG725" s="132"/>
      <c r="BH725" s="177"/>
      <c r="BI725" s="177"/>
      <c r="BJ725" s="177"/>
      <c r="BK725" s="132"/>
      <c r="BL725" s="459"/>
      <c r="BM725" s="459"/>
      <c r="BN725" s="459"/>
      <c r="BQ725" s="201"/>
    </row>
    <row r="726" spans="5:124" ht="14" hidden="1" outlineLevel="1" x14ac:dyDescent="0.15">
      <c r="H726" s="4"/>
      <c r="I726" s="1"/>
      <c r="J726" s="2"/>
      <c r="BQ726" s="201"/>
    </row>
    <row r="727" spans="5:124" s="168" customFormat="1" ht="28" hidden="1" customHeight="1" outlineLevel="1" x14ac:dyDescent="0.15">
      <c r="E727" s="782"/>
      <c r="H727" s="383"/>
      <c r="I727" s="1485" t="s">
        <v>618</v>
      </c>
      <c r="J727" s="1485"/>
      <c r="K727" s="1485"/>
      <c r="L727" s="242"/>
      <c r="M727" s="1505">
        <f>IF(M723=0,M725,M723-M724)</f>
        <v>25</v>
      </c>
      <c r="N727" s="1505"/>
      <c r="O727" s="1505"/>
      <c r="P727" s="243" t="s">
        <v>85</v>
      </c>
      <c r="Q727" s="243"/>
      <c r="R727" s="243" t="s">
        <v>647</v>
      </c>
      <c r="S727" s="243"/>
      <c r="T727" s="243"/>
      <c r="U727" s="243"/>
      <c r="V727" s="243"/>
      <c r="W727" s="243"/>
      <c r="X727" s="1506" t="str">
        <f>X!C293</f>
        <v>Scopri se la valvola di espansione in queste condizioni le opere correttamente</v>
      </c>
      <c r="Y727" s="1507"/>
      <c r="Z727" s="1507"/>
      <c r="AA727" s="1507"/>
      <c r="AB727" s="1507"/>
      <c r="AC727" s="1507"/>
      <c r="AD727" s="1507"/>
      <c r="AE727" s="1507"/>
      <c r="AF727" s="1507"/>
      <c r="AG727" s="1507"/>
      <c r="AH727" s="1507"/>
      <c r="AI727" s="1507"/>
      <c r="AJ727" s="1507"/>
      <c r="AK727" s="1507"/>
      <c r="AL727" s="1507"/>
      <c r="AM727" s="1507"/>
      <c r="AN727" s="1507"/>
      <c r="AO727" s="1507"/>
      <c r="AP727" s="1507"/>
      <c r="AQ727" s="328"/>
      <c r="AR727" s="328"/>
      <c r="AS727" s="244"/>
      <c r="AT727" s="244"/>
      <c r="AU727" s="244"/>
      <c r="AV727" s="1506" t="str">
        <f>X727</f>
        <v>Scopri se la valvola di espansione in queste condizioni le opere correttamente</v>
      </c>
      <c r="AW727" s="1507"/>
      <c r="AX727" s="1507"/>
      <c r="AY727" s="1507"/>
      <c r="AZ727" s="1507"/>
      <c r="BA727" s="1507"/>
      <c r="BB727" s="1507"/>
      <c r="BC727" s="1507"/>
      <c r="BD727" s="1507"/>
      <c r="BE727" s="1507"/>
      <c r="BF727" s="1507"/>
      <c r="BG727" s="1507"/>
      <c r="BH727" s="1507"/>
      <c r="BI727" s="1507"/>
      <c r="BJ727" s="1507"/>
      <c r="BK727" s="1507"/>
      <c r="BL727" s="1507"/>
      <c r="BM727" s="1507"/>
      <c r="BN727" s="1507"/>
      <c r="BQ727" s="201"/>
      <c r="BR727" s="782"/>
      <c r="BS727" s="782"/>
      <c r="BT727" s="782"/>
      <c r="BU727" s="63"/>
      <c r="BV727" s="63"/>
      <c r="BW727" s="63"/>
      <c r="BX727" s="63"/>
      <c r="BY727" s="63"/>
      <c r="BZ727" s="63"/>
      <c r="CA727" s="63"/>
      <c r="CB727" s="63"/>
      <c r="CC727" s="63"/>
      <c r="CD727" s="782"/>
      <c r="CE727" s="782"/>
      <c r="CF727" s="782"/>
      <c r="CG727" s="782"/>
      <c r="CH727" s="782"/>
      <c r="CI727" s="782"/>
      <c r="CJ727" s="782"/>
      <c r="CK727" s="782"/>
      <c r="CL727" s="782"/>
      <c r="CM727" s="782"/>
      <c r="CN727" s="782"/>
      <c r="CO727" s="782"/>
      <c r="CP727" s="782"/>
      <c r="CQ727" s="782"/>
      <c r="CR727" s="782"/>
      <c r="CS727" s="782"/>
      <c r="CT727" s="782"/>
      <c r="CU727" s="782"/>
      <c r="CV727" s="782"/>
      <c r="CW727" s="782"/>
      <c r="CX727" s="782"/>
      <c r="CY727" s="782"/>
      <c r="CZ727" s="782"/>
      <c r="DA727" s="782"/>
      <c r="DB727" s="782"/>
      <c r="DC727" s="782"/>
      <c r="DD727" s="782"/>
      <c r="DE727" s="782"/>
      <c r="DF727" s="782"/>
      <c r="DG727" s="782"/>
      <c r="DH727" s="782"/>
      <c r="DI727" s="782"/>
      <c r="DJ727" s="782"/>
      <c r="DK727" s="782"/>
      <c r="DL727" s="782"/>
      <c r="DM727" s="782"/>
      <c r="DN727" s="782"/>
      <c r="DO727" s="782"/>
      <c r="DP727" s="782"/>
      <c r="DQ727" s="782"/>
      <c r="DR727" s="782"/>
      <c r="DS727" s="782"/>
      <c r="DT727" s="782"/>
    </row>
    <row r="728" spans="5:124" hidden="1" outlineLevel="1" x14ac:dyDescent="0.15">
      <c r="BQ728" s="201"/>
    </row>
    <row r="729" spans="5:124" hidden="1" outlineLevel="1" x14ac:dyDescent="0.15">
      <c r="BQ729" s="201"/>
    </row>
    <row r="730" spans="5:124" hidden="1" outlineLevel="1" x14ac:dyDescent="0.15">
      <c r="BQ730" s="201"/>
    </row>
    <row r="731" spans="5:124" ht="18" hidden="1" outlineLevel="1" x14ac:dyDescent="0.15">
      <c r="H731" s="18" t="s">
        <v>779</v>
      </c>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c r="BM731" s="18"/>
      <c r="BN731" s="18"/>
      <c r="BO731" s="18"/>
      <c r="BQ731" s="201"/>
    </row>
    <row r="732" spans="5:124" ht="14" hidden="1" outlineLevel="1" x14ac:dyDescent="0.15">
      <c r="H732" s="4"/>
      <c r="I732" s="1"/>
      <c r="J732" s="2"/>
      <c r="BQ732" s="201"/>
    </row>
    <row r="733" spans="5:124" hidden="1" outlineLevel="1" x14ac:dyDescent="0.15">
      <c r="BQ733" s="201"/>
    </row>
    <row r="734" spans="5:124" s="110" customFormat="1" ht="17" hidden="1" customHeight="1" outlineLevel="1" x14ac:dyDescent="0.15">
      <c r="E734" s="796"/>
      <c r="G734" s="108"/>
      <c r="H734" s="359"/>
      <c r="I734" s="109"/>
      <c r="J734" s="109"/>
      <c r="K734" s="109"/>
      <c r="Y734"/>
      <c r="Z734"/>
      <c r="AA734"/>
      <c r="AB734"/>
      <c r="AC734"/>
      <c r="AD734"/>
      <c r="AE734" s="111" t="str">
        <f>'1 System specification'!W240</f>
        <v>Variante A</v>
      </c>
      <c r="AF734" s="112"/>
      <c r="AG734" s="112"/>
      <c r="AH734" s="112"/>
      <c r="AI734" s="112"/>
      <c r="AJ734" s="112"/>
      <c r="AK734" s="112"/>
      <c r="AL734" s="112"/>
      <c r="AM734" s="112"/>
      <c r="AN734" s="112"/>
      <c r="AO734" s="112"/>
      <c r="AP734" s="112"/>
      <c r="AV734" s="111" t="str">
        <f>'1 System specification'!W241</f>
        <v/>
      </c>
      <c r="AW734" s="111"/>
      <c r="AX734" s="112"/>
      <c r="AY734" s="112"/>
      <c r="AZ734" s="112"/>
      <c r="BA734" s="112"/>
      <c r="BB734" s="112"/>
      <c r="BC734" s="112"/>
      <c r="BD734" s="112"/>
      <c r="BE734" s="112"/>
      <c r="BF734" s="112"/>
      <c r="BG734" s="112"/>
      <c r="BH734" s="112"/>
      <c r="BI734" s="112"/>
      <c r="BJ734" s="112"/>
      <c r="BK734" s="112"/>
      <c r="BL734" s="112"/>
      <c r="BM734" s="112"/>
      <c r="BN734" s="112"/>
      <c r="BO734"/>
      <c r="BP734"/>
      <c r="BQ734" s="201"/>
      <c r="BR734" s="796"/>
      <c r="BS734" s="796"/>
      <c r="BT734" s="796"/>
      <c r="BU734" s="63"/>
      <c r="BV734" s="63"/>
      <c r="BW734" s="63"/>
      <c r="BX734" s="63"/>
      <c r="BY734" s="63"/>
      <c r="BZ734" s="63"/>
      <c r="CA734" s="63"/>
      <c r="CB734" s="63"/>
      <c r="CC734" s="63"/>
      <c r="CD734" s="796"/>
      <c r="CE734" s="796"/>
      <c r="CF734" s="796"/>
      <c r="CG734" s="796"/>
      <c r="CH734" s="796"/>
      <c r="CI734" s="796"/>
      <c r="CJ734" s="796"/>
      <c r="CK734" s="796"/>
      <c r="CL734" s="796"/>
      <c r="CM734" s="796"/>
      <c r="CN734" s="796"/>
      <c r="CO734" s="796"/>
      <c r="CP734" s="796"/>
      <c r="CQ734" s="796"/>
      <c r="CR734" s="796"/>
      <c r="CS734" s="796"/>
      <c r="CT734" s="796"/>
      <c r="CU734" s="796"/>
      <c r="CV734" s="796"/>
      <c r="CW734" s="796"/>
      <c r="CX734" s="796"/>
      <c r="CY734" s="796"/>
      <c r="CZ734" s="796"/>
      <c r="DA734" s="796"/>
      <c r="DB734" s="796"/>
      <c r="DC734" s="796"/>
      <c r="DD734" s="796"/>
      <c r="DE734" s="796"/>
      <c r="DF734" s="796"/>
      <c r="DG734" s="796"/>
      <c r="DH734" s="796"/>
      <c r="DI734" s="796"/>
      <c r="DJ734" s="796"/>
      <c r="DK734" s="796"/>
      <c r="DL734" s="796"/>
      <c r="DM734" s="796"/>
      <c r="DN734" s="796"/>
      <c r="DO734" s="796"/>
      <c r="DP734" s="796"/>
      <c r="DQ734" s="796"/>
      <c r="DR734" s="796"/>
      <c r="DS734" s="796"/>
      <c r="DT734" s="796"/>
    </row>
    <row r="735" spans="5:124" s="27" customFormat="1" ht="17" hidden="1" customHeight="1" outlineLevel="1" x14ac:dyDescent="0.15">
      <c r="E735" s="201"/>
      <c r="H735" s="161"/>
      <c r="I735"/>
      <c r="J735"/>
      <c r="K735"/>
      <c r="L735"/>
      <c r="M735"/>
      <c r="N735"/>
      <c r="O735"/>
      <c r="P735"/>
      <c r="Q735"/>
      <c r="R735"/>
      <c r="S735"/>
      <c r="T735"/>
      <c r="V735"/>
      <c r="W735"/>
      <c r="X735"/>
      <c r="Y735"/>
      <c r="Z735"/>
      <c r="AA735"/>
      <c r="AB735"/>
      <c r="AC735"/>
      <c r="AD735"/>
      <c r="AE735"/>
      <c r="AF735"/>
      <c r="AG735"/>
      <c r="AH735"/>
      <c r="AI735"/>
      <c r="AJ735"/>
      <c r="AK735"/>
      <c r="AL735"/>
      <c r="AM735"/>
      <c r="AN735"/>
      <c r="AO735"/>
      <c r="AP735"/>
      <c r="AQ735" s="110"/>
      <c r="AR735" s="110"/>
      <c r="AS735" s="110"/>
      <c r="AT735" s="110"/>
      <c r="AU735" s="110"/>
      <c r="AV735"/>
      <c r="AW735"/>
      <c r="AX735"/>
      <c r="AY735"/>
      <c r="AZ735"/>
      <c r="BA735"/>
      <c r="BB735"/>
      <c r="BC735"/>
      <c r="BD735"/>
      <c r="BE735"/>
      <c r="BF735"/>
      <c r="BG735"/>
      <c r="BH735"/>
      <c r="BI735"/>
      <c r="BJ735"/>
      <c r="BK735"/>
      <c r="BL735"/>
      <c r="BM735"/>
      <c r="BN735"/>
      <c r="BO735"/>
      <c r="BP735"/>
      <c r="BQ735" s="201"/>
      <c r="BR735" s="201"/>
      <c r="BS735" s="201"/>
      <c r="BT735" s="201"/>
      <c r="BU735" s="63"/>
      <c r="BV735" s="63"/>
      <c r="BW735" s="63"/>
      <c r="BX735" s="63"/>
      <c r="BY735" s="63"/>
      <c r="BZ735" s="63"/>
      <c r="CA735" s="63"/>
      <c r="CB735" s="63"/>
      <c r="CC735" s="63"/>
      <c r="CD735" s="201"/>
      <c r="CE735" s="201"/>
      <c r="CF735" s="201"/>
      <c r="CG735" s="201"/>
      <c r="CH735" s="201"/>
      <c r="CI735" s="201"/>
      <c r="CJ735" s="201"/>
      <c r="CK735" s="201"/>
      <c r="CL735" s="201"/>
      <c r="CM735" s="201"/>
      <c r="CN735" s="201"/>
      <c r="CO735" s="201"/>
      <c r="CP735" s="201"/>
      <c r="CQ735" s="201"/>
      <c r="CR735" s="201"/>
      <c r="CS735" s="201"/>
      <c r="CT735" s="201"/>
      <c r="CU735" s="201"/>
      <c r="CV735" s="201"/>
      <c r="CW735" s="201"/>
      <c r="CX735" s="201"/>
      <c r="CY735" s="201"/>
      <c r="CZ735" s="201"/>
      <c r="DA735" s="201"/>
      <c r="DB735" s="201"/>
      <c r="DC735" s="201"/>
      <c r="DD735" s="201"/>
      <c r="DE735" s="201"/>
      <c r="DF735" s="201"/>
      <c r="DG735" s="201"/>
      <c r="DH735" s="201"/>
      <c r="DI735" s="201"/>
      <c r="DJ735" s="201"/>
      <c r="DK735" s="201"/>
      <c r="DL735" s="201"/>
      <c r="DM735" s="201"/>
      <c r="DN735" s="201"/>
      <c r="DO735" s="201"/>
      <c r="DP735" s="201"/>
      <c r="DQ735" s="201"/>
      <c r="DR735" s="201"/>
      <c r="DS735" s="201"/>
      <c r="DT735" s="201"/>
    </row>
    <row r="736" spans="5:124" s="168" customFormat="1" ht="14" hidden="1" customHeight="1" outlineLevel="1" x14ac:dyDescent="0.15">
      <c r="E736" s="782"/>
      <c r="H736" s="283" t="s">
        <v>265</v>
      </c>
      <c r="I736" s="283"/>
      <c r="J736" s="477"/>
      <c r="K736" s="477"/>
      <c r="L736" s="477"/>
      <c r="M736" s="477"/>
      <c r="N736" s="477"/>
      <c r="O736" s="283"/>
      <c r="P736" s="283"/>
      <c r="Q736" s="283"/>
      <c r="R736" s="283"/>
      <c r="S736" s="283"/>
      <c r="T736" s="283"/>
      <c r="U736" s="283"/>
      <c r="V736" s="283"/>
      <c r="W736" s="283"/>
      <c r="X736" s="283"/>
      <c r="Y736" s="283"/>
      <c r="Z736" s="283"/>
      <c r="AA736" s="283"/>
      <c r="AB736" s="283"/>
      <c r="AC736" s="283"/>
      <c r="AD736" s="283"/>
      <c r="AE736" s="1503">
        <f>X44</f>
        <v>0</v>
      </c>
      <c r="AF736" s="1504"/>
      <c r="AG736" s="1504"/>
      <c r="AH736" s="1504"/>
      <c r="AI736" s="1504"/>
      <c r="AJ736" s="1504"/>
      <c r="AK736" s="1504"/>
      <c r="AL736" s="1504"/>
      <c r="AM736" s="1504"/>
      <c r="AN736" s="1504"/>
      <c r="AO736" s="1504"/>
      <c r="AP736" s="1504"/>
      <c r="AQ736" s="110"/>
      <c r="AR736" s="110"/>
      <c r="AS736" s="110"/>
      <c r="AT736" s="110"/>
      <c r="AU736" s="110"/>
      <c r="AV736" s="1503">
        <f>AE736</f>
        <v>0</v>
      </c>
      <c r="AW736" s="1504"/>
      <c r="AX736" s="1504"/>
      <c r="AY736" s="1504"/>
      <c r="AZ736" s="1504"/>
      <c r="BA736" s="1504"/>
      <c r="BB736" s="1504"/>
      <c r="BC736" s="1504"/>
      <c r="BD736" s="1504"/>
      <c r="BE736" s="1504"/>
      <c r="BF736" s="1504"/>
      <c r="BG736" s="1504"/>
      <c r="BH736" s="283"/>
      <c r="BI736" s="283"/>
      <c r="BJ736" s="283"/>
      <c r="BK736" s="283"/>
      <c r="BL736" s="283"/>
      <c r="BM736" s="283"/>
      <c r="BN736" s="283"/>
      <c r="BQ736" s="201"/>
      <c r="BR736" s="782"/>
      <c r="BS736" s="782"/>
      <c r="BT736" s="782"/>
      <c r="BU736" s="63"/>
      <c r="BV736" s="63"/>
      <c r="BW736" s="63"/>
      <c r="BX736" s="63"/>
      <c r="BY736" s="63"/>
      <c r="BZ736" s="63"/>
      <c r="CA736" s="63"/>
      <c r="CB736" s="63"/>
      <c r="CC736" s="63"/>
      <c r="CD736" s="782"/>
      <c r="CE736" s="782"/>
      <c r="CF736" s="782"/>
      <c r="CG736" s="782"/>
      <c r="CH736" s="782"/>
      <c r="CI736" s="782"/>
      <c r="CJ736" s="782"/>
      <c r="CK736" s="782"/>
      <c r="CL736" s="782"/>
      <c r="CM736" s="782"/>
      <c r="CN736" s="782"/>
      <c r="CO736" s="782"/>
      <c r="CP736" s="782"/>
      <c r="CQ736" s="782"/>
      <c r="CR736" s="782"/>
      <c r="CS736" s="782"/>
      <c r="CT736" s="782"/>
      <c r="CU736" s="782"/>
      <c r="CV736" s="782"/>
      <c r="CW736" s="782"/>
      <c r="CX736" s="782"/>
      <c r="CY736" s="782"/>
      <c r="CZ736" s="782"/>
      <c r="DA736" s="782"/>
      <c r="DB736" s="782"/>
      <c r="DC736" s="782"/>
      <c r="DD736" s="782"/>
      <c r="DE736" s="782"/>
      <c r="DF736" s="782"/>
      <c r="DG736" s="782"/>
      <c r="DH736" s="782"/>
      <c r="DI736" s="782"/>
      <c r="DJ736" s="782"/>
      <c r="DK736" s="782"/>
      <c r="DL736" s="782"/>
      <c r="DM736" s="782"/>
      <c r="DN736" s="782"/>
      <c r="DO736" s="782"/>
      <c r="DP736" s="782"/>
      <c r="DQ736" s="782"/>
      <c r="DR736" s="782"/>
      <c r="DS736" s="782"/>
      <c r="DT736" s="782"/>
    </row>
    <row r="737" spans="5:124" s="168" customFormat="1" ht="14" hidden="1" customHeight="1" outlineLevel="1" x14ac:dyDescent="0.15">
      <c r="E737" s="782"/>
      <c r="H737" s="475" t="s">
        <v>785</v>
      </c>
      <c r="I737" s="475"/>
      <c r="J737" s="478"/>
      <c r="K737" s="478"/>
      <c r="L737" s="478"/>
      <c r="M737" s="478"/>
      <c r="N737" s="478"/>
      <c r="O737" s="475"/>
      <c r="P737" s="475"/>
      <c r="Q737" s="475"/>
      <c r="R737" s="475"/>
      <c r="S737" s="475"/>
      <c r="T737" s="475"/>
      <c r="U737" s="475"/>
      <c r="V737" s="475"/>
      <c r="W737" s="475"/>
      <c r="X737" s="475"/>
      <c r="Y737" s="475"/>
      <c r="Z737" s="475"/>
      <c r="AA737" s="475"/>
      <c r="AB737" s="475"/>
      <c r="AC737" s="475"/>
      <c r="AD737" s="475"/>
      <c r="AE737" s="1503">
        <f>AB101</f>
        <v>0</v>
      </c>
      <c r="AF737" s="1504"/>
      <c r="AG737" s="1504"/>
      <c r="AH737" s="1504"/>
      <c r="AI737" s="1504"/>
      <c r="AJ737" s="1504"/>
      <c r="AK737" s="1504"/>
      <c r="AL737" s="1504"/>
      <c r="AM737" s="1504"/>
      <c r="AN737" s="1504"/>
      <c r="AO737" s="1504"/>
      <c r="AP737" s="1504"/>
      <c r="AQ737" s="110"/>
      <c r="AR737" s="110"/>
      <c r="AS737" s="110"/>
      <c r="AT737" s="110"/>
      <c r="AU737" s="110"/>
      <c r="AV737" s="1503">
        <f>AZ101</f>
        <v>0</v>
      </c>
      <c r="AW737" s="1504"/>
      <c r="AX737" s="1504"/>
      <c r="AY737" s="1504"/>
      <c r="AZ737" s="1504"/>
      <c r="BA737" s="1504"/>
      <c r="BB737" s="1504"/>
      <c r="BC737" s="1504"/>
      <c r="BD737" s="1504"/>
      <c r="BE737" s="1504"/>
      <c r="BF737" s="1504"/>
      <c r="BG737" s="1504"/>
      <c r="BH737" s="475"/>
      <c r="BI737" s="475"/>
      <c r="BJ737" s="475"/>
      <c r="BK737" s="475"/>
      <c r="BL737" s="475"/>
      <c r="BM737" s="475"/>
      <c r="BN737" s="475"/>
      <c r="BQ737" s="201"/>
      <c r="BR737" s="782"/>
      <c r="BS737" s="782"/>
      <c r="BT737" s="782"/>
      <c r="BU737" s="63"/>
      <c r="BV737" s="63"/>
      <c r="BW737" s="63"/>
      <c r="BX737" s="63"/>
      <c r="BY737" s="63"/>
      <c r="BZ737" s="63"/>
      <c r="CA737" s="63"/>
      <c r="CB737" s="63"/>
      <c r="CC737" s="63"/>
      <c r="CD737" s="782"/>
      <c r="CE737" s="782"/>
      <c r="CF737" s="782"/>
      <c r="CG737" s="782"/>
      <c r="CH737" s="782"/>
      <c r="CI737" s="782"/>
      <c r="CJ737" s="782"/>
      <c r="CK737" s="782"/>
      <c r="CL737" s="782"/>
      <c r="CM737" s="782"/>
      <c r="CN737" s="782"/>
      <c r="CO737" s="782"/>
      <c r="CP737" s="782"/>
      <c r="CQ737" s="782"/>
      <c r="CR737" s="782"/>
      <c r="CS737" s="782"/>
      <c r="CT737" s="782"/>
      <c r="CU737" s="782"/>
      <c r="CV737" s="782"/>
      <c r="CW737" s="782"/>
      <c r="CX737" s="782"/>
      <c r="CY737" s="782"/>
      <c r="CZ737" s="782"/>
      <c r="DA737" s="782"/>
      <c r="DB737" s="782"/>
      <c r="DC737" s="782"/>
      <c r="DD737" s="782"/>
      <c r="DE737" s="782"/>
      <c r="DF737" s="782"/>
      <c r="DG737" s="782"/>
      <c r="DH737" s="782"/>
      <c r="DI737" s="782"/>
      <c r="DJ737" s="782"/>
      <c r="DK737" s="782"/>
      <c r="DL737" s="782"/>
      <c r="DM737" s="782"/>
      <c r="DN737" s="782"/>
      <c r="DO737" s="782"/>
      <c r="DP737" s="782"/>
      <c r="DQ737" s="782"/>
      <c r="DR737" s="782"/>
      <c r="DS737" s="782"/>
      <c r="DT737" s="782"/>
    </row>
    <row r="738" spans="5:124" ht="14" hidden="1" customHeight="1" outlineLevel="1" x14ac:dyDescent="0.15">
      <c r="H738" s="475" t="s">
        <v>786</v>
      </c>
      <c r="I738" s="475"/>
      <c r="J738" s="478"/>
      <c r="K738" s="478"/>
      <c r="L738" s="478"/>
      <c r="M738" s="478"/>
      <c r="N738" s="478"/>
      <c r="O738" s="475"/>
      <c r="P738" s="475"/>
      <c r="Q738" s="475"/>
      <c r="R738" s="475"/>
      <c r="S738" s="475"/>
      <c r="T738" s="475"/>
      <c r="U738" s="475"/>
      <c r="V738" s="475"/>
      <c r="W738" s="475"/>
      <c r="X738" s="475"/>
      <c r="Y738" s="475"/>
      <c r="Z738" s="475"/>
      <c r="AA738" s="475"/>
      <c r="AB738" s="475"/>
      <c r="AC738" s="475"/>
      <c r="AD738" s="475"/>
      <c r="AE738" s="1509">
        <f>X119</f>
        <v>0</v>
      </c>
      <c r="AF738" s="1504"/>
      <c r="AG738" s="1504"/>
      <c r="AH738" s="1504"/>
      <c r="AI738" s="1504"/>
      <c r="AJ738" s="1504"/>
      <c r="AK738" s="1504"/>
      <c r="AL738" s="1504"/>
      <c r="AM738" s="1504"/>
      <c r="AN738" s="1504"/>
      <c r="AO738" s="1504"/>
      <c r="AP738" s="1504"/>
      <c r="AQ738" s="110"/>
      <c r="AR738" s="110"/>
      <c r="AS738" s="110"/>
      <c r="AT738" s="110"/>
      <c r="AU738" s="110"/>
      <c r="AV738" s="1509">
        <f>AV119</f>
        <v>0</v>
      </c>
      <c r="AW738" s="1504"/>
      <c r="AX738" s="1504"/>
      <c r="AY738" s="1504"/>
      <c r="AZ738" s="1504"/>
      <c r="BA738" s="1504"/>
      <c r="BB738" s="1504"/>
      <c r="BC738" s="1504"/>
      <c r="BD738" s="1504"/>
      <c r="BE738" s="1504"/>
      <c r="BF738" s="1504"/>
      <c r="BG738" s="1504"/>
      <c r="BH738" s="475"/>
      <c r="BI738" s="475"/>
      <c r="BJ738" s="475"/>
      <c r="BK738" s="475"/>
      <c r="BL738" s="475"/>
      <c r="BM738" s="475"/>
      <c r="BN738" s="475"/>
      <c r="BQ738" s="201"/>
    </row>
    <row r="739" spans="5:124" ht="14" hidden="1" customHeight="1" outlineLevel="1" x14ac:dyDescent="0.15">
      <c r="H739" s="475" t="s">
        <v>787</v>
      </c>
      <c r="I739" s="475"/>
      <c r="J739" s="478"/>
      <c r="K739" s="478"/>
      <c r="L739" s="478"/>
      <c r="M739" s="478"/>
      <c r="N739" s="478"/>
      <c r="O739" s="475"/>
      <c r="P739" s="475"/>
      <c r="Q739" s="475"/>
      <c r="R739" s="475"/>
      <c r="S739" s="475"/>
      <c r="T739" s="475"/>
      <c r="U739" s="475"/>
      <c r="V739" s="475"/>
      <c r="W739" s="475"/>
      <c r="X739" s="475"/>
      <c r="Y739" s="475"/>
      <c r="Z739" s="475"/>
      <c r="AA739" s="475"/>
      <c r="AB739" s="475"/>
      <c r="AC739" s="475"/>
      <c r="AD739" s="475"/>
      <c r="AE739" s="1510" t="str">
        <f>X595</f>
        <v>Zurigo</v>
      </c>
      <c r="AF739" s="1511"/>
      <c r="AG739" s="1511"/>
      <c r="AH739" s="1511"/>
      <c r="AI739" s="1511"/>
      <c r="AJ739" s="1511"/>
      <c r="AK739" s="1511"/>
      <c r="AL739" s="1511"/>
      <c r="AM739" s="1511"/>
      <c r="AN739" s="1511"/>
      <c r="AO739" s="1511"/>
      <c r="AP739" s="1511"/>
      <c r="AQ739" s="110"/>
      <c r="AR739" s="110"/>
      <c r="AS739" s="110"/>
      <c r="AT739" s="110"/>
      <c r="AU739" s="110"/>
      <c r="AV739" s="1510" t="str">
        <f>AE739</f>
        <v>Zurigo</v>
      </c>
      <c r="AW739" s="1511"/>
      <c r="AX739" s="1511"/>
      <c r="AY739" s="1511"/>
      <c r="AZ739" s="1511"/>
      <c r="BA739" s="1511"/>
      <c r="BB739" s="1511"/>
      <c r="BC739" s="1511"/>
      <c r="BD739" s="1511"/>
      <c r="BE739" s="1511"/>
      <c r="BF739" s="1511"/>
      <c r="BG739" s="1511"/>
      <c r="BH739" s="475"/>
      <c r="BI739" s="475"/>
      <c r="BJ739" s="475"/>
      <c r="BK739" s="475"/>
      <c r="BL739" s="475"/>
      <c r="BM739" s="475"/>
      <c r="BN739" s="475"/>
      <c r="BQ739" s="201"/>
    </row>
    <row r="740" spans="5:124" ht="16" hidden="1" outlineLevel="1" x14ac:dyDescent="0.15">
      <c r="H740"/>
      <c r="J740" s="70"/>
      <c r="K740" s="70"/>
      <c r="L740" s="70"/>
      <c r="M740" s="70"/>
      <c r="N740" s="70"/>
      <c r="AQ740" s="110"/>
      <c r="AR740" s="110"/>
      <c r="AS740" s="110"/>
      <c r="AT740" s="110"/>
      <c r="AU740" s="110"/>
      <c r="BQ740" s="201"/>
    </row>
    <row r="741" spans="5:124" ht="16" hidden="1" outlineLevel="1" x14ac:dyDescent="0.15">
      <c r="H741"/>
      <c r="J741" s="70"/>
      <c r="K741" s="70"/>
      <c r="L741" s="70"/>
      <c r="M741" s="70"/>
      <c r="N741" s="70"/>
      <c r="AQ741" s="110"/>
      <c r="AR741" s="110"/>
      <c r="AS741" s="110"/>
      <c r="AT741" s="110"/>
      <c r="AU741" s="110"/>
      <c r="BQ741" s="201"/>
    </row>
    <row r="742" spans="5:124" ht="16" hidden="1" outlineLevel="1" x14ac:dyDescent="0.2">
      <c r="H742" s="484" t="str">
        <f>H642</f>
        <v>A: Refrigeratore-climatizzatore (2'000 h/a)</v>
      </c>
      <c r="I742" s="283"/>
      <c r="J742" s="477"/>
      <c r="K742" s="477"/>
      <c r="L742" s="477"/>
      <c r="M742" s="477"/>
      <c r="N742" s="283"/>
      <c r="O742" s="283"/>
      <c r="P742" s="283"/>
      <c r="Q742" s="283"/>
      <c r="R742" s="283"/>
      <c r="S742" s="283"/>
      <c r="T742" s="283"/>
      <c r="U742" s="485"/>
      <c r="V742" s="283"/>
      <c r="W742" s="283"/>
      <c r="X742" s="283"/>
      <c r="Y742" s="283"/>
      <c r="Z742" s="283"/>
      <c r="AA742" s="486"/>
      <c r="AB742" s="487"/>
      <c r="AC742" s="283"/>
      <c r="AD742" s="283"/>
      <c r="AE742" s="283"/>
      <c r="AF742" s="283"/>
      <c r="AG742" s="283"/>
      <c r="AH742" s="283"/>
      <c r="AI742" s="283"/>
      <c r="AJ742" s="283"/>
      <c r="AK742" s="283"/>
      <c r="AL742" s="283"/>
      <c r="AM742" s="283"/>
      <c r="AN742" s="283"/>
      <c r="AO742" s="283"/>
      <c r="AP742" s="283"/>
      <c r="BQ742" s="201"/>
    </row>
    <row r="743" spans="5:124" hidden="1" outlineLevel="1" x14ac:dyDescent="0.15">
      <c r="H743"/>
      <c r="J743" s="70"/>
      <c r="K743" s="70"/>
      <c r="L743" s="70"/>
      <c r="M743" s="70"/>
      <c r="N743" s="70"/>
      <c r="BQ743" s="201"/>
    </row>
    <row r="744" spans="5:124" hidden="1" outlineLevel="1" x14ac:dyDescent="0.15">
      <c r="H744" t="str">
        <f>H742</f>
        <v>A: Refrigeratore-climatizzatore (2'000 h/a)</v>
      </c>
      <c r="J744" s="70"/>
      <c r="K744" s="70"/>
      <c r="L744" s="70"/>
      <c r="M744" s="70"/>
      <c r="N744" s="70"/>
      <c r="BQ744" s="201"/>
    </row>
    <row r="745" spans="5:124" hidden="1" outlineLevel="1" x14ac:dyDescent="0.15">
      <c r="H745" s="482" t="str">
        <f>X$494</f>
        <v>Secco</v>
      </c>
      <c r="R745" s="1273" t="s">
        <v>788</v>
      </c>
      <c r="S745" s="1273"/>
      <c r="T745" s="1273"/>
      <c r="U745" s="1273"/>
      <c r="V745" s="1273"/>
      <c r="W745" s="1273"/>
      <c r="X745" s="1273"/>
      <c r="Y745" s="1273"/>
      <c r="Z745" s="1273"/>
      <c r="AA745" s="1273"/>
      <c r="AE745" s="1273" t="s">
        <v>788</v>
      </c>
      <c r="AF745" s="1273"/>
      <c r="AG745" s="1273"/>
      <c r="AH745" s="1273"/>
      <c r="AI745" s="1273"/>
      <c r="AJ745" s="1273"/>
      <c r="AK745" s="1273"/>
      <c r="AL745" s="1273"/>
      <c r="AM745" s="1273"/>
      <c r="AN745" s="1273"/>
      <c r="AV745" s="1273" t="s">
        <v>788</v>
      </c>
      <c r="AW745" s="1273"/>
      <c r="AX745" s="1273"/>
      <c r="AY745" s="1273"/>
      <c r="AZ745" s="1273"/>
      <c r="BA745" s="1273"/>
      <c r="BB745" s="1273"/>
      <c r="BC745" s="1273"/>
      <c r="BD745" s="1273"/>
      <c r="BE745" s="1273"/>
      <c r="BQ745" s="201"/>
    </row>
    <row r="746" spans="5:124" hidden="1" outlineLevel="1" x14ac:dyDescent="0.15">
      <c r="H746"/>
      <c r="R746" s="1273">
        <v>6</v>
      </c>
      <c r="S746" s="1273"/>
      <c r="T746" s="1273">
        <v>10</v>
      </c>
      <c r="U746" s="1273"/>
      <c r="V746" s="1273">
        <v>14</v>
      </c>
      <c r="W746" s="1273"/>
      <c r="X746" s="1273">
        <v>18</v>
      </c>
      <c r="Y746" s="1273"/>
      <c r="Z746" s="1273">
        <v>22</v>
      </c>
      <c r="AA746" s="1273"/>
      <c r="AE746" s="1273">
        <v>6</v>
      </c>
      <c r="AF746" s="1273"/>
      <c r="AG746" s="1273">
        <v>10</v>
      </c>
      <c r="AH746" s="1273"/>
      <c r="AI746" s="1273">
        <v>14</v>
      </c>
      <c r="AJ746" s="1273"/>
      <c r="AK746" s="1273">
        <v>18</v>
      </c>
      <c r="AL746" s="1273"/>
      <c r="AM746" s="1273">
        <v>22</v>
      </c>
      <c r="AN746" s="1273"/>
      <c r="AO746" s="1325">
        <f>SUM(AE747:AN754)</f>
        <v>0</v>
      </c>
      <c r="AP746" s="1326"/>
      <c r="AV746" s="1273">
        <v>6</v>
      </c>
      <c r="AW746" s="1273"/>
      <c r="AX746" s="1273">
        <v>10</v>
      </c>
      <c r="AY746" s="1273"/>
      <c r="AZ746" s="1273">
        <v>14</v>
      </c>
      <c r="BA746" s="1273"/>
      <c r="BB746" s="1273">
        <v>18</v>
      </c>
      <c r="BC746" s="1273"/>
      <c r="BD746" s="1273">
        <v>22</v>
      </c>
      <c r="BE746" s="1273"/>
      <c r="BF746" s="1325">
        <f>SUM(AV747:BE754)</f>
        <v>0</v>
      </c>
      <c r="BG746" s="1326"/>
      <c r="BQ746" s="201"/>
      <c r="BR746" s="63" t="s">
        <v>1563</v>
      </c>
    </row>
    <row r="747" spans="5:124" hidden="1" outlineLevel="1" x14ac:dyDescent="0.15">
      <c r="H747" s="479" t="str">
        <f>H760</f>
        <v>Basilea</v>
      </c>
      <c r="K747" s="480" t="str">
        <f>H760</f>
        <v>Basilea</v>
      </c>
      <c r="R747" s="1274">
        <v>0</v>
      </c>
      <c r="S747" s="1274"/>
      <c r="T747" s="1274">
        <v>0.01</v>
      </c>
      <c r="U747" s="1274"/>
      <c r="V747" s="1274">
        <v>0.06</v>
      </c>
      <c r="W747" s="1274"/>
      <c r="X747" s="1274">
        <v>0.17</v>
      </c>
      <c r="Y747" s="1274"/>
      <c r="Z747" s="1274">
        <v>0.38</v>
      </c>
      <c r="AA747" s="1274"/>
      <c r="AE747" s="1268">
        <f>IF($AE$736=$H$744,IF($AE$737=$H$745,IF($AE$738=AE$746,IF($AE$739=$K747,R747,0),0),0),0)</f>
        <v>0</v>
      </c>
      <c r="AF747" s="1268"/>
      <c r="AG747" s="1268">
        <f>IF($AE$736=$H$744,IF($AE$737=$H$745,IF($AE$738=AG$746,IF($AE$739=$K747,T747,0),0),0),0)</f>
        <v>0</v>
      </c>
      <c r="AH747" s="1268"/>
      <c r="AI747" s="1268">
        <f>IF($AE$736=$H$744,IF($AE$737=$H$745,IF($AE$738=AI$746,IF($AE$739=$K747,V747,0),0),0),0)</f>
        <v>0</v>
      </c>
      <c r="AJ747" s="1268"/>
      <c r="AK747" s="1268">
        <f>IF($AE$736=$H$744,IF($AE$737=$H$745,IF($AE$738=AK$746,IF($AE$739=$K747,X747,0),0),0),0)</f>
        <v>0</v>
      </c>
      <c r="AL747" s="1268"/>
      <c r="AM747" s="1268">
        <f>IF($AE$736=$H$744,IF($AE$737=$H$745,IF($AE$738=AM$746,IF($AE$739=$K747,Z747,0),0),0),0)</f>
        <v>0</v>
      </c>
      <c r="AN747" s="1268"/>
      <c r="AV747" s="1268">
        <f>IF($AV$736=$H$744,IF($AV$737=$H$745,IF($AV$738=AV$746,IF($AV$739=$K747,R747,0),0),0),0)</f>
        <v>0</v>
      </c>
      <c r="AW747" s="1268"/>
      <c r="AX747" s="1268">
        <f>IF($AV$736=$H$744,IF($AV$737=$H$745,IF($AV$738=AX$746,IF($AV$739=$K747,T747,0),0),0),0)</f>
        <v>0</v>
      </c>
      <c r="AY747" s="1268"/>
      <c r="AZ747" s="1268">
        <f>IF($AV$736=$H$744,IF($AV$737=$H$745,IF($AV$738=AZ$746,IF($AV$739=$K747,V747,0),0),0),0)</f>
        <v>0</v>
      </c>
      <c r="BA747" s="1268"/>
      <c r="BB747" s="1268">
        <f>IF($AV$736=$H$744,IF($AV$737=$H$745,IF($AV$738=BB$746,IF($AV$739=$K747,X747,0),0),0),0)</f>
        <v>0</v>
      </c>
      <c r="BC747" s="1268"/>
      <c r="BD747" s="1268">
        <f>IF($AV$736=$H$744,IF($AV$737=$H$745,IF($AV$738=BD$746,IF($AV$739=$K747,Z747,0),0),0),0)</f>
        <v>0</v>
      </c>
      <c r="BE747" s="1268"/>
      <c r="BQ747" s="201"/>
      <c r="BR747" s="63" t="s">
        <v>1562</v>
      </c>
    </row>
    <row r="748" spans="5:124" hidden="1" outlineLevel="1" x14ac:dyDescent="0.15">
      <c r="H748" s="479" t="str">
        <f t="shared" ref="H748:H754" si="117">H599</f>
        <v>Berna</v>
      </c>
      <c r="K748" s="480" t="str">
        <f t="shared" ref="K748:K754" si="118">H761</f>
        <v>Berna</v>
      </c>
      <c r="R748" s="1274">
        <v>0</v>
      </c>
      <c r="S748" s="1274"/>
      <c r="T748" s="1274">
        <v>0.01</v>
      </c>
      <c r="U748" s="1274"/>
      <c r="V748" s="1274">
        <v>0.05</v>
      </c>
      <c r="W748" s="1274"/>
      <c r="X748" s="1274">
        <v>0.18</v>
      </c>
      <c r="Y748" s="1274"/>
      <c r="Z748" s="1274">
        <v>0.39700000000000002</v>
      </c>
      <c r="AA748" s="1274"/>
      <c r="AE748" s="1268">
        <f t="shared" ref="AE748:AE752" si="119">IF($AE$736=$H$744,IF($AE$737=$H$745,IF($AE$738=AE$746,IF($AE$739=$K748,R748,0),0),0),0)</f>
        <v>0</v>
      </c>
      <c r="AF748" s="1268"/>
      <c r="AG748" s="1268">
        <f t="shared" ref="AG748:AG752" si="120">IF($AE$736=$H$744,IF($AE$737=$H$745,IF($AE$738=AG$746,IF($AE$739=$K748,T748,0),0),0),0)</f>
        <v>0</v>
      </c>
      <c r="AH748" s="1268"/>
      <c r="AI748" s="1268">
        <f t="shared" ref="AI748:AI752" si="121">IF($AE$736=$H$744,IF($AE$737=$H$745,IF($AE$738=AI$746,IF($AE$739=$K748,V748,0),0),0),0)</f>
        <v>0</v>
      </c>
      <c r="AJ748" s="1268"/>
      <c r="AK748" s="1268">
        <f t="shared" ref="AK748:AK752" si="122">IF($AE$736=$H$744,IF($AE$737=$H$745,IF($AE$738=AK$746,IF($AE$739=$K748,X748,0),0),0),0)</f>
        <v>0</v>
      </c>
      <c r="AL748" s="1268"/>
      <c r="AM748" s="1268">
        <f t="shared" ref="AM748:AM752" si="123">IF($AE$736=$H$744,IF($AE$737=$H$745,IF($AE$738=AM$746,IF($AE$739=$K748,Z748,0),0),0),0)</f>
        <v>0</v>
      </c>
      <c r="AN748" s="1268"/>
      <c r="AV748" s="1268">
        <f t="shared" ref="AV748:AV752" si="124">IF($AV$736=$H$744,IF($AV$737=$H$745,IF($AV$738=AV$746,IF($AV$739=$K748,R748,0),0),0),0)</f>
        <v>0</v>
      </c>
      <c r="AW748" s="1268"/>
      <c r="AX748" s="1268">
        <f t="shared" ref="AX748:AX752" si="125">IF($AV$736=$H$744,IF($AV$737=$H$745,IF($AV$738=AX$746,IF($AV$739=$K748,T748,0),0),0),0)</f>
        <v>0</v>
      </c>
      <c r="AY748" s="1268"/>
      <c r="AZ748" s="1268">
        <f t="shared" ref="AZ748:AZ752" si="126">IF($AV$736=$H$744,IF($AV$737=$H$745,IF($AV$738=AZ$746,IF($AV$739=$K748,V748,0),0),0),0)</f>
        <v>0</v>
      </c>
      <c r="BA748" s="1268"/>
      <c r="BB748" s="1268">
        <f t="shared" ref="BB748:BB752" si="127">IF($AV$736=$H$744,IF($AV$737=$H$745,IF($AV$738=BB$746,IF($AV$739=$K748,X748,0),0),0),0)</f>
        <v>0</v>
      </c>
      <c r="BC748" s="1268"/>
      <c r="BD748" s="1268">
        <f t="shared" ref="BD748:BD752" si="128">IF($AV$736=$H$744,IF($AV$737=$H$745,IF($AV$738=BD$746,IF($AV$739=$K748,Z748,0),0),0),0)</f>
        <v>0</v>
      </c>
      <c r="BE748" s="1268"/>
      <c r="BQ748" s="201"/>
    </row>
    <row r="749" spans="5:124" hidden="1" outlineLevel="1" x14ac:dyDescent="0.15">
      <c r="H749" s="479" t="str">
        <f t="shared" si="117"/>
        <v>Davos</v>
      </c>
      <c r="K749" s="480" t="str">
        <f t="shared" si="118"/>
        <v>Davos</v>
      </c>
      <c r="R749" s="1274">
        <v>0</v>
      </c>
      <c r="S749" s="1274"/>
      <c r="T749" s="1274">
        <v>0.03</v>
      </c>
      <c r="U749" s="1274"/>
      <c r="V749" s="1274">
        <v>0.1</v>
      </c>
      <c r="W749" s="1274"/>
      <c r="X749" s="1274">
        <v>0.28000000000000003</v>
      </c>
      <c r="Y749" s="1274"/>
      <c r="Z749" s="1274">
        <v>0.52</v>
      </c>
      <c r="AA749" s="1274"/>
      <c r="AE749" s="1268">
        <f t="shared" si="119"/>
        <v>0</v>
      </c>
      <c r="AF749" s="1268"/>
      <c r="AG749" s="1268">
        <f t="shared" si="120"/>
        <v>0</v>
      </c>
      <c r="AH749" s="1268"/>
      <c r="AI749" s="1268">
        <f t="shared" si="121"/>
        <v>0</v>
      </c>
      <c r="AJ749" s="1268"/>
      <c r="AK749" s="1268">
        <f t="shared" si="122"/>
        <v>0</v>
      </c>
      <c r="AL749" s="1268"/>
      <c r="AM749" s="1268">
        <f t="shared" si="123"/>
        <v>0</v>
      </c>
      <c r="AN749" s="1268"/>
      <c r="AV749" s="1268">
        <f t="shared" si="124"/>
        <v>0</v>
      </c>
      <c r="AW749" s="1268"/>
      <c r="AX749" s="1268">
        <f t="shared" si="125"/>
        <v>0</v>
      </c>
      <c r="AY749" s="1268"/>
      <c r="AZ749" s="1268">
        <f t="shared" si="126"/>
        <v>0</v>
      </c>
      <c r="BA749" s="1268"/>
      <c r="BB749" s="1268">
        <f t="shared" si="127"/>
        <v>0</v>
      </c>
      <c r="BC749" s="1268"/>
      <c r="BD749" s="1268">
        <f t="shared" si="128"/>
        <v>0</v>
      </c>
      <c r="BE749" s="1268"/>
      <c r="BQ749" s="201"/>
    </row>
    <row r="750" spans="5:124" hidden="1" outlineLevel="1" x14ac:dyDescent="0.15">
      <c r="H750" s="479" t="str">
        <f t="shared" si="117"/>
        <v>Ginevra</v>
      </c>
      <c r="K750" s="480" t="str">
        <f t="shared" si="118"/>
        <v>Ginevra</v>
      </c>
      <c r="R750" s="1274">
        <v>0</v>
      </c>
      <c r="S750" s="1274"/>
      <c r="T750" s="1274">
        <v>0.02</v>
      </c>
      <c r="U750" s="1274"/>
      <c r="V750" s="1274">
        <v>0.05</v>
      </c>
      <c r="W750" s="1274"/>
      <c r="X750" s="1274">
        <v>0.15</v>
      </c>
      <c r="Y750" s="1274"/>
      <c r="Z750" s="1274">
        <v>0.36</v>
      </c>
      <c r="AA750" s="1274"/>
      <c r="AE750" s="1268">
        <f t="shared" si="119"/>
        <v>0</v>
      </c>
      <c r="AF750" s="1268"/>
      <c r="AG750" s="1268">
        <f t="shared" si="120"/>
        <v>0</v>
      </c>
      <c r="AH750" s="1268"/>
      <c r="AI750" s="1268">
        <f t="shared" si="121"/>
        <v>0</v>
      </c>
      <c r="AJ750" s="1268"/>
      <c r="AK750" s="1268">
        <f t="shared" si="122"/>
        <v>0</v>
      </c>
      <c r="AL750" s="1268"/>
      <c r="AM750" s="1268">
        <f t="shared" si="123"/>
        <v>0</v>
      </c>
      <c r="AN750" s="1268"/>
      <c r="AV750" s="1268">
        <f t="shared" si="124"/>
        <v>0</v>
      </c>
      <c r="AW750" s="1268"/>
      <c r="AX750" s="1268">
        <f t="shared" si="125"/>
        <v>0</v>
      </c>
      <c r="AY750" s="1268"/>
      <c r="AZ750" s="1268">
        <f t="shared" si="126"/>
        <v>0</v>
      </c>
      <c r="BA750" s="1268"/>
      <c r="BB750" s="1268">
        <f t="shared" si="127"/>
        <v>0</v>
      </c>
      <c r="BC750" s="1268"/>
      <c r="BD750" s="1268">
        <f t="shared" si="128"/>
        <v>0</v>
      </c>
      <c r="BE750" s="1268"/>
      <c r="BQ750" s="201"/>
    </row>
    <row r="751" spans="5:124" hidden="1" outlineLevel="1" x14ac:dyDescent="0.15">
      <c r="H751" s="479" t="str">
        <f t="shared" si="117"/>
        <v>La-Chaux-de-Fonds</v>
      </c>
      <c r="K751" s="480" t="str">
        <f t="shared" si="118"/>
        <v>La-Chaux-de-Fonds</v>
      </c>
      <c r="R751" s="1274">
        <v>2E-3</v>
      </c>
      <c r="S751" s="1274"/>
      <c r="T751" s="1274">
        <v>1.4999999999999999E-2</v>
      </c>
      <c r="U751" s="1274"/>
      <c r="V751" s="1274">
        <v>6.3E-2</v>
      </c>
      <c r="W751" s="1274"/>
      <c r="X751" s="1274">
        <v>0.20399999999999999</v>
      </c>
      <c r="Y751" s="1274"/>
      <c r="Z751" s="1274">
        <v>0.46400000000000002</v>
      </c>
      <c r="AA751" s="1274"/>
      <c r="AE751" s="1268">
        <f>IF($AE$736=$H$744,IF($AE$737=$H$745,IF($AE$738=AE$746,IF($AE$739=$K751,R751,0),0),0),0)</f>
        <v>0</v>
      </c>
      <c r="AF751" s="1268"/>
      <c r="AG751" s="1268">
        <f t="shared" si="120"/>
        <v>0</v>
      </c>
      <c r="AH751" s="1268"/>
      <c r="AI751" s="1268">
        <f t="shared" si="121"/>
        <v>0</v>
      </c>
      <c r="AJ751" s="1268"/>
      <c r="AK751" s="1268">
        <f t="shared" si="122"/>
        <v>0</v>
      </c>
      <c r="AL751" s="1268"/>
      <c r="AM751" s="1268">
        <f t="shared" si="123"/>
        <v>0</v>
      </c>
      <c r="AN751" s="1268"/>
      <c r="AV751" s="1268">
        <f t="shared" si="124"/>
        <v>0</v>
      </c>
      <c r="AW751" s="1268"/>
      <c r="AX751" s="1268">
        <f t="shared" si="125"/>
        <v>0</v>
      </c>
      <c r="AY751" s="1268"/>
      <c r="AZ751" s="1268">
        <f t="shared" si="126"/>
        <v>0</v>
      </c>
      <c r="BA751" s="1268"/>
      <c r="BB751" s="1268">
        <f t="shared" si="127"/>
        <v>0</v>
      </c>
      <c r="BC751" s="1268"/>
      <c r="BD751" s="1268">
        <f t="shared" si="128"/>
        <v>0</v>
      </c>
      <c r="BE751" s="1268"/>
      <c r="BQ751" s="201"/>
    </row>
    <row r="752" spans="5:124" hidden="1" outlineLevel="1" x14ac:dyDescent="0.15">
      <c r="H752" s="479" t="str">
        <f t="shared" si="117"/>
        <v>Lugano</v>
      </c>
      <c r="K752" s="480" t="str">
        <f t="shared" si="118"/>
        <v>Lugano</v>
      </c>
      <c r="R752" s="1274">
        <v>0</v>
      </c>
      <c r="S752" s="1274"/>
      <c r="T752" s="1274">
        <v>0.01</v>
      </c>
      <c r="U752" s="1274"/>
      <c r="V752" s="1274">
        <v>0.03</v>
      </c>
      <c r="W752" s="1274"/>
      <c r="X752" s="1274">
        <v>0.11</v>
      </c>
      <c r="Y752" s="1274"/>
      <c r="Z752" s="1274">
        <v>0.3</v>
      </c>
      <c r="AA752" s="1274"/>
      <c r="AE752" s="1268">
        <f t="shared" si="119"/>
        <v>0</v>
      </c>
      <c r="AF752" s="1268"/>
      <c r="AG752" s="1268">
        <f t="shared" si="120"/>
        <v>0</v>
      </c>
      <c r="AH752" s="1268"/>
      <c r="AI752" s="1268">
        <f t="shared" si="121"/>
        <v>0</v>
      </c>
      <c r="AJ752" s="1268"/>
      <c r="AK752" s="1268">
        <f t="shared" si="122"/>
        <v>0</v>
      </c>
      <c r="AL752" s="1268"/>
      <c r="AM752" s="1268">
        <f t="shared" si="123"/>
        <v>0</v>
      </c>
      <c r="AN752" s="1268"/>
      <c r="AV752" s="1268">
        <f t="shared" si="124"/>
        <v>0</v>
      </c>
      <c r="AW752" s="1268"/>
      <c r="AX752" s="1268">
        <f t="shared" si="125"/>
        <v>0</v>
      </c>
      <c r="AY752" s="1268"/>
      <c r="AZ752" s="1268">
        <f t="shared" si="126"/>
        <v>0</v>
      </c>
      <c r="BA752" s="1268"/>
      <c r="BB752" s="1268">
        <f t="shared" si="127"/>
        <v>0</v>
      </c>
      <c r="BC752" s="1268"/>
      <c r="BD752" s="1268">
        <f t="shared" si="128"/>
        <v>0</v>
      </c>
      <c r="BE752" s="1268"/>
      <c r="BQ752" s="201"/>
    </row>
    <row r="753" spans="8:69" hidden="1" outlineLevel="1" x14ac:dyDescent="0.15">
      <c r="H753" s="479" t="str">
        <f t="shared" si="117"/>
        <v>San Gallo</v>
      </c>
      <c r="K753" s="480" t="str">
        <f t="shared" si="118"/>
        <v>San Gallo</v>
      </c>
      <c r="R753" s="1274">
        <v>0</v>
      </c>
      <c r="S753" s="1274"/>
      <c r="T753" s="1274">
        <v>0.02</v>
      </c>
      <c r="U753" s="1274"/>
      <c r="V753" s="1274">
        <v>0.09</v>
      </c>
      <c r="W753" s="1274"/>
      <c r="X753" s="1274">
        <v>0.24</v>
      </c>
      <c r="Y753" s="1274"/>
      <c r="Z753" s="1274">
        <v>0.48199999999999998</v>
      </c>
      <c r="AA753" s="1274"/>
      <c r="AE753" s="1268">
        <f>IF($AE$736=$H$744,IF($AE$737=$H$745,IF($AE$738=AE$746,IF($AE$739=$K753,R753,0),0),0),0)</f>
        <v>0</v>
      </c>
      <c r="AF753" s="1268"/>
      <c r="AG753" s="1268">
        <f>IF($AE$736=$H$744,IF($AE$737=$H$745,IF($AE$738=AG$746,IF($AE$739=$K753,T753,0),0),0),0)</f>
        <v>0</v>
      </c>
      <c r="AH753" s="1268"/>
      <c r="AI753" s="1268">
        <f>IF($AE$736=$H$744,IF($AE$737=$H$745,IF($AE$738=AI$746,IF($AE$739=$K753,V753,0),0),0),0)</f>
        <v>0</v>
      </c>
      <c r="AJ753" s="1268"/>
      <c r="AK753" s="1268">
        <f>IF($AE$736=$H$744,IF($AE$737=$H$745,IF($AE$738=AK$746,IF($AE$739=$K753,X753,0),0),0),0)</f>
        <v>0</v>
      </c>
      <c r="AL753" s="1268"/>
      <c r="AM753" s="1268">
        <f>IF($AE$736=$H$744,IF($AE$737=$H$745,IF($AE$738=AM$746,IF($AE$739=$K753,Z753,0),0),0),0)</f>
        <v>0</v>
      </c>
      <c r="AN753" s="1268"/>
      <c r="AV753" s="1268">
        <f>IF($AV$736=$H$744,IF($AV$737=$H$745,IF($AV$738=AV$746,IF($AV$739=$K753,R753,0),0),0),0)</f>
        <v>0</v>
      </c>
      <c r="AW753" s="1268"/>
      <c r="AX753" s="1268">
        <f>IF($AV$736=$H$744,IF($AV$737=$H$745,IF($AV$738=AX$746,IF($AV$739=$K753,T753,0),0),0),0)</f>
        <v>0</v>
      </c>
      <c r="AY753" s="1268"/>
      <c r="AZ753" s="1268">
        <f>IF($AV$736=$H$744,IF($AV$737=$H$745,IF($AV$738=AZ$746,IF($AV$739=$K753,V753,0),0),0),0)</f>
        <v>0</v>
      </c>
      <c r="BA753" s="1268"/>
      <c r="BB753" s="1268">
        <f>IF($AV$736=$H$744,IF($AV$737=$H$745,IF($AV$738=BB$746,IF($AV$739=$K753,X753,0),0),0),0)</f>
        <v>0</v>
      </c>
      <c r="BC753" s="1268"/>
      <c r="BD753" s="1268">
        <f>IF($AV$736=$H$744,IF($AV$737=$H$745,IF($AV$738=BD$746,IF($AV$739=$K753,Z753,0),0),0),0)</f>
        <v>0</v>
      </c>
      <c r="BE753" s="1268"/>
      <c r="BQ753" s="201"/>
    </row>
    <row r="754" spans="8:69" hidden="1" outlineLevel="1" x14ac:dyDescent="0.15">
      <c r="H754" s="479" t="str">
        <f t="shared" si="117"/>
        <v>Zurigo</v>
      </c>
      <c r="K754" s="480" t="str">
        <f t="shared" si="118"/>
        <v>Zurigo</v>
      </c>
      <c r="R754" s="1274">
        <v>0</v>
      </c>
      <c r="S754" s="1274"/>
      <c r="T754" s="1274">
        <v>0</v>
      </c>
      <c r="U754" s="1274"/>
      <c r="V754" s="1274">
        <v>0.05</v>
      </c>
      <c r="W754" s="1274"/>
      <c r="X754" s="1274">
        <v>0.16</v>
      </c>
      <c r="Y754" s="1274"/>
      <c r="Z754" s="1274">
        <v>0.37</v>
      </c>
      <c r="AA754" s="1274"/>
      <c r="AE754" s="1268">
        <f>IF($AE$736=$H$744,IF($AE$737=$H$745,IF($AE$738=AE$746,IF($AE$739=$K754,R754,0),0),0),0)</f>
        <v>0</v>
      </c>
      <c r="AF754" s="1268"/>
      <c r="AG754" s="1268">
        <f>IF($AE$736=$H$744,IF($AE$737=$H$745,IF($AE$738=AG$746,IF($AE$739=$K754,T754,0),0),0),0)</f>
        <v>0</v>
      </c>
      <c r="AH754" s="1268"/>
      <c r="AI754" s="1268">
        <f>IF($AE$736=$H$744,IF($AE$737=$H$745,IF($AE$738=AI$746,IF($AE$739=$K754,V754,0),0),0),0)</f>
        <v>0</v>
      </c>
      <c r="AJ754" s="1268"/>
      <c r="AK754" s="1268">
        <f>IF($AE$736=$H$744,IF($AE$737=$H$745,IF($AE$738=AK$746,IF($AE$739=$K754,X754,0),0),0),0)</f>
        <v>0</v>
      </c>
      <c r="AL754" s="1268"/>
      <c r="AM754" s="1268">
        <f>IF($AE$736=$H$744,IF($AE$737=$H$745,IF($AE$738=AM$746,IF($AE$739=$K754,Z754,0),0),0),0)</f>
        <v>0</v>
      </c>
      <c r="AN754" s="1268"/>
      <c r="AV754" s="1268">
        <f>IF($AV$736=$H$744,IF($AV$737=$H$745,IF($AV$738=AV$746,IF($AV$739=$K754,R754,0),0),0),0)</f>
        <v>0</v>
      </c>
      <c r="AW754" s="1268"/>
      <c r="AX754" s="1268">
        <f>IF($AV$736=$H$744,IF($AV$737=$H$745,IF($AV$738=AX$746,IF($AV$739=$K754,T754,0),0),0),0)</f>
        <v>0</v>
      </c>
      <c r="AY754" s="1268"/>
      <c r="AZ754" s="1268">
        <f>IF($AV$736=$H$744,IF($AV$737=$H$745,IF($AV$738=AZ$746,IF($AV$739=$K754,V754,0),0),0),0)</f>
        <v>0</v>
      </c>
      <c r="BA754" s="1268"/>
      <c r="BB754" s="1268">
        <f>IF($AV$736=$H$744,IF($AV$737=$H$745,IF($AV$738=BB$746,IF($AV$739=$K754,X754,0),0),0),0)</f>
        <v>0</v>
      </c>
      <c r="BC754" s="1268"/>
      <c r="BD754" s="1268">
        <f>IF($AV$736=$H$744,IF($AV$737=$H$745,IF($AV$738=BD$746,IF($AV$739=$K754,Z754,0),0),0),0)</f>
        <v>0</v>
      </c>
      <c r="BE754" s="1268"/>
      <c r="BQ754" s="201"/>
    </row>
    <row r="755" spans="8:69" hidden="1" outlineLevel="1" x14ac:dyDescent="0.15">
      <c r="H755" s="583"/>
      <c r="K755" s="903"/>
      <c r="R755" s="747"/>
      <c r="S755" s="747"/>
      <c r="T755" s="747"/>
      <c r="U755" s="747"/>
      <c r="V755" s="747"/>
      <c r="W755" s="747"/>
      <c r="X755" s="747"/>
      <c r="Y755" s="747"/>
      <c r="Z755" s="747"/>
      <c r="AA755" s="747"/>
      <c r="AE755" s="748"/>
      <c r="AF755" s="748"/>
      <c r="AG755" s="748"/>
      <c r="AH755" s="748"/>
      <c r="AI755" s="748"/>
      <c r="AJ755" s="748"/>
      <c r="AK755" s="748"/>
      <c r="AL755" s="748"/>
      <c r="AM755" s="748"/>
      <c r="AN755" s="748"/>
      <c r="AV755" s="748"/>
      <c r="AW755" s="748"/>
      <c r="AX755" s="748"/>
      <c r="AY755" s="748"/>
      <c r="AZ755" s="748"/>
      <c r="BA755" s="748"/>
      <c r="BB755" s="748"/>
      <c r="BC755" s="748"/>
      <c r="BD755" s="748"/>
      <c r="BE755" s="748"/>
      <c r="BQ755" s="201"/>
    </row>
    <row r="756" spans="8:69" hidden="1" outlineLevel="1" x14ac:dyDescent="0.15">
      <c r="H756"/>
      <c r="U756"/>
      <c r="BQ756" s="201"/>
    </row>
    <row r="757" spans="8:69" hidden="1" outlineLevel="1" x14ac:dyDescent="0.15">
      <c r="H757" t="str">
        <f>H744</f>
        <v>A: Refrigeratore-climatizzatore (2'000 h/a)</v>
      </c>
      <c r="U757"/>
      <c r="BQ757" s="201"/>
    </row>
    <row r="758" spans="8:69" hidden="1" outlineLevel="1" x14ac:dyDescent="0.15">
      <c r="H758" s="483" t="str">
        <f>X$495</f>
        <v>Ibrido</v>
      </c>
      <c r="R758" s="1269" t="s">
        <v>788</v>
      </c>
      <c r="S758" s="1269"/>
      <c r="T758" s="1269"/>
      <c r="U758" s="1269"/>
      <c r="V758" s="1269"/>
      <c r="W758" s="1269"/>
      <c r="X758" s="1269"/>
      <c r="Y758" s="1269"/>
      <c r="Z758" s="1269"/>
      <c r="AA758" s="1269"/>
      <c r="AE758" s="1269" t="s">
        <v>788</v>
      </c>
      <c r="AF758" s="1269"/>
      <c r="AG758" s="1269"/>
      <c r="AH758" s="1269"/>
      <c r="AI758" s="1269"/>
      <c r="AJ758" s="1269"/>
      <c r="AK758" s="1269"/>
      <c r="AL758" s="1269"/>
      <c r="AM758" s="1269"/>
      <c r="AN758" s="1269"/>
      <c r="AV758" s="1269" t="s">
        <v>788</v>
      </c>
      <c r="AW758" s="1269"/>
      <c r="AX758" s="1269"/>
      <c r="AY758" s="1269"/>
      <c r="AZ758" s="1269"/>
      <c r="BA758" s="1269"/>
      <c r="BB758" s="1269"/>
      <c r="BC758" s="1269"/>
      <c r="BD758" s="1269"/>
      <c r="BE758" s="1269"/>
      <c r="BQ758" s="201"/>
    </row>
    <row r="759" spans="8:69" hidden="1" outlineLevel="1" x14ac:dyDescent="0.15">
      <c r="H759"/>
      <c r="R759" s="1269">
        <v>6</v>
      </c>
      <c r="S759" s="1269"/>
      <c r="T759" s="1269">
        <v>10</v>
      </c>
      <c r="U759" s="1269"/>
      <c r="V759" s="1269">
        <v>14</v>
      </c>
      <c r="W759" s="1269"/>
      <c r="X759" s="1269">
        <v>18</v>
      </c>
      <c r="Y759" s="1269"/>
      <c r="Z759" s="1269">
        <v>22</v>
      </c>
      <c r="AA759" s="1269"/>
      <c r="AE759" s="1269">
        <v>6</v>
      </c>
      <c r="AF759" s="1269"/>
      <c r="AG759" s="1269">
        <v>10</v>
      </c>
      <c r="AH759" s="1269"/>
      <c r="AI759" s="1269">
        <v>14</v>
      </c>
      <c r="AJ759" s="1269"/>
      <c r="AK759" s="1269">
        <v>18</v>
      </c>
      <c r="AL759" s="1269"/>
      <c r="AM759" s="1269">
        <v>22</v>
      </c>
      <c r="AN759" s="1269"/>
      <c r="AO759" s="1325">
        <f>SUM(AE760:AN767)</f>
        <v>0</v>
      </c>
      <c r="AP759" s="1326"/>
      <c r="AV759" s="1269">
        <v>6</v>
      </c>
      <c r="AW759" s="1269"/>
      <c r="AX759" s="1269">
        <v>10</v>
      </c>
      <c r="AY759" s="1269"/>
      <c r="AZ759" s="1269">
        <v>14</v>
      </c>
      <c r="BA759" s="1269"/>
      <c r="BB759" s="1269">
        <v>18</v>
      </c>
      <c r="BC759" s="1269"/>
      <c r="BD759" s="1269">
        <v>22</v>
      </c>
      <c r="BE759" s="1269"/>
      <c r="BF759" s="1325">
        <f>SUM(AV760:BE767)</f>
        <v>0</v>
      </c>
      <c r="BG759" s="1326"/>
      <c r="BQ759" s="201"/>
    </row>
    <row r="760" spans="8:69" hidden="1" outlineLevel="1" x14ac:dyDescent="0.15">
      <c r="H760" s="479" t="str">
        <f>H598</f>
        <v>Basilea</v>
      </c>
      <c r="K760" s="480" t="str">
        <f>H760</f>
        <v>Basilea</v>
      </c>
      <c r="R760" s="1274">
        <v>0</v>
      </c>
      <c r="S760" s="1274"/>
      <c r="T760" s="1274">
        <v>0.01</v>
      </c>
      <c r="U760" s="1274"/>
      <c r="V760" s="1274">
        <v>0.11</v>
      </c>
      <c r="W760" s="1274"/>
      <c r="X760" s="1274">
        <v>0.35</v>
      </c>
      <c r="Y760" s="1274"/>
      <c r="Z760" s="1274">
        <v>0.65</v>
      </c>
      <c r="AA760" s="1274"/>
      <c r="AE760" s="1268">
        <f>IF($AE$736=$H$757,IF($AE$737=$H$758,IF($AE$738=AE$746,IF($AE$739=$K760,R760,0),0),0),0)</f>
        <v>0</v>
      </c>
      <c r="AF760" s="1268"/>
      <c r="AG760" s="1268">
        <f>IF($AE$736=$H$757,IF($AE$737=$H$758,IF($AE$738=AG$746,IF($AE$739=$K760,T760,0),0),0),0)</f>
        <v>0</v>
      </c>
      <c r="AH760" s="1268"/>
      <c r="AI760" s="1268">
        <f>IF($AE$736=$H$757,IF($AE$737=$H$758,IF($AE$738=AI$746,IF($AE$739=$K760,V760,0),0),0),0)</f>
        <v>0</v>
      </c>
      <c r="AJ760" s="1268"/>
      <c r="AK760" s="1268">
        <f>IF($AE$736=$H$757,IF($AE$737=$H$758,IF($AE$738=AK$746,IF($AE$739=$K760,X760,0),0),0),0)</f>
        <v>0</v>
      </c>
      <c r="AL760" s="1268"/>
      <c r="AM760" s="1268">
        <f>IF($AE$736=$H$757,IF($AE$737=$H$758,IF($AE$738=AM$746,IF($AE$739=$K760,Z760,0),0),0),0)</f>
        <v>0</v>
      </c>
      <c r="AN760" s="1268"/>
      <c r="AV760" s="1268">
        <f>IF($AV$736=$H$757,IF($AV$737=$H$758,IF($AV$738=AV$746,IF($AV$739=$K760,R760,0),0),0),0)</f>
        <v>0</v>
      </c>
      <c r="AW760" s="1268"/>
      <c r="AX760" s="1268">
        <f>IF($AV$736=$H$757,IF($AV$737=$H$758,IF($AV$738=AX$746,IF($AV$739=$K760,T760,0),0),0),0)</f>
        <v>0</v>
      </c>
      <c r="AY760" s="1268"/>
      <c r="AZ760" s="1268">
        <f>IF($AV$736=$H$757,IF($AV$737=$H$758,IF($AV$738=AZ$746,IF($AV$739=$K760,V760,0),0),0),0)</f>
        <v>0</v>
      </c>
      <c r="BA760" s="1268"/>
      <c r="BB760" s="1268">
        <f>IF($AV$736=$H$757,IF($AV$737=$H$758,IF($AV$738=BB$746,IF($AV$739=$K760,X760,0),0),0),0)</f>
        <v>0</v>
      </c>
      <c r="BC760" s="1268"/>
      <c r="BD760" s="1268">
        <f>IF($AV$736=$H$757,IF($AV$737=$H$758,IF($AV$738=BD$746,IF($AV$739=$K760,Z760,0),0),0),0)</f>
        <v>0</v>
      </c>
      <c r="BE760" s="1268"/>
      <c r="BQ760" s="201"/>
    </row>
    <row r="761" spans="8:69" hidden="1" outlineLevel="1" x14ac:dyDescent="0.15">
      <c r="H761" s="479" t="str">
        <f t="shared" ref="H761:H767" si="129">H599</f>
        <v>Berna</v>
      </c>
      <c r="K761" s="480" t="str">
        <f t="shared" ref="K761:K767" si="130">H761</f>
        <v>Berna</v>
      </c>
      <c r="R761" s="1274">
        <v>0</v>
      </c>
      <c r="S761" s="1274"/>
      <c r="T761" s="1274">
        <v>0.02</v>
      </c>
      <c r="U761" s="1274"/>
      <c r="V761" s="1274">
        <v>0.13</v>
      </c>
      <c r="W761" s="1274"/>
      <c r="X761" s="1274">
        <v>0.42</v>
      </c>
      <c r="Y761" s="1274"/>
      <c r="Z761" s="1274">
        <v>0.71</v>
      </c>
      <c r="AA761" s="1274"/>
      <c r="AE761" s="1268">
        <f t="shared" ref="AE761:AE765" si="131">IF($AE$736=$H$757,IF($AE$737=$H$758,IF($AE$738=AE$746,IF($AE$739=$K761,R761,0),0),0),0)</f>
        <v>0</v>
      </c>
      <c r="AF761" s="1268"/>
      <c r="AG761" s="1268">
        <f t="shared" ref="AG761:AG765" si="132">IF($AE$736=$H$757,IF($AE$737=$H$758,IF($AE$738=AG$746,IF($AE$739=$K761,T761,0),0),0),0)</f>
        <v>0</v>
      </c>
      <c r="AH761" s="1268"/>
      <c r="AI761" s="1268">
        <f t="shared" ref="AI761:AI765" si="133">IF($AE$736=$H$757,IF($AE$737=$H$758,IF($AE$738=AI$746,IF($AE$739=$K761,V761,0),0),0),0)</f>
        <v>0</v>
      </c>
      <c r="AJ761" s="1268"/>
      <c r="AK761" s="1268">
        <f t="shared" ref="AK761:AK765" si="134">IF($AE$736=$H$757,IF($AE$737=$H$758,IF($AE$738=AK$746,IF($AE$739=$K761,X761,0),0),0),0)</f>
        <v>0</v>
      </c>
      <c r="AL761" s="1268"/>
      <c r="AM761" s="1268">
        <f t="shared" ref="AM761:AM765" si="135">IF($AE$736=$H$757,IF($AE$737=$H$758,IF($AE$738=AM$746,IF($AE$739=$K761,Z761,0),0),0),0)</f>
        <v>0</v>
      </c>
      <c r="AN761" s="1268"/>
      <c r="AV761" s="1268">
        <f t="shared" ref="AV761:AV765" si="136">IF($AV$736=$H$757,IF($AV$737=$H$758,IF($AV$738=AV$746,IF($AV$739=$K761,R761,0),0),0),0)</f>
        <v>0</v>
      </c>
      <c r="AW761" s="1268"/>
      <c r="AX761" s="1268">
        <f t="shared" ref="AX761:AX765" si="137">IF($AV$736=$H$757,IF($AV$737=$H$758,IF($AV$738=AX$746,IF($AV$739=$K761,T761,0),0),0),0)</f>
        <v>0</v>
      </c>
      <c r="AY761" s="1268"/>
      <c r="AZ761" s="1268">
        <f t="shared" ref="AZ761:AZ765" si="138">IF($AV$736=$H$757,IF($AV$737=$H$758,IF($AV$738=AZ$746,IF($AV$739=$K761,V761,0),0),0),0)</f>
        <v>0</v>
      </c>
      <c r="BA761" s="1268"/>
      <c r="BB761" s="1268">
        <f t="shared" ref="BB761:BB765" si="139">IF($AV$736=$H$757,IF($AV$737=$H$758,IF($AV$738=BB$746,IF($AV$739=$K761,X761,0),0),0),0)</f>
        <v>0</v>
      </c>
      <c r="BC761" s="1268"/>
      <c r="BD761" s="1268">
        <f t="shared" ref="BD761:BD765" si="140">IF($AV$736=$H$757,IF($AV$737=$H$758,IF($AV$738=BD$746,IF($AV$739=$K761,Z761,0),0),0),0)</f>
        <v>0</v>
      </c>
      <c r="BE761" s="1268"/>
      <c r="BQ761" s="201"/>
    </row>
    <row r="762" spans="8:69" hidden="1" outlineLevel="1" x14ac:dyDescent="0.15">
      <c r="H762" s="479" t="str">
        <f t="shared" si="129"/>
        <v>Davos</v>
      </c>
      <c r="K762" s="480" t="str">
        <f t="shared" si="130"/>
        <v>Davos</v>
      </c>
      <c r="R762" s="1274">
        <v>0.01</v>
      </c>
      <c r="S762" s="1274"/>
      <c r="T762" s="1274">
        <v>0.05</v>
      </c>
      <c r="U762" s="1274"/>
      <c r="V762" s="1274">
        <v>0.3</v>
      </c>
      <c r="W762" s="1274"/>
      <c r="X762" s="1274">
        <v>0.62</v>
      </c>
      <c r="Y762" s="1274"/>
      <c r="Z762" s="1274">
        <v>0.7</v>
      </c>
      <c r="AA762" s="1274"/>
      <c r="AE762" s="1268">
        <f t="shared" si="131"/>
        <v>0</v>
      </c>
      <c r="AF762" s="1268"/>
      <c r="AG762" s="1268">
        <f t="shared" si="132"/>
        <v>0</v>
      </c>
      <c r="AH762" s="1268"/>
      <c r="AI762" s="1268">
        <f t="shared" si="133"/>
        <v>0</v>
      </c>
      <c r="AJ762" s="1268"/>
      <c r="AK762" s="1268">
        <f t="shared" si="134"/>
        <v>0</v>
      </c>
      <c r="AL762" s="1268"/>
      <c r="AM762" s="1268">
        <f t="shared" si="135"/>
        <v>0</v>
      </c>
      <c r="AN762" s="1268"/>
      <c r="AV762" s="1268">
        <f t="shared" si="136"/>
        <v>0</v>
      </c>
      <c r="AW762" s="1268"/>
      <c r="AX762" s="1268">
        <f t="shared" si="137"/>
        <v>0</v>
      </c>
      <c r="AY762" s="1268"/>
      <c r="AZ762" s="1268">
        <f t="shared" si="138"/>
        <v>0</v>
      </c>
      <c r="BA762" s="1268"/>
      <c r="BB762" s="1268">
        <f t="shared" si="139"/>
        <v>0</v>
      </c>
      <c r="BC762" s="1268"/>
      <c r="BD762" s="1268">
        <f t="shared" si="140"/>
        <v>0</v>
      </c>
      <c r="BE762" s="1268"/>
      <c r="BQ762" s="201"/>
    </row>
    <row r="763" spans="8:69" hidden="1" outlineLevel="1" x14ac:dyDescent="0.15">
      <c r="H763" s="479" t="str">
        <f t="shared" si="129"/>
        <v>Ginevra</v>
      </c>
      <c r="K763" s="480" t="str">
        <f t="shared" si="130"/>
        <v>Ginevra</v>
      </c>
      <c r="R763" s="1274">
        <v>0</v>
      </c>
      <c r="S763" s="1274"/>
      <c r="T763" s="1274">
        <v>0.01</v>
      </c>
      <c r="U763" s="1274"/>
      <c r="V763" s="1274">
        <v>0.11</v>
      </c>
      <c r="W763" s="1274"/>
      <c r="X763" s="1274">
        <v>0.36</v>
      </c>
      <c r="Y763" s="1274"/>
      <c r="Z763" s="1274">
        <v>0.65</v>
      </c>
      <c r="AA763" s="1274"/>
      <c r="AE763" s="1268">
        <f t="shared" si="131"/>
        <v>0</v>
      </c>
      <c r="AF763" s="1268"/>
      <c r="AG763" s="1268">
        <f t="shared" si="132"/>
        <v>0</v>
      </c>
      <c r="AH763" s="1268"/>
      <c r="AI763" s="1268">
        <f t="shared" si="133"/>
        <v>0</v>
      </c>
      <c r="AJ763" s="1268"/>
      <c r="AK763" s="1268">
        <f t="shared" si="134"/>
        <v>0</v>
      </c>
      <c r="AL763" s="1268"/>
      <c r="AM763" s="1268">
        <f t="shared" si="135"/>
        <v>0</v>
      </c>
      <c r="AN763" s="1268"/>
      <c r="AV763" s="1268">
        <f t="shared" si="136"/>
        <v>0</v>
      </c>
      <c r="AW763" s="1268"/>
      <c r="AX763" s="1268">
        <f t="shared" si="137"/>
        <v>0</v>
      </c>
      <c r="AY763" s="1268"/>
      <c r="AZ763" s="1268">
        <f t="shared" si="138"/>
        <v>0</v>
      </c>
      <c r="BA763" s="1268"/>
      <c r="BB763" s="1268">
        <f t="shared" si="139"/>
        <v>0</v>
      </c>
      <c r="BC763" s="1268"/>
      <c r="BD763" s="1268">
        <f t="shared" si="140"/>
        <v>0</v>
      </c>
      <c r="BE763" s="1268"/>
      <c r="BQ763" s="201"/>
    </row>
    <row r="764" spans="8:69" hidden="1" outlineLevel="1" x14ac:dyDescent="0.15">
      <c r="H764" s="479" t="str">
        <f t="shared" si="129"/>
        <v>La-Chaux-de-Fonds</v>
      </c>
      <c r="K764" s="480" t="str">
        <f t="shared" si="130"/>
        <v>La-Chaux-de-Fonds</v>
      </c>
      <c r="R764" s="1274">
        <v>0</v>
      </c>
      <c r="S764" s="1274"/>
      <c r="T764" s="1274">
        <v>0.02</v>
      </c>
      <c r="U764" s="1274"/>
      <c r="V764" s="1274">
        <v>0.15</v>
      </c>
      <c r="W764" s="1274"/>
      <c r="X764" s="1274">
        <v>0.45</v>
      </c>
      <c r="Y764" s="1274"/>
      <c r="Z764" s="1274">
        <v>0.72</v>
      </c>
      <c r="AA764" s="1274"/>
      <c r="AE764" s="1268">
        <f t="shared" si="131"/>
        <v>0</v>
      </c>
      <c r="AF764" s="1268"/>
      <c r="AG764" s="1268">
        <f t="shared" si="132"/>
        <v>0</v>
      </c>
      <c r="AH764" s="1268"/>
      <c r="AI764" s="1268">
        <f t="shared" si="133"/>
        <v>0</v>
      </c>
      <c r="AJ764" s="1268"/>
      <c r="AK764" s="1268">
        <f t="shared" si="134"/>
        <v>0</v>
      </c>
      <c r="AL764" s="1268"/>
      <c r="AM764" s="1268">
        <f t="shared" si="135"/>
        <v>0</v>
      </c>
      <c r="AN764" s="1268"/>
      <c r="AV764" s="1268">
        <f t="shared" si="136"/>
        <v>0</v>
      </c>
      <c r="AW764" s="1268"/>
      <c r="AX764" s="1268">
        <f t="shared" si="137"/>
        <v>0</v>
      </c>
      <c r="AY764" s="1268"/>
      <c r="AZ764" s="1268">
        <f t="shared" si="138"/>
        <v>0</v>
      </c>
      <c r="BA764" s="1268"/>
      <c r="BB764" s="1268">
        <f t="shared" si="139"/>
        <v>0</v>
      </c>
      <c r="BC764" s="1268"/>
      <c r="BD764" s="1268">
        <f t="shared" si="140"/>
        <v>0</v>
      </c>
      <c r="BE764" s="1268"/>
      <c r="BQ764" s="201"/>
    </row>
    <row r="765" spans="8:69" hidden="1" outlineLevel="1" x14ac:dyDescent="0.15">
      <c r="H765" s="479" t="str">
        <f t="shared" si="129"/>
        <v>Lugano</v>
      </c>
      <c r="K765" s="480" t="str">
        <f t="shared" si="130"/>
        <v>Lugano</v>
      </c>
      <c r="R765" s="1274">
        <v>0</v>
      </c>
      <c r="S765" s="1274"/>
      <c r="T765" s="1274">
        <v>0.02</v>
      </c>
      <c r="U765" s="1274"/>
      <c r="V765" s="1274">
        <v>7.0000000000000007E-2</v>
      </c>
      <c r="W765" s="1274"/>
      <c r="X765" s="1274">
        <v>0.27</v>
      </c>
      <c r="Y765" s="1274"/>
      <c r="Z765" s="1274">
        <v>0.52</v>
      </c>
      <c r="AA765" s="1274"/>
      <c r="AE765" s="1268">
        <f t="shared" si="131"/>
        <v>0</v>
      </c>
      <c r="AF765" s="1268"/>
      <c r="AG765" s="1268">
        <f t="shared" si="132"/>
        <v>0</v>
      </c>
      <c r="AH765" s="1268"/>
      <c r="AI765" s="1268">
        <f t="shared" si="133"/>
        <v>0</v>
      </c>
      <c r="AJ765" s="1268"/>
      <c r="AK765" s="1268">
        <f t="shared" si="134"/>
        <v>0</v>
      </c>
      <c r="AL765" s="1268"/>
      <c r="AM765" s="1268">
        <f t="shared" si="135"/>
        <v>0</v>
      </c>
      <c r="AN765" s="1268"/>
      <c r="AV765" s="1268">
        <f t="shared" si="136"/>
        <v>0</v>
      </c>
      <c r="AW765" s="1268"/>
      <c r="AX765" s="1268">
        <f t="shared" si="137"/>
        <v>0</v>
      </c>
      <c r="AY765" s="1268"/>
      <c r="AZ765" s="1268">
        <f t="shared" si="138"/>
        <v>0</v>
      </c>
      <c r="BA765" s="1268"/>
      <c r="BB765" s="1268">
        <f t="shared" si="139"/>
        <v>0</v>
      </c>
      <c r="BC765" s="1268"/>
      <c r="BD765" s="1268">
        <f t="shared" si="140"/>
        <v>0</v>
      </c>
      <c r="BE765" s="1268"/>
      <c r="BQ765" s="201"/>
    </row>
    <row r="766" spans="8:69" hidden="1" outlineLevel="1" x14ac:dyDescent="0.15">
      <c r="H766" s="479" t="str">
        <f t="shared" si="129"/>
        <v>San Gallo</v>
      </c>
      <c r="K766" s="480" t="str">
        <f t="shared" si="130"/>
        <v>San Gallo</v>
      </c>
      <c r="R766" s="1274">
        <v>0</v>
      </c>
      <c r="S766" s="1274"/>
      <c r="T766" s="1274">
        <v>0.03</v>
      </c>
      <c r="U766" s="1274"/>
      <c r="V766" s="1274">
        <v>0.14000000000000001</v>
      </c>
      <c r="W766" s="1274"/>
      <c r="X766" s="1274">
        <v>0.43</v>
      </c>
      <c r="Y766" s="1274"/>
      <c r="Z766" s="1274">
        <v>0.69</v>
      </c>
      <c r="AA766" s="1274"/>
      <c r="AE766" s="1268">
        <f>IF($AE$736=$H$757,IF($AE$737=$H$758,IF($AE$738=AE$746,IF($AE$739=$K766,R766,0),0),0),0)</f>
        <v>0</v>
      </c>
      <c r="AF766" s="1268"/>
      <c r="AG766" s="1268">
        <f>IF($AE$736=$H$757,IF($AE$737=$H$758,IF($AE$738=AG$746,IF($AE$739=$K766,T766,0),0),0),0)</f>
        <v>0</v>
      </c>
      <c r="AH766" s="1268"/>
      <c r="AI766" s="1268">
        <f>IF($AE$736=$H$757,IF($AE$737=$H$758,IF($AE$738=AI$746,IF($AE$739=$K766,V766,0),0),0),0)</f>
        <v>0</v>
      </c>
      <c r="AJ766" s="1268"/>
      <c r="AK766" s="1268">
        <f>IF($AE$736=$H$757,IF($AE$737=$H$758,IF($AE$738=AK$746,IF($AE$739=$K766,X766,0),0),0),0)</f>
        <v>0</v>
      </c>
      <c r="AL766" s="1268"/>
      <c r="AM766" s="1268">
        <f>IF($AE$736=$H$757,IF($AE$737=$H$758,IF($AE$738=AM$746,IF($AE$739=$K766,Z766,0),0),0),0)</f>
        <v>0</v>
      </c>
      <c r="AN766" s="1268"/>
      <c r="AV766" s="1268">
        <f>IF($AV$736=$H$757,IF($AV$737=$H$758,IF($AV$738=AV$746,IF($AV$739=$K766,R766,0),0),0),0)</f>
        <v>0</v>
      </c>
      <c r="AW766" s="1268"/>
      <c r="AX766" s="1268">
        <f>IF($AV$736=$H$757,IF($AV$737=$H$758,IF($AV$738=AX$746,IF($AV$739=$K766,T766,0),0),0),0)</f>
        <v>0</v>
      </c>
      <c r="AY766" s="1268"/>
      <c r="AZ766" s="1268">
        <f>IF($AV$736=$H$757,IF($AV$737=$H$758,IF($AV$738=AZ$746,IF($AV$739=$K766,V766,0),0),0),0)</f>
        <v>0</v>
      </c>
      <c r="BA766" s="1268"/>
      <c r="BB766" s="1268">
        <f>IF($AV$736=$H$757,IF($AV$737=$H$758,IF($AV$738=BB$746,IF($AV$739=$K766,X766,0),0),0),0)</f>
        <v>0</v>
      </c>
      <c r="BC766" s="1268"/>
      <c r="BD766" s="1268">
        <f>IF($AV$736=$H$757,IF($AV$737=$H$758,IF($AV$738=BD$746,IF($AV$739=$K766,Z766,0),0),0),0)</f>
        <v>0</v>
      </c>
      <c r="BE766" s="1268"/>
      <c r="BQ766" s="201"/>
    </row>
    <row r="767" spans="8:69" hidden="1" outlineLevel="1" x14ac:dyDescent="0.15">
      <c r="H767" s="479" t="str">
        <f t="shared" si="129"/>
        <v>Zurigo</v>
      </c>
      <c r="K767" s="480" t="str">
        <f t="shared" si="130"/>
        <v>Zurigo</v>
      </c>
      <c r="R767" s="1274">
        <v>0</v>
      </c>
      <c r="S767" s="1274"/>
      <c r="T767" s="1274">
        <v>0.01</v>
      </c>
      <c r="U767" s="1274"/>
      <c r="V767" s="1274">
        <v>0.1</v>
      </c>
      <c r="W767" s="1274"/>
      <c r="X767" s="1274">
        <v>0.35</v>
      </c>
      <c r="Y767" s="1274"/>
      <c r="Z767" s="1274">
        <v>0.66</v>
      </c>
      <c r="AA767" s="1274"/>
      <c r="AE767" s="1268">
        <f>IF($AE$736=$H$757,IF($AE$737=$H$758,IF($AE$738=AE$746,IF($AE$739=$K767,R767,0),0),0),0)</f>
        <v>0</v>
      </c>
      <c r="AF767" s="1268"/>
      <c r="AG767" s="1268">
        <f>IF($AE$736=$H$757,IF($AE$737=$H$758,IF($AE$738=AG$746,IF($AE$739=$K767,T767,0),0),0),0)</f>
        <v>0</v>
      </c>
      <c r="AH767" s="1268"/>
      <c r="AI767" s="1268">
        <f>IF($AE$736=$H$757,IF($AE$737=$H$758,IF($AE$738=AI$746,IF($AE$739=$K767,V767,0),0),0),0)</f>
        <v>0</v>
      </c>
      <c r="AJ767" s="1268"/>
      <c r="AK767" s="1268">
        <f>IF($AE$736=$H$757,IF($AE$737=$H$758,IF($AE$738=AK$746,IF($AE$739=$K767,X767,0),0),0),0)</f>
        <v>0</v>
      </c>
      <c r="AL767" s="1268"/>
      <c r="AM767" s="1268">
        <f>IF($AE$736=$H$757,IF($AE$737=$H$758,IF($AE$738=AM$746,IF($AE$739=$K767,Z767,0),0),0),0)</f>
        <v>0</v>
      </c>
      <c r="AN767" s="1268"/>
      <c r="AV767" s="1268">
        <f>IF($AV$736=$H$757,IF($AV$737=$H$758,IF($AV$738=AV$746,IF($AV$739=$K767,R767,0),0),0),0)</f>
        <v>0</v>
      </c>
      <c r="AW767" s="1268"/>
      <c r="AX767" s="1268">
        <f>IF($AV$736=$H$757,IF($AV$737=$H$758,IF($AV$738=AX$746,IF($AV$739=$K767,T767,0),0),0),0)</f>
        <v>0</v>
      </c>
      <c r="AY767" s="1268"/>
      <c r="AZ767" s="1268">
        <f>IF($AV$736=$H$757,IF($AV$737=$H$758,IF($AV$738=AZ$746,IF($AV$739=$K767,V767,0),0),0),0)</f>
        <v>0</v>
      </c>
      <c r="BA767" s="1268"/>
      <c r="BB767" s="1268">
        <f>IF($AV$736=$H$757,IF($AV$737=$H$758,IF($AV$738=BB$746,IF($AV$739=$K767,X767,0),0),0),0)</f>
        <v>0</v>
      </c>
      <c r="BC767" s="1268"/>
      <c r="BD767" s="1268">
        <f>IF($AV$736=$H$757,IF($AV$737=$H$758,IF($AV$738=BD$746,IF($AV$739=$K767,Z767,0),0),0),0)</f>
        <v>0</v>
      </c>
      <c r="BE767" s="1268"/>
      <c r="BQ767" s="201"/>
    </row>
    <row r="768" spans="8:69" hidden="1" outlineLevel="1" x14ac:dyDescent="0.15">
      <c r="H768"/>
      <c r="R768" s="70"/>
      <c r="T768" s="70"/>
      <c r="V768" s="70"/>
      <c r="X768" s="70"/>
      <c r="Z768" s="70"/>
      <c r="BQ768" s="201"/>
    </row>
    <row r="769" spans="8:69" hidden="1" outlineLevel="1" x14ac:dyDescent="0.15">
      <c r="H769"/>
      <c r="R769" s="70"/>
      <c r="T769" s="70"/>
      <c r="V769" s="70"/>
      <c r="X769" s="70"/>
      <c r="Z769" s="70"/>
      <c r="BQ769" s="201"/>
    </row>
    <row r="770" spans="8:69" ht="16" hidden="1" outlineLevel="1" x14ac:dyDescent="0.2">
      <c r="H770" s="484" t="str">
        <f>H643</f>
        <v>B: Impianto con 3'500 ore di funz. a pieno regime all'anno</v>
      </c>
      <c r="I770" s="283"/>
      <c r="J770" s="283"/>
      <c r="K770" s="283"/>
      <c r="L770" s="283"/>
      <c r="M770" s="283"/>
      <c r="N770" s="283"/>
      <c r="O770" s="283"/>
      <c r="P770" s="283"/>
      <c r="Q770" s="283"/>
      <c r="R770" s="477"/>
      <c r="S770" s="283"/>
      <c r="T770" s="477"/>
      <c r="U770" s="485"/>
      <c r="V770" s="477"/>
      <c r="W770" s="283"/>
      <c r="X770" s="477"/>
      <c r="Y770" s="283"/>
      <c r="Z770" s="486"/>
      <c r="AA770" s="283"/>
      <c r="AB770" s="283"/>
      <c r="AC770" s="283"/>
      <c r="AD770" s="283"/>
      <c r="AE770" s="283"/>
      <c r="AF770" s="283"/>
      <c r="AG770" s="283"/>
      <c r="AH770" s="283"/>
      <c r="AI770" s="283"/>
      <c r="AJ770" s="283"/>
      <c r="AK770" s="283"/>
      <c r="AL770" s="283"/>
      <c r="AM770" s="283"/>
      <c r="AN770" s="283"/>
      <c r="AO770" s="283"/>
      <c r="AP770" s="283"/>
      <c r="AV770" s="283"/>
      <c r="AW770" s="283"/>
      <c r="AX770" s="283"/>
      <c r="AY770" s="283"/>
      <c r="AZ770" s="283"/>
      <c r="BA770" s="283"/>
      <c r="BB770" s="283"/>
      <c r="BC770" s="283"/>
      <c r="BD770" s="283"/>
      <c r="BE770" s="283"/>
      <c r="BF770" s="283"/>
      <c r="BG770" s="283"/>
      <c r="BQ770" s="201"/>
    </row>
    <row r="771" spans="8:69" hidden="1" outlineLevel="1" x14ac:dyDescent="0.15">
      <c r="H771"/>
      <c r="R771" s="70"/>
      <c r="T771" s="70"/>
      <c r="V771" s="70"/>
      <c r="X771" s="70"/>
      <c r="Z771" s="70"/>
      <c r="BQ771" s="201"/>
    </row>
    <row r="772" spans="8:69" hidden="1" outlineLevel="1" x14ac:dyDescent="0.15">
      <c r="H772" t="str">
        <f>H770</f>
        <v>B: Impianto con 3'500 ore di funz. a pieno regime all'anno</v>
      </c>
      <c r="R772" s="70"/>
      <c r="T772" s="70"/>
      <c r="V772" s="70"/>
      <c r="X772" s="70"/>
      <c r="Z772" s="70"/>
      <c r="BQ772" s="201"/>
    </row>
    <row r="773" spans="8:69" hidden="1" outlineLevel="1" x14ac:dyDescent="0.15">
      <c r="H773" s="482" t="str">
        <f>X$494</f>
        <v>Secco</v>
      </c>
      <c r="R773" s="1273" t="s">
        <v>788</v>
      </c>
      <c r="S773" s="1273"/>
      <c r="T773" s="1273"/>
      <c r="U773" s="1273"/>
      <c r="V773" s="1273"/>
      <c r="W773" s="1273"/>
      <c r="X773" s="1273"/>
      <c r="Y773" s="1273"/>
      <c r="Z773" s="1273"/>
      <c r="AA773" s="1273"/>
      <c r="AE773" s="1273" t="s">
        <v>788</v>
      </c>
      <c r="AF773" s="1273"/>
      <c r="AG773" s="1273"/>
      <c r="AH773" s="1273"/>
      <c r="AI773" s="1273"/>
      <c r="AJ773" s="1273"/>
      <c r="AK773" s="1273"/>
      <c r="AL773" s="1273"/>
      <c r="AM773" s="1273"/>
      <c r="AN773" s="1273"/>
      <c r="AV773" s="1273" t="s">
        <v>788</v>
      </c>
      <c r="AW773" s="1273"/>
      <c r="AX773" s="1273"/>
      <c r="AY773" s="1273"/>
      <c r="AZ773" s="1273"/>
      <c r="BA773" s="1273"/>
      <c r="BB773" s="1273"/>
      <c r="BC773" s="1273"/>
      <c r="BD773" s="1273"/>
      <c r="BE773" s="1273"/>
      <c r="BQ773" s="201"/>
    </row>
    <row r="774" spans="8:69" hidden="1" outlineLevel="1" x14ac:dyDescent="0.15">
      <c r="H774"/>
      <c r="R774" s="1273">
        <v>6</v>
      </c>
      <c r="S774" s="1273"/>
      <c r="T774" s="1273">
        <v>10</v>
      </c>
      <c r="U774" s="1273"/>
      <c r="V774" s="1273">
        <v>14</v>
      </c>
      <c r="W774" s="1273"/>
      <c r="X774" s="1273">
        <v>18</v>
      </c>
      <c r="Y774" s="1273"/>
      <c r="Z774" s="1273">
        <v>22</v>
      </c>
      <c r="AA774" s="1273"/>
      <c r="AE774" s="1273">
        <v>6</v>
      </c>
      <c r="AF774" s="1273"/>
      <c r="AG774" s="1273">
        <v>10</v>
      </c>
      <c r="AH774" s="1273"/>
      <c r="AI774" s="1273">
        <v>14</v>
      </c>
      <c r="AJ774" s="1273"/>
      <c r="AK774" s="1273">
        <v>18</v>
      </c>
      <c r="AL774" s="1273"/>
      <c r="AM774" s="1273">
        <v>22</v>
      </c>
      <c r="AN774" s="1273"/>
      <c r="AO774" s="1325">
        <f>SUM(AE775:AN782)</f>
        <v>0</v>
      </c>
      <c r="AP774" s="1326"/>
      <c r="AV774" s="1273">
        <v>6</v>
      </c>
      <c r="AW774" s="1273"/>
      <c r="AX774" s="1273">
        <v>10</v>
      </c>
      <c r="AY774" s="1273"/>
      <c r="AZ774" s="1273">
        <v>14</v>
      </c>
      <c r="BA774" s="1273"/>
      <c r="BB774" s="1273">
        <v>18</v>
      </c>
      <c r="BC774" s="1273"/>
      <c r="BD774" s="1273">
        <v>22</v>
      </c>
      <c r="BE774" s="1273"/>
      <c r="BF774" s="1325">
        <f>SUM(AV775:BE782)</f>
        <v>0</v>
      </c>
      <c r="BG774" s="1326"/>
      <c r="BQ774" s="201"/>
    </row>
    <row r="775" spans="8:69" hidden="1" outlineLevel="1" x14ac:dyDescent="0.15">
      <c r="H775" s="479" t="str">
        <f>H598</f>
        <v>Basilea</v>
      </c>
      <c r="K775" s="480" t="str">
        <f>H760</f>
        <v>Basilea</v>
      </c>
      <c r="R775" s="1275">
        <v>4.8600000000000004E-2</v>
      </c>
      <c r="S775" s="1275"/>
      <c r="T775" s="1275">
        <v>9.9100000000000008E-2</v>
      </c>
      <c r="U775" s="1275"/>
      <c r="V775" s="1275">
        <v>0.1734</v>
      </c>
      <c r="W775" s="1275"/>
      <c r="X775" s="1275">
        <v>0.29959999999999998</v>
      </c>
      <c r="Y775" s="1275"/>
      <c r="Z775" s="1275">
        <v>0.49070000000000003</v>
      </c>
      <c r="AA775" s="1275"/>
      <c r="AE775" s="1268">
        <f>IF($AE$736=$H$772,IF($AE$737=$H$773,IF($AE$738=AE$746,IF($AE$739=$K775,R775,0),0),0),0)</f>
        <v>0</v>
      </c>
      <c r="AF775" s="1268"/>
      <c r="AG775" s="1268">
        <f>IF($AE$736=$H$772,IF($AE$737=$H$773,IF($AE$738=AG$746,IF($AE$739=$K775,T775,0),0),0),0)</f>
        <v>0</v>
      </c>
      <c r="AH775" s="1268"/>
      <c r="AI775" s="1268">
        <f>IF($AE$736=$H$772,IF($AE$737=$H$773,IF($AE$738=AI$746,IF($AE$739=$K775,V775,0),0),0),0)</f>
        <v>0</v>
      </c>
      <c r="AJ775" s="1268"/>
      <c r="AK775" s="1268">
        <f>IF($AE$736=$H$772,IF($AE$737=$H$773,IF($AE$738=AK$746,IF($AE$739=$K775,X775,0),0),0),0)</f>
        <v>0</v>
      </c>
      <c r="AL775" s="1268"/>
      <c r="AM775" s="1268">
        <f>IF($AE$736=$H$772,IF($AE$737=$H$773,IF($AE$738=AM$746,IF($AE$739=$K775,Z775,0),0),0),0)</f>
        <v>0</v>
      </c>
      <c r="AN775" s="1268"/>
      <c r="AV775" s="1268">
        <f>IF($AV$736=$H$772,IF($AV$737=$H$773,IF($AV$738=AV$746,IF($AV$739=$K775,R775,0),0),0),0)</f>
        <v>0</v>
      </c>
      <c r="AW775" s="1268"/>
      <c r="AX775" s="1268">
        <f>IF($AV$736=$H$772,IF($AV$737=$H$773,IF($AV$738=AX$746,IF($AV$739=$K775,T775,0),0),0),0)</f>
        <v>0</v>
      </c>
      <c r="AY775" s="1268"/>
      <c r="AZ775" s="1268">
        <f>IF($AV$736=$H$772,IF($AV$737=$H$773,IF($AV$738=AZ$746,IF($AV$739=$K775,V775,0),0),0),0)</f>
        <v>0</v>
      </c>
      <c r="BA775" s="1268"/>
      <c r="BB775" s="1268">
        <f>IF($AV$736=$H$772,IF($AV$737=$H$773,IF($AV$738=BB$746,IF($AV$739=$K775,X775,0),0),0),0)</f>
        <v>0</v>
      </c>
      <c r="BC775" s="1268"/>
      <c r="BD775" s="1268">
        <f>IF($AV$736=$H$772,IF($AV$737=$H$773,IF($AV$738=BD$746,IF($AV$739=$K775,Z775,0),0),0),0)</f>
        <v>0</v>
      </c>
      <c r="BE775" s="1268"/>
      <c r="BQ775" s="201"/>
    </row>
    <row r="776" spans="8:69" hidden="1" outlineLevel="1" x14ac:dyDescent="0.15">
      <c r="H776" s="479" t="str">
        <f t="shared" ref="H776:H782" si="141">H599</f>
        <v>Berna</v>
      </c>
      <c r="K776" s="480" t="str">
        <f t="shared" ref="K776:K782" si="142">H761</f>
        <v>Berna</v>
      </c>
      <c r="R776" s="1274">
        <v>5.9400000000000001E-2</v>
      </c>
      <c r="S776" s="1274"/>
      <c r="T776" s="1274">
        <v>0.1045</v>
      </c>
      <c r="U776" s="1274"/>
      <c r="V776" s="1274">
        <v>0.17150000000000001</v>
      </c>
      <c r="W776" s="1274"/>
      <c r="X776" s="1274">
        <v>0.30690000000000001</v>
      </c>
      <c r="Y776" s="1274"/>
      <c r="Z776" s="1274">
        <v>0.50581000000000009</v>
      </c>
      <c r="AA776" s="1274"/>
      <c r="AE776" s="1268">
        <f t="shared" ref="AE776:AE780" si="143">IF($AE$736=$H$772,IF($AE$737=$H$773,IF($AE$738=AE$746,IF($AE$739=$K776,R776,0),0),0),0)</f>
        <v>0</v>
      </c>
      <c r="AF776" s="1268"/>
      <c r="AG776" s="1268">
        <f t="shared" ref="AG776:AG780" si="144">IF($AE$736=$H$772,IF($AE$737=$H$773,IF($AE$738=AG$746,IF($AE$739=$K776,T776,0),0),0),0)</f>
        <v>0</v>
      </c>
      <c r="AH776" s="1268"/>
      <c r="AI776" s="1268">
        <f t="shared" ref="AI776:AI780" si="145">IF($AE$736=$H$772,IF($AE$737=$H$773,IF($AE$738=AI$746,IF($AE$739=$K776,V776,0),0),0),0)</f>
        <v>0</v>
      </c>
      <c r="AJ776" s="1268"/>
      <c r="AK776" s="1268">
        <f t="shared" ref="AK776:AK780" si="146">IF($AE$736=$H$772,IF($AE$737=$H$773,IF($AE$738=AK$746,IF($AE$739=$K776,X776,0),0),0),0)</f>
        <v>0</v>
      </c>
      <c r="AL776" s="1268"/>
      <c r="AM776" s="1268">
        <f t="shared" ref="AM776:AM780" si="147">IF($AE$736=$H$772,IF($AE$737=$H$773,IF($AE$738=AM$746,IF($AE$739=$K776,Z776,0),0),0),0)</f>
        <v>0</v>
      </c>
      <c r="AN776" s="1268"/>
      <c r="AV776" s="1268">
        <f t="shared" ref="AV776:AV780" si="148">IF($AV$736=$H$772,IF($AV$737=$H$773,IF($AV$738=AV$746,IF($AV$739=$K776,R776,0),0),0),0)</f>
        <v>0</v>
      </c>
      <c r="AW776" s="1268"/>
      <c r="AX776" s="1268">
        <f t="shared" ref="AX776:AX780" si="149">IF($AV$736=$H$772,IF($AV$737=$H$773,IF($AV$738=AX$746,IF($AV$739=$K776,T776,0),0),0),0)</f>
        <v>0</v>
      </c>
      <c r="AY776" s="1268"/>
      <c r="AZ776" s="1268">
        <f t="shared" ref="AZ776:AZ780" si="150">IF($AV$736=$H$772,IF($AV$737=$H$773,IF($AV$738=AZ$746,IF($AV$739=$K776,V776,0),0),0),0)</f>
        <v>0</v>
      </c>
      <c r="BA776" s="1268"/>
      <c r="BB776" s="1268">
        <f t="shared" ref="BB776:BB780" si="151">IF($AV$736=$H$772,IF($AV$737=$H$773,IF($AV$738=BB$746,IF($AV$739=$K776,X776,0),0),0),0)</f>
        <v>0</v>
      </c>
      <c r="BC776" s="1268"/>
      <c r="BD776" s="1268">
        <f t="shared" ref="BD776:BD780" si="152">IF($AV$736=$H$772,IF($AV$737=$H$773,IF($AV$738=BD$746,IF($AV$739=$K776,Z776,0),0),0),0)</f>
        <v>0</v>
      </c>
      <c r="BE776" s="1268"/>
      <c r="BQ776" s="201"/>
    </row>
    <row r="777" spans="8:69" hidden="1" outlineLevel="1" x14ac:dyDescent="0.15">
      <c r="H777" s="479" t="str">
        <f t="shared" si="141"/>
        <v>Davos</v>
      </c>
      <c r="K777" s="480" t="str">
        <f t="shared" si="142"/>
        <v>Davos</v>
      </c>
      <c r="R777" s="1275">
        <v>0.1134</v>
      </c>
      <c r="S777" s="1275"/>
      <c r="T777" s="1275">
        <v>0.17849999999999999</v>
      </c>
      <c r="U777" s="1275"/>
      <c r="V777" s="1276">
        <v>0.27550000000000002</v>
      </c>
      <c r="W777" s="1276"/>
      <c r="X777" s="1275">
        <v>0.43659999999999999</v>
      </c>
      <c r="Y777" s="1275"/>
      <c r="Z777" s="1275">
        <v>0.628</v>
      </c>
      <c r="AA777" s="1275"/>
      <c r="AE777" s="1268">
        <f t="shared" si="143"/>
        <v>0</v>
      </c>
      <c r="AF777" s="1268"/>
      <c r="AG777" s="1268">
        <f t="shared" si="144"/>
        <v>0</v>
      </c>
      <c r="AH777" s="1268"/>
      <c r="AI777" s="1268">
        <f t="shared" si="145"/>
        <v>0</v>
      </c>
      <c r="AJ777" s="1268"/>
      <c r="AK777" s="1268">
        <f t="shared" si="146"/>
        <v>0</v>
      </c>
      <c r="AL777" s="1268"/>
      <c r="AM777" s="1268">
        <f t="shared" si="147"/>
        <v>0</v>
      </c>
      <c r="AN777" s="1268"/>
      <c r="AV777" s="1268">
        <f t="shared" si="148"/>
        <v>0</v>
      </c>
      <c r="AW777" s="1268"/>
      <c r="AX777" s="1268">
        <f t="shared" si="149"/>
        <v>0</v>
      </c>
      <c r="AY777" s="1268"/>
      <c r="AZ777" s="1268">
        <f t="shared" si="150"/>
        <v>0</v>
      </c>
      <c r="BA777" s="1268"/>
      <c r="BB777" s="1268">
        <f t="shared" si="151"/>
        <v>0</v>
      </c>
      <c r="BC777" s="1268"/>
      <c r="BD777" s="1268">
        <f t="shared" si="152"/>
        <v>0</v>
      </c>
      <c r="BE777" s="1268"/>
      <c r="BQ777" s="201"/>
    </row>
    <row r="778" spans="8:69" hidden="1" outlineLevel="1" x14ac:dyDescent="0.15">
      <c r="H778" s="479" t="str">
        <f t="shared" si="141"/>
        <v>Ginevra</v>
      </c>
      <c r="K778" s="480" t="str">
        <f t="shared" si="142"/>
        <v>Ginevra</v>
      </c>
      <c r="R778" s="1274">
        <v>5.4000000000000006E-2</v>
      </c>
      <c r="S778" s="1274"/>
      <c r="T778" s="1274">
        <v>0.1091</v>
      </c>
      <c r="U778" s="1274"/>
      <c r="V778" s="1274">
        <v>0.17150000000000001</v>
      </c>
      <c r="W778" s="1274"/>
      <c r="X778" s="1274">
        <v>0.28770000000000001</v>
      </c>
      <c r="Y778" s="1274"/>
      <c r="Z778" s="1274">
        <v>0.47610000000000002</v>
      </c>
      <c r="AA778" s="1274"/>
      <c r="AE778" s="1268">
        <f t="shared" si="143"/>
        <v>0</v>
      </c>
      <c r="AF778" s="1268"/>
      <c r="AG778" s="1268">
        <f t="shared" si="144"/>
        <v>0</v>
      </c>
      <c r="AH778" s="1268"/>
      <c r="AI778" s="1268">
        <f t="shared" si="145"/>
        <v>0</v>
      </c>
      <c r="AJ778" s="1268"/>
      <c r="AK778" s="1268">
        <f t="shared" si="146"/>
        <v>0</v>
      </c>
      <c r="AL778" s="1268"/>
      <c r="AM778" s="1268">
        <f t="shared" si="147"/>
        <v>0</v>
      </c>
      <c r="AN778" s="1268"/>
      <c r="AV778" s="1268">
        <f t="shared" si="148"/>
        <v>0</v>
      </c>
      <c r="AW778" s="1268"/>
      <c r="AX778" s="1268">
        <f t="shared" si="149"/>
        <v>0</v>
      </c>
      <c r="AY778" s="1268"/>
      <c r="AZ778" s="1268">
        <f t="shared" si="150"/>
        <v>0</v>
      </c>
      <c r="BA778" s="1268"/>
      <c r="BB778" s="1268">
        <f t="shared" si="151"/>
        <v>0</v>
      </c>
      <c r="BC778" s="1268"/>
      <c r="BD778" s="1268">
        <f t="shared" si="152"/>
        <v>0</v>
      </c>
      <c r="BE778" s="1268"/>
      <c r="BQ778" s="201"/>
    </row>
    <row r="779" spans="8:69" hidden="1" outlineLevel="1" x14ac:dyDescent="0.15">
      <c r="H779" s="479" t="str">
        <f t="shared" si="141"/>
        <v>La-Chaux-de-Fonds</v>
      </c>
      <c r="K779" s="480" t="str">
        <f t="shared" si="142"/>
        <v>La-Chaux-de-Fonds</v>
      </c>
      <c r="R779" s="1274">
        <v>8.516E-2</v>
      </c>
      <c r="S779" s="1274"/>
      <c r="T779" s="1274">
        <v>0.14055000000000001</v>
      </c>
      <c r="U779" s="1274"/>
      <c r="V779" s="1274">
        <v>0.21879000000000001</v>
      </c>
      <c r="W779" s="1274"/>
      <c r="X779" s="1274">
        <v>0.36221999999999999</v>
      </c>
      <c r="Y779" s="1274"/>
      <c r="Z779" s="1274">
        <v>0.57902000000000009</v>
      </c>
      <c r="AA779" s="1274"/>
      <c r="AE779" s="1268">
        <f t="shared" si="143"/>
        <v>0</v>
      </c>
      <c r="AF779" s="1268"/>
      <c r="AG779" s="1268">
        <f t="shared" si="144"/>
        <v>0</v>
      </c>
      <c r="AH779" s="1268"/>
      <c r="AI779" s="1268">
        <f t="shared" si="145"/>
        <v>0</v>
      </c>
      <c r="AJ779" s="1268"/>
      <c r="AK779" s="1268">
        <f t="shared" si="146"/>
        <v>0</v>
      </c>
      <c r="AL779" s="1268"/>
      <c r="AM779" s="1268">
        <f t="shared" si="147"/>
        <v>0</v>
      </c>
      <c r="AN779" s="1268"/>
      <c r="AV779" s="1268">
        <f t="shared" si="148"/>
        <v>0</v>
      </c>
      <c r="AW779" s="1268"/>
      <c r="AX779" s="1268">
        <f t="shared" si="149"/>
        <v>0</v>
      </c>
      <c r="AY779" s="1268"/>
      <c r="AZ779" s="1268">
        <f t="shared" si="150"/>
        <v>0</v>
      </c>
      <c r="BA779" s="1268"/>
      <c r="BB779" s="1268">
        <f t="shared" si="151"/>
        <v>0</v>
      </c>
      <c r="BC779" s="1268"/>
      <c r="BD779" s="1268">
        <f t="shared" si="152"/>
        <v>0</v>
      </c>
      <c r="BE779" s="1268"/>
      <c r="BQ779" s="201"/>
    </row>
    <row r="780" spans="8:69" hidden="1" outlineLevel="1" x14ac:dyDescent="0.15">
      <c r="H780" s="479" t="str">
        <f t="shared" si="141"/>
        <v>Lugano</v>
      </c>
      <c r="K780" s="480" t="str">
        <f t="shared" si="142"/>
        <v>Lugano</v>
      </c>
      <c r="R780" s="1275">
        <v>2.1600000000000001E-2</v>
      </c>
      <c r="S780" s="1275"/>
      <c r="T780" s="1275">
        <v>4.5100000000000008E-2</v>
      </c>
      <c r="U780" s="1275"/>
      <c r="V780" s="1275">
        <v>0.12990000000000002</v>
      </c>
      <c r="W780" s="1275"/>
      <c r="X780" s="1275">
        <v>0.2288</v>
      </c>
      <c r="Y780" s="1275"/>
      <c r="Z780" s="1275">
        <v>0.40799999999999997</v>
      </c>
      <c r="AA780" s="1275"/>
      <c r="AE780" s="1268">
        <f t="shared" si="143"/>
        <v>0</v>
      </c>
      <c r="AF780" s="1268"/>
      <c r="AG780" s="1268">
        <f t="shared" si="144"/>
        <v>0</v>
      </c>
      <c r="AH780" s="1268"/>
      <c r="AI780" s="1268">
        <f t="shared" si="145"/>
        <v>0</v>
      </c>
      <c r="AJ780" s="1268"/>
      <c r="AK780" s="1268">
        <f t="shared" si="146"/>
        <v>0</v>
      </c>
      <c r="AL780" s="1268"/>
      <c r="AM780" s="1268">
        <f t="shared" si="147"/>
        <v>0</v>
      </c>
      <c r="AN780" s="1268"/>
      <c r="AV780" s="1268">
        <f t="shared" si="148"/>
        <v>0</v>
      </c>
      <c r="AW780" s="1268"/>
      <c r="AX780" s="1268">
        <f t="shared" si="149"/>
        <v>0</v>
      </c>
      <c r="AY780" s="1268"/>
      <c r="AZ780" s="1268">
        <f t="shared" si="150"/>
        <v>0</v>
      </c>
      <c r="BA780" s="1268"/>
      <c r="BB780" s="1268">
        <f t="shared" si="151"/>
        <v>0</v>
      </c>
      <c r="BC780" s="1268"/>
      <c r="BD780" s="1268">
        <f t="shared" si="152"/>
        <v>0</v>
      </c>
      <c r="BE780" s="1268"/>
      <c r="BQ780" s="201"/>
    </row>
    <row r="781" spans="8:69" hidden="1" outlineLevel="1" x14ac:dyDescent="0.15">
      <c r="H781" s="479" t="str">
        <f t="shared" si="141"/>
        <v>San Gallo</v>
      </c>
      <c r="K781" s="480" t="str">
        <f t="shared" si="142"/>
        <v>San Gallo</v>
      </c>
      <c r="R781" s="1275">
        <v>7.2900000000000006E-2</v>
      </c>
      <c r="S781" s="1275"/>
      <c r="T781" s="1275">
        <v>0.128</v>
      </c>
      <c r="U781" s="1275"/>
      <c r="V781" s="1275">
        <v>0.21959999999999999</v>
      </c>
      <c r="W781" s="1275"/>
      <c r="X781" s="1275">
        <v>0.375</v>
      </c>
      <c r="Y781" s="1275"/>
      <c r="Z781" s="1275">
        <v>0.58135999999999999</v>
      </c>
      <c r="AA781" s="1275"/>
      <c r="AE781" s="1268">
        <f>IF($AE$736=$H$744,IF($AE$737=$H$745,IF($AE$738=AE$746,IF($AE$739=$K781,R781,0),0),0),0)</f>
        <v>0</v>
      </c>
      <c r="AF781" s="1268"/>
      <c r="AG781" s="1268">
        <f>IF($AE$736=$H$744,IF($AE$737=$H$745,IF($AE$738=AG$746,IF($AE$739=$K781,T781,0),0),0),0)</f>
        <v>0</v>
      </c>
      <c r="AH781" s="1268"/>
      <c r="AI781" s="1268">
        <f>IF($AE$736=$H$744,IF($AE$737=$H$745,IF($AE$738=AI$746,IF($AE$739=$K781,V781,0),0),0),0)</f>
        <v>0</v>
      </c>
      <c r="AJ781" s="1268"/>
      <c r="AK781" s="1268">
        <f>IF($AE$736=$H$744,IF($AE$737=$H$745,IF($AE$738=AK$746,IF($AE$739=$K781,X781,0),0),0),0)</f>
        <v>0</v>
      </c>
      <c r="AL781" s="1268"/>
      <c r="AM781" s="1268">
        <f>IF($AE$736=$H$744,IF($AE$737=$H$745,IF($AE$738=AM$746,IF($AE$739=$K781,Z781,0),0),0),0)</f>
        <v>0</v>
      </c>
      <c r="AN781" s="1268"/>
      <c r="AV781" s="1268">
        <f>IF($AV$736=$H$772,IF($AV$737=$H$773,IF($AV$738=AV$746,IF($AV$739=$K781,R781,0),0),0),0)</f>
        <v>0</v>
      </c>
      <c r="AW781" s="1268"/>
      <c r="AX781" s="1268">
        <f>IF($AV$736=$H$772,IF($AV$737=$H$773,IF($AV$738=AX$746,IF($AV$739=$K781,T781,0),0),0),0)</f>
        <v>0</v>
      </c>
      <c r="AY781" s="1268"/>
      <c r="AZ781" s="1268">
        <f>IF($AV$736=$H$772,IF($AV$737=$H$773,IF($AV$738=AZ$746,IF($AV$739=$K781,V781,0),0),0),0)</f>
        <v>0</v>
      </c>
      <c r="BA781" s="1268"/>
      <c r="BB781" s="1268">
        <f>IF($AV$736=$H$772,IF($AV$737=$H$773,IF($AV$738=BB$746,IF($AV$739=$K781,X781,0),0),0),0)</f>
        <v>0</v>
      </c>
      <c r="BC781" s="1268"/>
      <c r="BD781" s="1268">
        <f>IF($AV$736=$H$772,IF($AV$737=$H$773,IF($AV$738=BD$746,IF($AV$739=$K781,Z781,0),0),0),0)</f>
        <v>0</v>
      </c>
      <c r="BE781" s="1268"/>
      <c r="BQ781" s="201"/>
    </row>
    <row r="782" spans="8:69" hidden="1" outlineLevel="1" x14ac:dyDescent="0.15">
      <c r="H782" s="479" t="str">
        <f t="shared" si="141"/>
        <v>Zurigo</v>
      </c>
      <c r="K782" s="480" t="str">
        <f t="shared" si="142"/>
        <v>Zurigo</v>
      </c>
      <c r="R782" s="1275">
        <v>5.9400000000000001E-2</v>
      </c>
      <c r="S782" s="1275"/>
      <c r="T782" s="1275">
        <v>9.9900000000000003E-2</v>
      </c>
      <c r="U782" s="1275"/>
      <c r="V782" s="1275">
        <v>0.18230000000000002</v>
      </c>
      <c r="W782" s="1275"/>
      <c r="X782" s="1275">
        <v>0.29770000000000002</v>
      </c>
      <c r="Y782" s="1275"/>
      <c r="Z782" s="1275">
        <v>0.48880000000000001</v>
      </c>
      <c r="AA782" s="1275"/>
      <c r="AE782" s="1268">
        <f>IF($AE$736=$H$744,IF($AE$737=$H$745,IF($AE$738=AE$746,IF($AE$739=$K782,R782,0),0),0),0)</f>
        <v>0</v>
      </c>
      <c r="AF782" s="1268"/>
      <c r="AG782" s="1268">
        <f>IF($AE$736=$H$744,IF($AE$737=$H$745,IF($AE$738=AG$746,IF($AE$739=$K782,T782,0),0),0),0)</f>
        <v>0</v>
      </c>
      <c r="AH782" s="1268"/>
      <c r="AI782" s="1268">
        <f>IF($AE$736=$H$744,IF($AE$737=$H$745,IF($AE$738=AI$746,IF($AE$739=$K782,V782,0),0),0),0)</f>
        <v>0</v>
      </c>
      <c r="AJ782" s="1268"/>
      <c r="AK782" s="1268">
        <f>IF($AE$736=$H$744,IF($AE$737=$H$745,IF($AE$738=AK$746,IF($AE$739=$K782,X782,0),0),0),0)</f>
        <v>0</v>
      </c>
      <c r="AL782" s="1268"/>
      <c r="AM782" s="1268">
        <f>IF($AE$736=$H$744,IF($AE$737=$H$745,IF($AE$738=AM$746,IF($AE$739=$K782,Z782,0),0),0),0)</f>
        <v>0</v>
      </c>
      <c r="AN782" s="1268"/>
      <c r="AV782" s="1268">
        <f>IF($AV$736=$H$772,IF($AV$737=$H$773,IF($AV$738=AV$746,IF($AV$739=$K782,R782,0),0),0),0)</f>
        <v>0</v>
      </c>
      <c r="AW782" s="1268"/>
      <c r="AX782" s="1268">
        <f>IF($AV$736=$H$772,IF($AV$737=$H$773,IF($AV$738=AX$746,IF($AV$739=$K782,T782,0),0),0),0)</f>
        <v>0</v>
      </c>
      <c r="AY782" s="1268"/>
      <c r="AZ782" s="1268">
        <f>IF($AV$736=$H$772,IF($AV$737=$H$773,IF($AV$738=AZ$746,IF($AV$739=$K782,V782,0),0),0),0)</f>
        <v>0</v>
      </c>
      <c r="BA782" s="1268"/>
      <c r="BB782" s="1268">
        <f>IF($AV$736=$H$772,IF($AV$737=$H$773,IF($AV$738=BB$746,IF($AV$739=$K782,X782,0),0),0),0)</f>
        <v>0</v>
      </c>
      <c r="BC782" s="1268"/>
      <c r="BD782" s="1268">
        <f>IF($AV$736=$H$772,IF($AV$737=$H$773,IF($AV$738=BD$746,IF($AV$739=$K782,Z782,0),0),0),0)</f>
        <v>0</v>
      </c>
      <c r="BE782" s="1268"/>
      <c r="BQ782" s="201"/>
    </row>
    <row r="783" spans="8:69" hidden="1" outlineLevel="1" x14ac:dyDescent="0.15">
      <c r="H783"/>
      <c r="U783"/>
      <c r="BQ783" s="201"/>
    </row>
    <row r="784" spans="8:69" hidden="1" outlineLevel="1" x14ac:dyDescent="0.15">
      <c r="H784" t="str">
        <f>H770</f>
        <v>B: Impianto con 3'500 ore di funz. a pieno regime all'anno</v>
      </c>
      <c r="U784"/>
      <c r="BQ784" s="201"/>
    </row>
    <row r="785" spans="8:69" hidden="1" outlineLevel="1" x14ac:dyDescent="0.15">
      <c r="H785" s="483" t="str">
        <f>X$495</f>
        <v>Ibrido</v>
      </c>
      <c r="R785" s="1269" t="s">
        <v>788</v>
      </c>
      <c r="S785" s="1269"/>
      <c r="T785" s="1269"/>
      <c r="U785" s="1269"/>
      <c r="V785" s="1269"/>
      <c r="W785" s="1269"/>
      <c r="X785" s="1269"/>
      <c r="Y785" s="1269"/>
      <c r="Z785" s="1269"/>
      <c r="AA785" s="1269"/>
      <c r="AE785" s="1269" t="s">
        <v>788</v>
      </c>
      <c r="AF785" s="1269"/>
      <c r="AG785" s="1269"/>
      <c r="AH785" s="1269"/>
      <c r="AI785" s="1269"/>
      <c r="AJ785" s="1269"/>
      <c r="AK785" s="1269"/>
      <c r="AL785" s="1269"/>
      <c r="AM785" s="1269"/>
      <c r="AN785" s="1269"/>
      <c r="AV785" s="1269" t="s">
        <v>788</v>
      </c>
      <c r="AW785" s="1269"/>
      <c r="AX785" s="1269"/>
      <c r="AY785" s="1269"/>
      <c r="AZ785" s="1269"/>
      <c r="BA785" s="1269"/>
      <c r="BB785" s="1269"/>
      <c r="BC785" s="1269"/>
      <c r="BD785" s="1269"/>
      <c r="BE785" s="1269"/>
      <c r="BQ785" s="201"/>
    </row>
    <row r="786" spans="8:69" hidden="1" outlineLevel="1" x14ac:dyDescent="0.15">
      <c r="H786"/>
      <c r="R786" s="1269">
        <v>6</v>
      </c>
      <c r="S786" s="1269"/>
      <c r="T786" s="1269">
        <v>10</v>
      </c>
      <c r="U786" s="1269"/>
      <c r="V786" s="1269">
        <v>14</v>
      </c>
      <c r="W786" s="1269"/>
      <c r="X786" s="1269">
        <v>18</v>
      </c>
      <c r="Y786" s="1269"/>
      <c r="Z786" s="1269">
        <v>22</v>
      </c>
      <c r="AA786" s="1269"/>
      <c r="AE786" s="1269">
        <v>6</v>
      </c>
      <c r="AF786" s="1269"/>
      <c r="AG786" s="1269">
        <v>10</v>
      </c>
      <c r="AH786" s="1269"/>
      <c r="AI786" s="1269">
        <v>14</v>
      </c>
      <c r="AJ786" s="1269"/>
      <c r="AK786" s="1269">
        <v>18</v>
      </c>
      <c r="AL786" s="1269"/>
      <c r="AM786" s="1269">
        <v>22</v>
      </c>
      <c r="AN786" s="1269"/>
      <c r="AO786" s="1325">
        <f>SUM(AE787:AN794)</f>
        <v>0</v>
      </c>
      <c r="AP786" s="1326"/>
      <c r="AV786" s="1269">
        <v>6</v>
      </c>
      <c r="AW786" s="1269"/>
      <c r="AX786" s="1269">
        <v>10</v>
      </c>
      <c r="AY786" s="1269"/>
      <c r="AZ786" s="1269">
        <v>14</v>
      </c>
      <c r="BA786" s="1269"/>
      <c r="BB786" s="1269">
        <v>18</v>
      </c>
      <c r="BC786" s="1269"/>
      <c r="BD786" s="1269">
        <v>22</v>
      </c>
      <c r="BE786" s="1269"/>
      <c r="BF786" s="1325">
        <f>SUM(AV787:BE794)</f>
        <v>0</v>
      </c>
      <c r="BG786" s="1326"/>
      <c r="BQ786" s="201"/>
    </row>
    <row r="787" spans="8:69" hidden="1" outlineLevel="1" x14ac:dyDescent="0.15">
      <c r="H787" s="479" t="str">
        <f>H598</f>
        <v>Basilea</v>
      </c>
      <c r="K787" s="480" t="str">
        <f>H760</f>
        <v>Basilea</v>
      </c>
      <c r="R787" s="1275">
        <v>5.1300000000000005E-2</v>
      </c>
      <c r="S787" s="1275"/>
      <c r="T787" s="1275">
        <v>0.1045</v>
      </c>
      <c r="U787" s="1275"/>
      <c r="V787" s="1275">
        <v>0.22340000000000002</v>
      </c>
      <c r="W787" s="1275"/>
      <c r="X787" s="1275">
        <v>0.44989999999999997</v>
      </c>
      <c r="Y787" s="1275"/>
      <c r="Z787" s="1275">
        <v>0.71210000000000007</v>
      </c>
      <c r="AA787" s="1275"/>
      <c r="AE787" s="1268">
        <f>IF($AE$736=$H$784,IF($AE$737=$H$785,IF($AE$738=AE$746,IF($AE$739=$K787,R787,0),0),0),0)</f>
        <v>0</v>
      </c>
      <c r="AF787" s="1268"/>
      <c r="AG787" s="1268">
        <f>IF($AE$736=$H$784,IF($AE$737=$H$785,IF($AE$738=AG$746,IF($AE$739=$K787,T787,0),0),0),0)</f>
        <v>0</v>
      </c>
      <c r="AH787" s="1268"/>
      <c r="AI787" s="1268">
        <f>IF($AE$736=$H$784,IF($AE$737=$H$785,IF($AE$738=AI$746,IF($AE$739=$K787,V787,0),0),0),0)</f>
        <v>0</v>
      </c>
      <c r="AJ787" s="1268"/>
      <c r="AK787" s="1268">
        <f>IF($AE$736=$H$784,IF($AE$737=$H$785,IF($AE$738=AK$746,IF($AE$739=$K787,X787,0),0),0),0)</f>
        <v>0</v>
      </c>
      <c r="AL787" s="1268"/>
      <c r="AM787" s="1268">
        <f>IF($AE$736=$H$784,IF($AE$737=$H$785,IF($AE$738=AM$746,IF($AE$739=$K787,Z787,0),0),0),0)</f>
        <v>0</v>
      </c>
      <c r="AN787" s="1268"/>
      <c r="AV787" s="1268">
        <f>IF($AV$736=$H$784,IF($AV$737=$H$785,IF($AV$738=AV$746,IF($AV$739=$K787,R787,0),0),0),0)</f>
        <v>0</v>
      </c>
      <c r="AW787" s="1268"/>
      <c r="AX787" s="1268">
        <f>IF($AV$736=$H$784,IF($AV$737=$H$785,IF($AV$738=AX$746,IF($AV$739=$K787,T787,0),0),0),0)</f>
        <v>0</v>
      </c>
      <c r="AY787" s="1268"/>
      <c r="AZ787" s="1268">
        <f>IF($AV$736=$H$784,IF($AV$737=$H$785,IF($AV$738=AZ$746,IF($AV$739=$K787,V787,0),0),0),0)</f>
        <v>0</v>
      </c>
      <c r="BA787" s="1268"/>
      <c r="BB787" s="1268">
        <f>IF($AV$736=$H$784,IF($AV$737=$H$785,IF($AV$738=BB$746,IF($AV$739=$K787,X787,0),0),0),0)</f>
        <v>0</v>
      </c>
      <c r="BC787" s="1268"/>
      <c r="BD787" s="1268">
        <f>IF($AV$736=$H$784,IF($AV$737=$H$785,IF($AV$738=BD$746,IF($AV$739=$K787,Z787,0),0),0),0)</f>
        <v>0</v>
      </c>
      <c r="BE787" s="1268"/>
      <c r="BQ787" s="201"/>
    </row>
    <row r="788" spans="8:69" hidden="1" outlineLevel="1" x14ac:dyDescent="0.15">
      <c r="H788" s="479" t="str">
        <f t="shared" ref="H788:H794" si="153">H599</f>
        <v>Berna</v>
      </c>
      <c r="K788" s="480" t="str">
        <f t="shared" ref="K788:K794" si="154">H761</f>
        <v>Berna</v>
      </c>
      <c r="R788" s="1274">
        <v>6.2100000000000009E-2</v>
      </c>
      <c r="S788" s="1274"/>
      <c r="T788" s="1274">
        <v>0.11990000000000001</v>
      </c>
      <c r="U788" s="1274"/>
      <c r="V788" s="1274">
        <v>0.24610000000000004</v>
      </c>
      <c r="W788" s="1274"/>
      <c r="X788" s="1274">
        <v>0.50639999999999996</v>
      </c>
      <c r="Y788" s="1274"/>
      <c r="Z788" s="1274">
        <v>0.76129999999999998</v>
      </c>
      <c r="AA788" s="1274"/>
      <c r="AE788" s="1268">
        <f t="shared" ref="AE788:AE792" si="155">IF($AE$736=$H$784,IF($AE$737=$H$785,IF($AE$738=AE$746,IF($AE$739=$K788,R788,0),0),0),0)</f>
        <v>0</v>
      </c>
      <c r="AF788" s="1268"/>
      <c r="AG788" s="1268">
        <f t="shared" ref="AG788:AG792" si="156">IF($AE$736=$H$784,IF($AE$737=$H$785,IF($AE$738=AG$746,IF($AE$739=$K788,T788,0),0),0),0)</f>
        <v>0</v>
      </c>
      <c r="AH788" s="1268"/>
      <c r="AI788" s="1268">
        <f t="shared" ref="AI788:AI792" si="157">IF($AE$736=$H$784,IF($AE$737=$H$785,IF($AE$738=AI$746,IF($AE$739=$K788,V788,0),0),0),0)</f>
        <v>0</v>
      </c>
      <c r="AJ788" s="1268"/>
      <c r="AK788" s="1268">
        <f t="shared" ref="AK788:AK792" si="158">IF($AE$736=$H$784,IF($AE$737=$H$785,IF($AE$738=AK$746,IF($AE$739=$K788,X788,0),0),0),0)</f>
        <v>0</v>
      </c>
      <c r="AL788" s="1268"/>
      <c r="AM788" s="1268">
        <f t="shared" ref="AM788:AM792" si="159">IF($AE$736=$H$784,IF($AE$737=$H$785,IF($AE$738=AM$746,IF($AE$739=$K788,Z788,0),0),0),0)</f>
        <v>0</v>
      </c>
      <c r="AN788" s="1268"/>
      <c r="AV788" s="1268">
        <f t="shared" ref="AV788:AV792" si="160">IF($AV$736=$H$784,IF($AV$737=$H$785,IF($AV$738=AV$746,IF($AV$739=$K788,R788,0),0),0),0)</f>
        <v>0</v>
      </c>
      <c r="AW788" s="1268"/>
      <c r="AX788" s="1268">
        <f t="shared" ref="AX788:AX792" si="161">IF($AV$736=$H$784,IF($AV$737=$H$785,IF($AV$738=AX$746,IF($AV$739=$K788,T788,0),0),0),0)</f>
        <v>0</v>
      </c>
      <c r="AY788" s="1268"/>
      <c r="AZ788" s="1268">
        <f t="shared" ref="AZ788:AZ792" si="162">IF($AV$736=$H$784,IF($AV$737=$H$785,IF($AV$738=AZ$746,IF($AV$739=$K788,V788,0),0),0),0)</f>
        <v>0</v>
      </c>
      <c r="BA788" s="1268"/>
      <c r="BB788" s="1268">
        <f t="shared" ref="BB788:BB792" si="163">IF($AV$736=$H$784,IF($AV$737=$H$785,IF($AV$738=BB$746,IF($AV$739=$K788,X788,0),0),0),0)</f>
        <v>0</v>
      </c>
      <c r="BC788" s="1268"/>
      <c r="BD788" s="1268">
        <f t="shared" ref="BD788:BD792" si="164">IF($AV$736=$H$784,IF($AV$737=$H$785,IF($AV$738=BD$746,IF($AV$739=$K788,Z788,0),0),0),0)</f>
        <v>0</v>
      </c>
      <c r="BE788" s="1268"/>
      <c r="BQ788" s="201"/>
    </row>
    <row r="789" spans="8:69" hidden="1" outlineLevel="1" x14ac:dyDescent="0.15">
      <c r="H789" s="479" t="str">
        <f t="shared" si="153"/>
        <v>Davos</v>
      </c>
      <c r="K789" s="480" t="str">
        <f t="shared" si="154"/>
        <v>Davos</v>
      </c>
      <c r="R789" s="1275">
        <v>0.1288</v>
      </c>
      <c r="S789" s="1275"/>
      <c r="T789" s="1275">
        <v>0.20390000000000003</v>
      </c>
      <c r="U789" s="1275"/>
      <c r="V789" s="1276">
        <v>0.435</v>
      </c>
      <c r="W789" s="1276"/>
      <c r="X789" s="1275">
        <v>0.6956</v>
      </c>
      <c r="Y789" s="1275"/>
      <c r="Z789" s="1275">
        <v>0.76749999999999996</v>
      </c>
      <c r="AA789" s="1275"/>
      <c r="AE789" s="1268">
        <f t="shared" si="155"/>
        <v>0</v>
      </c>
      <c r="AF789" s="1268"/>
      <c r="AG789" s="1268">
        <f t="shared" si="156"/>
        <v>0</v>
      </c>
      <c r="AH789" s="1268"/>
      <c r="AI789" s="1268">
        <f t="shared" si="157"/>
        <v>0</v>
      </c>
      <c r="AJ789" s="1268"/>
      <c r="AK789" s="1268">
        <f t="shared" si="158"/>
        <v>0</v>
      </c>
      <c r="AL789" s="1268"/>
      <c r="AM789" s="1268">
        <f t="shared" si="159"/>
        <v>0</v>
      </c>
      <c r="AN789" s="1268"/>
      <c r="AV789" s="1268">
        <f t="shared" si="160"/>
        <v>0</v>
      </c>
      <c r="AW789" s="1268"/>
      <c r="AX789" s="1268">
        <f t="shared" si="161"/>
        <v>0</v>
      </c>
      <c r="AY789" s="1268"/>
      <c r="AZ789" s="1268">
        <f t="shared" si="162"/>
        <v>0</v>
      </c>
      <c r="BA789" s="1268"/>
      <c r="BB789" s="1268">
        <f t="shared" si="163"/>
        <v>0</v>
      </c>
      <c r="BC789" s="1268"/>
      <c r="BD789" s="1268">
        <f t="shared" si="164"/>
        <v>0</v>
      </c>
      <c r="BE789" s="1268"/>
      <c r="BQ789" s="201"/>
    </row>
    <row r="790" spans="8:69" hidden="1" outlineLevel="1" x14ac:dyDescent="0.15">
      <c r="H790" s="479" t="str">
        <f t="shared" si="153"/>
        <v>Ginevra</v>
      </c>
      <c r="K790" s="480" t="str">
        <f t="shared" si="154"/>
        <v>Ginevra</v>
      </c>
      <c r="R790" s="1274">
        <v>5.67E-2</v>
      </c>
      <c r="S790" s="1274"/>
      <c r="T790" s="1274">
        <v>0.1045</v>
      </c>
      <c r="U790" s="1274"/>
      <c r="V790" s="1274">
        <v>0.22340000000000002</v>
      </c>
      <c r="W790" s="1274"/>
      <c r="X790" s="1274">
        <v>0.4572</v>
      </c>
      <c r="Y790" s="1274"/>
      <c r="Z790" s="1274">
        <v>0.71210000000000007</v>
      </c>
      <c r="AA790" s="1274"/>
      <c r="AE790" s="1268">
        <f t="shared" si="155"/>
        <v>0</v>
      </c>
      <c r="AF790" s="1268"/>
      <c r="AG790" s="1268">
        <f t="shared" si="156"/>
        <v>0</v>
      </c>
      <c r="AH790" s="1268"/>
      <c r="AI790" s="1268">
        <f t="shared" si="157"/>
        <v>0</v>
      </c>
      <c r="AJ790" s="1268"/>
      <c r="AK790" s="1268">
        <f t="shared" si="158"/>
        <v>0</v>
      </c>
      <c r="AL790" s="1268"/>
      <c r="AM790" s="1268">
        <f t="shared" si="159"/>
        <v>0</v>
      </c>
      <c r="AN790" s="1268"/>
      <c r="AV790" s="1268">
        <f t="shared" si="160"/>
        <v>0</v>
      </c>
      <c r="AW790" s="1268"/>
      <c r="AX790" s="1268">
        <f t="shared" si="161"/>
        <v>0</v>
      </c>
      <c r="AY790" s="1268"/>
      <c r="AZ790" s="1268">
        <f t="shared" si="162"/>
        <v>0</v>
      </c>
      <c r="BA790" s="1268"/>
      <c r="BB790" s="1268">
        <f t="shared" si="163"/>
        <v>0</v>
      </c>
      <c r="BC790" s="1268"/>
      <c r="BD790" s="1268">
        <f t="shared" si="164"/>
        <v>0</v>
      </c>
      <c r="BE790" s="1268"/>
      <c r="BQ790" s="201"/>
    </row>
    <row r="791" spans="8:69" hidden="1" outlineLevel="1" x14ac:dyDescent="0.15">
      <c r="H791" s="479" t="str">
        <f t="shared" si="153"/>
        <v>La-Chaux-de-Fonds</v>
      </c>
      <c r="K791" s="480" t="str">
        <f t="shared" si="154"/>
        <v>La-Chaux-de-Fonds</v>
      </c>
      <c r="R791" s="1274">
        <v>8.3700000000000011E-2</v>
      </c>
      <c r="S791" s="1274"/>
      <c r="T791" s="1274">
        <v>0.14959999999999998</v>
      </c>
      <c r="U791" s="1274"/>
      <c r="V791" s="1274">
        <v>0.29039999999999999</v>
      </c>
      <c r="W791" s="1274"/>
      <c r="X791" s="1274">
        <v>0.55530000000000002</v>
      </c>
      <c r="Y791" s="1274"/>
      <c r="Z791" s="1274">
        <v>0.77939999999999998</v>
      </c>
      <c r="AA791" s="1274"/>
      <c r="AE791" s="1268">
        <f t="shared" si="155"/>
        <v>0</v>
      </c>
      <c r="AF791" s="1268"/>
      <c r="AG791" s="1268">
        <f t="shared" si="156"/>
        <v>0</v>
      </c>
      <c r="AH791" s="1268"/>
      <c r="AI791" s="1268">
        <f t="shared" si="157"/>
        <v>0</v>
      </c>
      <c r="AJ791" s="1268"/>
      <c r="AK791" s="1268">
        <f t="shared" si="158"/>
        <v>0</v>
      </c>
      <c r="AL791" s="1268"/>
      <c r="AM791" s="1268">
        <f t="shared" si="159"/>
        <v>0</v>
      </c>
      <c r="AN791" s="1268"/>
      <c r="AV791" s="1268">
        <f t="shared" si="160"/>
        <v>0</v>
      </c>
      <c r="AW791" s="1268"/>
      <c r="AX791" s="1268">
        <f t="shared" si="161"/>
        <v>0</v>
      </c>
      <c r="AY791" s="1268"/>
      <c r="AZ791" s="1268">
        <f t="shared" si="162"/>
        <v>0</v>
      </c>
      <c r="BA791" s="1268"/>
      <c r="BB791" s="1268">
        <f t="shared" si="163"/>
        <v>0</v>
      </c>
      <c r="BC791" s="1268"/>
      <c r="BD791" s="1268">
        <f t="shared" si="164"/>
        <v>0</v>
      </c>
      <c r="BE791" s="1268"/>
      <c r="BQ791" s="201"/>
    </row>
    <row r="792" spans="8:69" hidden="1" outlineLevel="1" x14ac:dyDescent="0.15">
      <c r="H792" s="479" t="str">
        <f t="shared" si="153"/>
        <v>Lugano</v>
      </c>
      <c r="K792" s="480" t="str">
        <f t="shared" si="154"/>
        <v>Lugano</v>
      </c>
      <c r="R792" s="1275">
        <v>3.2399999999999998E-2</v>
      </c>
      <c r="S792" s="1275"/>
      <c r="T792" s="1275">
        <v>9.5600000000000004E-2</v>
      </c>
      <c r="U792" s="1275"/>
      <c r="V792" s="1275">
        <v>0.17530000000000001</v>
      </c>
      <c r="W792" s="1275"/>
      <c r="X792" s="1275">
        <v>0.36720000000000003</v>
      </c>
      <c r="Y792" s="1275"/>
      <c r="Z792" s="1275">
        <v>0.59830000000000005</v>
      </c>
      <c r="AA792" s="1275"/>
      <c r="AE792" s="1268">
        <f t="shared" si="155"/>
        <v>0</v>
      </c>
      <c r="AF792" s="1268"/>
      <c r="AG792" s="1268">
        <f t="shared" si="156"/>
        <v>0</v>
      </c>
      <c r="AH792" s="1268"/>
      <c r="AI792" s="1268">
        <f t="shared" si="157"/>
        <v>0</v>
      </c>
      <c r="AJ792" s="1268"/>
      <c r="AK792" s="1268">
        <f t="shared" si="158"/>
        <v>0</v>
      </c>
      <c r="AL792" s="1268"/>
      <c r="AM792" s="1268">
        <f t="shared" si="159"/>
        <v>0</v>
      </c>
      <c r="AN792" s="1268"/>
      <c r="AV792" s="1268">
        <f t="shared" si="160"/>
        <v>0</v>
      </c>
      <c r="AW792" s="1268"/>
      <c r="AX792" s="1268">
        <f t="shared" si="161"/>
        <v>0</v>
      </c>
      <c r="AY792" s="1268"/>
      <c r="AZ792" s="1268">
        <f t="shared" si="162"/>
        <v>0</v>
      </c>
      <c r="BA792" s="1268"/>
      <c r="BB792" s="1268">
        <f t="shared" si="163"/>
        <v>0</v>
      </c>
      <c r="BC792" s="1268"/>
      <c r="BD792" s="1268">
        <f t="shared" si="164"/>
        <v>0</v>
      </c>
      <c r="BE792" s="1268"/>
      <c r="BQ792" s="201"/>
    </row>
    <row r="793" spans="8:69" hidden="1" outlineLevel="1" x14ac:dyDescent="0.15">
      <c r="H793" s="479" t="str">
        <f t="shared" si="153"/>
        <v>San Gallo</v>
      </c>
      <c r="K793" s="480" t="str">
        <f t="shared" si="154"/>
        <v>San Gallo</v>
      </c>
      <c r="R793" s="1275">
        <v>7.2900000000000006E-2</v>
      </c>
      <c r="S793" s="1275"/>
      <c r="T793" s="1275">
        <v>0.14340000000000003</v>
      </c>
      <c r="U793" s="1275"/>
      <c r="V793" s="1275">
        <v>0.26960000000000001</v>
      </c>
      <c r="W793" s="1275"/>
      <c r="X793" s="1275">
        <v>0.52990000000000004</v>
      </c>
      <c r="Y793" s="1275"/>
      <c r="Z793" s="1275">
        <v>0.75480000000000003</v>
      </c>
      <c r="AA793" s="1275"/>
      <c r="AE793" s="1268">
        <f>IF($AE$736=$H$784,IF($AE$737=$H$785,IF($AE$738=AE$746,IF($AE$739=$K793,R793,0),0),0),0)</f>
        <v>0</v>
      </c>
      <c r="AF793" s="1268"/>
      <c r="AG793" s="1268">
        <f>IF($AE$736=$H$784,IF($AE$737=$H$785,IF($AE$738=AG$746,IF($AE$739=$K793,T793,0),0),0),0)</f>
        <v>0</v>
      </c>
      <c r="AH793" s="1268"/>
      <c r="AI793" s="1268">
        <f>IF($AE$736=$H$784,IF($AE$737=$H$785,IF($AE$738=AI$746,IF($AE$739=$K793,V793,0),0),0),0)</f>
        <v>0</v>
      </c>
      <c r="AJ793" s="1268"/>
      <c r="AK793" s="1268">
        <f>IF($AE$736=$H$784,IF($AE$737=$H$785,IF($AE$738=AK$746,IF($AE$739=$K793,X793,0),0),0),0)</f>
        <v>0</v>
      </c>
      <c r="AL793" s="1268"/>
      <c r="AM793" s="1268">
        <f>IF($AE$736=$H$784,IF($AE$737=$H$785,IF($AE$738=AM$746,IF($AE$739=$K793,Z793,0),0),0),0)</f>
        <v>0</v>
      </c>
      <c r="AN793" s="1268"/>
      <c r="AV793" s="1268">
        <f>IF($AV$736=$H$784,IF($AV$737=$H$785,IF($AV$738=AV$746,IF($AV$739=$K793,R793,0),0),0),0)</f>
        <v>0</v>
      </c>
      <c r="AW793" s="1268"/>
      <c r="AX793" s="1268">
        <f>IF($AV$736=$H$784,IF($AV$737=$H$785,IF($AV$738=AX$746,IF($AV$739=$K793,T793,0),0),0),0)</f>
        <v>0</v>
      </c>
      <c r="AY793" s="1268"/>
      <c r="AZ793" s="1268">
        <f>IF($AV$736=$H$784,IF($AV$737=$H$785,IF($AV$738=AZ$746,IF($AV$739=$K793,V793,0),0),0),0)</f>
        <v>0</v>
      </c>
      <c r="BA793" s="1268"/>
      <c r="BB793" s="1268">
        <f>IF($AV$736=$H$784,IF($AV$737=$H$785,IF($AV$738=BB$746,IF($AV$739=$K793,X793,0),0),0),0)</f>
        <v>0</v>
      </c>
      <c r="BC793" s="1268"/>
      <c r="BD793" s="1268">
        <f>IF($AV$736=$H$784,IF($AV$737=$H$785,IF($AV$738=BD$746,IF($AV$739=$K793,Z793,0),0),0),0)</f>
        <v>0</v>
      </c>
      <c r="BE793" s="1268"/>
      <c r="BQ793" s="201"/>
    </row>
    <row r="794" spans="8:69" hidden="1" outlineLevel="1" x14ac:dyDescent="0.15">
      <c r="H794" s="479" t="str">
        <f t="shared" si="153"/>
        <v>Zurigo</v>
      </c>
      <c r="K794" s="480" t="str">
        <f t="shared" si="154"/>
        <v>Zurigo</v>
      </c>
      <c r="R794" s="1275">
        <v>5.9400000000000001E-2</v>
      </c>
      <c r="S794" s="1275"/>
      <c r="T794" s="1275">
        <v>0.11260000000000001</v>
      </c>
      <c r="U794" s="1275"/>
      <c r="V794" s="1275">
        <v>0.22150000000000003</v>
      </c>
      <c r="W794" s="1275"/>
      <c r="X794" s="1275">
        <v>0.45529999999999998</v>
      </c>
      <c r="Y794" s="1275"/>
      <c r="Z794" s="1275">
        <v>0.7248</v>
      </c>
      <c r="AA794" s="1275"/>
      <c r="AE794" s="1268">
        <f>IF($AE$736=$H$784,IF($AE$737=$H$785,IF($AE$738=AE$746,IF($AE$739=$K794,R794,0),0),0),0)</f>
        <v>0</v>
      </c>
      <c r="AF794" s="1268"/>
      <c r="AG794" s="1268">
        <f>IF($AE$736=$H$784,IF($AE$737=$H$785,IF($AE$738=AG$746,IF($AE$739=$K794,T794,0),0),0),0)</f>
        <v>0</v>
      </c>
      <c r="AH794" s="1268"/>
      <c r="AI794" s="1268">
        <f>IF($AE$736=$H$784,IF($AE$737=$H$785,IF($AE$738=AI$746,IF($AE$739=$K794,V794,0),0),0),0)</f>
        <v>0</v>
      </c>
      <c r="AJ794" s="1268"/>
      <c r="AK794" s="1268">
        <f>IF($AE$736=$H$784,IF($AE$737=$H$785,IF($AE$738=AK$746,IF($AE$739=$K794,X794,0),0),0),0)</f>
        <v>0</v>
      </c>
      <c r="AL794" s="1268"/>
      <c r="AM794" s="1268">
        <f>IF($AE$736=$H$784,IF($AE$737=$H$785,IF($AE$738=AM$746,IF($AE$739=$K794,Z794,0),0),0),0)</f>
        <v>0</v>
      </c>
      <c r="AN794" s="1268"/>
      <c r="AV794" s="1268">
        <f>IF($AV$736=$H$784,IF($AV$737=$H$785,IF($AV$738=AV$746,IF($AV$739=$K794,R794,0),0),0),0)</f>
        <v>0</v>
      </c>
      <c r="AW794" s="1268"/>
      <c r="AX794" s="1268">
        <f>IF($AV$736=$H$784,IF($AV$737=$H$785,IF($AV$738=AX$746,IF($AV$739=$K794,T794,0),0),0),0)</f>
        <v>0</v>
      </c>
      <c r="AY794" s="1268"/>
      <c r="AZ794" s="1268">
        <f>IF($AV$736=$H$784,IF($AV$737=$H$785,IF($AV$738=AZ$746,IF($AV$739=$K794,V794,0),0),0),0)</f>
        <v>0</v>
      </c>
      <c r="BA794" s="1268"/>
      <c r="BB794" s="1268">
        <f>IF($AV$736=$H$784,IF($AV$737=$H$785,IF($AV$738=BB$746,IF($AV$739=$K794,X794,0),0),0),0)</f>
        <v>0</v>
      </c>
      <c r="BC794" s="1268"/>
      <c r="BD794" s="1268">
        <f>IF($AV$736=$H$784,IF($AV$737=$H$785,IF($AV$738=BD$746,IF($AV$739=$K794,Z794,0),0),0),0)</f>
        <v>0</v>
      </c>
      <c r="BE794" s="1268"/>
      <c r="BQ794" s="201"/>
    </row>
    <row r="795" spans="8:69" hidden="1" outlineLevel="1" x14ac:dyDescent="0.15">
      <c r="H795"/>
      <c r="U795"/>
      <c r="BQ795" s="201"/>
    </row>
    <row r="796" spans="8:69" hidden="1" outlineLevel="1" x14ac:dyDescent="0.15">
      <c r="H796"/>
      <c r="R796" s="70"/>
      <c r="T796" s="70"/>
      <c r="V796" s="70"/>
      <c r="X796" s="70"/>
      <c r="Z796" s="70"/>
      <c r="BQ796" s="201"/>
    </row>
    <row r="797" spans="8:69" ht="16" hidden="1" outlineLevel="1" x14ac:dyDescent="0.2">
      <c r="H797" s="484" t="str">
        <f>H651</f>
        <v>C: Impianto con 5'000 ore di funz. a pieno regime all'anno</v>
      </c>
      <c r="I797" s="283"/>
      <c r="J797" s="283"/>
      <c r="K797" s="283"/>
      <c r="L797" s="283"/>
      <c r="M797" s="283"/>
      <c r="N797" s="283"/>
      <c r="O797" s="283"/>
      <c r="P797" s="283"/>
      <c r="Q797" s="283"/>
      <c r="R797" s="477"/>
      <c r="S797" s="283"/>
      <c r="T797" s="477"/>
      <c r="U797" s="485"/>
      <c r="V797" s="477"/>
      <c r="W797" s="283"/>
      <c r="X797" s="477"/>
      <c r="Y797" s="283"/>
      <c r="Z797" s="486"/>
      <c r="AA797" s="283"/>
      <c r="AB797" s="283"/>
      <c r="AC797" s="283"/>
      <c r="AD797" s="283"/>
      <c r="AE797" s="283"/>
      <c r="AF797" s="283"/>
      <c r="AG797" s="283"/>
      <c r="AH797" s="283"/>
      <c r="AI797" s="283"/>
      <c r="AJ797" s="283"/>
      <c r="AK797" s="283"/>
      <c r="AL797" s="283"/>
      <c r="AM797" s="283"/>
      <c r="AN797" s="283"/>
      <c r="AO797" s="283"/>
      <c r="AP797" s="283"/>
      <c r="AV797" s="283"/>
      <c r="AW797" s="283"/>
      <c r="AX797" s="283"/>
      <c r="AY797" s="283"/>
      <c r="AZ797" s="283"/>
      <c r="BA797" s="283"/>
      <c r="BB797" s="283"/>
      <c r="BC797" s="283"/>
      <c r="BD797" s="283"/>
      <c r="BE797" s="283"/>
      <c r="BF797" s="283"/>
      <c r="BG797" s="283"/>
      <c r="BQ797" s="201"/>
    </row>
    <row r="798" spans="8:69" hidden="1" outlineLevel="1" x14ac:dyDescent="0.15">
      <c r="H798"/>
      <c r="R798" s="70"/>
      <c r="T798" s="70"/>
      <c r="V798" s="70"/>
      <c r="X798" s="70"/>
      <c r="Z798" s="70"/>
      <c r="BQ798" s="201"/>
    </row>
    <row r="799" spans="8:69" hidden="1" outlineLevel="1" x14ac:dyDescent="0.15">
      <c r="H799" t="str">
        <f>H797</f>
        <v>C: Impianto con 5'000 ore di funz. a pieno regime all'anno</v>
      </c>
      <c r="R799" s="70"/>
      <c r="T799" s="70"/>
      <c r="V799" s="70"/>
      <c r="X799" s="70"/>
      <c r="Z799" s="70"/>
      <c r="BQ799" s="201"/>
    </row>
    <row r="800" spans="8:69" hidden="1" outlineLevel="1" x14ac:dyDescent="0.15">
      <c r="H800" s="482" t="str">
        <f>X$494</f>
        <v>Secco</v>
      </c>
      <c r="R800" s="1273" t="s">
        <v>788</v>
      </c>
      <c r="S800" s="1273"/>
      <c r="T800" s="1273"/>
      <c r="U800" s="1273"/>
      <c r="V800" s="1273"/>
      <c r="W800" s="1273"/>
      <c r="X800" s="1273"/>
      <c r="Y800" s="1273"/>
      <c r="Z800" s="1273"/>
      <c r="AA800" s="1273"/>
      <c r="AE800" s="1273" t="s">
        <v>788</v>
      </c>
      <c r="AF800" s="1273"/>
      <c r="AG800" s="1273"/>
      <c r="AH800" s="1273"/>
      <c r="AI800" s="1273"/>
      <c r="AJ800" s="1273"/>
      <c r="AK800" s="1273"/>
      <c r="AL800" s="1273"/>
      <c r="AM800" s="1273"/>
      <c r="AN800" s="1273"/>
      <c r="AV800" s="1273" t="s">
        <v>788</v>
      </c>
      <c r="AW800" s="1273"/>
      <c r="AX800" s="1273"/>
      <c r="AY800" s="1273"/>
      <c r="AZ800" s="1273"/>
      <c r="BA800" s="1273"/>
      <c r="BB800" s="1273"/>
      <c r="BC800" s="1273"/>
      <c r="BD800" s="1273"/>
      <c r="BE800" s="1273"/>
      <c r="BQ800" s="201"/>
    </row>
    <row r="801" spans="8:69" hidden="1" outlineLevel="1" x14ac:dyDescent="0.15">
      <c r="H801"/>
      <c r="R801" s="1273">
        <v>6</v>
      </c>
      <c r="S801" s="1273"/>
      <c r="T801" s="1273">
        <v>10</v>
      </c>
      <c r="U801" s="1273"/>
      <c r="V801" s="1273">
        <v>14</v>
      </c>
      <c r="W801" s="1273"/>
      <c r="X801" s="1273">
        <v>18</v>
      </c>
      <c r="Y801" s="1273"/>
      <c r="Z801" s="1273">
        <v>22</v>
      </c>
      <c r="AA801" s="1273"/>
      <c r="AE801" s="1273">
        <v>6</v>
      </c>
      <c r="AF801" s="1273"/>
      <c r="AG801" s="1273">
        <v>10</v>
      </c>
      <c r="AH801" s="1273"/>
      <c r="AI801" s="1273">
        <v>14</v>
      </c>
      <c r="AJ801" s="1273"/>
      <c r="AK801" s="1273">
        <v>18</v>
      </c>
      <c r="AL801" s="1273"/>
      <c r="AM801" s="1273">
        <v>22</v>
      </c>
      <c r="AN801" s="1273"/>
      <c r="AO801" s="1325">
        <f>SUM(AE802:AN809)</f>
        <v>0</v>
      </c>
      <c r="AP801" s="1326"/>
      <c r="AV801" s="1273">
        <v>6</v>
      </c>
      <c r="AW801" s="1273"/>
      <c r="AX801" s="1273">
        <v>10</v>
      </c>
      <c r="AY801" s="1273"/>
      <c r="AZ801" s="1273">
        <v>14</v>
      </c>
      <c r="BA801" s="1273"/>
      <c r="BB801" s="1273">
        <v>18</v>
      </c>
      <c r="BC801" s="1273"/>
      <c r="BD801" s="1273">
        <v>22</v>
      </c>
      <c r="BE801" s="1273"/>
      <c r="BF801" s="1325">
        <f>SUM(AV802:BE809)</f>
        <v>0</v>
      </c>
      <c r="BG801" s="1326"/>
      <c r="BQ801" s="201"/>
    </row>
    <row r="802" spans="8:69" hidden="1" outlineLevel="1" x14ac:dyDescent="0.15">
      <c r="H802" s="479" t="str">
        <f>H598</f>
        <v>Basilea</v>
      </c>
      <c r="K802" s="480" t="str">
        <f>H760</f>
        <v>Basilea</v>
      </c>
      <c r="R802" s="1275">
        <v>9.9000000000000005E-2</v>
      </c>
      <c r="S802" s="1275"/>
      <c r="T802" s="1275">
        <v>0.19150000000000003</v>
      </c>
      <c r="U802" s="1275"/>
      <c r="V802" s="1275">
        <v>0.29100000000000004</v>
      </c>
      <c r="W802" s="1275"/>
      <c r="X802" s="1275">
        <v>0.43400000000000005</v>
      </c>
      <c r="Y802" s="1275"/>
      <c r="Z802" s="1275">
        <v>0.60550000000000004</v>
      </c>
      <c r="AA802" s="1275"/>
      <c r="AE802" s="1268">
        <f>IF($AE$736=$H$799,IF($AE$737=$H$800,IF($AE$738=AE$746,IF($AE$739=$K802,R802,0),0),0),0)</f>
        <v>0</v>
      </c>
      <c r="AF802" s="1268"/>
      <c r="AG802" s="1268">
        <f>IF($AE$736=$H$799,IF($AE$737=$H$800,IF($AE$738=AG$746,IF($AE$739=$K802,T802,0),0),0),0)</f>
        <v>0</v>
      </c>
      <c r="AH802" s="1268"/>
      <c r="AI802" s="1268">
        <f>IF($AE$736=$H$799,IF($AE$737=$H$800,IF($AE$738=AI$746,IF($AE$739=$K802,V802,0),0),0),0)</f>
        <v>0</v>
      </c>
      <c r="AJ802" s="1268"/>
      <c r="AK802" s="1268">
        <f>IF($AE$736=$H$799,IF($AE$737=$H$800,IF($AE$738=AK$746,IF($AE$739=$K802,X802,0),0),0),0)</f>
        <v>0</v>
      </c>
      <c r="AL802" s="1268"/>
      <c r="AM802" s="1268">
        <f>IF($AE$736=$H$799,IF($AE$737=$H$800,IF($AE$738=AM$746,IF($AE$739=$K802,Z802,0),0),0),0)</f>
        <v>0</v>
      </c>
      <c r="AN802" s="1268"/>
      <c r="AV802" s="1268">
        <f>IF($AV$736=$H$799,IF($AV$737=$H$800,IF($AV$738=AV$746,IF($AV$739=$K802,R802,0),0),0),0)</f>
        <v>0</v>
      </c>
      <c r="AW802" s="1268"/>
      <c r="AX802" s="1268">
        <f>IF($AV$736=$H$799,IF($AV$737=$H$800,IF($AV$738=AX$746,IF($AV$739=$K802,T802,0),0),0),0)</f>
        <v>0</v>
      </c>
      <c r="AY802" s="1268"/>
      <c r="AZ802" s="1268">
        <f>IF($AV$736=$H$799,IF($AV$737=$H$800,IF($AV$738=AZ$746,IF($AV$739=$K802,V802,0),0),0),0)</f>
        <v>0</v>
      </c>
      <c r="BA802" s="1268"/>
      <c r="BB802" s="1268">
        <f>IF($AV$736=$H$799,IF($AV$737=$H$800,IF($AV$738=BB$746,IF($AV$739=$K802,X802,0),0),0),0)</f>
        <v>0</v>
      </c>
      <c r="BC802" s="1268"/>
      <c r="BD802" s="1268">
        <f>IF($AV$736=$H$799,IF($AV$737=$H$800,IF($AV$738=BD$746,IF($AV$739=$K802,Z802,0),0),0),0)</f>
        <v>0</v>
      </c>
      <c r="BE802" s="1268"/>
      <c r="BQ802" s="201"/>
    </row>
    <row r="803" spans="8:69" hidden="1" outlineLevel="1" x14ac:dyDescent="0.15">
      <c r="H803" s="479" t="str">
        <f t="shared" ref="H803:H809" si="165">H599</f>
        <v>Berna</v>
      </c>
      <c r="K803" s="480" t="str">
        <f t="shared" ref="K803:K809" si="166">H761</f>
        <v>Berna</v>
      </c>
      <c r="R803" s="1274">
        <v>0.12100000000000001</v>
      </c>
      <c r="S803" s="1274"/>
      <c r="T803" s="1274">
        <v>0.20250000000000001</v>
      </c>
      <c r="U803" s="1274"/>
      <c r="V803" s="1274">
        <v>0.29750000000000004</v>
      </c>
      <c r="W803" s="1274"/>
      <c r="X803" s="1274">
        <v>0.43850000000000006</v>
      </c>
      <c r="Y803" s="1274"/>
      <c r="Z803" s="1274">
        <v>0.61865000000000003</v>
      </c>
      <c r="AA803" s="1274"/>
      <c r="AE803" s="1268">
        <f t="shared" ref="AE803:AE807" si="167">IF($AE$736=$H$799,IF($AE$737=$H$800,IF($AE$738=AE$746,IF($AE$739=$K803,R803,0),0),0),0)</f>
        <v>0</v>
      </c>
      <c r="AF803" s="1268"/>
      <c r="AG803" s="1268">
        <f t="shared" ref="AG803:AG807" si="168">IF($AE$736=$H$799,IF($AE$737=$H$800,IF($AE$738=AG$746,IF($AE$739=$K803,T803,0),0),0),0)</f>
        <v>0</v>
      </c>
      <c r="AH803" s="1268"/>
      <c r="AI803" s="1268">
        <f t="shared" ref="AI803:AI807" si="169">IF($AE$736=$H$799,IF($AE$737=$H$800,IF($AE$738=AI$746,IF($AE$739=$K803,V803,0),0),0),0)</f>
        <v>0</v>
      </c>
      <c r="AJ803" s="1268"/>
      <c r="AK803" s="1268">
        <f t="shared" ref="AK803:AK807" si="170">IF($AE$736=$H$799,IF($AE$737=$H$800,IF($AE$738=AK$746,IF($AE$739=$K803,X803,0),0),0),0)</f>
        <v>0</v>
      </c>
      <c r="AL803" s="1268"/>
      <c r="AM803" s="1268">
        <f t="shared" ref="AM803:AM807" si="171">IF($AE$736=$H$799,IF($AE$737=$H$800,IF($AE$738=AM$746,IF($AE$739=$K803,Z803,0),0),0),0)</f>
        <v>0</v>
      </c>
      <c r="AN803" s="1268"/>
      <c r="AV803" s="1268">
        <f t="shared" ref="AV803:AV807" si="172">IF($AV$736=$H$799,IF($AV$737=$H$800,IF($AV$738=AV$746,IF($AV$739=$K803,R803,0),0),0),0)</f>
        <v>0</v>
      </c>
      <c r="AW803" s="1268"/>
      <c r="AX803" s="1268">
        <f t="shared" ref="AX803:AX807" si="173">IF($AV$736=$H$799,IF($AV$737=$H$800,IF($AV$738=AX$746,IF($AV$739=$K803,T803,0),0),0),0)</f>
        <v>0</v>
      </c>
      <c r="AY803" s="1268"/>
      <c r="AZ803" s="1268">
        <f t="shared" ref="AZ803:AZ807" si="174">IF($AV$736=$H$799,IF($AV$737=$H$800,IF($AV$738=AZ$746,IF($AV$739=$K803,V803,0),0),0),0)</f>
        <v>0</v>
      </c>
      <c r="BA803" s="1268"/>
      <c r="BB803" s="1268">
        <f t="shared" ref="BB803:BB807" si="175">IF($AV$736=$H$799,IF($AV$737=$H$800,IF($AV$738=BB$746,IF($AV$739=$K803,X803,0),0),0),0)</f>
        <v>0</v>
      </c>
      <c r="BC803" s="1268"/>
      <c r="BD803" s="1268">
        <f t="shared" ref="BD803:BD807" si="176">IF($AV$736=$H$799,IF($AV$737=$H$800,IF($AV$738=BD$746,IF($AV$739=$K803,Z803,0),0),0),0)</f>
        <v>0</v>
      </c>
      <c r="BE803" s="1268"/>
      <c r="BQ803" s="201"/>
    </row>
    <row r="804" spans="8:69" hidden="1" outlineLevel="1" x14ac:dyDescent="0.15">
      <c r="H804" s="479" t="str">
        <f t="shared" si="165"/>
        <v>Davos</v>
      </c>
      <c r="K804" s="480" t="str">
        <f t="shared" si="166"/>
        <v>Davos</v>
      </c>
      <c r="R804" s="1275">
        <v>0.23100000000000001</v>
      </c>
      <c r="S804" s="1275"/>
      <c r="T804" s="1275">
        <v>0.33250000000000002</v>
      </c>
      <c r="U804" s="1275"/>
      <c r="V804" s="1276">
        <v>0.45750000000000002</v>
      </c>
      <c r="W804" s="1276"/>
      <c r="X804" s="1275">
        <v>0.59899999999999998</v>
      </c>
      <c r="Y804" s="1275"/>
      <c r="Z804" s="1275">
        <v>0.74</v>
      </c>
      <c r="AA804" s="1275"/>
      <c r="AE804" s="1268">
        <f t="shared" si="167"/>
        <v>0</v>
      </c>
      <c r="AF804" s="1268"/>
      <c r="AG804" s="1268">
        <f t="shared" si="168"/>
        <v>0</v>
      </c>
      <c r="AH804" s="1268"/>
      <c r="AI804" s="1268">
        <f t="shared" si="169"/>
        <v>0</v>
      </c>
      <c r="AJ804" s="1268"/>
      <c r="AK804" s="1268">
        <f t="shared" si="170"/>
        <v>0</v>
      </c>
      <c r="AL804" s="1268"/>
      <c r="AM804" s="1268">
        <f t="shared" si="171"/>
        <v>0</v>
      </c>
      <c r="AN804" s="1268"/>
      <c r="AV804" s="1268">
        <f t="shared" si="172"/>
        <v>0</v>
      </c>
      <c r="AW804" s="1268"/>
      <c r="AX804" s="1268">
        <f t="shared" si="173"/>
        <v>0</v>
      </c>
      <c r="AY804" s="1268"/>
      <c r="AZ804" s="1268">
        <f t="shared" si="174"/>
        <v>0</v>
      </c>
      <c r="BA804" s="1268"/>
      <c r="BB804" s="1268">
        <f t="shared" si="175"/>
        <v>0</v>
      </c>
      <c r="BC804" s="1268"/>
      <c r="BD804" s="1268">
        <f t="shared" si="176"/>
        <v>0</v>
      </c>
      <c r="BE804" s="1268"/>
      <c r="BQ804" s="201"/>
    </row>
    <row r="805" spans="8:69" hidden="1" outlineLevel="1" x14ac:dyDescent="0.15">
      <c r="H805" s="479" t="str">
        <f t="shared" si="165"/>
        <v>Ginevra</v>
      </c>
      <c r="K805" s="480" t="str">
        <f t="shared" si="166"/>
        <v>Ginevra</v>
      </c>
      <c r="R805" s="1274">
        <v>0.11000000000000001</v>
      </c>
      <c r="S805" s="1274"/>
      <c r="T805" s="1274">
        <v>0.20149999999999998</v>
      </c>
      <c r="U805" s="1274"/>
      <c r="V805" s="1274">
        <v>0.29750000000000004</v>
      </c>
      <c r="W805" s="1274"/>
      <c r="X805" s="1274">
        <v>0.43049999999999999</v>
      </c>
      <c r="Y805" s="1274"/>
      <c r="Z805" s="1274">
        <v>0.59650000000000003</v>
      </c>
      <c r="AA805" s="1274"/>
      <c r="AE805" s="1268">
        <f t="shared" si="167"/>
        <v>0</v>
      </c>
      <c r="AF805" s="1268"/>
      <c r="AG805" s="1268">
        <f t="shared" si="168"/>
        <v>0</v>
      </c>
      <c r="AH805" s="1268"/>
      <c r="AI805" s="1268">
        <f t="shared" si="169"/>
        <v>0</v>
      </c>
      <c r="AJ805" s="1268"/>
      <c r="AK805" s="1268">
        <f t="shared" si="170"/>
        <v>0</v>
      </c>
      <c r="AL805" s="1268"/>
      <c r="AM805" s="1268">
        <f t="shared" si="171"/>
        <v>0</v>
      </c>
      <c r="AN805" s="1268"/>
      <c r="AV805" s="1268">
        <f t="shared" si="172"/>
        <v>0</v>
      </c>
      <c r="AW805" s="1268"/>
      <c r="AX805" s="1268">
        <f t="shared" si="173"/>
        <v>0</v>
      </c>
      <c r="AY805" s="1268"/>
      <c r="AZ805" s="1268">
        <f t="shared" si="174"/>
        <v>0</v>
      </c>
      <c r="BA805" s="1268"/>
      <c r="BB805" s="1268">
        <f t="shared" si="175"/>
        <v>0</v>
      </c>
      <c r="BC805" s="1268"/>
      <c r="BD805" s="1268">
        <f t="shared" si="176"/>
        <v>0</v>
      </c>
      <c r="BE805" s="1268"/>
      <c r="BQ805" s="201"/>
    </row>
    <row r="806" spans="8:69" hidden="1" outlineLevel="1" x14ac:dyDescent="0.15">
      <c r="H806" s="479" t="str">
        <f t="shared" si="165"/>
        <v>La-Chaux-de-Fonds</v>
      </c>
      <c r="K806" s="480" t="str">
        <f t="shared" si="166"/>
        <v>La-Chaux-de-Fonds</v>
      </c>
      <c r="R806" s="1274">
        <v>0.17140000000000002</v>
      </c>
      <c r="S806" s="1274"/>
      <c r="T806" s="1274">
        <v>0.27074999999999999</v>
      </c>
      <c r="U806" s="1274"/>
      <c r="V806" s="1274">
        <v>0.38035000000000002</v>
      </c>
      <c r="W806" s="1274"/>
      <c r="X806" s="1274">
        <v>0.5263000000000001</v>
      </c>
      <c r="Y806" s="1274"/>
      <c r="Z806" s="1274">
        <v>0.69830000000000003</v>
      </c>
      <c r="AA806" s="1274"/>
      <c r="AE806" s="1268">
        <f t="shared" si="167"/>
        <v>0</v>
      </c>
      <c r="AF806" s="1268"/>
      <c r="AG806" s="1268">
        <f t="shared" si="168"/>
        <v>0</v>
      </c>
      <c r="AH806" s="1268"/>
      <c r="AI806" s="1268">
        <f t="shared" si="169"/>
        <v>0</v>
      </c>
      <c r="AJ806" s="1268"/>
      <c r="AK806" s="1268">
        <f t="shared" si="170"/>
        <v>0</v>
      </c>
      <c r="AL806" s="1268"/>
      <c r="AM806" s="1268">
        <f t="shared" si="171"/>
        <v>0</v>
      </c>
      <c r="AN806" s="1268"/>
      <c r="AV806" s="1268">
        <f t="shared" si="172"/>
        <v>0</v>
      </c>
      <c r="AW806" s="1268"/>
      <c r="AX806" s="1268">
        <f t="shared" si="173"/>
        <v>0</v>
      </c>
      <c r="AY806" s="1268"/>
      <c r="AZ806" s="1268">
        <f t="shared" si="174"/>
        <v>0</v>
      </c>
      <c r="BA806" s="1268"/>
      <c r="BB806" s="1268">
        <f t="shared" si="175"/>
        <v>0</v>
      </c>
      <c r="BC806" s="1268"/>
      <c r="BD806" s="1268">
        <f t="shared" si="176"/>
        <v>0</v>
      </c>
      <c r="BE806" s="1268"/>
      <c r="BQ806" s="201"/>
    </row>
    <row r="807" spans="8:69" hidden="1" outlineLevel="1" x14ac:dyDescent="0.15">
      <c r="H807" s="479" t="str">
        <f t="shared" si="165"/>
        <v>Lugano</v>
      </c>
      <c r="K807" s="480" t="str">
        <f t="shared" si="166"/>
        <v>Lugano</v>
      </c>
      <c r="R807" s="1275">
        <v>4.4000000000000004E-2</v>
      </c>
      <c r="S807" s="1275"/>
      <c r="T807" s="1275">
        <v>8.1500000000000003E-2</v>
      </c>
      <c r="U807" s="1275"/>
      <c r="V807" s="1275">
        <v>0.23350000000000001</v>
      </c>
      <c r="W807" s="1275"/>
      <c r="X807" s="1275">
        <v>0.35200000000000004</v>
      </c>
      <c r="Y807" s="1275"/>
      <c r="Z807" s="1275">
        <v>0.52</v>
      </c>
      <c r="AA807" s="1275"/>
      <c r="AE807" s="1268">
        <f t="shared" si="167"/>
        <v>0</v>
      </c>
      <c r="AF807" s="1268"/>
      <c r="AG807" s="1268">
        <f t="shared" si="168"/>
        <v>0</v>
      </c>
      <c r="AH807" s="1268"/>
      <c r="AI807" s="1268">
        <f t="shared" si="169"/>
        <v>0</v>
      </c>
      <c r="AJ807" s="1268"/>
      <c r="AK807" s="1268">
        <f t="shared" si="170"/>
        <v>0</v>
      </c>
      <c r="AL807" s="1268"/>
      <c r="AM807" s="1268">
        <f t="shared" si="171"/>
        <v>0</v>
      </c>
      <c r="AN807" s="1268"/>
      <c r="AV807" s="1268">
        <f t="shared" si="172"/>
        <v>0</v>
      </c>
      <c r="AW807" s="1268"/>
      <c r="AX807" s="1268">
        <f t="shared" si="173"/>
        <v>0</v>
      </c>
      <c r="AY807" s="1268"/>
      <c r="AZ807" s="1268">
        <f t="shared" si="174"/>
        <v>0</v>
      </c>
      <c r="BA807" s="1268"/>
      <c r="BB807" s="1268">
        <f t="shared" si="175"/>
        <v>0</v>
      </c>
      <c r="BC807" s="1268"/>
      <c r="BD807" s="1268">
        <f t="shared" si="176"/>
        <v>0</v>
      </c>
      <c r="BE807" s="1268"/>
      <c r="BQ807" s="201"/>
    </row>
    <row r="808" spans="8:69" hidden="1" outlineLevel="1" x14ac:dyDescent="0.15">
      <c r="H808" s="479" t="str">
        <f t="shared" si="165"/>
        <v>San Gallo</v>
      </c>
      <c r="K808" s="480" t="str">
        <f t="shared" si="166"/>
        <v>San Gallo</v>
      </c>
      <c r="R808" s="1275">
        <v>0.14850000000000002</v>
      </c>
      <c r="S808" s="1275"/>
      <c r="T808" s="1275">
        <v>0.24</v>
      </c>
      <c r="U808" s="1275"/>
      <c r="V808" s="1275">
        <v>0.35399999999999998</v>
      </c>
      <c r="W808" s="1275"/>
      <c r="X808" s="1275">
        <v>0.51500000000000001</v>
      </c>
      <c r="Y808" s="1275"/>
      <c r="Z808" s="1275">
        <v>0.68440000000000001</v>
      </c>
      <c r="AA808" s="1275"/>
      <c r="AE808" s="1268">
        <f>IF($AE$736=$H$799,IF($AE$737=$H$800,IF($AE$738=AE$746,IF($AE$739=$K808,R808,0),0),0),0)</f>
        <v>0</v>
      </c>
      <c r="AF808" s="1268"/>
      <c r="AG808" s="1268">
        <f>IF($AE$736=$H$799,IF($AE$737=$H$800,IF($AE$738=AG$746,IF($AE$739=$K808,T808,0),0),0),0)</f>
        <v>0</v>
      </c>
      <c r="AH808" s="1268"/>
      <c r="AI808" s="1268">
        <f>IF($AE$736=$H$799,IF($AE$737=$H$800,IF($AE$738=AI$746,IF($AE$739=$K808,V808,0),0),0),0)</f>
        <v>0</v>
      </c>
      <c r="AJ808" s="1268"/>
      <c r="AK808" s="1268">
        <f>IF($AE$736=$H$799,IF($AE$737=$H$800,IF($AE$738=AK$746,IF($AE$739=$K808,X808,0),0),0),0)</f>
        <v>0</v>
      </c>
      <c r="AL808" s="1268"/>
      <c r="AM808" s="1268">
        <f>IF($AE$736=$H$799,IF($AE$737=$H$800,IF($AE$738=AM$746,IF($AE$739=$K808,Z808,0),0),0),0)</f>
        <v>0</v>
      </c>
      <c r="AN808" s="1268"/>
      <c r="AV808" s="1268">
        <f>IF($AV$736=$H$799,IF($AV$737=$H$800,IF($AV$738=AV$746,IF($AV$739=$K808,R808,0),0),0),0)</f>
        <v>0</v>
      </c>
      <c r="AW808" s="1268"/>
      <c r="AX808" s="1268">
        <f>IF($AV$736=$H$799,IF($AV$737=$H$800,IF($AV$738=AX$746,IF($AV$739=$K808,T808,0),0),0),0)</f>
        <v>0</v>
      </c>
      <c r="AY808" s="1268"/>
      <c r="AZ808" s="1268">
        <f>IF($AV$736=$H$799,IF($AV$737=$H$800,IF($AV$738=AZ$746,IF($AV$739=$K808,V808,0),0),0),0)</f>
        <v>0</v>
      </c>
      <c r="BA808" s="1268"/>
      <c r="BB808" s="1268">
        <f>IF($AV$736=$H$799,IF($AV$737=$H$800,IF($AV$738=BB$746,IF($AV$739=$K808,X808,0),0),0),0)</f>
        <v>0</v>
      </c>
      <c r="BC808" s="1268"/>
      <c r="BD808" s="1268">
        <f>IF($AV$736=$H$799,IF($AV$737=$H$800,IF($AV$738=BD$746,IF($AV$739=$K808,Z808,0),0),0),0)</f>
        <v>0</v>
      </c>
      <c r="BE808" s="1268"/>
      <c r="BQ808" s="201"/>
    </row>
    <row r="809" spans="8:69" hidden="1" outlineLevel="1" x14ac:dyDescent="0.15">
      <c r="H809" s="479" t="str">
        <f t="shared" si="165"/>
        <v>Zurigo</v>
      </c>
      <c r="K809" s="480" t="str">
        <f t="shared" si="166"/>
        <v>Zurigo</v>
      </c>
      <c r="R809" s="1275">
        <v>0.12100000000000001</v>
      </c>
      <c r="S809" s="1275"/>
      <c r="T809" s="1275">
        <v>0.20350000000000001</v>
      </c>
      <c r="U809" s="1275"/>
      <c r="V809" s="1275">
        <v>0.31950000000000006</v>
      </c>
      <c r="W809" s="1275"/>
      <c r="X809" s="1275">
        <v>0.4405</v>
      </c>
      <c r="Y809" s="1275"/>
      <c r="Z809" s="1275">
        <v>0.6120000000000001</v>
      </c>
      <c r="AA809" s="1275"/>
      <c r="AE809" s="1268">
        <f>IF($AE$736=$H$799,IF($AE$737=$H$800,IF($AE$738=AE$746,IF($AE$739=$K809,R809,0),0),0),0)</f>
        <v>0</v>
      </c>
      <c r="AF809" s="1268"/>
      <c r="AG809" s="1268">
        <f>IF($AE$736=$H$799,IF($AE$737=$H$800,IF($AE$738=AG$746,IF($AE$739=$K809,T809,0),0),0),0)</f>
        <v>0</v>
      </c>
      <c r="AH809" s="1268"/>
      <c r="AI809" s="1268">
        <f>IF($AE$736=$H$799,IF($AE$737=$H$800,IF($AE$738=AI$746,IF($AE$739=$K809,V809,0),0),0),0)</f>
        <v>0</v>
      </c>
      <c r="AJ809" s="1268"/>
      <c r="AK809" s="1268">
        <f>IF($AE$736=$H$799,IF($AE$737=$H$800,IF($AE$738=AK$746,IF($AE$739=$K809,X809,0),0),0),0)</f>
        <v>0</v>
      </c>
      <c r="AL809" s="1268"/>
      <c r="AM809" s="1268">
        <f>IF($AE$736=$H$799,IF($AE$737=$H$800,IF($AE$738=AM$746,IF($AE$739=$K809,Z809,0),0),0),0)</f>
        <v>0</v>
      </c>
      <c r="AN809" s="1268"/>
      <c r="AV809" s="1268">
        <f>IF($AV$736=$H$799,IF($AV$737=$H$800,IF($AV$738=AV$746,IF($AV$739=$K809,R809,0),0),0),0)</f>
        <v>0</v>
      </c>
      <c r="AW809" s="1268"/>
      <c r="AX809" s="1268">
        <f>IF($AV$736=$H$799,IF($AV$737=$H$800,IF($AV$738=AX$746,IF($AV$739=$K809,T809,0),0),0),0)</f>
        <v>0</v>
      </c>
      <c r="AY809" s="1268"/>
      <c r="AZ809" s="1268">
        <f>IF($AV$736=$H$799,IF($AV$737=$H$800,IF($AV$738=AZ$746,IF($AV$739=$K809,V809,0),0),0),0)</f>
        <v>0</v>
      </c>
      <c r="BA809" s="1268"/>
      <c r="BB809" s="1268">
        <f>IF($AV$736=$H$799,IF($AV$737=$H$800,IF($AV$738=BB$746,IF($AV$739=$K809,X809,0),0),0),0)</f>
        <v>0</v>
      </c>
      <c r="BC809" s="1268"/>
      <c r="BD809" s="1268">
        <f>IF($AV$736=$H$799,IF($AV$737=$H$800,IF($AV$738=BD$746,IF($AV$739=$K809,Z809,0),0),0),0)</f>
        <v>0</v>
      </c>
      <c r="BE809" s="1268"/>
      <c r="BQ809" s="201"/>
    </row>
    <row r="810" spans="8:69" hidden="1" outlineLevel="1" x14ac:dyDescent="0.15">
      <c r="H810"/>
      <c r="U810"/>
      <c r="BQ810" s="201"/>
    </row>
    <row r="811" spans="8:69" hidden="1" outlineLevel="1" x14ac:dyDescent="0.15">
      <c r="H811" t="str">
        <f>H797</f>
        <v>C: Impianto con 5'000 ore di funz. a pieno regime all'anno</v>
      </c>
      <c r="U811"/>
      <c r="BQ811" s="201"/>
    </row>
    <row r="812" spans="8:69" hidden="1" outlineLevel="1" x14ac:dyDescent="0.15">
      <c r="H812" s="483" t="str">
        <f>X$495</f>
        <v>Ibrido</v>
      </c>
      <c r="R812" s="1269" t="s">
        <v>788</v>
      </c>
      <c r="S812" s="1269"/>
      <c r="T812" s="1269"/>
      <c r="U812" s="1269"/>
      <c r="V812" s="1269"/>
      <c r="W812" s="1269"/>
      <c r="X812" s="1269"/>
      <c r="Y812" s="1269"/>
      <c r="Z812" s="1269"/>
      <c r="AA812" s="1269"/>
      <c r="AE812" s="1269" t="s">
        <v>788</v>
      </c>
      <c r="AF812" s="1269"/>
      <c r="AG812" s="1269"/>
      <c r="AH812" s="1269"/>
      <c r="AI812" s="1269"/>
      <c r="AJ812" s="1269"/>
      <c r="AK812" s="1269"/>
      <c r="AL812" s="1269"/>
      <c r="AM812" s="1269"/>
      <c r="AN812" s="1269"/>
      <c r="AV812" s="1269" t="s">
        <v>788</v>
      </c>
      <c r="AW812" s="1269"/>
      <c r="AX812" s="1269"/>
      <c r="AY812" s="1269"/>
      <c r="AZ812" s="1269"/>
      <c r="BA812" s="1269"/>
      <c r="BB812" s="1269"/>
      <c r="BC812" s="1269"/>
      <c r="BD812" s="1269"/>
      <c r="BE812" s="1269"/>
      <c r="BQ812" s="201"/>
    </row>
    <row r="813" spans="8:69" hidden="1" outlineLevel="1" x14ac:dyDescent="0.15">
      <c r="H813"/>
      <c r="R813" s="1269">
        <v>6</v>
      </c>
      <c r="S813" s="1269"/>
      <c r="T813" s="1269">
        <v>10</v>
      </c>
      <c r="U813" s="1269"/>
      <c r="V813" s="1269">
        <v>14</v>
      </c>
      <c r="W813" s="1269"/>
      <c r="X813" s="1269">
        <v>18</v>
      </c>
      <c r="Y813" s="1269"/>
      <c r="Z813" s="1269">
        <v>22</v>
      </c>
      <c r="AA813" s="1269"/>
      <c r="AE813" s="1269">
        <v>6</v>
      </c>
      <c r="AF813" s="1269"/>
      <c r="AG813" s="1269">
        <v>10</v>
      </c>
      <c r="AH813" s="1269"/>
      <c r="AI813" s="1269">
        <v>14</v>
      </c>
      <c r="AJ813" s="1269"/>
      <c r="AK813" s="1269">
        <v>18</v>
      </c>
      <c r="AL813" s="1269"/>
      <c r="AM813" s="1269">
        <v>22</v>
      </c>
      <c r="AN813" s="1269"/>
      <c r="AO813" s="1325">
        <f>SUM(AE814:AN821)</f>
        <v>0</v>
      </c>
      <c r="AP813" s="1326"/>
      <c r="AV813" s="1269">
        <v>6</v>
      </c>
      <c r="AW813" s="1269"/>
      <c r="AX813" s="1269">
        <v>10</v>
      </c>
      <c r="AY813" s="1269"/>
      <c r="AZ813" s="1269">
        <v>14</v>
      </c>
      <c r="BA813" s="1269"/>
      <c r="BB813" s="1269">
        <v>18</v>
      </c>
      <c r="BC813" s="1269"/>
      <c r="BD813" s="1269">
        <v>22</v>
      </c>
      <c r="BE813" s="1269"/>
      <c r="BF813" s="1325">
        <f>SUM(AV814:BE821)</f>
        <v>0</v>
      </c>
      <c r="BG813" s="1326"/>
      <c r="BQ813" s="201"/>
    </row>
    <row r="814" spans="8:69" hidden="1" outlineLevel="1" x14ac:dyDescent="0.15">
      <c r="H814" s="479" t="str">
        <f>H598</f>
        <v>Basilea</v>
      </c>
      <c r="K814" s="480" t="str">
        <f>H760</f>
        <v>Basilea</v>
      </c>
      <c r="R814" s="1275">
        <v>0.10450000000000001</v>
      </c>
      <c r="S814" s="1275"/>
      <c r="T814" s="1275">
        <v>0.20250000000000001</v>
      </c>
      <c r="U814" s="1275"/>
      <c r="V814" s="1275">
        <v>0.34100000000000003</v>
      </c>
      <c r="W814" s="1275"/>
      <c r="X814" s="1275">
        <v>0.55349999999999999</v>
      </c>
      <c r="Y814" s="1275"/>
      <c r="Z814" s="1275">
        <v>0.77649999999999997</v>
      </c>
      <c r="AA814" s="1275"/>
      <c r="AE814" s="1268">
        <f>IF($AE$736=$H$811,IF($AE$737=$H$812,IF($AE$738=AE$746,IF($AE$739=$K814,R814,0),0),0),0)</f>
        <v>0</v>
      </c>
      <c r="AF814" s="1268"/>
      <c r="AG814" s="1268">
        <f>IF($AE$736=$H$811,IF($AE$737=$H$812,IF($AE$738=AG$746,IF($AE$739=$K814,T814,0),0),0),0)</f>
        <v>0</v>
      </c>
      <c r="AH814" s="1268"/>
      <c r="AI814" s="1268">
        <f>IF($AE$736=$H$811,IF($AE$737=$H$812,IF($AE$738=AI$746,IF($AE$739=$K814,V814,0),0),0),0)</f>
        <v>0</v>
      </c>
      <c r="AJ814" s="1268"/>
      <c r="AK814" s="1268">
        <f>IF($AE$736=$H$811,IF($AE$737=$H$812,IF($AE$738=AK$746,IF($AE$739=$K814,X814,0),0),0),0)</f>
        <v>0</v>
      </c>
      <c r="AL814" s="1268"/>
      <c r="AM814" s="1268">
        <f>IF($AE$736=$H$811,IF($AE$737=$H$812,IF($AE$738=AM$746,IF($AE$739=$K814,Z814,0),0),0),0)</f>
        <v>0</v>
      </c>
      <c r="AN814" s="1268"/>
      <c r="AV814" s="1268">
        <f>IF($AV$736=$H$811,IF($AV$737=$H$812,IF($AV$738=AV$746,IF($AV$739=$K814,R814,0),0),0),0)</f>
        <v>0</v>
      </c>
      <c r="AW814" s="1268"/>
      <c r="AX814" s="1268">
        <f>IF($AV$736=$H$811,IF($AV$737=$H$812,IF($AV$738=AX$746,IF($AV$739=$K814,T814,0),0),0),0)</f>
        <v>0</v>
      </c>
      <c r="AY814" s="1268"/>
      <c r="AZ814" s="1268">
        <f>IF($AV$736=$H$811,IF($AV$737=$H$812,IF($AV$738=AZ$746,IF($AV$739=$K814,V814,0),0),0),0)</f>
        <v>0</v>
      </c>
      <c r="BA814" s="1268"/>
      <c r="BB814" s="1268">
        <f>IF($AV$736=$H$811,IF($AV$737=$H$812,IF($AV$738=BB$746,IF($AV$739=$K814,X814,0),0),0),0)</f>
        <v>0</v>
      </c>
      <c r="BC814" s="1268"/>
      <c r="BD814" s="1268">
        <f>IF($AV$736=$H$811,IF($AV$737=$H$812,IF($AV$738=BD$746,IF($AV$739=$K814,Z814,0),0),0),0)</f>
        <v>0</v>
      </c>
      <c r="BE814" s="1268"/>
      <c r="BQ814" s="201"/>
    </row>
    <row r="815" spans="8:69" hidden="1" outlineLevel="1" x14ac:dyDescent="0.15">
      <c r="H815" s="479" t="str">
        <f t="shared" ref="H815:H821" si="177">H599</f>
        <v>Berna</v>
      </c>
      <c r="K815" s="480" t="str">
        <f t="shared" ref="K815:K821" si="178">H761</f>
        <v>Berna</v>
      </c>
      <c r="R815" s="1274">
        <v>0.12650000000000003</v>
      </c>
      <c r="S815" s="1274"/>
      <c r="T815" s="1274">
        <v>0.2235</v>
      </c>
      <c r="U815" s="1274"/>
      <c r="V815" s="1274">
        <v>0.36650000000000005</v>
      </c>
      <c r="W815" s="1274"/>
      <c r="X815" s="1274">
        <v>0.59599999999999997</v>
      </c>
      <c r="Y815" s="1274"/>
      <c r="Z815" s="1274">
        <v>0.8145</v>
      </c>
      <c r="AA815" s="1274"/>
      <c r="AE815" s="1268">
        <f t="shared" ref="AE815:AE819" si="179">IF($AE$736=$H$811,IF($AE$737=$H$812,IF($AE$738=AE$746,IF($AE$739=$K815,R815,0),0),0),0)</f>
        <v>0</v>
      </c>
      <c r="AF815" s="1268"/>
      <c r="AG815" s="1268">
        <f t="shared" ref="AG815:AG819" si="180">IF($AE$736=$H$811,IF($AE$737=$H$812,IF($AE$738=AG$746,IF($AE$739=$K815,T815,0),0),0),0)</f>
        <v>0</v>
      </c>
      <c r="AH815" s="1268"/>
      <c r="AI815" s="1268">
        <f t="shared" ref="AI815:AI819" si="181">IF($AE$736=$H$811,IF($AE$737=$H$812,IF($AE$738=AI$746,IF($AE$739=$K815,V815,0),0),0),0)</f>
        <v>0</v>
      </c>
      <c r="AJ815" s="1268"/>
      <c r="AK815" s="1268">
        <f t="shared" ref="AK815:AK819" si="182">IF($AE$736=$H$811,IF($AE$737=$H$812,IF($AE$738=AK$746,IF($AE$739=$K815,X815,0),0),0),0)</f>
        <v>0</v>
      </c>
      <c r="AL815" s="1268"/>
      <c r="AM815" s="1268">
        <f t="shared" ref="AM815:AM819" si="183">IF($AE$736=$H$811,IF($AE$737=$H$812,IF($AE$738=AM$746,IF($AE$739=$K815,Z815,0),0),0),0)</f>
        <v>0</v>
      </c>
      <c r="AN815" s="1268"/>
      <c r="AV815" s="1268">
        <f t="shared" ref="AV815:AV819" si="184">IF($AV$736=$H$811,IF($AV$737=$H$812,IF($AV$738=AV$746,IF($AV$739=$K815,R815,0),0),0),0)</f>
        <v>0</v>
      </c>
      <c r="AW815" s="1268"/>
      <c r="AX815" s="1268">
        <f t="shared" ref="AX815:AX819" si="185">IF($AV$736=$H$811,IF($AV$737=$H$812,IF($AV$738=AX$746,IF($AV$739=$K815,T815,0),0),0),0)</f>
        <v>0</v>
      </c>
      <c r="AY815" s="1268"/>
      <c r="AZ815" s="1268">
        <f t="shared" ref="AZ815:AZ819" si="186">IF($AV$736=$H$811,IF($AV$737=$H$812,IF($AV$738=AZ$746,IF($AV$739=$K815,V815,0),0),0),0)</f>
        <v>0</v>
      </c>
      <c r="BA815" s="1268"/>
      <c r="BB815" s="1268">
        <f t="shared" ref="BB815:BB819" si="187">IF($AV$736=$H$811,IF($AV$737=$H$812,IF($AV$738=BB$746,IF($AV$739=$K815,X815,0),0),0),0)</f>
        <v>0</v>
      </c>
      <c r="BC815" s="1268"/>
      <c r="BD815" s="1268">
        <f t="shared" ref="BD815:BD819" si="188">IF($AV$736=$H$811,IF($AV$737=$H$812,IF($AV$738=BD$746,IF($AV$739=$K815,Z815,0),0),0),0)</f>
        <v>0</v>
      </c>
      <c r="BE815" s="1268"/>
      <c r="BQ815" s="201"/>
    </row>
    <row r="816" spans="8:69" hidden="1" outlineLevel="1" x14ac:dyDescent="0.15">
      <c r="H816" s="479" t="str">
        <f t="shared" si="177"/>
        <v>Davos</v>
      </c>
      <c r="K816" s="480" t="str">
        <f t="shared" si="178"/>
        <v>Davos</v>
      </c>
      <c r="R816" s="1275">
        <v>0.252</v>
      </c>
      <c r="S816" s="1275"/>
      <c r="T816" s="1275">
        <v>0.36349999999999999</v>
      </c>
      <c r="U816" s="1275"/>
      <c r="V816" s="1276">
        <v>0.57499999999999996</v>
      </c>
      <c r="W816" s="1276"/>
      <c r="X816" s="1275">
        <v>0.77400000000000002</v>
      </c>
      <c r="Y816" s="1275"/>
      <c r="Z816" s="1275">
        <v>0.83749999999999991</v>
      </c>
      <c r="AA816" s="1275"/>
      <c r="AE816" s="1268">
        <f t="shared" si="179"/>
        <v>0</v>
      </c>
      <c r="AF816" s="1268"/>
      <c r="AG816" s="1268">
        <f t="shared" si="180"/>
        <v>0</v>
      </c>
      <c r="AH816" s="1268"/>
      <c r="AI816" s="1268">
        <f t="shared" si="181"/>
        <v>0</v>
      </c>
      <c r="AJ816" s="1268"/>
      <c r="AK816" s="1268">
        <f t="shared" si="182"/>
        <v>0</v>
      </c>
      <c r="AL816" s="1268"/>
      <c r="AM816" s="1268">
        <f t="shared" si="183"/>
        <v>0</v>
      </c>
      <c r="AN816" s="1268"/>
      <c r="AV816" s="1268">
        <f t="shared" si="184"/>
        <v>0</v>
      </c>
      <c r="AW816" s="1268"/>
      <c r="AX816" s="1268">
        <f t="shared" si="185"/>
        <v>0</v>
      </c>
      <c r="AY816" s="1268"/>
      <c r="AZ816" s="1268">
        <f t="shared" si="186"/>
        <v>0</v>
      </c>
      <c r="BA816" s="1268"/>
      <c r="BB816" s="1268">
        <f t="shared" si="187"/>
        <v>0</v>
      </c>
      <c r="BC816" s="1268"/>
      <c r="BD816" s="1268">
        <f t="shared" si="188"/>
        <v>0</v>
      </c>
      <c r="BE816" s="1268"/>
      <c r="BQ816" s="201"/>
    </row>
    <row r="817" spans="8:69" hidden="1" outlineLevel="1" x14ac:dyDescent="0.15">
      <c r="H817" s="479" t="str">
        <f t="shared" si="177"/>
        <v>Ginevra</v>
      </c>
      <c r="K817" s="480" t="str">
        <f t="shared" si="178"/>
        <v>Ginevra</v>
      </c>
      <c r="R817" s="1274">
        <v>0.11550000000000001</v>
      </c>
      <c r="S817" s="1274"/>
      <c r="T817" s="1274">
        <v>0.20250000000000001</v>
      </c>
      <c r="U817" s="1274"/>
      <c r="V817" s="1274">
        <v>0.34100000000000003</v>
      </c>
      <c r="W817" s="1274"/>
      <c r="X817" s="1274">
        <v>0.55800000000000005</v>
      </c>
      <c r="Y817" s="1274"/>
      <c r="Z817" s="1274">
        <v>0.77649999999999997</v>
      </c>
      <c r="AA817" s="1274"/>
      <c r="AE817" s="1268">
        <f t="shared" si="179"/>
        <v>0</v>
      </c>
      <c r="AF817" s="1268"/>
      <c r="AG817" s="1268">
        <f t="shared" si="180"/>
        <v>0</v>
      </c>
      <c r="AH817" s="1268"/>
      <c r="AI817" s="1268">
        <f t="shared" si="181"/>
        <v>0</v>
      </c>
      <c r="AJ817" s="1268"/>
      <c r="AK817" s="1268">
        <f t="shared" si="182"/>
        <v>0</v>
      </c>
      <c r="AL817" s="1268"/>
      <c r="AM817" s="1268">
        <f t="shared" si="183"/>
        <v>0</v>
      </c>
      <c r="AN817" s="1268"/>
      <c r="AV817" s="1268">
        <f t="shared" si="184"/>
        <v>0</v>
      </c>
      <c r="AW817" s="1268"/>
      <c r="AX817" s="1268">
        <f t="shared" si="185"/>
        <v>0</v>
      </c>
      <c r="AY817" s="1268"/>
      <c r="AZ817" s="1268">
        <f t="shared" si="186"/>
        <v>0</v>
      </c>
      <c r="BA817" s="1268"/>
      <c r="BB817" s="1268">
        <f t="shared" si="187"/>
        <v>0</v>
      </c>
      <c r="BC817" s="1268"/>
      <c r="BD817" s="1268">
        <f t="shared" si="188"/>
        <v>0</v>
      </c>
      <c r="BE817" s="1268"/>
      <c r="BQ817" s="201"/>
    </row>
    <row r="818" spans="8:69" hidden="1" outlineLevel="1" x14ac:dyDescent="0.15">
      <c r="H818" s="479" t="str">
        <f t="shared" si="177"/>
        <v>La-Chaux-de-Fonds</v>
      </c>
      <c r="K818" s="480" t="str">
        <f t="shared" si="178"/>
        <v>La-Chaux-de-Fonds</v>
      </c>
      <c r="R818" s="1274">
        <v>0.17050000000000001</v>
      </c>
      <c r="S818" s="1274"/>
      <c r="T818" s="1274">
        <v>0.28400000000000003</v>
      </c>
      <c r="U818" s="1274"/>
      <c r="V818" s="1274">
        <v>0.43600000000000005</v>
      </c>
      <c r="W818" s="1274"/>
      <c r="X818" s="1274">
        <v>0.66449999999999998</v>
      </c>
      <c r="Y818" s="1274"/>
      <c r="Z818" s="1274">
        <v>0.84099999999999997</v>
      </c>
      <c r="AA818" s="1274"/>
      <c r="AE818" s="1268">
        <f t="shared" si="179"/>
        <v>0</v>
      </c>
      <c r="AF818" s="1268"/>
      <c r="AG818" s="1268">
        <f t="shared" si="180"/>
        <v>0</v>
      </c>
      <c r="AH818" s="1268"/>
      <c r="AI818" s="1268">
        <f t="shared" si="181"/>
        <v>0</v>
      </c>
      <c r="AJ818" s="1268"/>
      <c r="AK818" s="1268">
        <f t="shared" si="182"/>
        <v>0</v>
      </c>
      <c r="AL818" s="1268"/>
      <c r="AM818" s="1268">
        <f t="shared" si="183"/>
        <v>0</v>
      </c>
      <c r="AN818" s="1268"/>
      <c r="AV818" s="1268">
        <f t="shared" si="184"/>
        <v>0</v>
      </c>
      <c r="AW818" s="1268"/>
      <c r="AX818" s="1268">
        <f t="shared" si="185"/>
        <v>0</v>
      </c>
      <c r="AY818" s="1268"/>
      <c r="AZ818" s="1268">
        <f t="shared" si="186"/>
        <v>0</v>
      </c>
      <c r="BA818" s="1268"/>
      <c r="BB818" s="1268">
        <f t="shared" si="187"/>
        <v>0</v>
      </c>
      <c r="BC818" s="1268"/>
      <c r="BD818" s="1268">
        <f t="shared" si="188"/>
        <v>0</v>
      </c>
      <c r="BE818" s="1268"/>
      <c r="BQ818" s="201"/>
    </row>
    <row r="819" spans="8:69" hidden="1" outlineLevel="1" x14ac:dyDescent="0.15">
      <c r="H819" s="479" t="str">
        <f t="shared" si="177"/>
        <v>Lugano</v>
      </c>
      <c r="K819" s="480" t="str">
        <f t="shared" si="178"/>
        <v>Lugano</v>
      </c>
      <c r="R819" s="1275">
        <v>6.6000000000000003E-2</v>
      </c>
      <c r="S819" s="1275"/>
      <c r="T819" s="1275">
        <v>0.17399999999999999</v>
      </c>
      <c r="U819" s="1275"/>
      <c r="V819" s="1275">
        <v>0.28450000000000003</v>
      </c>
      <c r="W819" s="1275"/>
      <c r="X819" s="1275">
        <v>0.46800000000000003</v>
      </c>
      <c r="Y819" s="1275"/>
      <c r="Z819" s="1275">
        <v>0.67949999999999999</v>
      </c>
      <c r="AA819" s="1275"/>
      <c r="AE819" s="1268">
        <f t="shared" si="179"/>
        <v>0</v>
      </c>
      <c r="AF819" s="1268"/>
      <c r="AG819" s="1268">
        <f t="shared" si="180"/>
        <v>0</v>
      </c>
      <c r="AH819" s="1268"/>
      <c r="AI819" s="1268">
        <f t="shared" si="181"/>
        <v>0</v>
      </c>
      <c r="AJ819" s="1268"/>
      <c r="AK819" s="1268">
        <f t="shared" si="182"/>
        <v>0</v>
      </c>
      <c r="AL819" s="1268"/>
      <c r="AM819" s="1268">
        <f t="shared" si="183"/>
        <v>0</v>
      </c>
      <c r="AN819" s="1268"/>
      <c r="AV819" s="1268">
        <f t="shared" si="184"/>
        <v>0</v>
      </c>
      <c r="AW819" s="1268"/>
      <c r="AX819" s="1268">
        <f t="shared" si="185"/>
        <v>0</v>
      </c>
      <c r="AY819" s="1268"/>
      <c r="AZ819" s="1268">
        <f t="shared" si="186"/>
        <v>0</v>
      </c>
      <c r="BA819" s="1268"/>
      <c r="BB819" s="1268">
        <f t="shared" si="187"/>
        <v>0</v>
      </c>
      <c r="BC819" s="1268"/>
      <c r="BD819" s="1268">
        <f t="shared" si="188"/>
        <v>0</v>
      </c>
      <c r="BE819" s="1268"/>
      <c r="BQ819" s="201"/>
    </row>
    <row r="820" spans="8:69" hidden="1" outlineLevel="1" x14ac:dyDescent="0.15">
      <c r="H820" s="479" t="str">
        <f t="shared" si="177"/>
        <v>San Gallo</v>
      </c>
      <c r="K820" s="480" t="str">
        <f t="shared" si="178"/>
        <v>San Gallo</v>
      </c>
      <c r="R820" s="1275">
        <v>0.14850000000000002</v>
      </c>
      <c r="S820" s="1275"/>
      <c r="T820" s="1275">
        <v>0.26100000000000001</v>
      </c>
      <c r="U820" s="1275"/>
      <c r="V820" s="1275">
        <v>0.40400000000000003</v>
      </c>
      <c r="W820" s="1275"/>
      <c r="X820" s="1275">
        <v>0.63350000000000006</v>
      </c>
      <c r="Y820" s="1275"/>
      <c r="Z820" s="1275">
        <v>0.82200000000000006</v>
      </c>
      <c r="AA820" s="1275"/>
      <c r="AE820" s="1268">
        <f>IF($AE$736=$H$811,IF($AE$737=$H$812,IF($AE$738=AE$746,IF($AE$739=$K820,R820,0),0),0),0)</f>
        <v>0</v>
      </c>
      <c r="AF820" s="1268"/>
      <c r="AG820" s="1268">
        <f>IF($AE$736=$H$811,IF($AE$737=$H$812,IF($AE$738=AG$746,IF($AE$739=$K820,T820,0),0),0),0)</f>
        <v>0</v>
      </c>
      <c r="AH820" s="1268"/>
      <c r="AI820" s="1268">
        <f>IF($AE$736=$H$811,IF($AE$737=$H$812,IF($AE$738=AI$746,IF($AE$739=$K820,V820,0),0),0),0)</f>
        <v>0</v>
      </c>
      <c r="AJ820" s="1268"/>
      <c r="AK820" s="1268">
        <f>IF($AE$736=$H$811,IF($AE$737=$H$812,IF($AE$738=AK$746,IF($AE$739=$K820,X820,0),0),0),0)</f>
        <v>0</v>
      </c>
      <c r="AL820" s="1268"/>
      <c r="AM820" s="1268">
        <f>IF($AE$736=$H$811,IF($AE$737=$H$812,IF($AE$738=AM$746,IF($AE$739=$K820,Z820,0),0),0),0)</f>
        <v>0</v>
      </c>
      <c r="AN820" s="1268"/>
      <c r="AV820" s="1268">
        <f>IF($AV$736=$H$811,IF($AV$737=$H$812,IF($AV$738=AV$746,IF($AV$739=$K820,R820,0),0),0),0)</f>
        <v>0</v>
      </c>
      <c r="AW820" s="1268"/>
      <c r="AX820" s="1268">
        <f>IF($AV$736=$H$811,IF($AV$737=$H$812,IF($AV$738=AX$746,IF($AV$739=$K820,T820,0),0),0),0)</f>
        <v>0</v>
      </c>
      <c r="AY820" s="1268"/>
      <c r="AZ820" s="1268">
        <f>IF($AV$736=$H$811,IF($AV$737=$H$812,IF($AV$738=AZ$746,IF($AV$739=$K820,V820,0),0),0),0)</f>
        <v>0</v>
      </c>
      <c r="BA820" s="1268"/>
      <c r="BB820" s="1268">
        <f>IF($AV$736=$H$811,IF($AV$737=$H$812,IF($AV$738=BB$746,IF($AV$739=$K820,X820,0),0),0),0)</f>
        <v>0</v>
      </c>
      <c r="BC820" s="1268"/>
      <c r="BD820" s="1268">
        <f>IF($AV$736=$H$811,IF($AV$737=$H$812,IF($AV$738=BD$746,IF($AV$739=$K820,Z820,0),0),0),0)</f>
        <v>0</v>
      </c>
      <c r="BE820" s="1268"/>
      <c r="BQ820" s="201"/>
    </row>
    <row r="821" spans="8:69" hidden="1" outlineLevel="1" x14ac:dyDescent="0.15">
      <c r="H821" s="479" t="str">
        <f t="shared" si="177"/>
        <v>Zurigo</v>
      </c>
      <c r="K821" s="480" t="str">
        <f t="shared" si="178"/>
        <v>Zurigo</v>
      </c>
      <c r="R821" s="1275">
        <v>0.12100000000000001</v>
      </c>
      <c r="S821" s="1275"/>
      <c r="T821" s="1275">
        <v>0.21900000000000003</v>
      </c>
      <c r="U821" s="1275"/>
      <c r="V821" s="1275">
        <v>0.34750000000000003</v>
      </c>
      <c r="W821" s="1275"/>
      <c r="X821" s="1275">
        <v>0.5645</v>
      </c>
      <c r="Y821" s="1275"/>
      <c r="Z821" s="1275">
        <v>0.79200000000000004</v>
      </c>
      <c r="AA821" s="1275"/>
      <c r="AE821" s="1268">
        <f>IF($AE$736=$H$811,IF($AE$737=$H$812,IF($AE$738=AE$746,IF($AE$739=$K821,R821,0),0),0),0)</f>
        <v>0</v>
      </c>
      <c r="AF821" s="1268"/>
      <c r="AG821" s="1268">
        <f>IF($AE$736=$H$811,IF($AE$737=$H$812,IF($AE$738=AG$746,IF($AE$739=$K821,T821,0),0),0),0)</f>
        <v>0</v>
      </c>
      <c r="AH821" s="1268"/>
      <c r="AI821" s="1268">
        <f>IF($AE$736=$H$811,IF($AE$737=$H$812,IF($AE$738=AI$746,IF($AE$739=$K821,V821,0),0),0),0)</f>
        <v>0</v>
      </c>
      <c r="AJ821" s="1268"/>
      <c r="AK821" s="1268">
        <f>IF($AE$736=$H$811,IF($AE$737=$H$812,IF($AE$738=AK$746,IF($AE$739=$K821,X821,0),0),0),0)</f>
        <v>0</v>
      </c>
      <c r="AL821" s="1268"/>
      <c r="AM821" s="1268">
        <f>IF($AE$736=$H$811,IF($AE$737=$H$812,IF($AE$738=AM$746,IF($AE$739=$K821,Z821,0),0),0),0)</f>
        <v>0</v>
      </c>
      <c r="AN821" s="1268"/>
      <c r="AV821" s="1268">
        <f>IF($AV$736=$H$811,IF($AV$737=$H$812,IF($AV$738=AV$746,IF($AV$739=$K821,R821,0),0),0),0)</f>
        <v>0</v>
      </c>
      <c r="AW821" s="1268"/>
      <c r="AX821" s="1268">
        <f>IF($AV$736=$H$811,IF($AV$737=$H$812,IF($AV$738=AX$746,IF($AV$739=$K821,T821,0),0),0),0)</f>
        <v>0</v>
      </c>
      <c r="AY821" s="1268"/>
      <c r="AZ821" s="1268">
        <f>IF($AV$736=$H$811,IF($AV$737=$H$812,IF($AV$738=AZ$746,IF($AV$739=$K821,V821,0),0),0),0)</f>
        <v>0</v>
      </c>
      <c r="BA821" s="1268"/>
      <c r="BB821" s="1268">
        <f>IF($AV$736=$H$811,IF($AV$737=$H$812,IF($AV$738=BB$746,IF($AV$739=$K821,X821,0),0),0),0)</f>
        <v>0</v>
      </c>
      <c r="BC821" s="1268"/>
      <c r="BD821" s="1268">
        <f>IF($AV$736=$H$811,IF($AV$737=$H$812,IF($AV$738=BD$746,IF($AV$739=$K821,Z821,0),0),0),0)</f>
        <v>0</v>
      </c>
      <c r="BE821" s="1268"/>
      <c r="BQ821" s="201"/>
    </row>
    <row r="822" spans="8:69" hidden="1" outlineLevel="1" x14ac:dyDescent="0.15">
      <c r="H822"/>
      <c r="U822"/>
      <c r="BQ822" s="201"/>
    </row>
    <row r="823" spans="8:69" hidden="1" outlineLevel="1" x14ac:dyDescent="0.15">
      <c r="H823"/>
      <c r="R823" s="70"/>
      <c r="T823" s="70"/>
      <c r="V823" s="70"/>
      <c r="X823" s="70"/>
      <c r="Z823" s="70"/>
      <c r="BQ823" s="201"/>
    </row>
    <row r="824" spans="8:69" ht="16" hidden="1" outlineLevel="1" x14ac:dyDescent="0.2">
      <c r="H824" s="484" t="str">
        <f>H652</f>
        <v>D: Impianto con 7'500 ore di funz. a pieno regime all'anno</v>
      </c>
      <c r="I824" s="283"/>
      <c r="J824" s="283"/>
      <c r="K824" s="283"/>
      <c r="L824" s="283"/>
      <c r="M824" s="283"/>
      <c r="N824" s="283"/>
      <c r="O824" s="283"/>
      <c r="P824" s="283"/>
      <c r="Q824" s="283"/>
      <c r="R824" s="477"/>
      <c r="S824" s="283"/>
      <c r="T824" s="477"/>
      <c r="U824" s="485"/>
      <c r="V824" s="477"/>
      <c r="W824" s="283"/>
      <c r="X824" s="477"/>
      <c r="Y824" s="283"/>
      <c r="Z824" s="486"/>
      <c r="AA824" s="283"/>
      <c r="AB824" s="283"/>
      <c r="AC824" s="283"/>
      <c r="AD824" s="283"/>
      <c r="AE824" s="283"/>
      <c r="AF824" s="283"/>
      <c r="AG824" s="283"/>
      <c r="AH824" s="283"/>
      <c r="AI824" s="283"/>
      <c r="AJ824" s="283"/>
      <c r="AK824" s="283"/>
      <c r="AL824" s="283"/>
      <c r="AM824" s="283"/>
      <c r="AN824" s="283"/>
      <c r="AO824" s="283"/>
      <c r="AP824" s="283"/>
      <c r="AV824" s="283"/>
      <c r="AW824" s="283"/>
      <c r="AX824" s="283"/>
      <c r="AY824" s="283"/>
      <c r="AZ824" s="283"/>
      <c r="BA824" s="283"/>
      <c r="BB824" s="283"/>
      <c r="BC824" s="283"/>
      <c r="BD824" s="283"/>
      <c r="BE824" s="283"/>
      <c r="BF824" s="283"/>
      <c r="BG824" s="283"/>
      <c r="BQ824" s="201"/>
    </row>
    <row r="825" spans="8:69" hidden="1" outlineLevel="1" x14ac:dyDescent="0.15">
      <c r="H825"/>
      <c r="R825" s="70"/>
      <c r="T825" s="70"/>
      <c r="V825" s="70"/>
      <c r="X825" s="70"/>
      <c r="Z825" s="70"/>
      <c r="BQ825" s="201"/>
    </row>
    <row r="826" spans="8:69" hidden="1" outlineLevel="1" x14ac:dyDescent="0.15">
      <c r="H826" t="str">
        <f>H824</f>
        <v>D: Impianto con 7'500 ore di funz. a pieno regime all'anno</v>
      </c>
      <c r="R826" s="70"/>
      <c r="T826" s="70"/>
      <c r="V826" s="70"/>
      <c r="X826" s="70"/>
      <c r="Z826" s="70"/>
      <c r="BQ826" s="201"/>
    </row>
    <row r="827" spans="8:69" hidden="1" outlineLevel="1" x14ac:dyDescent="0.15">
      <c r="H827" s="482" t="str">
        <f>X$494</f>
        <v>Secco</v>
      </c>
      <c r="R827" s="1273" t="s">
        <v>788</v>
      </c>
      <c r="S827" s="1273"/>
      <c r="T827" s="1273"/>
      <c r="U827" s="1273"/>
      <c r="V827" s="1273"/>
      <c r="W827" s="1273"/>
      <c r="X827" s="1273"/>
      <c r="Y827" s="1273"/>
      <c r="Z827" s="1273"/>
      <c r="AA827" s="1273"/>
      <c r="AE827" s="1273" t="s">
        <v>788</v>
      </c>
      <c r="AF827" s="1273"/>
      <c r="AG827" s="1273"/>
      <c r="AH827" s="1273"/>
      <c r="AI827" s="1273"/>
      <c r="AJ827" s="1273"/>
      <c r="AK827" s="1273"/>
      <c r="AL827" s="1273"/>
      <c r="AM827" s="1273"/>
      <c r="AN827" s="1273"/>
      <c r="AV827" s="1273" t="s">
        <v>788</v>
      </c>
      <c r="AW827" s="1273"/>
      <c r="AX827" s="1273"/>
      <c r="AY827" s="1273"/>
      <c r="AZ827" s="1273"/>
      <c r="BA827" s="1273"/>
      <c r="BB827" s="1273"/>
      <c r="BC827" s="1273"/>
      <c r="BD827" s="1273"/>
      <c r="BE827" s="1273"/>
      <c r="BQ827" s="201"/>
    </row>
    <row r="828" spans="8:69" hidden="1" outlineLevel="1" x14ac:dyDescent="0.15">
      <c r="H828"/>
      <c r="R828" s="1273">
        <v>6</v>
      </c>
      <c r="S828" s="1273"/>
      <c r="T828" s="1273">
        <v>10</v>
      </c>
      <c r="U828" s="1273"/>
      <c r="V828" s="1273">
        <v>14</v>
      </c>
      <c r="W828" s="1273"/>
      <c r="X828" s="1273">
        <v>18</v>
      </c>
      <c r="Y828" s="1273"/>
      <c r="Z828" s="1273">
        <v>22</v>
      </c>
      <c r="AA828" s="1273"/>
      <c r="AE828" s="1273">
        <v>6</v>
      </c>
      <c r="AF828" s="1273"/>
      <c r="AG828" s="1273">
        <v>10</v>
      </c>
      <c r="AH828" s="1273"/>
      <c r="AI828" s="1273">
        <v>14</v>
      </c>
      <c r="AJ828" s="1273"/>
      <c r="AK828" s="1273">
        <v>18</v>
      </c>
      <c r="AL828" s="1273"/>
      <c r="AM828" s="1273">
        <v>22</v>
      </c>
      <c r="AN828" s="1273"/>
      <c r="AO828" s="1325">
        <f>SUM(AE829:AN836)</f>
        <v>0</v>
      </c>
      <c r="AP828" s="1326"/>
      <c r="AV828" s="1273">
        <v>6</v>
      </c>
      <c r="AW828" s="1273"/>
      <c r="AX828" s="1273">
        <v>10</v>
      </c>
      <c r="AY828" s="1273"/>
      <c r="AZ828" s="1273">
        <v>14</v>
      </c>
      <c r="BA828" s="1273"/>
      <c r="BB828" s="1273">
        <v>18</v>
      </c>
      <c r="BC828" s="1273"/>
      <c r="BD828" s="1273">
        <v>22</v>
      </c>
      <c r="BE828" s="1273"/>
      <c r="BF828" s="1325">
        <f>SUM(AV829:BE836)</f>
        <v>0</v>
      </c>
      <c r="BG828" s="1326"/>
      <c r="BQ828" s="201"/>
    </row>
    <row r="829" spans="8:69" hidden="1" outlineLevel="1" x14ac:dyDescent="0.15">
      <c r="H829" s="479" t="str">
        <f>H598</f>
        <v>Basilea</v>
      </c>
      <c r="K829" s="480" t="str">
        <f>H760</f>
        <v>Basilea</v>
      </c>
      <c r="R829" s="1275">
        <v>0.18</v>
      </c>
      <c r="S829" s="1275"/>
      <c r="T829" s="1275">
        <v>0.34</v>
      </c>
      <c r="U829" s="1275"/>
      <c r="V829" s="1275">
        <v>0.48</v>
      </c>
      <c r="W829" s="1275"/>
      <c r="X829" s="1275">
        <v>0.65</v>
      </c>
      <c r="Y829" s="1275"/>
      <c r="Z829" s="1275">
        <v>0.79</v>
      </c>
      <c r="AA829" s="1275"/>
      <c r="AE829" s="1268">
        <f>IF($AE$736=$H$826,IF($AE$737=$H$827,IF($AE$738=AE$746,IF($AE$739=$K829,R829,0),0),0),0)</f>
        <v>0</v>
      </c>
      <c r="AF829" s="1268"/>
      <c r="AG829" s="1268">
        <f>IF($AE$736=$H$826,IF($AE$737=$H$827,IF($AE$738=AG$746,IF($AE$739=$K829,T829,0),0),0),0)</f>
        <v>0</v>
      </c>
      <c r="AH829" s="1268"/>
      <c r="AI829" s="1268">
        <f>IF($AE$736=$H$826,IF($AE$737=$H$827,IF($AE$738=AI$746,IF($AE$739=$K829,V829,0),0),0),0)</f>
        <v>0</v>
      </c>
      <c r="AJ829" s="1268"/>
      <c r="AK829" s="1268">
        <f>IF($AE$736=$H$826,IF($AE$737=$H$827,IF($AE$738=AK$746,IF($AE$739=$K829,X829,0),0),0),0)</f>
        <v>0</v>
      </c>
      <c r="AL829" s="1268"/>
      <c r="AM829" s="1268">
        <f>IF($AE$736=$H$826,IF($AE$737=$H$827,IF($AE$738=AM$746,IF($AE$739=$K829,Z829,0),0),0),0)</f>
        <v>0</v>
      </c>
      <c r="AN829" s="1268"/>
      <c r="AV829" s="1268">
        <f>IF($AV$736=$H$826,IF($AV$737=$H$827,IF($AV$738=AV$746,IF($AV$739=$K829,R829,0),0),0),0)</f>
        <v>0</v>
      </c>
      <c r="AW829" s="1268"/>
      <c r="AX829" s="1268">
        <f>IF($AV$736=$H$826,IF($AV$737=$H$827,IF($AV$738=AX$746,IF($AV$739=$K829,T829,0),0),0),0)</f>
        <v>0</v>
      </c>
      <c r="AY829" s="1268"/>
      <c r="AZ829" s="1268">
        <f>IF($AV$736=$H$826,IF($AV$737=$H$827,IF($AV$738=AZ$746,IF($AV$739=$K829,V829,0),0),0),0)</f>
        <v>0</v>
      </c>
      <c r="BA829" s="1268"/>
      <c r="BB829" s="1268">
        <f>IF($AV$736=$H$826,IF($AV$737=$H$827,IF($AV$738=BB$746,IF($AV$739=$K829,X829,0),0),0),0)</f>
        <v>0</v>
      </c>
      <c r="BC829" s="1268"/>
      <c r="BD829" s="1268">
        <f>IF($AV$736=$H$826,IF($AV$737=$H$827,IF($AV$738=BD$746,IF($AV$739=$K829,Z829,0),0),0),0)</f>
        <v>0</v>
      </c>
      <c r="BE829" s="1268"/>
      <c r="BQ829" s="201"/>
    </row>
    <row r="830" spans="8:69" hidden="1" outlineLevel="1" x14ac:dyDescent="0.15">
      <c r="H830" s="479" t="str">
        <f t="shared" ref="H830:H836" si="189">H599</f>
        <v>Berna</v>
      </c>
      <c r="K830" s="480" t="str">
        <f t="shared" ref="K830:K836" si="190">H761</f>
        <v>Berna</v>
      </c>
      <c r="R830" s="1274">
        <v>0.22</v>
      </c>
      <c r="S830" s="1274"/>
      <c r="T830" s="1274">
        <v>0.36</v>
      </c>
      <c r="U830" s="1274"/>
      <c r="V830" s="1274">
        <v>0.5</v>
      </c>
      <c r="W830" s="1274"/>
      <c r="X830" s="1274">
        <v>0.65</v>
      </c>
      <c r="Y830" s="1274"/>
      <c r="Z830" s="1274">
        <v>0.8</v>
      </c>
      <c r="AA830" s="1274"/>
      <c r="AE830" s="1268">
        <f t="shared" ref="AE830:AE834" si="191">IF($AE$736=$H$826,IF($AE$737=$H$827,IF($AE$738=AE$746,IF($AE$739=$K830,R830,0),0),0),0)</f>
        <v>0</v>
      </c>
      <c r="AF830" s="1268"/>
      <c r="AG830" s="1268">
        <f t="shared" ref="AG830:AG834" si="192">IF($AE$736=$H$826,IF($AE$737=$H$827,IF($AE$738=AG$746,IF($AE$739=$K830,T830,0),0),0),0)</f>
        <v>0</v>
      </c>
      <c r="AH830" s="1268"/>
      <c r="AI830" s="1268">
        <f t="shared" ref="AI830:AI834" si="193">IF($AE$736=$H$826,IF($AE$737=$H$827,IF($AE$738=AI$746,IF($AE$739=$K830,V830,0),0),0),0)</f>
        <v>0</v>
      </c>
      <c r="AJ830" s="1268"/>
      <c r="AK830" s="1268">
        <f t="shared" ref="AK830:AK834" si="194">IF($AE$736=$H$826,IF($AE$737=$H$827,IF($AE$738=AK$746,IF($AE$739=$K830,X830,0),0),0),0)</f>
        <v>0</v>
      </c>
      <c r="AL830" s="1268"/>
      <c r="AM830" s="1268">
        <f t="shared" ref="AM830:AM834" si="195">IF($AE$736=$H$826,IF($AE$737=$H$827,IF($AE$738=AM$746,IF($AE$739=$K830,Z830,0),0),0),0)</f>
        <v>0</v>
      </c>
      <c r="AN830" s="1268"/>
      <c r="AV830" s="1268">
        <f t="shared" ref="AV830:AV834" si="196">IF($AV$736=$H$826,IF($AV$737=$H$827,IF($AV$738=AV$746,IF($AV$739=$K830,R830,0),0),0),0)</f>
        <v>0</v>
      </c>
      <c r="AW830" s="1268"/>
      <c r="AX830" s="1268">
        <f t="shared" ref="AX830:AX834" si="197">IF($AV$736=$H$826,IF($AV$737=$H$827,IF($AV$738=AX$746,IF($AV$739=$K830,T830,0),0),0),0)</f>
        <v>0</v>
      </c>
      <c r="AY830" s="1268"/>
      <c r="AZ830" s="1268">
        <f t="shared" ref="AZ830:AZ834" si="198">IF($AV$736=$H$826,IF($AV$737=$H$827,IF($AV$738=AZ$746,IF($AV$739=$K830,V830,0),0),0),0)</f>
        <v>0</v>
      </c>
      <c r="BA830" s="1268"/>
      <c r="BB830" s="1268">
        <f t="shared" ref="BB830:BB834" si="199">IF($AV$736=$H$826,IF($AV$737=$H$827,IF($AV$738=BB$746,IF($AV$739=$K830,X830,0),0),0),0)</f>
        <v>0</v>
      </c>
      <c r="BC830" s="1268"/>
      <c r="BD830" s="1268">
        <f t="shared" ref="BD830:BD834" si="200">IF($AV$736=$H$826,IF($AV$737=$H$827,IF($AV$738=BD$746,IF($AV$739=$K830,Z830,0),0),0),0)</f>
        <v>0</v>
      </c>
      <c r="BE830" s="1268"/>
      <c r="BQ830" s="201"/>
    </row>
    <row r="831" spans="8:69" hidden="1" outlineLevel="1" x14ac:dyDescent="0.15">
      <c r="H831" s="479" t="str">
        <f t="shared" si="189"/>
        <v>Davos</v>
      </c>
      <c r="K831" s="480" t="str">
        <f t="shared" si="190"/>
        <v>Davos</v>
      </c>
      <c r="R831" s="1275">
        <v>0.42</v>
      </c>
      <c r="S831" s="1275"/>
      <c r="T831" s="1275">
        <v>0.57999999999999996</v>
      </c>
      <c r="U831" s="1275"/>
      <c r="V831" s="1276">
        <v>0.75</v>
      </c>
      <c r="W831" s="1276"/>
      <c r="X831" s="1275">
        <v>0.86</v>
      </c>
      <c r="Y831" s="1275"/>
      <c r="Z831" s="1275">
        <v>0.92</v>
      </c>
      <c r="AA831" s="1275"/>
      <c r="AE831" s="1268">
        <f t="shared" si="191"/>
        <v>0</v>
      </c>
      <c r="AF831" s="1268"/>
      <c r="AG831" s="1268">
        <f t="shared" si="192"/>
        <v>0</v>
      </c>
      <c r="AH831" s="1268"/>
      <c r="AI831" s="1268">
        <f t="shared" si="193"/>
        <v>0</v>
      </c>
      <c r="AJ831" s="1268"/>
      <c r="AK831" s="1268">
        <f t="shared" si="194"/>
        <v>0</v>
      </c>
      <c r="AL831" s="1268"/>
      <c r="AM831" s="1268">
        <f t="shared" si="195"/>
        <v>0</v>
      </c>
      <c r="AN831" s="1268"/>
      <c r="AV831" s="1268">
        <f t="shared" si="196"/>
        <v>0</v>
      </c>
      <c r="AW831" s="1268"/>
      <c r="AX831" s="1268">
        <f t="shared" si="197"/>
        <v>0</v>
      </c>
      <c r="AY831" s="1268"/>
      <c r="AZ831" s="1268">
        <f t="shared" si="198"/>
        <v>0</v>
      </c>
      <c r="BA831" s="1268"/>
      <c r="BB831" s="1268">
        <f t="shared" si="199"/>
        <v>0</v>
      </c>
      <c r="BC831" s="1268"/>
      <c r="BD831" s="1268">
        <f t="shared" si="200"/>
        <v>0</v>
      </c>
      <c r="BE831" s="1268"/>
      <c r="BQ831" s="201"/>
    </row>
    <row r="832" spans="8:69" hidden="1" outlineLevel="1" x14ac:dyDescent="0.15">
      <c r="H832" s="479" t="str">
        <f t="shared" si="189"/>
        <v>Ginevra</v>
      </c>
      <c r="K832" s="480" t="str">
        <f t="shared" si="190"/>
        <v>Ginevra</v>
      </c>
      <c r="R832" s="1274">
        <v>0.2</v>
      </c>
      <c r="S832" s="1274"/>
      <c r="T832" s="1274">
        <v>0.35</v>
      </c>
      <c r="U832" s="1274"/>
      <c r="V832" s="1274">
        <v>0.5</v>
      </c>
      <c r="W832" s="1274"/>
      <c r="X832" s="1274">
        <v>0.66</v>
      </c>
      <c r="Y832" s="1274"/>
      <c r="Z832" s="1274">
        <v>0.79</v>
      </c>
      <c r="AA832" s="1274"/>
      <c r="AE832" s="1268">
        <f t="shared" si="191"/>
        <v>0</v>
      </c>
      <c r="AF832" s="1268"/>
      <c r="AG832" s="1268">
        <f t="shared" si="192"/>
        <v>0</v>
      </c>
      <c r="AH832" s="1268"/>
      <c r="AI832" s="1268">
        <f t="shared" si="193"/>
        <v>0</v>
      </c>
      <c r="AJ832" s="1268"/>
      <c r="AK832" s="1268">
        <f t="shared" si="194"/>
        <v>0</v>
      </c>
      <c r="AL832" s="1268"/>
      <c r="AM832" s="1268">
        <f t="shared" si="195"/>
        <v>0</v>
      </c>
      <c r="AN832" s="1268"/>
      <c r="AV832" s="1268">
        <f t="shared" si="196"/>
        <v>0</v>
      </c>
      <c r="AW832" s="1268"/>
      <c r="AX832" s="1268">
        <f t="shared" si="197"/>
        <v>0</v>
      </c>
      <c r="AY832" s="1268"/>
      <c r="AZ832" s="1268">
        <f t="shared" si="198"/>
        <v>0</v>
      </c>
      <c r="BA832" s="1268"/>
      <c r="BB832" s="1268">
        <f t="shared" si="199"/>
        <v>0</v>
      </c>
      <c r="BC832" s="1268"/>
      <c r="BD832" s="1268">
        <f t="shared" si="200"/>
        <v>0</v>
      </c>
      <c r="BE832" s="1268"/>
      <c r="BQ832" s="201"/>
    </row>
    <row r="833" spans="8:69" hidden="1" outlineLevel="1" x14ac:dyDescent="0.15">
      <c r="H833" s="479" t="str">
        <f t="shared" si="189"/>
        <v>La-Chaux-de-Fonds</v>
      </c>
      <c r="K833" s="480" t="str">
        <f t="shared" si="190"/>
        <v>La-Chaux-de-Fonds</v>
      </c>
      <c r="R833" s="1274">
        <v>0.31</v>
      </c>
      <c r="S833" s="1274"/>
      <c r="T833" s="1274">
        <v>0.48</v>
      </c>
      <c r="U833" s="1274"/>
      <c r="V833" s="1274">
        <v>0.64</v>
      </c>
      <c r="W833" s="1274"/>
      <c r="X833" s="1274">
        <v>0.79</v>
      </c>
      <c r="Y833" s="1274"/>
      <c r="Z833" s="1274">
        <v>0.89</v>
      </c>
      <c r="AA833" s="1274"/>
      <c r="AE833" s="1268">
        <f t="shared" si="191"/>
        <v>0</v>
      </c>
      <c r="AF833" s="1268"/>
      <c r="AG833" s="1268">
        <f t="shared" si="192"/>
        <v>0</v>
      </c>
      <c r="AH833" s="1268"/>
      <c r="AI833" s="1268">
        <f t="shared" si="193"/>
        <v>0</v>
      </c>
      <c r="AJ833" s="1268"/>
      <c r="AK833" s="1268">
        <f t="shared" si="194"/>
        <v>0</v>
      </c>
      <c r="AL833" s="1268"/>
      <c r="AM833" s="1268">
        <f t="shared" si="195"/>
        <v>0</v>
      </c>
      <c r="AN833" s="1268"/>
      <c r="AV833" s="1268">
        <f t="shared" si="196"/>
        <v>0</v>
      </c>
      <c r="AW833" s="1268"/>
      <c r="AX833" s="1268">
        <f t="shared" si="197"/>
        <v>0</v>
      </c>
      <c r="AY833" s="1268"/>
      <c r="AZ833" s="1268">
        <f t="shared" si="198"/>
        <v>0</v>
      </c>
      <c r="BA833" s="1268"/>
      <c r="BB833" s="1268">
        <f t="shared" si="199"/>
        <v>0</v>
      </c>
      <c r="BC833" s="1268"/>
      <c r="BD833" s="1268">
        <f t="shared" si="200"/>
        <v>0</v>
      </c>
      <c r="BE833" s="1268"/>
      <c r="BQ833" s="201"/>
    </row>
    <row r="834" spans="8:69" hidden="1" outlineLevel="1" x14ac:dyDescent="0.15">
      <c r="H834" s="479" t="str">
        <f t="shared" si="189"/>
        <v>Lugano</v>
      </c>
      <c r="K834" s="480" t="str">
        <f t="shared" si="190"/>
        <v>Lugano</v>
      </c>
      <c r="R834" s="1275">
        <v>0.08</v>
      </c>
      <c r="S834" s="1275"/>
      <c r="T834" s="1275">
        <v>0.14000000000000001</v>
      </c>
      <c r="U834" s="1275"/>
      <c r="V834" s="1275">
        <v>0.4</v>
      </c>
      <c r="W834" s="1275"/>
      <c r="X834" s="1275">
        <v>0.55000000000000004</v>
      </c>
      <c r="Y834" s="1275"/>
      <c r="Z834" s="1275">
        <v>0.7</v>
      </c>
      <c r="AA834" s="1275"/>
      <c r="AE834" s="1268">
        <f t="shared" si="191"/>
        <v>0</v>
      </c>
      <c r="AF834" s="1268"/>
      <c r="AG834" s="1268">
        <f t="shared" si="192"/>
        <v>0</v>
      </c>
      <c r="AH834" s="1268"/>
      <c r="AI834" s="1268">
        <f t="shared" si="193"/>
        <v>0</v>
      </c>
      <c r="AJ834" s="1268"/>
      <c r="AK834" s="1268">
        <f t="shared" si="194"/>
        <v>0</v>
      </c>
      <c r="AL834" s="1268"/>
      <c r="AM834" s="1268">
        <f t="shared" si="195"/>
        <v>0</v>
      </c>
      <c r="AN834" s="1268"/>
      <c r="AV834" s="1268">
        <f t="shared" si="196"/>
        <v>0</v>
      </c>
      <c r="AW834" s="1268"/>
      <c r="AX834" s="1268">
        <f t="shared" si="197"/>
        <v>0</v>
      </c>
      <c r="AY834" s="1268"/>
      <c r="AZ834" s="1268">
        <f t="shared" si="198"/>
        <v>0</v>
      </c>
      <c r="BA834" s="1268"/>
      <c r="BB834" s="1268">
        <f t="shared" si="199"/>
        <v>0</v>
      </c>
      <c r="BC834" s="1268"/>
      <c r="BD834" s="1268">
        <f t="shared" si="200"/>
        <v>0</v>
      </c>
      <c r="BE834" s="1268"/>
      <c r="BQ834" s="201"/>
    </row>
    <row r="835" spans="8:69" hidden="1" outlineLevel="1" x14ac:dyDescent="0.15">
      <c r="H835" s="479" t="str">
        <f t="shared" si="189"/>
        <v>San Gallo</v>
      </c>
      <c r="K835" s="480" t="str">
        <f t="shared" si="190"/>
        <v>San Gallo</v>
      </c>
      <c r="R835" s="1275">
        <v>0.27</v>
      </c>
      <c r="S835" s="1275"/>
      <c r="T835" s="1275">
        <v>0.42</v>
      </c>
      <c r="U835" s="1275"/>
      <c r="V835" s="1275">
        <v>0.56999999999999995</v>
      </c>
      <c r="W835" s="1275"/>
      <c r="X835" s="1275">
        <v>0.74</v>
      </c>
      <c r="Y835" s="1275"/>
      <c r="Z835" s="1275">
        <v>0.85</v>
      </c>
      <c r="AA835" s="1275"/>
      <c r="AE835" s="1268">
        <f>IF($AE$736=$H$826,IF($AE$737=$H$827,IF($AE$738=AE$746,IF($AE$739=$K835,R835,0),0),0),0)</f>
        <v>0</v>
      </c>
      <c r="AF835" s="1268"/>
      <c r="AG835" s="1268">
        <f>IF($AE$736=$H$826,IF($AE$737=$H$827,IF($AE$738=AG$746,IF($AE$739=$K835,T835,0),0),0),0)</f>
        <v>0</v>
      </c>
      <c r="AH835" s="1268"/>
      <c r="AI835" s="1268">
        <f>IF($AE$736=$H$826,IF($AE$737=$H$827,IF($AE$738=AI$746,IF($AE$739=$K835,V835,0),0),0),0)</f>
        <v>0</v>
      </c>
      <c r="AJ835" s="1268"/>
      <c r="AK835" s="1268">
        <f>IF($AE$736=$H$826,IF($AE$737=$H$827,IF($AE$738=AK$746,IF($AE$739=$K835,X835,0),0),0),0)</f>
        <v>0</v>
      </c>
      <c r="AL835" s="1268"/>
      <c r="AM835" s="1268">
        <f>IF($AE$736=$H$826,IF($AE$737=$H$827,IF($AE$738=AM$746,IF($AE$739=$K835,Z835,0),0),0),0)</f>
        <v>0</v>
      </c>
      <c r="AN835" s="1268"/>
      <c r="AV835" s="1268">
        <f>IF($AV$736=$H$826,IF($AV$737=$H$827,IF($AV$738=AV$746,IF($AV$739=$K835,R835,0),0),0),0)</f>
        <v>0</v>
      </c>
      <c r="AW835" s="1268"/>
      <c r="AX835" s="1268">
        <f>IF($AV$736=$H$826,IF($AV$737=$H$827,IF($AV$738=AX$746,IF($AV$739=$K835,T835,0),0),0),0)</f>
        <v>0</v>
      </c>
      <c r="AY835" s="1268"/>
      <c r="AZ835" s="1268">
        <f>IF($AV$736=$H$826,IF($AV$737=$H$827,IF($AV$738=AZ$746,IF($AV$739=$K835,V835,0),0),0),0)</f>
        <v>0</v>
      </c>
      <c r="BA835" s="1268"/>
      <c r="BB835" s="1268">
        <f>IF($AV$736=$H$826,IF($AV$737=$H$827,IF($AV$738=BB$746,IF($AV$739=$K835,X835,0),0),0),0)</f>
        <v>0</v>
      </c>
      <c r="BC835" s="1268"/>
      <c r="BD835" s="1268">
        <f>IF($AV$736=$H$826,IF($AV$737=$H$827,IF($AV$738=BD$746,IF($AV$739=$K835,Z835,0),0),0),0)</f>
        <v>0</v>
      </c>
      <c r="BE835" s="1268"/>
      <c r="BQ835" s="201"/>
    </row>
    <row r="836" spans="8:69" hidden="1" outlineLevel="1" x14ac:dyDescent="0.15">
      <c r="H836" s="479" t="str">
        <f t="shared" si="189"/>
        <v>Zurigo</v>
      </c>
      <c r="K836" s="480" t="str">
        <f t="shared" si="190"/>
        <v>Zurigo</v>
      </c>
      <c r="R836" s="1275">
        <v>0.22</v>
      </c>
      <c r="S836" s="1275"/>
      <c r="T836" s="1275">
        <v>0.37</v>
      </c>
      <c r="U836" s="1275"/>
      <c r="V836" s="1275">
        <v>0.54</v>
      </c>
      <c r="W836" s="1275"/>
      <c r="X836" s="1275">
        <v>0.67</v>
      </c>
      <c r="Y836" s="1275"/>
      <c r="Z836" s="1275">
        <v>0.81</v>
      </c>
      <c r="AA836" s="1275"/>
      <c r="AE836" s="1268">
        <f>IF($AE$736=$H$826,IF($AE$737=$H$827,IF($AE$738=AE$746,IF($AE$739=$K836,R836,0),0),0),0)</f>
        <v>0</v>
      </c>
      <c r="AF836" s="1268"/>
      <c r="AG836" s="1268">
        <f>IF($AE$736=$H$826,IF($AE$737=$H$827,IF($AE$738=AG$746,IF($AE$739=$K836,T836,0),0),0),0)</f>
        <v>0</v>
      </c>
      <c r="AH836" s="1268"/>
      <c r="AI836" s="1268">
        <f>IF($AE$736=$H$826,IF($AE$737=$H$827,IF($AE$738=AI$746,IF($AE$739=$K836,V836,0),0),0),0)</f>
        <v>0</v>
      </c>
      <c r="AJ836" s="1268"/>
      <c r="AK836" s="1268">
        <f>IF($AE$736=$H$826,IF($AE$737=$H$827,IF($AE$738=AK$746,IF($AE$739=$K836,X836,0),0),0),0)</f>
        <v>0</v>
      </c>
      <c r="AL836" s="1268"/>
      <c r="AM836" s="1268">
        <f>IF($AE$736=$H$826,IF($AE$737=$H$827,IF($AE$738=AM$746,IF($AE$739=$K836,Z836,0),0),0),0)</f>
        <v>0</v>
      </c>
      <c r="AN836" s="1268"/>
      <c r="AV836" s="1268">
        <f>IF($AV$736=$H$826,IF($AV$737=$H$827,IF($AV$738=AV$746,IF($AV$739=$K836,R836,0),0),0),0)</f>
        <v>0</v>
      </c>
      <c r="AW836" s="1268"/>
      <c r="AX836" s="1268">
        <f>IF($AV$736=$H$826,IF($AV$737=$H$827,IF($AV$738=AX$746,IF($AV$739=$K836,T836,0),0),0),0)</f>
        <v>0</v>
      </c>
      <c r="AY836" s="1268"/>
      <c r="AZ836" s="1268">
        <f>IF($AV$736=$H$826,IF($AV$737=$H$827,IF($AV$738=AZ$746,IF($AV$739=$K836,V836,0),0),0),0)</f>
        <v>0</v>
      </c>
      <c r="BA836" s="1268"/>
      <c r="BB836" s="1268">
        <f>IF($AV$736=$H$826,IF($AV$737=$H$827,IF($AV$738=BB$746,IF($AV$739=$K836,X836,0),0),0),0)</f>
        <v>0</v>
      </c>
      <c r="BC836" s="1268"/>
      <c r="BD836" s="1268">
        <f>IF($AV$736=$H$826,IF($AV$737=$H$827,IF($AV$738=BD$746,IF($AV$739=$K836,Z836,0),0),0),0)</f>
        <v>0</v>
      </c>
      <c r="BE836" s="1268"/>
      <c r="BQ836" s="201"/>
    </row>
    <row r="837" spans="8:69" hidden="1" outlineLevel="1" x14ac:dyDescent="0.15">
      <c r="H837"/>
      <c r="U837"/>
      <c r="BQ837" s="201"/>
    </row>
    <row r="838" spans="8:69" hidden="1" outlineLevel="1" x14ac:dyDescent="0.15">
      <c r="H838" t="str">
        <f>H824</f>
        <v>D: Impianto con 7'500 ore di funz. a pieno regime all'anno</v>
      </c>
      <c r="U838"/>
      <c r="BQ838" s="201"/>
    </row>
    <row r="839" spans="8:69" hidden="1" outlineLevel="1" x14ac:dyDescent="0.15">
      <c r="H839" s="483" t="str">
        <f>X$495</f>
        <v>Ibrido</v>
      </c>
      <c r="R839" s="1269" t="s">
        <v>788</v>
      </c>
      <c r="S839" s="1269"/>
      <c r="T839" s="1269"/>
      <c r="U839" s="1269"/>
      <c r="V839" s="1269"/>
      <c r="W839" s="1269"/>
      <c r="X839" s="1269"/>
      <c r="Y839" s="1269"/>
      <c r="Z839" s="1269"/>
      <c r="AA839" s="1269"/>
      <c r="AE839" s="1269" t="s">
        <v>788</v>
      </c>
      <c r="AF839" s="1269"/>
      <c r="AG839" s="1269"/>
      <c r="AH839" s="1269"/>
      <c r="AI839" s="1269"/>
      <c r="AJ839" s="1269"/>
      <c r="AK839" s="1269"/>
      <c r="AL839" s="1269"/>
      <c r="AM839" s="1269"/>
      <c r="AN839" s="1269"/>
      <c r="AV839" s="1269" t="s">
        <v>788</v>
      </c>
      <c r="AW839" s="1269"/>
      <c r="AX839" s="1269"/>
      <c r="AY839" s="1269"/>
      <c r="AZ839" s="1269"/>
      <c r="BA839" s="1269"/>
      <c r="BB839" s="1269"/>
      <c r="BC839" s="1269"/>
      <c r="BD839" s="1269"/>
      <c r="BE839" s="1269"/>
      <c r="BQ839" s="201"/>
    </row>
    <row r="840" spans="8:69" hidden="1" outlineLevel="1" x14ac:dyDescent="0.15">
      <c r="H840"/>
      <c r="R840" s="1269">
        <v>6</v>
      </c>
      <c r="S840" s="1269"/>
      <c r="T840" s="1269">
        <v>10</v>
      </c>
      <c r="U840" s="1269"/>
      <c r="V840" s="1269">
        <v>14</v>
      </c>
      <c r="W840" s="1269"/>
      <c r="X840" s="1269">
        <v>18</v>
      </c>
      <c r="Y840" s="1269"/>
      <c r="Z840" s="1269">
        <v>22</v>
      </c>
      <c r="AA840" s="1269"/>
      <c r="AE840" s="1269">
        <v>6</v>
      </c>
      <c r="AF840" s="1269"/>
      <c r="AG840" s="1269">
        <v>10</v>
      </c>
      <c r="AH840" s="1269"/>
      <c r="AI840" s="1269">
        <v>14</v>
      </c>
      <c r="AJ840" s="1269"/>
      <c r="AK840" s="1269">
        <v>18</v>
      </c>
      <c r="AL840" s="1269"/>
      <c r="AM840" s="1269">
        <v>22</v>
      </c>
      <c r="AN840" s="1269"/>
      <c r="AO840" s="1325">
        <f>SUM(AE841:AN848)</f>
        <v>0</v>
      </c>
      <c r="AP840" s="1326"/>
      <c r="AV840" s="1269">
        <v>6</v>
      </c>
      <c r="AW840" s="1269"/>
      <c r="AX840" s="1269">
        <v>10</v>
      </c>
      <c r="AY840" s="1269"/>
      <c r="AZ840" s="1269">
        <v>14</v>
      </c>
      <c r="BA840" s="1269"/>
      <c r="BB840" s="1269">
        <v>18</v>
      </c>
      <c r="BC840" s="1269"/>
      <c r="BD840" s="1269">
        <v>22</v>
      </c>
      <c r="BE840" s="1269"/>
      <c r="BF840" s="1325">
        <f>SUM(AV841:BE848)</f>
        <v>0</v>
      </c>
      <c r="BG840" s="1326"/>
      <c r="BQ840" s="201"/>
    </row>
    <row r="841" spans="8:69" hidden="1" outlineLevel="1" x14ac:dyDescent="0.15">
      <c r="H841" s="479" t="str">
        <f>H598</f>
        <v>Basilea</v>
      </c>
      <c r="K841" s="480" t="str">
        <f>H760</f>
        <v>Basilea</v>
      </c>
      <c r="R841" s="1275">
        <v>0.19</v>
      </c>
      <c r="S841" s="1275"/>
      <c r="T841" s="1275">
        <v>0.36</v>
      </c>
      <c r="U841" s="1275"/>
      <c r="V841" s="1275">
        <v>0.53</v>
      </c>
      <c r="W841" s="1275"/>
      <c r="X841" s="1275">
        <v>0.72</v>
      </c>
      <c r="Y841" s="1275"/>
      <c r="Z841" s="1275">
        <v>0.88</v>
      </c>
      <c r="AA841" s="1275"/>
      <c r="AE841" s="1268">
        <f>IF($AE$736=$H$838,IF($AE$737=$H$839,IF($AE$738=AE$746,IF($AE$739=$K841,R841,0),0),0),0)</f>
        <v>0</v>
      </c>
      <c r="AF841" s="1268"/>
      <c r="AG841" s="1268">
        <f>IF($AE$736=$H$838,IF($AE$737=$H$839,IF($AE$738=AG$746,IF($AE$739=$K841,T841,0),0),0),0)</f>
        <v>0</v>
      </c>
      <c r="AH841" s="1268"/>
      <c r="AI841" s="1268">
        <f>IF($AE$736=$H$838,IF($AE$737=$H$839,IF($AE$738=AI$746,IF($AE$739=$K841,V841,0),0),0),0)</f>
        <v>0</v>
      </c>
      <c r="AJ841" s="1268"/>
      <c r="AK841" s="1268">
        <f>IF($AE$736=$H$838,IF($AE$737=$H$839,IF($AE$738=AK$746,IF($AE$739=$K841,X841,0),0),0),0)</f>
        <v>0</v>
      </c>
      <c r="AL841" s="1268"/>
      <c r="AM841" s="1268">
        <f>IF($AE$736=$H$838,IF($AE$737=$H$839,IF($AE$738=AM$746,IF($AE$739=$K841,Z841,0),0),0),0)</f>
        <v>0</v>
      </c>
      <c r="AN841" s="1268"/>
      <c r="AV841" s="1268">
        <f>IF($AV$736=$H$838,IF($AV$737=$H$839,IF($AV$738=AV$746,IF($AV$739=$K841,R841,0),0),0),0)</f>
        <v>0</v>
      </c>
      <c r="AW841" s="1268"/>
      <c r="AX841" s="1268">
        <f>IF($AV$736=$H$838,IF($AV$737=$H$839,IF($AV$738=AX$746,IF($AV$739=$K841,T841,0),0),0),0)</f>
        <v>0</v>
      </c>
      <c r="AY841" s="1268"/>
      <c r="AZ841" s="1268">
        <f>IF($AV$736=$H$838,IF($AV$737=$H$839,IF($AV$738=AZ$746,IF($AV$739=$K841,V841,0),0),0),0)</f>
        <v>0</v>
      </c>
      <c r="BA841" s="1268"/>
      <c r="BB841" s="1268">
        <f>IF($AV$736=$H$838,IF($AV$737=$H$839,IF($AV$738=BB$746,IF($AV$739=$K841,X841,0),0),0),0)</f>
        <v>0</v>
      </c>
      <c r="BC841" s="1268"/>
      <c r="BD841" s="1268">
        <f>IF($AV$736=$H$838,IF($AV$737=$H$839,IF($AV$738=BD$746,IF($AV$739=$K841,Z841,0),0),0),0)</f>
        <v>0</v>
      </c>
      <c r="BE841" s="1268"/>
      <c r="BQ841" s="201"/>
    </row>
    <row r="842" spans="8:69" hidden="1" outlineLevel="1" x14ac:dyDescent="0.15">
      <c r="H842" s="479" t="str">
        <f t="shared" ref="H842:H848" si="201">H599</f>
        <v>Berna</v>
      </c>
      <c r="K842" s="480" t="str">
        <f t="shared" ref="K842:K848" si="202">H761</f>
        <v>Berna</v>
      </c>
      <c r="R842" s="1274">
        <v>0.23</v>
      </c>
      <c r="S842" s="1274"/>
      <c r="T842" s="1274">
        <v>0.39</v>
      </c>
      <c r="U842" s="1274"/>
      <c r="V842" s="1274">
        <v>0.56000000000000005</v>
      </c>
      <c r="W842" s="1274"/>
      <c r="X842" s="1274">
        <v>0.74</v>
      </c>
      <c r="Y842" s="1274"/>
      <c r="Z842" s="1274">
        <v>0.9</v>
      </c>
      <c r="AA842" s="1274"/>
      <c r="AE842" s="1268">
        <f t="shared" ref="AE842:AE846" si="203">IF($AE$736=$H$838,IF($AE$737=$H$839,IF($AE$738=AE$746,IF($AE$739=$K842,R842,0),0),0),0)</f>
        <v>0</v>
      </c>
      <c r="AF842" s="1268"/>
      <c r="AG842" s="1268">
        <f t="shared" ref="AG842:AG846" si="204">IF($AE$736=$H$838,IF($AE$737=$H$839,IF($AE$738=AG$746,IF($AE$739=$K842,T842,0),0),0),0)</f>
        <v>0</v>
      </c>
      <c r="AH842" s="1268"/>
      <c r="AI842" s="1268">
        <f t="shared" ref="AI842:AI846" si="205">IF($AE$736=$H$838,IF($AE$737=$H$839,IF($AE$738=AI$746,IF($AE$739=$K842,V842,0),0),0),0)</f>
        <v>0</v>
      </c>
      <c r="AJ842" s="1268"/>
      <c r="AK842" s="1268">
        <f t="shared" ref="AK842:AK846" si="206">IF($AE$736=$H$838,IF($AE$737=$H$839,IF($AE$738=AK$746,IF($AE$739=$K842,X842,0),0),0),0)</f>
        <v>0</v>
      </c>
      <c r="AL842" s="1268"/>
      <c r="AM842" s="1268">
        <f t="shared" ref="AM842:AM846" si="207">IF($AE$736=$H$838,IF($AE$737=$H$839,IF($AE$738=AM$746,IF($AE$739=$K842,Z842,0),0),0),0)</f>
        <v>0</v>
      </c>
      <c r="AN842" s="1268"/>
      <c r="AV842" s="1268">
        <f t="shared" ref="AV842:AV846" si="208">IF($AV$736=$H$838,IF($AV$737=$H$839,IF($AV$738=AV$746,IF($AV$739=$K842,R842,0),0),0),0)</f>
        <v>0</v>
      </c>
      <c r="AW842" s="1268"/>
      <c r="AX842" s="1268">
        <f t="shared" ref="AX842:AX846" si="209">IF($AV$736=$H$838,IF($AV$737=$H$839,IF($AV$738=AX$746,IF($AV$739=$K842,T842,0),0),0),0)</f>
        <v>0</v>
      </c>
      <c r="AY842" s="1268"/>
      <c r="AZ842" s="1268">
        <f t="shared" ref="AZ842:AZ846" si="210">IF($AV$736=$H$838,IF($AV$737=$H$839,IF($AV$738=AZ$746,IF($AV$739=$K842,V842,0),0),0),0)</f>
        <v>0</v>
      </c>
      <c r="BA842" s="1268"/>
      <c r="BB842" s="1268">
        <f t="shared" ref="BB842:BB846" si="211">IF($AV$736=$H$838,IF($AV$737=$H$839,IF($AV$738=BB$746,IF($AV$739=$K842,X842,0),0),0),0)</f>
        <v>0</v>
      </c>
      <c r="BC842" s="1268"/>
      <c r="BD842" s="1268">
        <f t="shared" ref="BD842:BD846" si="212">IF($AV$736=$H$838,IF($AV$737=$H$839,IF($AV$738=BD$746,IF($AV$739=$K842,Z842,0),0),0),0)</f>
        <v>0</v>
      </c>
      <c r="BE842" s="1268"/>
      <c r="BQ842" s="201"/>
    </row>
    <row r="843" spans="8:69" hidden="1" outlineLevel="1" x14ac:dyDescent="0.15">
      <c r="H843" s="479" t="str">
        <f t="shared" si="201"/>
        <v>Davos</v>
      </c>
      <c r="K843" s="480" t="str">
        <f t="shared" si="202"/>
        <v>Davos</v>
      </c>
      <c r="R843" s="1275">
        <v>0.45</v>
      </c>
      <c r="S843" s="1275"/>
      <c r="T843" s="1275">
        <v>0.62</v>
      </c>
      <c r="U843" s="1275"/>
      <c r="V843" s="1276">
        <v>0.8</v>
      </c>
      <c r="W843" s="1276"/>
      <c r="X843" s="1275">
        <v>0.9</v>
      </c>
      <c r="Y843" s="1275"/>
      <c r="Z843" s="1275">
        <v>0.95</v>
      </c>
      <c r="AA843" s="1275"/>
      <c r="AE843" s="1268">
        <f>IF($AE$736=$H$838,IF($AE$737=$H$839,IF($AE$738=AE$746,IF($AE$739=$K843,R843,0),0),0),0)</f>
        <v>0</v>
      </c>
      <c r="AF843" s="1268"/>
      <c r="AG843" s="1268">
        <f t="shared" si="204"/>
        <v>0</v>
      </c>
      <c r="AH843" s="1268"/>
      <c r="AI843" s="1268">
        <f t="shared" si="205"/>
        <v>0</v>
      </c>
      <c r="AJ843" s="1268"/>
      <c r="AK843" s="1268">
        <f t="shared" si="206"/>
        <v>0</v>
      </c>
      <c r="AL843" s="1268"/>
      <c r="AM843" s="1268">
        <f t="shared" si="207"/>
        <v>0</v>
      </c>
      <c r="AN843" s="1268"/>
      <c r="AV843" s="1268">
        <f t="shared" si="208"/>
        <v>0</v>
      </c>
      <c r="AW843" s="1268"/>
      <c r="AX843" s="1268">
        <f t="shared" si="209"/>
        <v>0</v>
      </c>
      <c r="AY843" s="1268"/>
      <c r="AZ843" s="1268">
        <f t="shared" si="210"/>
        <v>0</v>
      </c>
      <c r="BA843" s="1268"/>
      <c r="BB843" s="1268">
        <f t="shared" si="211"/>
        <v>0</v>
      </c>
      <c r="BC843" s="1268"/>
      <c r="BD843" s="1268">
        <f t="shared" si="212"/>
        <v>0</v>
      </c>
      <c r="BE843" s="1268"/>
      <c r="BQ843" s="201"/>
    </row>
    <row r="844" spans="8:69" hidden="1" outlineLevel="1" x14ac:dyDescent="0.15">
      <c r="H844" s="479" t="str">
        <f t="shared" si="201"/>
        <v>Ginevra</v>
      </c>
      <c r="K844" s="480" t="str">
        <f t="shared" si="202"/>
        <v>Ginevra</v>
      </c>
      <c r="R844" s="1274">
        <v>0.21</v>
      </c>
      <c r="S844" s="1274"/>
      <c r="T844" s="1274">
        <v>0.36</v>
      </c>
      <c r="U844" s="1274"/>
      <c r="V844" s="1274">
        <v>0.53</v>
      </c>
      <c r="W844" s="1274"/>
      <c r="X844" s="1274">
        <v>0.72</v>
      </c>
      <c r="Y844" s="1274"/>
      <c r="Z844" s="1274">
        <v>0.88</v>
      </c>
      <c r="AA844" s="1274"/>
      <c r="AE844" s="1268">
        <f t="shared" si="203"/>
        <v>0</v>
      </c>
      <c r="AF844" s="1268"/>
      <c r="AG844" s="1268">
        <f t="shared" si="204"/>
        <v>0</v>
      </c>
      <c r="AH844" s="1268"/>
      <c r="AI844" s="1268">
        <f t="shared" si="205"/>
        <v>0</v>
      </c>
      <c r="AJ844" s="1268"/>
      <c r="AK844" s="1268">
        <f t="shared" si="206"/>
        <v>0</v>
      </c>
      <c r="AL844" s="1268"/>
      <c r="AM844" s="1268">
        <f t="shared" si="207"/>
        <v>0</v>
      </c>
      <c r="AN844" s="1268"/>
      <c r="AV844" s="1268">
        <f t="shared" si="208"/>
        <v>0</v>
      </c>
      <c r="AW844" s="1268"/>
      <c r="AX844" s="1268">
        <f t="shared" si="209"/>
        <v>0</v>
      </c>
      <c r="AY844" s="1268"/>
      <c r="AZ844" s="1268">
        <f t="shared" si="210"/>
        <v>0</v>
      </c>
      <c r="BA844" s="1268"/>
      <c r="BB844" s="1268">
        <f t="shared" si="211"/>
        <v>0</v>
      </c>
      <c r="BC844" s="1268"/>
      <c r="BD844" s="1268">
        <f t="shared" si="212"/>
        <v>0</v>
      </c>
      <c r="BE844" s="1268"/>
      <c r="BQ844" s="201"/>
    </row>
    <row r="845" spans="8:69" hidden="1" outlineLevel="1" x14ac:dyDescent="0.15">
      <c r="H845" s="479" t="str">
        <f t="shared" si="201"/>
        <v>La-Chaux-de-Fonds</v>
      </c>
      <c r="K845" s="480" t="str">
        <f t="shared" si="202"/>
        <v>La-Chaux-de-Fonds</v>
      </c>
      <c r="R845" s="1274">
        <v>0.31</v>
      </c>
      <c r="S845" s="1274"/>
      <c r="T845" s="1274">
        <v>0.5</v>
      </c>
      <c r="U845" s="1274"/>
      <c r="V845" s="1274">
        <v>0.67</v>
      </c>
      <c r="W845" s="1274"/>
      <c r="X845" s="1274">
        <v>0.84</v>
      </c>
      <c r="Y845" s="1274"/>
      <c r="Z845" s="1274">
        <v>0.94</v>
      </c>
      <c r="AA845" s="1274"/>
      <c r="AE845" s="1268">
        <f t="shared" si="203"/>
        <v>0</v>
      </c>
      <c r="AF845" s="1268"/>
      <c r="AG845" s="1268">
        <f t="shared" si="204"/>
        <v>0</v>
      </c>
      <c r="AH845" s="1268"/>
      <c r="AI845" s="1268">
        <f t="shared" si="205"/>
        <v>0</v>
      </c>
      <c r="AJ845" s="1268"/>
      <c r="AK845" s="1268">
        <f t="shared" si="206"/>
        <v>0</v>
      </c>
      <c r="AL845" s="1268"/>
      <c r="AM845" s="1268">
        <f t="shared" si="207"/>
        <v>0</v>
      </c>
      <c r="AN845" s="1268"/>
      <c r="AV845" s="1268">
        <f t="shared" si="208"/>
        <v>0</v>
      </c>
      <c r="AW845" s="1268"/>
      <c r="AX845" s="1268">
        <f t="shared" si="209"/>
        <v>0</v>
      </c>
      <c r="AY845" s="1268"/>
      <c r="AZ845" s="1268">
        <f t="shared" si="210"/>
        <v>0</v>
      </c>
      <c r="BA845" s="1268"/>
      <c r="BB845" s="1268">
        <f t="shared" si="211"/>
        <v>0</v>
      </c>
      <c r="BC845" s="1268"/>
      <c r="BD845" s="1268">
        <f t="shared" si="212"/>
        <v>0</v>
      </c>
      <c r="BE845" s="1268"/>
      <c r="BQ845" s="201"/>
    </row>
    <row r="846" spans="8:69" hidden="1" outlineLevel="1" x14ac:dyDescent="0.15">
      <c r="H846" s="479" t="str">
        <f t="shared" si="201"/>
        <v>Lugano</v>
      </c>
      <c r="K846" s="480" t="str">
        <f t="shared" si="202"/>
        <v>Lugano</v>
      </c>
      <c r="R846" s="1275">
        <v>0.12</v>
      </c>
      <c r="S846" s="1275"/>
      <c r="T846" s="1275">
        <v>0.3</v>
      </c>
      <c r="U846" s="1275"/>
      <c r="V846" s="1275">
        <v>0.46</v>
      </c>
      <c r="W846" s="1275"/>
      <c r="X846" s="1275">
        <v>0.63</v>
      </c>
      <c r="Y846" s="1275"/>
      <c r="Z846" s="1275">
        <v>0.81</v>
      </c>
      <c r="AA846" s="1275"/>
      <c r="AE846" s="1268">
        <f t="shared" si="203"/>
        <v>0</v>
      </c>
      <c r="AF846" s="1268"/>
      <c r="AG846" s="1268">
        <f t="shared" si="204"/>
        <v>0</v>
      </c>
      <c r="AH846" s="1268"/>
      <c r="AI846" s="1268">
        <f t="shared" si="205"/>
        <v>0</v>
      </c>
      <c r="AJ846" s="1268"/>
      <c r="AK846" s="1268">
        <f t="shared" si="206"/>
        <v>0</v>
      </c>
      <c r="AL846" s="1268"/>
      <c r="AM846" s="1268">
        <f t="shared" si="207"/>
        <v>0</v>
      </c>
      <c r="AN846" s="1268"/>
      <c r="AV846" s="1268">
        <f t="shared" si="208"/>
        <v>0</v>
      </c>
      <c r="AW846" s="1268"/>
      <c r="AX846" s="1268">
        <f t="shared" si="209"/>
        <v>0</v>
      </c>
      <c r="AY846" s="1268"/>
      <c r="AZ846" s="1268">
        <f t="shared" si="210"/>
        <v>0</v>
      </c>
      <c r="BA846" s="1268"/>
      <c r="BB846" s="1268">
        <f t="shared" si="211"/>
        <v>0</v>
      </c>
      <c r="BC846" s="1268"/>
      <c r="BD846" s="1268">
        <f t="shared" si="212"/>
        <v>0</v>
      </c>
      <c r="BE846" s="1268"/>
      <c r="BQ846" s="201"/>
    </row>
    <row r="847" spans="8:69" hidden="1" outlineLevel="1" x14ac:dyDescent="0.15">
      <c r="H847" s="479" t="str">
        <f t="shared" si="201"/>
        <v>San Gallo</v>
      </c>
      <c r="K847" s="480" t="str">
        <f t="shared" si="202"/>
        <v>San Gallo</v>
      </c>
      <c r="R847" s="1275">
        <v>0.27</v>
      </c>
      <c r="S847" s="1275"/>
      <c r="T847" s="1275">
        <v>0.45</v>
      </c>
      <c r="U847" s="1275"/>
      <c r="V847" s="1275">
        <v>0.62</v>
      </c>
      <c r="W847" s="1275"/>
      <c r="X847" s="1275">
        <v>0.8</v>
      </c>
      <c r="Y847" s="1275"/>
      <c r="Z847" s="1275">
        <v>0.93</v>
      </c>
      <c r="AA847" s="1275"/>
      <c r="AE847" s="1268">
        <f>IF($AE$736=$H$838,IF($AE$737=$H$839,IF($AE$738=AE$746,IF($AE$739=$K847,R847,0),0),0),0)</f>
        <v>0</v>
      </c>
      <c r="AF847" s="1268"/>
      <c r="AG847" s="1268">
        <f>IF($AE$736=$H$838,IF($AE$737=$H$839,IF($AE$738=AG$746,IF($AE$739=$K847,T847,0),0),0),0)</f>
        <v>0</v>
      </c>
      <c r="AH847" s="1268"/>
      <c r="AI847" s="1268">
        <f>IF($AE$736=$H$838,IF($AE$737=$H$839,IF($AE$738=AI$746,IF($AE$739=$K847,V847,0),0),0),0)</f>
        <v>0</v>
      </c>
      <c r="AJ847" s="1268"/>
      <c r="AK847" s="1268">
        <f>IF($AE$736=$H$838,IF($AE$737=$H$839,IF($AE$738=AK$746,IF($AE$739=$K847,X847,0),0),0),0)</f>
        <v>0</v>
      </c>
      <c r="AL847" s="1268"/>
      <c r="AM847" s="1268">
        <f>IF($AE$736=$H$838,IF($AE$737=$H$839,IF($AE$738=AM$746,IF($AE$739=$K847,Z847,0),0),0),0)</f>
        <v>0</v>
      </c>
      <c r="AN847" s="1268"/>
      <c r="AV847" s="1268">
        <f>IF($AV$736=$H$838,IF($AV$737=$H$839,IF($AV$738=AV$746,IF($AV$739=$K847,R847,0),0),0),0)</f>
        <v>0</v>
      </c>
      <c r="AW847" s="1268"/>
      <c r="AX847" s="1268">
        <f>IF($AV$736=$H$838,IF($AV$737=$H$839,IF($AV$738=AX$746,IF($AV$739=$K847,T847,0),0),0),0)</f>
        <v>0</v>
      </c>
      <c r="AY847" s="1268"/>
      <c r="AZ847" s="1268">
        <f>IF($AV$736=$H$838,IF($AV$737=$H$839,IF($AV$738=AZ$746,IF($AV$739=$K847,V847,0),0),0),0)</f>
        <v>0</v>
      </c>
      <c r="BA847" s="1268"/>
      <c r="BB847" s="1268">
        <f>IF($AV$736=$H$838,IF($AV$737=$H$839,IF($AV$738=BB$746,IF($AV$739=$K847,X847,0),0),0),0)</f>
        <v>0</v>
      </c>
      <c r="BC847" s="1268"/>
      <c r="BD847" s="1268">
        <f>IF($AV$736=$H$838,IF($AV$737=$H$839,IF($AV$738=BD$746,IF($AV$739=$K847,Z847,0),0),0),0)</f>
        <v>0</v>
      </c>
      <c r="BE847" s="1268"/>
      <c r="BQ847" s="201"/>
    </row>
    <row r="848" spans="8:69" hidden="1" outlineLevel="1" x14ac:dyDescent="0.15">
      <c r="H848" s="479" t="str">
        <f t="shared" si="201"/>
        <v>Zurigo</v>
      </c>
      <c r="K848" s="480" t="str">
        <f t="shared" si="202"/>
        <v>Zurigo</v>
      </c>
      <c r="R848" s="1275">
        <v>0.22</v>
      </c>
      <c r="S848" s="1275"/>
      <c r="T848" s="1275">
        <v>0.39</v>
      </c>
      <c r="U848" s="1275"/>
      <c r="V848" s="1275">
        <v>0.55000000000000004</v>
      </c>
      <c r="W848" s="1275"/>
      <c r="X848" s="1275">
        <v>0.74</v>
      </c>
      <c r="Y848" s="1275"/>
      <c r="Z848" s="1275">
        <v>0.9</v>
      </c>
      <c r="AA848" s="1275"/>
      <c r="AE848" s="1268">
        <f>IF($AE$736=$H$838,IF($AE$737=$H$839,IF($AE$738=AE$746,IF($AE$739=$K848,R848,0),0),0),0)</f>
        <v>0</v>
      </c>
      <c r="AF848" s="1268"/>
      <c r="AG848" s="1268">
        <f>IF($AE$736=$H$838,IF($AE$737=$H$839,IF($AE$738=AG$746,IF($AE$739=$K848,T848,0),0),0),0)</f>
        <v>0</v>
      </c>
      <c r="AH848" s="1268"/>
      <c r="AI848" s="1268">
        <f>IF($AE$736=$H$838,IF($AE$737=$H$839,IF($AE$738=AI$746,IF($AE$739=$K848,V848,0),0),0),0)</f>
        <v>0</v>
      </c>
      <c r="AJ848" s="1268"/>
      <c r="AK848" s="1268">
        <f>IF($AE$736=$H$838,IF($AE$737=$H$839,IF($AE$738=AK$746,IF($AE$739=$K848,X848,0),0),0),0)</f>
        <v>0</v>
      </c>
      <c r="AL848" s="1268"/>
      <c r="AM848" s="1268">
        <f>IF($AE$736=$H$838,IF($AE$737=$H$839,IF($AE$738=AM$746,IF($AE$739=$K848,Z848,0),0),0),0)</f>
        <v>0</v>
      </c>
      <c r="AN848" s="1268"/>
      <c r="AV848" s="1268">
        <f>IF($AV$736=$H$838,IF($AV$737=$H$839,IF($AV$738=AV$746,IF($AV$739=$K848,R848,0),0),0),0)</f>
        <v>0</v>
      </c>
      <c r="AW848" s="1268"/>
      <c r="AX848" s="1268">
        <f>IF($AV$736=$H$838,IF($AV$737=$H$839,IF($AV$738=AX$746,IF($AV$739=$K848,T848,0),0),0),0)</f>
        <v>0</v>
      </c>
      <c r="AY848" s="1268"/>
      <c r="AZ848" s="1268">
        <f>IF($AV$736=$H$838,IF($AV$737=$H$839,IF($AV$738=AZ$746,IF($AV$739=$K848,V848,0),0),0),0)</f>
        <v>0</v>
      </c>
      <c r="BA848" s="1268"/>
      <c r="BB848" s="1268">
        <f>IF($AV$736=$H$838,IF($AV$737=$H$839,IF($AV$738=BB$746,IF($AV$739=$K848,X848,0),0),0),0)</f>
        <v>0</v>
      </c>
      <c r="BC848" s="1268"/>
      <c r="BD848" s="1268">
        <f>IF($AV$736=$H$838,IF($AV$737=$H$839,IF($AV$738=BD$746,IF($AV$739=$K848,Z848,0),0),0),0)</f>
        <v>0</v>
      </c>
      <c r="BE848" s="1268"/>
      <c r="BQ848" s="201"/>
    </row>
    <row r="849" spans="8:72" hidden="1" outlineLevel="1" x14ac:dyDescent="0.15">
      <c r="U849"/>
      <c r="BQ849" s="201"/>
    </row>
    <row r="850" spans="8:72" ht="16" hidden="1" outlineLevel="1" x14ac:dyDescent="0.2">
      <c r="H850" s="488" t="s">
        <v>795</v>
      </c>
      <c r="I850" s="283"/>
      <c r="J850" s="283"/>
      <c r="K850" s="283"/>
      <c r="L850" s="283"/>
      <c r="M850" s="283"/>
      <c r="N850" s="283"/>
      <c r="O850" s="283"/>
      <c r="P850" s="283"/>
      <c r="Q850" s="283"/>
      <c r="R850" s="477"/>
      <c r="S850" s="283"/>
      <c r="T850" s="477"/>
      <c r="U850" s="485"/>
      <c r="V850" s="477"/>
      <c r="W850" s="283"/>
      <c r="X850" s="477"/>
      <c r="Y850" s="283"/>
      <c r="Z850" s="486"/>
      <c r="AA850" s="283"/>
      <c r="AB850" s="283"/>
      <c r="AC850" s="283"/>
      <c r="AD850" s="283"/>
      <c r="AE850" s="283"/>
      <c r="AF850" s="283"/>
      <c r="AG850" s="283"/>
      <c r="AH850" s="283"/>
      <c r="AI850" s="283"/>
      <c r="AJ850" s="283"/>
      <c r="AK850" s="283"/>
      <c r="AL850" s="1363">
        <f>SUM(AO746:AP848)</f>
        <v>0</v>
      </c>
      <c r="AM850" s="1342"/>
      <c r="AN850" s="1342"/>
      <c r="AO850" s="1342"/>
      <c r="AP850" s="1342"/>
      <c r="AV850" s="283"/>
      <c r="AW850" s="283"/>
      <c r="AX850" s="283"/>
      <c r="AY850" s="283"/>
      <c r="AZ850" s="283"/>
      <c r="BA850" s="283"/>
      <c r="BB850" s="283"/>
      <c r="BC850" s="1363">
        <f>SUM(BF746:BG848)</f>
        <v>0</v>
      </c>
      <c r="BD850" s="1342"/>
      <c r="BE850" s="1342"/>
      <c r="BF850" s="1342"/>
      <c r="BG850" s="1342"/>
      <c r="BQ850" s="201"/>
    </row>
    <row r="851" spans="8:72" hidden="1" outlineLevel="1" x14ac:dyDescent="0.15">
      <c r="BQ851" s="201"/>
    </row>
    <row r="852" spans="8:72" hidden="1" outlineLevel="1" x14ac:dyDescent="0.15">
      <c r="BQ852" s="201"/>
    </row>
    <row r="853" spans="8:72" hidden="1" outlineLevel="1" x14ac:dyDescent="0.15">
      <c r="H853" s="753" t="s">
        <v>1285</v>
      </c>
      <c r="I853" s="751"/>
      <c r="J853" s="751"/>
      <c r="K853" s="751"/>
      <c r="L853" s="751"/>
      <c r="M853" s="751"/>
      <c r="N853" s="751"/>
      <c r="O853" s="751"/>
      <c r="P853" s="751"/>
      <c r="Q853" s="751"/>
      <c r="R853" s="751"/>
      <c r="S853" s="751"/>
      <c r="T853" s="751"/>
      <c r="U853" s="752"/>
      <c r="V853" s="751"/>
      <c r="W853" s="751"/>
      <c r="X853" s="751"/>
      <c r="Y853" s="751"/>
      <c r="Z853" s="751"/>
      <c r="AA853" s="751"/>
      <c r="AB853" s="751"/>
      <c r="AC853" s="751"/>
      <c r="AD853" s="751"/>
      <c r="AE853" s="751"/>
      <c r="AF853" s="751"/>
      <c r="AG853" s="751"/>
      <c r="AH853" s="751"/>
      <c r="AI853" s="751"/>
      <c r="AJ853" s="751"/>
      <c r="AK853" s="751"/>
      <c r="AL853" s="751"/>
      <c r="AM853" s="751"/>
      <c r="AN853" s="751"/>
      <c r="AO853" s="751"/>
      <c r="AP853" s="751"/>
      <c r="AQ853" s="751"/>
      <c r="AR853" s="751"/>
      <c r="AS853" s="751"/>
      <c r="AT853" s="751"/>
      <c r="AU853" s="751"/>
      <c r="AV853" s="751"/>
      <c r="AW853" s="751"/>
      <c r="AX853" s="751"/>
      <c r="AY853" s="751"/>
      <c r="AZ853" s="751"/>
      <c r="BA853" s="751"/>
      <c r="BB853" s="751"/>
      <c r="BC853" s="751"/>
      <c r="BD853" s="751"/>
      <c r="BE853" s="751"/>
      <c r="BF853" s="751"/>
      <c r="BG853" s="751"/>
      <c r="BH853" s="751"/>
      <c r="BI853" s="751"/>
      <c r="BJ853" s="751"/>
      <c r="BK853" s="751"/>
      <c r="BL853" s="751"/>
      <c r="BM853" s="751"/>
      <c r="BN853" s="751"/>
      <c r="BQ853" s="201"/>
    </row>
    <row r="854" spans="8:72" hidden="1" outlineLevel="1" x14ac:dyDescent="0.15">
      <c r="BQ854" s="201"/>
      <c r="BT854" s="63" t="s">
        <v>1286</v>
      </c>
    </row>
    <row r="855" spans="8:72" hidden="1" outlineLevel="1" x14ac:dyDescent="0.15">
      <c r="R855" s="1324" t="s">
        <v>788</v>
      </c>
      <c r="S855" s="1324"/>
      <c r="T855" s="1324"/>
      <c r="U855" s="1324"/>
      <c r="V855" s="1324"/>
      <c r="W855" s="1324"/>
      <c r="X855" s="1324"/>
      <c r="Y855" s="1324"/>
      <c r="Z855" s="1324"/>
      <c r="AA855" s="1324"/>
      <c r="AE855" s="1324" t="s">
        <v>788</v>
      </c>
      <c r="AF855" s="1324"/>
      <c r="AG855" s="1324"/>
      <c r="AH855" s="1324"/>
      <c r="AI855" s="1324"/>
      <c r="AJ855" s="1324"/>
      <c r="AK855" s="1324"/>
      <c r="AL855" s="1324"/>
      <c r="AM855" s="1324"/>
      <c r="AN855" s="1324"/>
      <c r="AV855" s="1324" t="s">
        <v>788</v>
      </c>
      <c r="AW855" s="1324"/>
      <c r="AX855" s="1324"/>
      <c r="AY855" s="1324"/>
      <c r="AZ855" s="1324"/>
      <c r="BA855" s="1324"/>
      <c r="BB855" s="1324"/>
      <c r="BC855" s="1324"/>
      <c r="BD855" s="1324"/>
      <c r="BE855" s="1324"/>
      <c r="BQ855" s="201"/>
      <c r="BT855" s="63" t="s">
        <v>1282</v>
      </c>
    </row>
    <row r="856" spans="8:72" hidden="1" outlineLevel="1" x14ac:dyDescent="0.15">
      <c r="R856" s="1324">
        <v>6</v>
      </c>
      <c r="S856" s="1324"/>
      <c r="T856" s="1324">
        <v>10</v>
      </c>
      <c r="U856" s="1324"/>
      <c r="V856" s="1324">
        <v>14</v>
      </c>
      <c r="W856" s="1324"/>
      <c r="X856" s="1324">
        <v>18</v>
      </c>
      <c r="Y856" s="1324"/>
      <c r="Z856" s="1324">
        <v>22</v>
      </c>
      <c r="AA856" s="1324"/>
      <c r="AE856" s="1324">
        <v>6</v>
      </c>
      <c r="AF856" s="1324"/>
      <c r="AG856" s="1324">
        <v>10</v>
      </c>
      <c r="AH856" s="1324"/>
      <c r="AI856" s="1324">
        <v>14</v>
      </c>
      <c r="AJ856" s="1324"/>
      <c r="AK856" s="1324">
        <v>18</v>
      </c>
      <c r="AL856" s="1324"/>
      <c r="AM856" s="1324">
        <v>22</v>
      </c>
      <c r="AN856" s="1324"/>
      <c r="AO856" s="1325">
        <f>SUM(AE857:AN860)</f>
        <v>0</v>
      </c>
      <c r="AP856" s="1326"/>
      <c r="AV856" s="1324">
        <v>6</v>
      </c>
      <c r="AW856" s="1324"/>
      <c r="AX856" s="1324">
        <v>10</v>
      </c>
      <c r="AY856" s="1324"/>
      <c r="AZ856" s="1324">
        <v>14</v>
      </c>
      <c r="BA856" s="1324"/>
      <c r="BB856" s="1324">
        <v>18</v>
      </c>
      <c r="BC856" s="1324"/>
      <c r="BD856" s="1324">
        <v>22</v>
      </c>
      <c r="BE856" s="1324"/>
      <c r="BF856" s="1325">
        <f>SUM(AV857:BE860)</f>
        <v>0</v>
      </c>
      <c r="BG856" s="1326"/>
      <c r="BQ856" s="201"/>
      <c r="BT856" s="63" t="s">
        <v>1283</v>
      </c>
    </row>
    <row r="857" spans="8:72" hidden="1" outlineLevel="1" x14ac:dyDescent="0.15">
      <c r="H857"/>
      <c r="I857" s="161" t="str">
        <f>I351</f>
        <v>Pompe circolazione caldo</v>
      </c>
      <c r="R857" s="1517">
        <v>1</v>
      </c>
      <c r="S857" s="1517"/>
      <c r="T857" s="1517">
        <v>0.4</v>
      </c>
      <c r="U857" s="1517"/>
      <c r="V857" s="1517">
        <v>0</v>
      </c>
      <c r="W857" s="1517"/>
      <c r="X857" s="1517">
        <v>0</v>
      </c>
      <c r="Y857" s="1517"/>
      <c r="Z857" s="1517">
        <v>0</v>
      </c>
      <c r="AA857" s="1517"/>
      <c r="AE857" s="1343">
        <f>IF($AE$738=AE856,R857,0)</f>
        <v>0</v>
      </c>
      <c r="AF857" s="1343"/>
      <c r="AG857" s="1343">
        <f t="shared" ref="AG857" si="213">IF($AE$738=AG856,T857,0)</f>
        <v>0</v>
      </c>
      <c r="AH857" s="1343"/>
      <c r="AI857" s="1343">
        <f t="shared" ref="AI857" si="214">IF($AE$738=AI856,V857,0)</f>
        <v>0</v>
      </c>
      <c r="AJ857" s="1343"/>
      <c r="AK857" s="1343">
        <f t="shared" ref="AK857" si="215">IF($AE$738=AK856,X857,0)</f>
        <v>0</v>
      </c>
      <c r="AL857" s="1343"/>
      <c r="AM857" s="1343">
        <f t="shared" ref="AM857" si="216">IF($AE$738=AM856,Z857,0)</f>
        <v>0</v>
      </c>
      <c r="AN857" s="1343"/>
      <c r="AV857" s="1268">
        <f>IF($AV$738=AV856,R857,0)</f>
        <v>0</v>
      </c>
      <c r="AW857" s="1268"/>
      <c r="AX857" s="1268">
        <f t="shared" ref="AX857" si="217">IF($AV$738=AX856,T857,0)</f>
        <v>0</v>
      </c>
      <c r="AY857" s="1268"/>
      <c r="AZ857" s="1268">
        <f t="shared" ref="AZ857" si="218">IF($AV$738=AZ856,V857,0)</f>
        <v>0</v>
      </c>
      <c r="BA857" s="1268"/>
      <c r="BB857" s="1268">
        <f>IF($AV$738=BB856,X857,0)</f>
        <v>0</v>
      </c>
      <c r="BC857" s="1268"/>
      <c r="BD857" s="1268">
        <f t="shared" ref="BD857" si="219">IF($AV$738=BD856,Z857,0)</f>
        <v>0</v>
      </c>
      <c r="BE857" s="1268"/>
      <c r="BQ857" s="201"/>
    </row>
    <row r="858" spans="8:72" hidden="1" outlineLevel="1" x14ac:dyDescent="0.15">
      <c r="H858"/>
      <c r="I858" s="161"/>
      <c r="R858" s="747"/>
      <c r="S858" s="747"/>
      <c r="T858" s="747"/>
      <c r="U858" s="747"/>
      <c r="V858" s="747"/>
      <c r="W858" s="747"/>
      <c r="X858" s="747"/>
      <c r="Y858" s="747"/>
      <c r="Z858" s="747"/>
      <c r="AA858" s="747"/>
      <c r="AE858" s="748"/>
      <c r="AF858" s="748"/>
      <c r="AG858" s="748"/>
      <c r="AH858" s="748"/>
      <c r="AI858" s="748"/>
      <c r="AJ858" s="748"/>
      <c r="AK858" s="748"/>
      <c r="AL858" s="748"/>
      <c r="AM858" s="748"/>
      <c r="AN858" s="748"/>
      <c r="BQ858" s="201"/>
    </row>
    <row r="859" spans="8:72" hidden="1" outlineLevel="1" x14ac:dyDescent="0.15">
      <c r="H859"/>
      <c r="I859" s="749" t="str">
        <f>I857</f>
        <v>Pompe circolazione caldo</v>
      </c>
      <c r="J859" s="283"/>
      <c r="K859" s="283"/>
      <c r="L859" s="283"/>
      <c r="M859" s="283"/>
      <c r="N859" s="283"/>
      <c r="O859" s="283"/>
      <c r="P859" s="283"/>
      <c r="Q859" s="283"/>
      <c r="U859"/>
      <c r="AO859" s="1339">
        <f>AO856</f>
        <v>0</v>
      </c>
      <c r="AP859" s="1339"/>
      <c r="BF859" s="1339">
        <f>AZ367</f>
        <v>0</v>
      </c>
      <c r="BG859" s="1339"/>
      <c r="BQ859" s="201"/>
    </row>
    <row r="860" spans="8:72" hidden="1" outlineLevel="1" x14ac:dyDescent="0.15">
      <c r="H860"/>
      <c r="I860" s="750" t="str">
        <f>I352</f>
        <v>Pompe nebulizzazione</v>
      </c>
      <c r="J860" s="475"/>
      <c r="K860" s="475"/>
      <c r="L860" s="475"/>
      <c r="M860" s="475"/>
      <c r="N860" s="475"/>
      <c r="O860" s="475"/>
      <c r="P860" s="475"/>
      <c r="Q860" s="475"/>
      <c r="V860" s="27"/>
      <c r="W860" s="27"/>
      <c r="Z860" s="1349">
        <v>0.5</v>
      </c>
      <c r="AA860" s="1349"/>
      <c r="BQ860" s="201"/>
    </row>
    <row r="861" spans="8:72" hidden="1" outlineLevel="1" x14ac:dyDescent="0.15">
      <c r="I861" s="750" t="str">
        <f>I353</f>
        <v>Ventilatori raffreddato /condensatore</v>
      </c>
      <c r="J861" s="475"/>
      <c r="K861" s="475"/>
      <c r="L861" s="475"/>
      <c r="M861" s="475"/>
      <c r="N861" s="475"/>
      <c r="O861" s="475"/>
      <c r="P861" s="475"/>
      <c r="Q861" s="475"/>
      <c r="V861" s="27"/>
      <c r="W861" s="27"/>
      <c r="Z861" s="1349">
        <v>1</v>
      </c>
      <c r="AA861" s="1349"/>
      <c r="BQ861" s="201"/>
    </row>
    <row r="862" spans="8:72" hidden="1" outlineLevel="1" x14ac:dyDescent="0.15">
      <c r="I862" s="750" t="str">
        <f>I354</f>
        <v/>
      </c>
      <c r="J862" s="475"/>
      <c r="K862" s="475"/>
      <c r="L862" s="475"/>
      <c r="M862" s="475"/>
      <c r="N862" s="475"/>
      <c r="O862" s="475"/>
      <c r="P862" s="475"/>
      <c r="Q862" s="475"/>
      <c r="U862"/>
      <c r="Z862" s="1349">
        <v>1</v>
      </c>
      <c r="AA862" s="1349"/>
      <c r="BQ862" s="201"/>
    </row>
    <row r="863" spans="8:72" hidden="1" outlineLevel="1" x14ac:dyDescent="0.15">
      <c r="U863"/>
      <c r="BQ863" s="201"/>
    </row>
    <row r="864" spans="8:72" hidden="1" outlineLevel="1" x14ac:dyDescent="0.15">
      <c r="BQ864" s="201"/>
    </row>
    <row r="865" spans="5:124" s="63" customFormat="1" collapsed="1" x14ac:dyDescent="0.15">
      <c r="H865" s="797"/>
      <c r="U865" s="201"/>
    </row>
    <row r="866" spans="5:124" hidden="1" outlineLevel="1" x14ac:dyDescent="0.15">
      <c r="BQ866" s="201"/>
    </row>
    <row r="867" spans="5:124" hidden="1" outlineLevel="1" x14ac:dyDescent="0.15">
      <c r="BQ867" s="201"/>
    </row>
    <row r="868" spans="5:124" hidden="1" outlineLevel="1" x14ac:dyDescent="0.15">
      <c r="BQ868" s="201"/>
    </row>
    <row r="869" spans="5:124" s="110" customFormat="1" ht="17" hidden="1" customHeight="1" outlineLevel="1" x14ac:dyDescent="0.15">
      <c r="E869" s="796"/>
      <c r="G869"/>
      <c r="H869" s="359"/>
      <c r="I869" s="109"/>
      <c r="J869" s="109"/>
      <c r="K869" s="109"/>
      <c r="X869" s="111" t="str">
        <f>AE734</f>
        <v>Variante A</v>
      </c>
      <c r="Y869" s="112"/>
      <c r="Z869" s="112"/>
      <c r="AA869" s="112"/>
      <c r="AB869" s="112"/>
      <c r="AC869" s="112"/>
      <c r="AD869" s="112"/>
      <c r="AE869" s="112"/>
      <c r="AF869" s="112"/>
      <c r="AG869" s="112"/>
      <c r="AH869" s="112"/>
      <c r="AI869" s="112"/>
      <c r="AV869" s="111" t="str">
        <f>AV734</f>
        <v/>
      </c>
      <c r="AW869" s="111"/>
      <c r="AX869" s="112"/>
      <c r="AY869" s="112"/>
      <c r="AZ869" s="112"/>
      <c r="BA869" s="112"/>
      <c r="BB869" s="112"/>
      <c r="BC869" s="112"/>
      <c r="BD869" s="112"/>
      <c r="BE869" s="112"/>
      <c r="BF869" s="112"/>
      <c r="BG869" s="112"/>
      <c r="BH869" s="112"/>
      <c r="BI869" s="112"/>
      <c r="BJ869" s="112"/>
      <c r="BK869" s="112"/>
      <c r="BL869" s="112"/>
      <c r="BM869" s="112"/>
      <c r="BN869" s="112"/>
      <c r="BO869"/>
      <c r="BP869"/>
      <c r="BQ869" s="201"/>
      <c r="BR869" s="796"/>
      <c r="BS869" s="796"/>
      <c r="BT869" s="796"/>
      <c r="BU869" s="63"/>
      <c r="BV869" s="63"/>
      <c r="BW869" s="63"/>
      <c r="BX869" s="63"/>
      <c r="BY869" s="63"/>
      <c r="BZ869" s="63"/>
      <c r="CA869" s="63"/>
      <c r="CB869" s="63"/>
      <c r="CC869" s="63"/>
      <c r="CD869" s="796"/>
      <c r="CE869" s="796"/>
      <c r="CF869" s="796"/>
      <c r="CG869" s="796"/>
      <c r="CH869" s="796"/>
      <c r="CI869" s="796"/>
      <c r="CJ869" s="796"/>
      <c r="CK869" s="796"/>
      <c r="CL869" s="796"/>
      <c r="CM869" s="796"/>
      <c r="CN869" s="796"/>
      <c r="CO869" s="796"/>
      <c r="CP869" s="796"/>
      <c r="CQ869" s="796"/>
      <c r="CR869" s="796"/>
      <c r="CS869" s="796"/>
      <c r="CT869" s="796"/>
      <c r="CU869" s="796"/>
      <c r="CV869" s="796"/>
      <c r="CW869" s="796"/>
      <c r="CX869" s="796"/>
      <c r="CY869" s="796"/>
      <c r="CZ869" s="796"/>
      <c r="DA869" s="796"/>
      <c r="DB869" s="796"/>
      <c r="DC869" s="796"/>
      <c r="DD869" s="796"/>
      <c r="DE869" s="796"/>
      <c r="DF869" s="796"/>
      <c r="DG869" s="796"/>
      <c r="DH869" s="796"/>
      <c r="DI869" s="796"/>
      <c r="DJ869" s="796"/>
      <c r="DK869" s="796"/>
      <c r="DL869" s="796"/>
      <c r="DM869" s="796"/>
      <c r="DN869" s="796"/>
      <c r="DO869" s="796"/>
      <c r="DP869" s="796"/>
      <c r="DQ869" s="796"/>
      <c r="DR869" s="796"/>
      <c r="DS869" s="796"/>
      <c r="DT869" s="796"/>
    </row>
    <row r="870" spans="5:124" s="110" customFormat="1" ht="17" hidden="1" customHeight="1" outlineLevel="1" x14ac:dyDescent="0.15">
      <c r="E870" s="796"/>
      <c r="H870" s="359"/>
      <c r="I870" s="109"/>
      <c r="J870" s="109"/>
      <c r="K870" s="109"/>
      <c r="X870" s="109"/>
      <c r="AV870" s="109"/>
      <c r="AW870" s="109"/>
      <c r="BO870"/>
      <c r="BP870"/>
      <c r="BQ870" s="201"/>
      <c r="BR870" s="796"/>
      <c r="BS870" s="796"/>
      <c r="BT870" s="796"/>
      <c r="BU870" s="63"/>
      <c r="BV870" s="63"/>
      <c r="BW870" s="63"/>
      <c r="BX870" s="63"/>
      <c r="BY870" s="63"/>
      <c r="BZ870" s="63"/>
      <c r="CA870" s="63"/>
      <c r="CB870" s="63"/>
      <c r="CC870" s="63"/>
      <c r="CD870" s="796"/>
      <c r="CE870" s="796"/>
      <c r="CF870" s="796"/>
      <c r="CG870" s="796"/>
      <c r="CH870" s="796"/>
      <c r="CI870" s="796"/>
      <c r="CJ870" s="796"/>
      <c r="CK870" s="796"/>
      <c r="CL870" s="796"/>
      <c r="CM870" s="796"/>
      <c r="CN870" s="796"/>
      <c r="CO870" s="796"/>
      <c r="CP870" s="796"/>
      <c r="CQ870" s="796"/>
      <c r="CR870" s="796"/>
      <c r="CS870" s="796"/>
      <c r="CT870" s="796"/>
      <c r="CU870" s="796"/>
      <c r="CV870" s="796"/>
      <c r="CW870" s="796"/>
      <c r="CX870" s="796"/>
      <c r="CY870" s="796"/>
      <c r="CZ870" s="796"/>
      <c r="DA870" s="796"/>
      <c r="DB870" s="796"/>
      <c r="DC870" s="796"/>
      <c r="DD870" s="796"/>
      <c r="DE870" s="796"/>
      <c r="DF870" s="796"/>
      <c r="DG870" s="796"/>
      <c r="DH870" s="796"/>
      <c r="DI870" s="796"/>
      <c r="DJ870" s="796"/>
      <c r="DK870" s="796"/>
      <c r="DL870" s="796"/>
      <c r="DM870" s="796"/>
      <c r="DN870" s="796"/>
      <c r="DO870" s="796"/>
      <c r="DP870" s="796"/>
      <c r="DQ870" s="796"/>
      <c r="DR870" s="796"/>
      <c r="DS870" s="796"/>
      <c r="DT870" s="796"/>
    </row>
    <row r="871" spans="5:124" s="110" customFormat="1" ht="17" hidden="1" customHeight="1" outlineLevel="1" x14ac:dyDescent="0.15">
      <c r="E871" s="796"/>
      <c r="H871" s="359"/>
      <c r="I871" s="109"/>
      <c r="J871" s="109"/>
      <c r="K871" s="109"/>
      <c r="X871" s="110" t="s">
        <v>924</v>
      </c>
      <c r="AE871" s="110" t="s">
        <v>925</v>
      </c>
      <c r="AV871" s="109"/>
      <c r="AW871" s="109"/>
      <c r="BO871"/>
      <c r="BP871"/>
      <c r="BQ871" s="201"/>
      <c r="BR871" s="796"/>
      <c r="BS871" s="796"/>
      <c r="BT871" s="796"/>
      <c r="BU871" s="63"/>
      <c r="BV871" s="63"/>
      <c r="BW871" s="63"/>
      <c r="BX871" s="63"/>
      <c r="BY871" s="63"/>
      <c r="BZ871" s="63"/>
      <c r="CA871" s="63"/>
      <c r="CB871" s="63"/>
      <c r="CC871" s="63"/>
      <c r="CD871" s="796"/>
      <c r="CE871" s="796"/>
      <c r="CF871" s="796"/>
      <c r="CG871" s="796"/>
      <c r="CH871" s="796"/>
      <c r="CI871" s="796"/>
      <c r="CJ871" s="796"/>
      <c r="CK871" s="796"/>
      <c r="CL871" s="796"/>
      <c r="CM871" s="796"/>
      <c r="CN871" s="796"/>
      <c r="CO871" s="796"/>
      <c r="CP871" s="796"/>
      <c r="CQ871" s="796"/>
      <c r="CR871" s="796"/>
      <c r="CS871" s="796"/>
      <c r="CT871" s="796"/>
      <c r="CU871" s="796"/>
      <c r="CV871" s="796"/>
      <c r="CW871" s="796"/>
      <c r="CX871" s="796"/>
      <c r="CY871" s="796"/>
      <c r="CZ871" s="796"/>
      <c r="DA871" s="796"/>
      <c r="DB871" s="796"/>
      <c r="DC871" s="796"/>
      <c r="DD871" s="796"/>
      <c r="DE871" s="796"/>
      <c r="DF871" s="796"/>
      <c r="DG871" s="796"/>
      <c r="DH871" s="796"/>
      <c r="DI871" s="796"/>
      <c r="DJ871" s="796"/>
      <c r="DK871" s="796"/>
      <c r="DL871" s="796"/>
      <c r="DM871" s="796"/>
      <c r="DN871" s="796"/>
      <c r="DO871" s="796"/>
      <c r="DP871" s="796"/>
      <c r="DQ871" s="796"/>
      <c r="DR871" s="796"/>
      <c r="DS871" s="796"/>
      <c r="DT871" s="796"/>
    </row>
    <row r="872" spans="5:124" hidden="1" outlineLevel="1" x14ac:dyDescent="0.15">
      <c r="H872" s="161" t="s">
        <v>865</v>
      </c>
      <c r="BQ872" s="201"/>
    </row>
    <row r="873" spans="5:124" hidden="1" outlineLevel="1" x14ac:dyDescent="0.15">
      <c r="I873" t="s">
        <v>862</v>
      </c>
      <c r="X873" s="1298">
        <f>AM342</f>
        <v>0</v>
      </c>
      <c r="Y873" s="1298"/>
      <c r="Z873" s="1298"/>
      <c r="AA873" s="1298"/>
      <c r="AB873" s="1298"/>
      <c r="AC873" s="1298"/>
      <c r="AE873" s="1298">
        <f>AM423</f>
        <v>0</v>
      </c>
      <c r="AF873" s="1298"/>
      <c r="AG873" s="1298"/>
      <c r="AH873" s="1298"/>
      <c r="AI873" s="1298"/>
      <c r="AJ873" s="1298"/>
      <c r="AV873" s="1298">
        <f>BK342</f>
        <v>0</v>
      </c>
      <c r="AW873" s="1298"/>
      <c r="AX873" s="1298"/>
      <c r="AY873" s="1298"/>
      <c r="AZ873" s="1298"/>
      <c r="BA873" s="1298"/>
      <c r="BC873" s="1298">
        <f>BK423</f>
        <v>0</v>
      </c>
      <c r="BD873" s="1298"/>
      <c r="BE873" s="1298"/>
      <c r="BF873" s="1298"/>
      <c r="BG873" s="1298"/>
      <c r="BH873" s="1298"/>
      <c r="BQ873" s="201"/>
    </row>
    <row r="874" spans="5:124" hidden="1" outlineLevel="1" x14ac:dyDescent="0.15">
      <c r="I874" t="s">
        <v>795</v>
      </c>
      <c r="X874" s="1352">
        <f>AL850</f>
        <v>0</v>
      </c>
      <c r="Y874" s="1299"/>
      <c r="Z874" s="1299"/>
      <c r="AA874" s="1299"/>
      <c r="AB874" s="1299"/>
      <c r="AC874" s="1299"/>
      <c r="AE874" s="1352">
        <f>AL850</f>
        <v>0</v>
      </c>
      <c r="AF874" s="1299"/>
      <c r="AG874" s="1299"/>
      <c r="AH874" s="1299"/>
      <c r="AI874" s="1299"/>
      <c r="AJ874" s="1299"/>
      <c r="AV874" s="1352">
        <f>BC850</f>
        <v>0</v>
      </c>
      <c r="AW874" s="1299"/>
      <c r="AX874" s="1299"/>
      <c r="AY874" s="1299"/>
      <c r="AZ874" s="1299"/>
      <c r="BA874" s="1299"/>
      <c r="BC874" s="1352">
        <f>BC850</f>
        <v>0</v>
      </c>
      <c r="BD874" s="1299"/>
      <c r="BE874" s="1299"/>
      <c r="BF874" s="1299"/>
      <c r="BG874" s="1299"/>
      <c r="BH874" s="1299"/>
      <c r="BQ874" s="201"/>
    </row>
    <row r="875" spans="5:124" hidden="1" outlineLevel="1" x14ac:dyDescent="0.15">
      <c r="I875" t="s">
        <v>863</v>
      </c>
      <c r="X875" s="1352">
        <f>IF(AM875="Ja",1,0)</f>
        <v>0</v>
      </c>
      <c r="Y875" s="1352"/>
      <c r="Z875" s="1352"/>
      <c r="AA875" s="1352"/>
      <c r="AB875" s="1352"/>
      <c r="AC875" s="1352"/>
      <c r="AE875" s="1352">
        <f>IF(AM875="Ja",1,0)</f>
        <v>0</v>
      </c>
      <c r="AF875" s="1352"/>
      <c r="AG875" s="1352"/>
      <c r="AH875" s="1352"/>
      <c r="AI875" s="1352"/>
      <c r="AJ875" s="1352"/>
      <c r="AM875" s="1351" t="str">
        <f>IF(X230=BA495,"Ja","Nein")</f>
        <v>Nein</v>
      </c>
      <c r="AN875" s="1351"/>
      <c r="AO875" s="1351"/>
      <c r="AP875" s="1351"/>
      <c r="AV875" s="1352">
        <f>IF(BK875="Ja",1,0)</f>
        <v>0</v>
      </c>
      <c r="AW875" s="1352"/>
      <c r="AX875" s="1352"/>
      <c r="AY875" s="1352"/>
      <c r="AZ875" s="1352"/>
      <c r="BA875" s="1352"/>
      <c r="BC875" s="1352">
        <f>IF(BK875="Ja",1,0)</f>
        <v>0</v>
      </c>
      <c r="BD875" s="1352"/>
      <c r="BE875" s="1352"/>
      <c r="BF875" s="1352"/>
      <c r="BG875" s="1352"/>
      <c r="BH875" s="1352"/>
      <c r="BK875" s="1351" t="str">
        <f>IF(AV230=BA495,"Ja","Nein")</f>
        <v>Nein</v>
      </c>
      <c r="BL875" s="1351"/>
      <c r="BM875" s="1351"/>
      <c r="BN875" s="1351"/>
      <c r="BQ875" s="201"/>
    </row>
    <row r="876" spans="5:124" hidden="1" outlineLevel="1" x14ac:dyDescent="0.15">
      <c r="I876" t="s">
        <v>864</v>
      </c>
      <c r="X876" s="1298">
        <f>X873*X874*X875</f>
        <v>0</v>
      </c>
      <c r="Y876" s="1298"/>
      <c r="Z876" s="1298"/>
      <c r="AA876" s="1298"/>
      <c r="AB876" s="1298"/>
      <c r="AC876" s="1298"/>
      <c r="AE876" s="1298">
        <f>AE873*AE874*AE875</f>
        <v>0</v>
      </c>
      <c r="AF876" s="1298"/>
      <c r="AG876" s="1298"/>
      <c r="AH876" s="1298"/>
      <c r="AI876" s="1298"/>
      <c r="AJ876" s="1298"/>
      <c r="AV876" s="1298">
        <f>AV873*AV874*AV875</f>
        <v>0</v>
      </c>
      <c r="AW876" s="1298"/>
      <c r="AX876" s="1298"/>
      <c r="AY876" s="1298"/>
      <c r="AZ876" s="1298"/>
      <c r="BA876" s="1298"/>
      <c r="BC876" s="1298">
        <f>BC873*BC874*BC875</f>
        <v>0</v>
      </c>
      <c r="BD876" s="1298"/>
      <c r="BE876" s="1298"/>
      <c r="BF876" s="1298"/>
      <c r="BG876" s="1298"/>
      <c r="BH876" s="1298"/>
      <c r="BQ876" s="201"/>
    </row>
    <row r="877" spans="5:124" hidden="1" outlineLevel="1" x14ac:dyDescent="0.15">
      <c r="J877" t="s">
        <v>214</v>
      </c>
      <c r="X877" s="1298">
        <f>IF(LEN(X876)&lt;3,0,IF(LEN(X876)=3,-1,IF(LEN(X876)=4,-2,-3)))</f>
        <v>0</v>
      </c>
      <c r="Y877" s="1298"/>
      <c r="Z877" s="1298"/>
      <c r="AA877" s="1298"/>
      <c r="AB877" s="1298"/>
      <c r="AC877" s="1298"/>
      <c r="AE877" s="1298">
        <f>IF(LEN(AE876)&lt;3,0,IF(LEN(AE876)=3,-1,IF(LEN(AE876)=4,-2,-3)))</f>
        <v>0</v>
      </c>
      <c r="AF877" s="1298"/>
      <c r="AG877" s="1298"/>
      <c r="AH877" s="1298"/>
      <c r="AI877" s="1298"/>
      <c r="AJ877" s="1298"/>
      <c r="AV877" s="1298">
        <f>IF(LEN(AV876)&lt;3,0,IF(LEN(AV876)=3,-1,IF(LEN(AV876)=4,-2,-3)))</f>
        <v>0</v>
      </c>
      <c r="AW877" s="1298"/>
      <c r="AX877" s="1298"/>
      <c r="AY877" s="1298"/>
      <c r="AZ877" s="1298"/>
      <c r="BA877" s="1298"/>
      <c r="BC877" s="1298">
        <f>IF(LEN(BC876)&lt;3,0,IF(LEN(BC876)=3,-1,IF(LEN(BC876)=4,-2,-3)))</f>
        <v>0</v>
      </c>
      <c r="BD877" s="1298"/>
      <c r="BE877" s="1298"/>
      <c r="BF877" s="1298"/>
      <c r="BG877" s="1298"/>
      <c r="BH877" s="1298"/>
      <c r="BQ877" s="201"/>
    </row>
    <row r="878" spans="5:124" hidden="1" outlineLevel="1" x14ac:dyDescent="0.15">
      <c r="I878" t="s">
        <v>864</v>
      </c>
      <c r="X878" s="1298">
        <f>ROUND(X876,X877)</f>
        <v>0</v>
      </c>
      <c r="Y878" s="1298"/>
      <c r="Z878" s="1298"/>
      <c r="AA878" s="1298"/>
      <c r="AB878" s="1298"/>
      <c r="AC878" s="1298"/>
      <c r="AE878" s="1298">
        <f>ROUND(AE876,AE877)</f>
        <v>0</v>
      </c>
      <c r="AF878" s="1298"/>
      <c r="AG878" s="1298"/>
      <c r="AH878" s="1298"/>
      <c r="AI878" s="1298"/>
      <c r="AJ878" s="1298"/>
      <c r="AV878" s="1298">
        <f>ROUND(AV876,AV877)</f>
        <v>0</v>
      </c>
      <c r="AW878" s="1298"/>
      <c r="AX878" s="1298"/>
      <c r="AY878" s="1298"/>
      <c r="AZ878" s="1298"/>
      <c r="BA878" s="1298"/>
      <c r="BC878" s="1298">
        <f>ROUND(BC876,BC877)</f>
        <v>0</v>
      </c>
      <c r="BD878" s="1298"/>
      <c r="BE878" s="1298"/>
      <c r="BF878" s="1298"/>
      <c r="BG878" s="1298"/>
      <c r="BH878" s="1298"/>
      <c r="BQ878" s="201"/>
    </row>
    <row r="879" spans="5:124" hidden="1" outlineLevel="1" x14ac:dyDescent="0.15">
      <c r="X879" s="1298"/>
      <c r="Y879" s="1298"/>
      <c r="Z879" s="1298"/>
      <c r="AA879" s="1298"/>
      <c r="AB879" s="1298"/>
      <c r="AC879" s="1298"/>
      <c r="AE879" s="1298"/>
      <c r="AF879" s="1298"/>
      <c r="AG879" s="1298"/>
      <c r="AH879" s="1298"/>
      <c r="AI879" s="1298"/>
      <c r="AJ879" s="1298"/>
      <c r="AV879" s="1298"/>
      <c r="AW879" s="1298"/>
      <c r="AX879" s="1298"/>
      <c r="AY879" s="1298"/>
      <c r="AZ879" s="1298"/>
      <c r="BA879" s="1298"/>
      <c r="BC879" s="1298"/>
      <c r="BD879" s="1298"/>
      <c r="BE879" s="1298"/>
      <c r="BF879" s="1298"/>
      <c r="BG879" s="1298"/>
      <c r="BH879" s="1298"/>
      <c r="BQ879" s="201"/>
    </row>
    <row r="880" spans="5:124" hidden="1" outlineLevel="1" x14ac:dyDescent="0.15">
      <c r="BQ880" s="201"/>
    </row>
    <row r="881" spans="5:124" hidden="1" outlineLevel="1" x14ac:dyDescent="0.15">
      <c r="I881" t="s">
        <v>796</v>
      </c>
      <c r="X881" s="1298">
        <f>AM329</f>
        <v>0</v>
      </c>
      <c r="Y881" s="1298"/>
      <c r="Z881" s="1298"/>
      <c r="AA881" s="1298"/>
      <c r="AB881" s="1298"/>
      <c r="AC881" s="1298"/>
      <c r="AE881" s="1298">
        <f>AM409</f>
        <v>0</v>
      </c>
      <c r="AF881" s="1298"/>
      <c r="AG881" s="1298"/>
      <c r="AH881" s="1298"/>
      <c r="AI881" s="1298"/>
      <c r="AJ881" s="1298"/>
      <c r="AV881" s="1298">
        <f>BK329</f>
        <v>0</v>
      </c>
      <c r="AW881" s="1298"/>
      <c r="AX881" s="1298"/>
      <c r="AY881" s="1298"/>
      <c r="AZ881" s="1298"/>
      <c r="BA881" s="1298"/>
      <c r="BC881" s="1298">
        <f>BK409</f>
        <v>0</v>
      </c>
      <c r="BD881" s="1298"/>
      <c r="BE881" s="1298"/>
      <c r="BF881" s="1298"/>
      <c r="BG881" s="1298"/>
      <c r="BH881" s="1298"/>
      <c r="BQ881" s="201"/>
    </row>
    <row r="882" spans="5:124" hidden="1" outlineLevel="1" x14ac:dyDescent="0.15">
      <c r="I882" t="s">
        <v>866</v>
      </c>
      <c r="X882" s="1298">
        <f>X881*X874*X875</f>
        <v>0</v>
      </c>
      <c r="Y882" s="1298"/>
      <c r="Z882" s="1298"/>
      <c r="AA882" s="1298"/>
      <c r="AB882" s="1298"/>
      <c r="AC882" s="1298"/>
      <c r="AE882" s="1298">
        <f>AE881*AE874*AE875</f>
        <v>0</v>
      </c>
      <c r="AF882" s="1298"/>
      <c r="AG882" s="1298"/>
      <c r="AH882" s="1298"/>
      <c r="AI882" s="1298"/>
      <c r="AJ882" s="1298"/>
      <c r="AV882" s="1298">
        <f>AV881*AV874*AV875</f>
        <v>0</v>
      </c>
      <c r="AW882" s="1298"/>
      <c r="AX882" s="1298"/>
      <c r="AY882" s="1298"/>
      <c r="AZ882" s="1298"/>
      <c r="BA882" s="1298"/>
      <c r="BC882" s="1298">
        <f>BC881*BC874*BC875</f>
        <v>0</v>
      </c>
      <c r="BD882" s="1298"/>
      <c r="BE882" s="1298"/>
      <c r="BF882" s="1298"/>
      <c r="BG882" s="1298"/>
      <c r="BH882" s="1298"/>
      <c r="BQ882" s="201"/>
    </row>
    <row r="883" spans="5:124" hidden="1" outlineLevel="1" x14ac:dyDescent="0.15">
      <c r="J883" t="s">
        <v>214</v>
      </c>
      <c r="X883" s="1298">
        <f>IF(LEN(X882)&lt;3,0,IF(LEN(X882)=3,-1,IF(LEN(X882)=4,-2,-3)))</f>
        <v>0</v>
      </c>
      <c r="Y883" s="1298"/>
      <c r="Z883" s="1298"/>
      <c r="AA883" s="1298"/>
      <c r="AB883" s="1298"/>
      <c r="AC883" s="1298"/>
      <c r="AE883" s="1298">
        <f>IF(LEN(AE882)&lt;3,0,IF(LEN(AE882)=3,-1,IF(LEN(AE882)=4,-2,-3)))</f>
        <v>0</v>
      </c>
      <c r="AF883" s="1298"/>
      <c r="AG883" s="1298"/>
      <c r="AH883" s="1298"/>
      <c r="AI883" s="1298"/>
      <c r="AJ883" s="1298"/>
      <c r="AV883" s="1298">
        <f>IF(LEN(AV882)&lt;3,0,IF(LEN(AV882)=3,-1,IF(LEN(AV882)=4,-2,-3)))</f>
        <v>0</v>
      </c>
      <c r="AW883" s="1298"/>
      <c r="AX883" s="1298"/>
      <c r="AY883" s="1298"/>
      <c r="AZ883" s="1298"/>
      <c r="BA883" s="1298"/>
      <c r="BC883" s="1298">
        <f>IF(LEN(BC882)&lt;3,0,IF(LEN(BC882)=3,-1,IF(LEN(BC882)=4,-2,-3)))</f>
        <v>0</v>
      </c>
      <c r="BD883" s="1298"/>
      <c r="BE883" s="1298"/>
      <c r="BF883" s="1298"/>
      <c r="BG883" s="1298"/>
      <c r="BH883" s="1298"/>
      <c r="BQ883" s="201"/>
    </row>
    <row r="884" spans="5:124" hidden="1" outlineLevel="1" x14ac:dyDescent="0.15">
      <c r="I884" t="s">
        <v>866</v>
      </c>
      <c r="X884" s="1298">
        <f>ROUND(X882,X883)</f>
        <v>0</v>
      </c>
      <c r="Y884" s="1298"/>
      <c r="Z884" s="1298"/>
      <c r="AA884" s="1298"/>
      <c r="AB884" s="1298"/>
      <c r="AC884" s="1298"/>
      <c r="AE884" s="1298">
        <f>ROUND(AE882,AE883)</f>
        <v>0</v>
      </c>
      <c r="AF884" s="1298"/>
      <c r="AG884" s="1298"/>
      <c r="AH884" s="1298"/>
      <c r="AI884" s="1298"/>
      <c r="AJ884" s="1298"/>
      <c r="AV884" s="1298">
        <f>ROUND(AV882,AV883)</f>
        <v>0</v>
      </c>
      <c r="AW884" s="1298"/>
      <c r="AX884" s="1298"/>
      <c r="AY884" s="1298"/>
      <c r="AZ884" s="1298"/>
      <c r="BA884" s="1298"/>
      <c r="BC884" s="1298">
        <f>ROUND(BC882,BC883)</f>
        <v>0</v>
      </c>
      <c r="BD884" s="1298"/>
      <c r="BE884" s="1298"/>
      <c r="BF884" s="1298"/>
      <c r="BG884" s="1298"/>
      <c r="BH884" s="1298"/>
      <c r="BQ884" s="201"/>
    </row>
    <row r="885" spans="5:124" hidden="1" outlineLevel="1" x14ac:dyDescent="0.15">
      <c r="BQ885" s="201"/>
    </row>
    <row r="886" spans="5:124" hidden="1" outlineLevel="1" x14ac:dyDescent="0.15">
      <c r="BQ886" s="201"/>
    </row>
    <row r="887" spans="5:124" ht="18" hidden="1" outlineLevel="1" x14ac:dyDescent="0.15">
      <c r="H887" s="18" t="s">
        <v>876</v>
      </c>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c r="BM887" s="18"/>
      <c r="BN887" s="18"/>
      <c r="BO887" s="18"/>
      <c r="BQ887" s="201"/>
    </row>
    <row r="888" spans="5:124" ht="14" hidden="1" outlineLevel="1" x14ac:dyDescent="0.15">
      <c r="H888" s="4"/>
      <c r="I888" s="1"/>
      <c r="J888" s="2"/>
      <c r="BQ888" s="201"/>
    </row>
    <row r="889" spans="5:124" hidden="1" outlineLevel="1" x14ac:dyDescent="0.15">
      <c r="BQ889" s="201"/>
    </row>
    <row r="890" spans="5:124" s="110" customFormat="1" ht="17" hidden="1" customHeight="1" outlineLevel="1" x14ac:dyDescent="0.15">
      <c r="E890" s="796"/>
      <c r="G890" s="108"/>
      <c r="H890" s="359"/>
      <c r="I890" s="109"/>
      <c r="J890" s="109"/>
      <c r="K890" s="109"/>
      <c r="X890" s="111" t="str">
        <f>X869</f>
        <v>Variante A</v>
      </c>
      <c r="Y890" s="111"/>
      <c r="Z890" s="111"/>
      <c r="AA890" s="111"/>
      <c r="AB890" s="111"/>
      <c r="AC890" s="111"/>
      <c r="AD890" s="111"/>
      <c r="AE890" s="111"/>
      <c r="AF890" s="111"/>
      <c r="AG890" s="111"/>
      <c r="AH890" s="112"/>
      <c r="AI890" s="112"/>
      <c r="AJ890" s="112"/>
      <c r="AK890" s="112"/>
      <c r="AL890" s="112"/>
      <c r="AM890" s="112"/>
      <c r="AN890" s="112"/>
      <c r="AO890" s="112"/>
      <c r="AP890" s="112"/>
      <c r="AV890" s="111" t="str">
        <f>AV869</f>
        <v/>
      </c>
      <c r="AW890" s="111"/>
      <c r="AX890" s="112"/>
      <c r="AY890" s="112"/>
      <c r="AZ890" s="112"/>
      <c r="BA890" s="112"/>
      <c r="BB890" s="112"/>
      <c r="BC890" s="112"/>
      <c r="BD890" s="112"/>
      <c r="BE890" s="112"/>
      <c r="BF890" s="112"/>
      <c r="BG890" s="112"/>
      <c r="BH890" s="112"/>
      <c r="BI890" s="112"/>
      <c r="BJ890" s="112"/>
      <c r="BK890" s="112"/>
      <c r="BL890" s="112"/>
      <c r="BM890" s="112"/>
      <c r="BN890" s="112"/>
      <c r="BO890"/>
      <c r="BP890"/>
      <c r="BQ890" s="201"/>
      <c r="BR890" s="796"/>
      <c r="BS890" s="796"/>
      <c r="BT890" s="796"/>
      <c r="BU890" s="63"/>
      <c r="BV890" s="63"/>
      <c r="BW890" s="63"/>
      <c r="BX890" s="63"/>
      <c r="BY890" s="63"/>
      <c r="BZ890" s="63"/>
      <c r="CA890" s="63"/>
      <c r="CB890" s="63"/>
      <c r="CC890" s="63"/>
      <c r="CD890" s="796"/>
      <c r="CE890" s="796"/>
      <c r="CF890" s="796"/>
      <c r="CG890" s="796"/>
      <c r="CH890" s="796"/>
      <c r="CI890" s="796"/>
      <c r="CJ890" s="796"/>
      <c r="CK890" s="796"/>
      <c r="CL890" s="796"/>
      <c r="CM890" s="796"/>
      <c r="CN890" s="796"/>
      <c r="CO890" s="796"/>
      <c r="CP890" s="796"/>
      <c r="CQ890" s="796"/>
      <c r="CR890" s="796"/>
      <c r="CS890" s="796"/>
      <c r="CT890" s="796"/>
      <c r="CU890" s="796"/>
      <c r="CV890" s="796"/>
      <c r="CW890" s="796"/>
      <c r="CX890" s="796"/>
      <c r="CY890" s="796"/>
      <c r="CZ890" s="796"/>
      <c r="DA890" s="796"/>
      <c r="DB890" s="796"/>
      <c r="DC890" s="796"/>
      <c r="DD890" s="796"/>
      <c r="DE890" s="796"/>
      <c r="DF890" s="796"/>
      <c r="DG890" s="796"/>
      <c r="DH890" s="796"/>
      <c r="DI890" s="796"/>
      <c r="DJ890" s="796"/>
      <c r="DK890" s="796"/>
      <c r="DL890" s="796"/>
      <c r="DM890" s="796"/>
      <c r="DN890" s="796"/>
      <c r="DO890" s="796"/>
      <c r="DP890" s="796"/>
      <c r="DQ890" s="796"/>
      <c r="DR890" s="796"/>
      <c r="DS890" s="796"/>
      <c r="DT890" s="796"/>
    </row>
    <row r="891" spans="5:124" ht="16" hidden="1" outlineLevel="1" x14ac:dyDescent="0.15">
      <c r="I891" s="530" t="s">
        <v>805</v>
      </c>
      <c r="BQ891" s="201"/>
      <c r="BR891" s="796"/>
    </row>
    <row r="892" spans="5:124" ht="13" hidden="1" customHeight="1" outlineLevel="1" x14ac:dyDescent="0.15">
      <c r="G892" s="118"/>
      <c r="H892"/>
      <c r="W892" s="1299" t="str">
        <f>W203</f>
        <v>Primavera</v>
      </c>
      <c r="X892" s="1299"/>
      <c r="Y892" s="1299"/>
      <c r="Z892" s="1299"/>
      <c r="AA892" s="1299" t="str">
        <f>AA203</f>
        <v>Estate</v>
      </c>
      <c r="AB892" s="1299"/>
      <c r="AC892" s="1299"/>
      <c r="AD892" s="1299"/>
      <c r="AE892" s="1299" t="str">
        <f>AE203</f>
        <v>Autunno</v>
      </c>
      <c r="AF892" s="1299"/>
      <c r="AG892" s="1299"/>
      <c r="AH892" s="1299"/>
      <c r="AI892" s="1299" t="str">
        <f>AI203</f>
        <v>Inverno</v>
      </c>
      <c r="AJ892" s="1299"/>
      <c r="AK892" s="1299"/>
      <c r="AL892" s="1299"/>
      <c r="AN892" s="1299"/>
      <c r="AO892" s="1299"/>
      <c r="AP892" s="1299"/>
      <c r="AU892" s="1299" t="str">
        <f>AU203</f>
        <v>Primavera</v>
      </c>
      <c r="AV892" s="1299"/>
      <c r="AW892" s="1299"/>
      <c r="AX892" s="1299"/>
      <c r="AY892" s="1299" t="str">
        <f>AY203</f>
        <v>Estate</v>
      </c>
      <c r="AZ892" s="1299"/>
      <c r="BA892" s="1299"/>
      <c r="BB892" s="1299"/>
      <c r="BC892" s="1299" t="str">
        <f>BC203</f>
        <v>Autunno</v>
      </c>
      <c r="BD892" s="1299"/>
      <c r="BE892" s="1299"/>
      <c r="BF892" s="1299"/>
      <c r="BG892" s="1299" t="str">
        <f>BG203</f>
        <v>Inverno</v>
      </c>
      <c r="BH892" s="1299"/>
      <c r="BI892" s="1299"/>
      <c r="BJ892" s="1299"/>
      <c r="BK892" s="27"/>
      <c r="BL892" s="416"/>
      <c r="BM892" s="27"/>
      <c r="BN892" s="27"/>
      <c r="BO892" s="501"/>
      <c r="BQ892" s="201"/>
      <c r="BR892" s="796"/>
      <c r="BU892" s="201"/>
      <c r="BV892" s="201"/>
      <c r="BW892" s="201"/>
      <c r="BX892" s="201"/>
      <c r="BY892" s="201"/>
      <c r="BZ892" s="201"/>
      <c r="CA892" s="201"/>
      <c r="CB892" s="201"/>
      <c r="CC892" s="201"/>
    </row>
    <row r="893" spans="5:124" ht="16" hidden="1" customHeight="1" outlineLevel="1" x14ac:dyDescent="0.15">
      <c r="G893" s="118"/>
      <c r="H893"/>
      <c r="I893" t="s">
        <v>872</v>
      </c>
      <c r="U893" s="27" t="s">
        <v>870</v>
      </c>
      <c r="X893" s="1321">
        <f>X205</f>
        <v>0</v>
      </c>
      <c r="Y893" s="1321"/>
      <c r="Z893" s="1321"/>
      <c r="AA893" s="497"/>
      <c r="AB893" s="1321">
        <f>AB205</f>
        <v>0</v>
      </c>
      <c r="AC893" s="1321"/>
      <c r="AD893" s="1321"/>
      <c r="AE893" s="497"/>
      <c r="AF893" s="1321">
        <f>AF205</f>
        <v>0</v>
      </c>
      <c r="AG893" s="1321"/>
      <c r="AH893" s="1321"/>
      <c r="AI893" s="497"/>
      <c r="AJ893" s="1321">
        <f>AJ205</f>
        <v>0</v>
      </c>
      <c r="AK893" s="1321"/>
      <c r="AL893" s="1321"/>
      <c r="AM893" s="497"/>
      <c r="AN893" s="1301"/>
      <c r="AO893" s="1301"/>
      <c r="AP893" s="1301"/>
      <c r="AQ893" s="70"/>
      <c r="AR893" s="70"/>
      <c r="AV893" s="1321">
        <f>AV205</f>
        <v>0</v>
      </c>
      <c r="AW893" s="1321"/>
      <c r="AX893" s="1321"/>
      <c r="AY893" s="497"/>
      <c r="AZ893" s="1321">
        <f>AZ205</f>
        <v>0</v>
      </c>
      <c r="BA893" s="1321"/>
      <c r="BB893" s="1321"/>
      <c r="BC893" s="497"/>
      <c r="BD893" s="1321">
        <f>BD205</f>
        <v>0</v>
      </c>
      <c r="BE893" s="1321"/>
      <c r="BF893" s="1321"/>
      <c r="BG893" s="497"/>
      <c r="BH893" s="1321">
        <f>BH205</f>
        <v>0</v>
      </c>
      <c r="BI893" s="1321"/>
      <c r="BJ893" s="1321"/>
      <c r="BK893" s="27"/>
      <c r="BL893" s="416"/>
      <c r="BM893" s="27"/>
      <c r="BN893" s="27"/>
      <c r="BO893" s="501"/>
      <c r="BQ893" s="201"/>
      <c r="BR893" s="796"/>
      <c r="BU893" s="201"/>
      <c r="BV893" s="201"/>
      <c r="BW893" s="201"/>
      <c r="BX893" s="201"/>
      <c r="BY893" s="201"/>
      <c r="BZ893" s="201"/>
      <c r="CA893" s="201"/>
      <c r="CB893" s="201"/>
      <c r="CC893" s="201"/>
    </row>
    <row r="894" spans="5:124" ht="16" hidden="1" customHeight="1" outlineLevel="1" x14ac:dyDescent="0.15">
      <c r="G894" s="118"/>
      <c r="H894"/>
      <c r="J894" t="s">
        <v>877</v>
      </c>
      <c r="U894" s="27" t="s">
        <v>878</v>
      </c>
      <c r="X894" s="1321">
        <f>IF(AN217&lt;20,0,AN217-10)</f>
        <v>0</v>
      </c>
      <c r="Y894" s="1321"/>
      <c r="Z894" s="1321"/>
      <c r="AA894" s="497"/>
      <c r="AB894" s="1321">
        <f>X894</f>
        <v>0</v>
      </c>
      <c r="AC894" s="1321"/>
      <c r="AD894" s="1321"/>
      <c r="AE894" s="497"/>
      <c r="AF894" s="1321">
        <f>AB894</f>
        <v>0</v>
      </c>
      <c r="AG894" s="1321"/>
      <c r="AH894" s="1321"/>
      <c r="AI894" s="497"/>
      <c r="AJ894" s="1321">
        <f>AF894</f>
        <v>0</v>
      </c>
      <c r="AK894" s="1321"/>
      <c r="AL894" s="1321"/>
      <c r="AM894" s="497"/>
      <c r="AN894" s="1301"/>
      <c r="AO894" s="1301"/>
      <c r="AP894" s="1301"/>
      <c r="AQ894" s="70"/>
      <c r="AR894" s="70"/>
      <c r="AV894" s="1321">
        <f>IF(BL217&lt;20,0,BL217-10)</f>
        <v>0</v>
      </c>
      <c r="AW894" s="1321"/>
      <c r="AX894" s="1321"/>
      <c r="AY894" s="497"/>
      <c r="AZ894" s="1321">
        <f>AV894</f>
        <v>0</v>
      </c>
      <c r="BA894" s="1321"/>
      <c r="BB894" s="1321"/>
      <c r="BC894" s="497"/>
      <c r="BD894" s="1321">
        <f>AZ894</f>
        <v>0</v>
      </c>
      <c r="BE894" s="1321"/>
      <c r="BF894" s="1321"/>
      <c r="BG894" s="497"/>
      <c r="BH894" s="1321">
        <f>BD894</f>
        <v>0</v>
      </c>
      <c r="BI894" s="1321"/>
      <c r="BJ894" s="1321"/>
      <c r="BK894" s="27"/>
      <c r="BL894" s="416"/>
      <c r="BM894" s="27"/>
      <c r="BN894" s="27"/>
      <c r="BO894" s="501"/>
      <c r="BQ894" s="201"/>
      <c r="BR894" s="796"/>
      <c r="BU894" s="201"/>
      <c r="BV894" s="201"/>
      <c r="BW894" s="201"/>
      <c r="BX894" s="201"/>
      <c r="BY894" s="201"/>
      <c r="BZ894" s="201"/>
      <c r="CA894" s="201"/>
      <c r="CB894" s="201"/>
      <c r="CC894" s="201"/>
    </row>
    <row r="895" spans="5:124" ht="16" hidden="1" customHeight="1" outlineLevel="1" x14ac:dyDescent="0.15">
      <c r="G895" s="118"/>
      <c r="H895"/>
      <c r="J895" t="s">
        <v>879</v>
      </c>
      <c r="U895" s="27" t="s">
        <v>880</v>
      </c>
      <c r="X895" s="1347">
        <v>1.163</v>
      </c>
      <c r="Y895" s="1347"/>
      <c r="Z895" s="1347"/>
      <c r="AA895" s="497"/>
      <c r="AB895" s="1347">
        <v>1.163</v>
      </c>
      <c r="AC895" s="1347"/>
      <c r="AD895" s="1347"/>
      <c r="AE895" s="497"/>
      <c r="AF895" s="1347">
        <v>1.163</v>
      </c>
      <c r="AG895" s="1347"/>
      <c r="AH895" s="1347"/>
      <c r="AI895" s="497"/>
      <c r="AJ895" s="1347">
        <v>1.163</v>
      </c>
      <c r="AK895" s="1347"/>
      <c r="AL895" s="1347"/>
      <c r="AM895" s="497"/>
      <c r="AN895" s="1301"/>
      <c r="AO895" s="1301"/>
      <c r="AP895" s="1301"/>
      <c r="AQ895" s="70"/>
      <c r="AR895" s="70"/>
      <c r="AV895" s="1347">
        <v>1.163</v>
      </c>
      <c r="AW895" s="1347"/>
      <c r="AX895" s="1347"/>
      <c r="AY895" s="497"/>
      <c r="AZ895" s="1347">
        <v>1.163</v>
      </c>
      <c r="BA895" s="1347"/>
      <c r="BB895" s="1347"/>
      <c r="BC895" s="497"/>
      <c r="BD895" s="1347">
        <v>1.163</v>
      </c>
      <c r="BE895" s="1347"/>
      <c r="BF895" s="1347"/>
      <c r="BG895" s="497"/>
      <c r="BH895" s="1347">
        <v>1.163</v>
      </c>
      <c r="BI895" s="1347"/>
      <c r="BJ895" s="1347"/>
      <c r="BK895" s="27"/>
      <c r="BL895" s="416"/>
      <c r="BM895" s="27"/>
      <c r="BN895" s="27"/>
      <c r="BO895" s="501"/>
      <c r="BQ895" s="201"/>
      <c r="BR895" s="796"/>
      <c r="BU895" s="201"/>
      <c r="BV895" s="201"/>
      <c r="BW895" s="201"/>
      <c r="BX895" s="201"/>
      <c r="BY895" s="201"/>
      <c r="BZ895" s="201"/>
      <c r="CA895" s="201"/>
      <c r="CB895" s="201"/>
      <c r="CC895" s="201"/>
    </row>
    <row r="896" spans="5:124" ht="16" hidden="1" customHeight="1" outlineLevel="1" x14ac:dyDescent="0.15">
      <c r="G896" s="118"/>
      <c r="H896"/>
      <c r="J896" t="s">
        <v>881</v>
      </c>
      <c r="U896" s="27" t="s">
        <v>803</v>
      </c>
      <c r="X896" s="1344">
        <f>X893/1000*X894*X895</f>
        <v>0</v>
      </c>
      <c r="Y896" s="1344"/>
      <c r="Z896" s="1344"/>
      <c r="AA896" s="497"/>
      <c r="AB896" s="1344">
        <f>AB893/1000*AB894*AB895</f>
        <v>0</v>
      </c>
      <c r="AC896" s="1344"/>
      <c r="AD896" s="1344"/>
      <c r="AE896" s="497"/>
      <c r="AF896" s="1344">
        <f>AF893/1000*AF894*AF895</f>
        <v>0</v>
      </c>
      <c r="AG896" s="1344"/>
      <c r="AH896" s="1344"/>
      <c r="AI896" s="497"/>
      <c r="AJ896" s="1344">
        <f>AJ893/1000*AJ894*AJ895</f>
        <v>0</v>
      </c>
      <c r="AK896" s="1344"/>
      <c r="AL896" s="1344"/>
      <c r="AM896" s="497"/>
      <c r="AN896" s="1301"/>
      <c r="AO896" s="1301"/>
      <c r="AP896" s="1301"/>
      <c r="AQ896" s="70"/>
      <c r="AR896" s="70"/>
      <c r="AV896" s="1344">
        <f>AV893/1000*AV894*AV895</f>
        <v>0</v>
      </c>
      <c r="AW896" s="1344"/>
      <c r="AX896" s="1344"/>
      <c r="AY896" s="497"/>
      <c r="AZ896" s="1344">
        <f>AZ893/1000*AZ894*AZ895</f>
        <v>0</v>
      </c>
      <c r="BA896" s="1344"/>
      <c r="BB896" s="1344"/>
      <c r="BC896" s="497"/>
      <c r="BD896" s="1344">
        <f>BD893/1000*BD894*BD895</f>
        <v>0</v>
      </c>
      <c r="BE896" s="1344"/>
      <c r="BF896" s="1344"/>
      <c r="BG896" s="497"/>
      <c r="BH896" s="1344">
        <f>BH893/1000*BH894*BH895</f>
        <v>0</v>
      </c>
      <c r="BI896" s="1344"/>
      <c r="BJ896" s="1344"/>
      <c r="BK896" s="27"/>
      <c r="BL896" s="416"/>
      <c r="BM896" s="27"/>
      <c r="BN896" s="27"/>
      <c r="BO896" s="501"/>
      <c r="BQ896" s="201"/>
      <c r="BR896" s="796"/>
      <c r="BU896" s="201"/>
      <c r="BV896" s="201"/>
      <c r="BW896" s="201"/>
      <c r="BX896" s="201"/>
      <c r="BY896" s="201"/>
      <c r="BZ896" s="201"/>
      <c r="CA896" s="201"/>
      <c r="CB896" s="201"/>
      <c r="CC896" s="201"/>
    </row>
    <row r="897" spans="5:124" ht="16" hidden="1" customHeight="1" outlineLevel="1" x14ac:dyDescent="0.15">
      <c r="G897" s="118"/>
      <c r="H897"/>
      <c r="J897" t="s">
        <v>882</v>
      </c>
      <c r="U897" s="27" t="s">
        <v>176</v>
      </c>
      <c r="X897" s="1321">
        <f>X896*365/4</f>
        <v>0</v>
      </c>
      <c r="Y897" s="1321"/>
      <c r="Z897" s="1321"/>
      <c r="AA897" s="497"/>
      <c r="AB897" s="1321">
        <f>AB896*365/4</f>
        <v>0</v>
      </c>
      <c r="AC897" s="1321"/>
      <c r="AD897" s="1321"/>
      <c r="AE897" s="497"/>
      <c r="AF897" s="1321">
        <f>AF896*365/4</f>
        <v>0</v>
      </c>
      <c r="AG897" s="1321"/>
      <c r="AH897" s="1321"/>
      <c r="AI897" s="497"/>
      <c r="AJ897" s="1321">
        <f>AJ896*365/4</f>
        <v>0</v>
      </c>
      <c r="AK897" s="1321"/>
      <c r="AL897" s="1321"/>
      <c r="AM897" s="497"/>
      <c r="AN897" s="1301"/>
      <c r="AO897" s="1301"/>
      <c r="AP897" s="1301"/>
      <c r="AQ897" s="70"/>
      <c r="AR897" s="70"/>
      <c r="AV897" s="1321">
        <f>AV896*365/4</f>
        <v>0</v>
      </c>
      <c r="AW897" s="1321"/>
      <c r="AX897" s="1321"/>
      <c r="AY897" s="497"/>
      <c r="AZ897" s="1321">
        <f>AZ896*365/4</f>
        <v>0</v>
      </c>
      <c r="BA897" s="1321"/>
      <c r="BB897" s="1321"/>
      <c r="BC897" s="497"/>
      <c r="BD897" s="1321">
        <f>BD896*365/4</f>
        <v>0</v>
      </c>
      <c r="BE897" s="1321"/>
      <c r="BF897" s="1321"/>
      <c r="BG897" s="497"/>
      <c r="BH897" s="1321">
        <f>BH896*365/4</f>
        <v>0</v>
      </c>
      <c r="BI897" s="1321"/>
      <c r="BJ897" s="1321"/>
      <c r="BK897" s="27"/>
      <c r="BL897" s="416"/>
      <c r="BM897" s="27"/>
      <c r="BN897" s="27"/>
      <c r="BO897" s="501"/>
      <c r="BQ897" s="201"/>
      <c r="BR897" s="796"/>
      <c r="BU897" s="201"/>
      <c r="BV897" s="201"/>
      <c r="BW897" s="201"/>
      <c r="BX897" s="201"/>
      <c r="BY897" s="201"/>
      <c r="BZ897" s="201"/>
      <c r="CA897" s="201"/>
      <c r="CB897" s="201"/>
      <c r="CC897" s="201"/>
    </row>
    <row r="898" spans="5:124" s="494" customFormat="1" ht="16" hidden="1" customHeight="1" outlineLevel="2" x14ac:dyDescent="0.15">
      <c r="E898" s="879"/>
      <c r="G898" s="493"/>
      <c r="J898" s="495"/>
      <c r="K898" s="495" t="s">
        <v>214</v>
      </c>
      <c r="U898" s="496"/>
      <c r="V898" s="494">
        <f>IF(SUM(X897:AL897)&gt;10000,-2,-1)</f>
        <v>-1</v>
      </c>
      <c r="W898" s="540"/>
      <c r="X898" s="1316">
        <f>IF(X897&gt;100000,-4,IF(X897&gt;10000,-3,IF(X897&gt;1000,-2,$V898)))</f>
        <v>-1</v>
      </c>
      <c r="Y898" s="1316"/>
      <c r="Z898" s="1316"/>
      <c r="AA898" s="540"/>
      <c r="AB898" s="1316">
        <f>IF(AB897&gt;100000,-4,IF(AB897&gt;10000,-3,IF(AB897&gt;1000,-2,$V898)))</f>
        <v>-1</v>
      </c>
      <c r="AC898" s="1316"/>
      <c r="AD898" s="1316"/>
      <c r="AE898" s="540"/>
      <c r="AF898" s="1316">
        <f>IF(AF897&gt;100000,-4,IF(AF897&gt;10000,-3,IF(AF897&gt;1000,-2,$V898)))</f>
        <v>-1</v>
      </c>
      <c r="AG898" s="1316"/>
      <c r="AH898" s="1316"/>
      <c r="AI898" s="540"/>
      <c r="AJ898" s="1316">
        <f>IF(AJ897&gt;100000,-4,IF(AJ897&gt;10000,-3,IF(AJ897&gt;1000,-2,$V898)))</f>
        <v>-1</v>
      </c>
      <c r="AK898" s="1316"/>
      <c r="AL898" s="1316"/>
      <c r="AN898" s="1315"/>
      <c r="AO898" s="1316"/>
      <c r="AP898" s="1316"/>
      <c r="AQ898" s="536"/>
      <c r="AR898" s="536"/>
      <c r="AU898" s="540"/>
      <c r="AV898" s="1316">
        <f>IF(AV897&gt;100000,-4,IF(AV897&gt;10000,-3,IF(AV897&gt;1000,-2,$V898)))</f>
        <v>-1</v>
      </c>
      <c r="AW898" s="1316"/>
      <c r="AX898" s="1316"/>
      <c r="AY898" s="540"/>
      <c r="AZ898" s="1316">
        <f>IF(AZ897&gt;100000,-4,IF(AZ897&gt;10000,-3,IF(AZ897&gt;1000,-2,$V898)))</f>
        <v>-1</v>
      </c>
      <c r="BA898" s="1316"/>
      <c r="BB898" s="1316"/>
      <c r="BC898" s="540"/>
      <c r="BD898" s="1316">
        <f>IF(BD897&gt;100000,-4,IF(BD897&gt;10000,-3,IF(BD897&gt;1000,-2,$V898)))</f>
        <v>-1</v>
      </c>
      <c r="BE898" s="1316"/>
      <c r="BF898" s="1316"/>
      <c r="BG898" s="540"/>
      <c r="BH898" s="1316">
        <f>IF(BH897&gt;100000,-4,IF(BH897&gt;10000,-3,IF(BH897&gt;1000,-2,$V898)))</f>
        <v>-1</v>
      </c>
      <c r="BI898" s="1316"/>
      <c r="BJ898" s="1316"/>
      <c r="BK898" s="27"/>
      <c r="BL898" s="416"/>
      <c r="BM898" s="27"/>
      <c r="BN898" s="27"/>
      <c r="BO898" s="501"/>
      <c r="BQ898" s="201"/>
      <c r="BR898" s="796"/>
      <c r="BS898" s="879"/>
      <c r="BT898" s="879"/>
      <c r="BU898" s="880"/>
      <c r="BV898" s="880"/>
      <c r="BW898" s="880"/>
      <c r="BX898" s="880"/>
      <c r="BY898" s="880"/>
      <c r="BZ898" s="880"/>
      <c r="CA898" s="880"/>
      <c r="CB898" s="880"/>
      <c r="CC898" s="880"/>
      <c r="CD898" s="879"/>
      <c r="CE898" s="879"/>
      <c r="CF898" s="879"/>
      <c r="CG898" s="879"/>
      <c r="CH898" s="879"/>
      <c r="CI898" s="879"/>
      <c r="CJ898" s="879"/>
      <c r="CK898" s="879"/>
      <c r="CL898" s="879"/>
      <c r="CM898" s="879"/>
      <c r="CN898" s="879"/>
      <c r="CO898" s="879"/>
      <c r="CP898" s="879"/>
      <c r="CQ898" s="879"/>
      <c r="CR898" s="879"/>
      <c r="CS898" s="879"/>
      <c r="CT898" s="879"/>
      <c r="CU898" s="879"/>
      <c r="CV898" s="879"/>
      <c r="CW898" s="879"/>
      <c r="CX898" s="879"/>
      <c r="CY898" s="879"/>
      <c r="CZ898" s="879"/>
      <c r="DA898" s="879"/>
      <c r="DB898" s="879"/>
      <c r="DC898" s="879"/>
      <c r="DD898" s="879"/>
      <c r="DE898" s="879"/>
      <c r="DF898" s="879"/>
      <c r="DG898" s="879"/>
      <c r="DH898" s="879"/>
      <c r="DI898" s="879"/>
      <c r="DJ898" s="879"/>
      <c r="DK898" s="879"/>
      <c r="DL898" s="879"/>
      <c r="DM898" s="879"/>
      <c r="DN898" s="879"/>
      <c r="DO898" s="879"/>
      <c r="DP898" s="879"/>
      <c r="DQ898" s="879"/>
      <c r="DR898" s="879"/>
      <c r="DS898" s="879"/>
      <c r="DT898" s="879"/>
    </row>
    <row r="899" spans="5:124" ht="16" hidden="1" customHeight="1" outlineLevel="1" collapsed="1" x14ac:dyDescent="0.15">
      <c r="G899" s="118"/>
      <c r="H899"/>
      <c r="J899" t="s">
        <v>882</v>
      </c>
      <c r="U899" s="27" t="s">
        <v>176</v>
      </c>
      <c r="X899" s="1321">
        <f>ROUND(X897,X898)</f>
        <v>0</v>
      </c>
      <c r="Y899" s="1321"/>
      <c r="Z899" s="1321"/>
      <c r="AA899" s="497"/>
      <c r="AB899" s="1321">
        <f>ROUND(AB897,AB898)</f>
        <v>0</v>
      </c>
      <c r="AC899" s="1321"/>
      <c r="AD899" s="1321"/>
      <c r="AE899" s="497"/>
      <c r="AF899" s="1321">
        <f>ROUND(AF897,AF898)</f>
        <v>0</v>
      </c>
      <c r="AG899" s="1321"/>
      <c r="AH899" s="1321"/>
      <c r="AI899" s="497"/>
      <c r="AJ899" s="1321">
        <f>ROUND(AJ897,AJ898)</f>
        <v>0</v>
      </c>
      <c r="AK899" s="1321"/>
      <c r="AL899" s="1321"/>
      <c r="AM899" s="497"/>
      <c r="AN899" s="1301"/>
      <c r="AO899" s="1301"/>
      <c r="AP899" s="1301"/>
      <c r="AQ899" s="70"/>
      <c r="AR899" s="70"/>
      <c r="AV899" s="1321">
        <f>ROUND(AV897,AV898)</f>
        <v>0</v>
      </c>
      <c r="AW899" s="1321"/>
      <c r="AX899" s="1321"/>
      <c r="AY899" s="497"/>
      <c r="AZ899" s="1321">
        <f>ROUND(AZ897,AZ898)</f>
        <v>0</v>
      </c>
      <c r="BA899" s="1321"/>
      <c r="BB899" s="1321"/>
      <c r="BC899" s="497"/>
      <c r="BD899" s="1321">
        <f>ROUND(BD897,BD898)</f>
        <v>0</v>
      </c>
      <c r="BE899" s="1321"/>
      <c r="BF899" s="1321"/>
      <c r="BG899" s="497"/>
      <c r="BH899" s="1321">
        <f>ROUND(BH897,BH898)</f>
        <v>0</v>
      </c>
      <c r="BI899" s="1321"/>
      <c r="BJ899" s="1321"/>
      <c r="BK899" s="27"/>
      <c r="BL899" s="416"/>
      <c r="BM899" s="27"/>
      <c r="BN899" s="27"/>
      <c r="BO899" s="501"/>
      <c r="BQ899" s="201"/>
      <c r="BR899" s="796"/>
      <c r="BU899" s="201"/>
      <c r="BV899" s="201"/>
      <c r="BW899" s="201"/>
      <c r="BX899" s="201"/>
      <c r="BY899" s="201"/>
      <c r="BZ899" s="201"/>
      <c r="CA899" s="201"/>
      <c r="CB899" s="201"/>
      <c r="CC899" s="201"/>
    </row>
    <row r="900" spans="5:124" s="27" customFormat="1" ht="13" hidden="1" customHeight="1" outlineLevel="1" x14ac:dyDescent="0.15">
      <c r="E900" s="201"/>
      <c r="G900" s="90"/>
      <c r="H900" s="347"/>
      <c r="J900" s="74"/>
      <c r="K900" s="74"/>
      <c r="L900" s="74"/>
      <c r="M900" s="74"/>
      <c r="N900" s="74"/>
      <c r="O900" s="74"/>
      <c r="P900" s="74"/>
      <c r="Q900" s="74"/>
      <c r="R900" s="74"/>
      <c r="S900" s="74"/>
      <c r="T900" s="74"/>
      <c r="U900" s="95"/>
      <c r="V900" s="74"/>
      <c r="W900" s="74"/>
      <c r="X900" s="74"/>
      <c r="Y900" s="74"/>
      <c r="Z900" s="74"/>
      <c r="AA900" s="74"/>
      <c r="AB900" s="74"/>
      <c r="AC900" s="74"/>
      <c r="AD900" s="74"/>
      <c r="AE900" s="74"/>
      <c r="AF900" s="74"/>
      <c r="AG900" s="74"/>
      <c r="AH900" s="74"/>
      <c r="AI900" s="74"/>
      <c r="AJ900" s="74"/>
      <c r="AK900" s="74"/>
      <c r="AL900" s="74"/>
      <c r="AM900" s="74"/>
      <c r="AN900" s="74"/>
      <c r="AO900" s="74"/>
      <c r="AP900" s="74"/>
      <c r="AQ900" s="74"/>
      <c r="AR900" s="74"/>
      <c r="AS900" s="74"/>
      <c r="AT900" s="74"/>
      <c r="AU900" s="74"/>
      <c r="AV900" s="74"/>
      <c r="AW900" s="74"/>
      <c r="AX900" s="74"/>
      <c r="AY900" s="74"/>
      <c r="AZ900" s="74"/>
      <c r="BA900" s="74"/>
      <c r="BB900" s="74"/>
      <c r="BC900" s="74"/>
      <c r="BD900" s="74"/>
      <c r="BE900" s="74"/>
      <c r="BF900" s="74"/>
      <c r="BG900" s="74"/>
      <c r="BH900" s="74"/>
      <c r="BI900" s="74"/>
      <c r="BJ900" s="74"/>
      <c r="BL900" s="416"/>
      <c r="BO900" s="501"/>
      <c r="BQ900" s="201"/>
      <c r="BR900" s="796"/>
      <c r="BS900" s="201"/>
      <c r="BT900" s="201"/>
      <c r="BU900" s="201"/>
      <c r="BV900" s="201"/>
      <c r="BW900" s="201"/>
      <c r="BX900" s="201"/>
      <c r="BY900" s="201"/>
      <c r="BZ900" s="201"/>
      <c r="CA900" s="201"/>
      <c r="CB900" s="201"/>
      <c r="CC900" s="201"/>
      <c r="CD900" s="201"/>
      <c r="CE900" s="201"/>
      <c r="CF900" s="201"/>
      <c r="CG900" s="201"/>
      <c r="CH900" s="201"/>
      <c r="CI900" s="201"/>
      <c r="CJ900" s="201"/>
      <c r="CK900" s="201"/>
      <c r="CL900" s="201"/>
      <c r="CM900" s="201"/>
      <c r="CN900" s="201"/>
      <c r="CO900" s="201"/>
      <c r="CP900" s="201"/>
      <c r="CQ900" s="201"/>
      <c r="CR900" s="201"/>
      <c r="CS900" s="201"/>
      <c r="CT900" s="201"/>
      <c r="CU900" s="201"/>
      <c r="CV900" s="201"/>
      <c r="CW900" s="201"/>
      <c r="CX900" s="201"/>
      <c r="CY900" s="201"/>
      <c r="CZ900" s="201"/>
      <c r="DA900" s="201"/>
      <c r="DB900" s="201"/>
      <c r="DC900" s="201"/>
      <c r="DD900" s="201"/>
      <c r="DE900" s="201"/>
      <c r="DF900" s="201"/>
      <c r="DG900" s="201"/>
      <c r="DH900" s="201"/>
      <c r="DI900" s="201"/>
      <c r="DJ900" s="201"/>
      <c r="DK900" s="201"/>
      <c r="DL900" s="201"/>
      <c r="DM900" s="201"/>
      <c r="DN900" s="201"/>
      <c r="DO900" s="201"/>
      <c r="DP900" s="201"/>
      <c r="DQ900" s="201"/>
      <c r="DR900" s="201"/>
      <c r="DS900" s="201"/>
      <c r="DT900" s="201"/>
    </row>
    <row r="901" spans="5:124" ht="16" hidden="1" customHeight="1" outlineLevel="1" x14ac:dyDescent="0.15">
      <c r="G901" s="118"/>
      <c r="H901"/>
      <c r="I901" t="s">
        <v>874</v>
      </c>
      <c r="U901" s="27" t="s">
        <v>803</v>
      </c>
      <c r="X901" s="1321">
        <f>X207</f>
        <v>0</v>
      </c>
      <c r="Y901" s="1321"/>
      <c r="Z901" s="1321"/>
      <c r="AA901" s="497"/>
      <c r="AB901" s="1321">
        <f>AB207</f>
        <v>0</v>
      </c>
      <c r="AC901" s="1321"/>
      <c r="AD901" s="1321"/>
      <c r="AE901" s="497"/>
      <c r="AF901" s="1321">
        <f>AF207</f>
        <v>0</v>
      </c>
      <c r="AG901" s="1321"/>
      <c r="AH901" s="1321"/>
      <c r="AI901" s="497"/>
      <c r="AJ901" s="1321">
        <f>AJ207</f>
        <v>0</v>
      </c>
      <c r="AK901" s="1321"/>
      <c r="AL901" s="1321"/>
      <c r="AM901" s="497"/>
      <c r="AN901" s="1301"/>
      <c r="AO901" s="1301"/>
      <c r="AP901" s="1301"/>
      <c r="AQ901" s="70"/>
      <c r="AR901" s="70"/>
      <c r="AV901" s="1321">
        <f>AV207</f>
        <v>0</v>
      </c>
      <c r="AW901" s="1321"/>
      <c r="AX901" s="1321"/>
      <c r="AY901" s="497"/>
      <c r="AZ901" s="1321">
        <f>AZ207</f>
        <v>0</v>
      </c>
      <c r="BA901" s="1321"/>
      <c r="BB901" s="1321"/>
      <c r="BC901" s="497"/>
      <c r="BD901" s="1321">
        <f>BD207</f>
        <v>0</v>
      </c>
      <c r="BE901" s="1321"/>
      <c r="BF901" s="1321"/>
      <c r="BG901" s="497"/>
      <c r="BH901" s="1321">
        <f>BH207</f>
        <v>0</v>
      </c>
      <c r="BI901" s="1321"/>
      <c r="BJ901" s="1321"/>
      <c r="BK901" s="27"/>
      <c r="BL901" s="416"/>
      <c r="BM901" s="27"/>
      <c r="BN901" s="27"/>
      <c r="BO901" s="501"/>
      <c r="BQ901" s="201"/>
      <c r="BR901" s="796"/>
      <c r="BU901" s="201"/>
      <c r="BV901" s="201"/>
      <c r="BW901" s="201"/>
      <c r="BX901" s="201"/>
      <c r="BY901" s="201"/>
      <c r="BZ901" s="201"/>
      <c r="CA901" s="201"/>
      <c r="CB901" s="201"/>
      <c r="CC901" s="201"/>
    </row>
    <row r="902" spans="5:124" ht="16" hidden="1" customHeight="1" outlineLevel="1" x14ac:dyDescent="0.15">
      <c r="G902" s="118"/>
      <c r="H902"/>
      <c r="J902" t="s">
        <v>883</v>
      </c>
      <c r="U902" s="27" t="s">
        <v>176</v>
      </c>
      <c r="X902" s="1321">
        <f>X901*365/4</f>
        <v>0</v>
      </c>
      <c r="Y902" s="1321"/>
      <c r="Z902" s="1321"/>
      <c r="AA902" s="497"/>
      <c r="AB902" s="1321">
        <f>AB901*365/4</f>
        <v>0</v>
      </c>
      <c r="AC902" s="1321"/>
      <c r="AD902" s="1321"/>
      <c r="AE902" s="497"/>
      <c r="AF902" s="1321">
        <f>AF901*365/4</f>
        <v>0</v>
      </c>
      <c r="AG902" s="1321"/>
      <c r="AH902" s="1321"/>
      <c r="AI902" s="497"/>
      <c r="AJ902" s="1321">
        <f>AJ901*365/4</f>
        <v>0</v>
      </c>
      <c r="AK902" s="1321"/>
      <c r="AL902" s="1321"/>
      <c r="AM902" s="497"/>
      <c r="AN902" s="1301"/>
      <c r="AO902" s="1301"/>
      <c r="AP902" s="1301"/>
      <c r="AQ902" s="70"/>
      <c r="AR902" s="70"/>
      <c r="AV902" s="1321">
        <f>AV901*365/4</f>
        <v>0</v>
      </c>
      <c r="AW902" s="1321"/>
      <c r="AX902" s="1321"/>
      <c r="AY902" s="497"/>
      <c r="AZ902" s="1321">
        <f>AZ901*365/4</f>
        <v>0</v>
      </c>
      <c r="BA902" s="1321"/>
      <c r="BB902" s="1321"/>
      <c r="BC902" s="497"/>
      <c r="BD902" s="1321">
        <f>BD901*365/4</f>
        <v>0</v>
      </c>
      <c r="BE902" s="1321"/>
      <c r="BF902" s="1321"/>
      <c r="BG902" s="497"/>
      <c r="BH902" s="1321">
        <f>BH901*365/4</f>
        <v>0</v>
      </c>
      <c r="BI902" s="1321"/>
      <c r="BJ902" s="1321"/>
      <c r="BK902" s="27"/>
      <c r="BL902" s="416"/>
      <c r="BM902" s="27"/>
      <c r="BN902" s="27"/>
      <c r="BO902" s="501"/>
      <c r="BQ902" s="201"/>
      <c r="BR902" s="796"/>
      <c r="BU902" s="201"/>
      <c r="BV902" s="201"/>
      <c r="BW902" s="201"/>
      <c r="BX902" s="201"/>
      <c r="BY902" s="201"/>
      <c r="BZ902" s="201"/>
      <c r="CA902" s="201"/>
      <c r="CB902" s="201"/>
      <c r="CC902" s="201"/>
    </row>
    <row r="903" spans="5:124" s="494" customFormat="1" ht="16" hidden="1" customHeight="1" outlineLevel="2" x14ac:dyDescent="0.15">
      <c r="E903" s="879"/>
      <c r="G903" s="493"/>
      <c r="J903" s="495"/>
      <c r="K903" s="495" t="s">
        <v>214</v>
      </c>
      <c r="U903" s="496"/>
      <c r="V903" s="494">
        <f>IF(SUM(X902:AL902)&gt;10000,-2,-1)</f>
        <v>-1</v>
      </c>
      <c r="W903" s="540"/>
      <c r="X903" s="1316">
        <f>IF(X902&gt;100000,-4,IF(X902&gt;10000,-3,IF(X902&gt;1000,-2,$V903)))</f>
        <v>-1</v>
      </c>
      <c r="Y903" s="1316"/>
      <c r="Z903" s="1316"/>
      <c r="AA903" s="540"/>
      <c r="AB903" s="1316">
        <f>IF(AB902&gt;100000,-4,IF(AB902&gt;10000,-3,IF(AB902&gt;1000,-2,$V903)))</f>
        <v>-1</v>
      </c>
      <c r="AC903" s="1316"/>
      <c r="AD903" s="1316"/>
      <c r="AE903" s="540"/>
      <c r="AF903" s="1316">
        <f>IF(AF902&gt;100000,-4,IF(AF902&gt;10000,-3,IF(AF902&gt;1000,-2,$V903)))</f>
        <v>-1</v>
      </c>
      <c r="AG903" s="1316"/>
      <c r="AH903" s="1316"/>
      <c r="AI903" s="540"/>
      <c r="AJ903" s="1316">
        <f>IF(AJ902&gt;100000,-4,IF(AJ902&gt;10000,-3,IF(AJ902&gt;1000,-2,$V903)))</f>
        <v>-1</v>
      </c>
      <c r="AK903" s="1316"/>
      <c r="AL903" s="1316"/>
      <c r="AN903" s="1315"/>
      <c r="AO903" s="1316"/>
      <c r="AP903" s="1316"/>
      <c r="AQ903" s="536"/>
      <c r="AR903" s="536"/>
      <c r="AU903" s="540"/>
      <c r="AV903" s="1316">
        <f>IF(AV902&gt;100000,-4,IF(AV902&gt;10000,-3,IF(AV902&gt;1000,-2,$V903)))</f>
        <v>-1</v>
      </c>
      <c r="AW903" s="1316"/>
      <c r="AX903" s="1316"/>
      <c r="AY903" s="540"/>
      <c r="AZ903" s="1316">
        <f>IF(AZ902&gt;100000,-4,IF(AZ902&gt;10000,-3,IF(AZ902&gt;1000,-2,$V903)))</f>
        <v>-1</v>
      </c>
      <c r="BA903" s="1316"/>
      <c r="BB903" s="1316"/>
      <c r="BC903" s="540"/>
      <c r="BD903" s="1316">
        <f>IF(BD902&gt;100000,-4,IF(BD902&gt;10000,-3,IF(BD902&gt;1000,-2,$V903)))</f>
        <v>-1</v>
      </c>
      <c r="BE903" s="1316"/>
      <c r="BF903" s="1316"/>
      <c r="BG903" s="540"/>
      <c r="BH903" s="1316">
        <f>IF(BH902&gt;100000,-4,IF(BH902&gt;10000,-3,IF(BH902&gt;1000,-2,$V903)))</f>
        <v>-1</v>
      </c>
      <c r="BI903" s="1316"/>
      <c r="BJ903" s="1316"/>
      <c r="BK903" s="27"/>
      <c r="BL903" s="416"/>
      <c r="BM903" s="27"/>
      <c r="BN903" s="27"/>
      <c r="BO903" s="501"/>
      <c r="BQ903" s="201"/>
      <c r="BR903" s="796"/>
      <c r="BS903" s="879"/>
      <c r="BT903" s="879"/>
      <c r="BU903" s="880"/>
      <c r="BV903" s="880"/>
      <c r="BW903" s="880"/>
      <c r="BX903" s="880"/>
      <c r="BY903" s="880"/>
      <c r="BZ903" s="880"/>
      <c r="CA903" s="880"/>
      <c r="CB903" s="880"/>
      <c r="CC903" s="880"/>
      <c r="CD903" s="879"/>
      <c r="CE903" s="879"/>
      <c r="CF903" s="879"/>
      <c r="CG903" s="879"/>
      <c r="CH903" s="879"/>
      <c r="CI903" s="879"/>
      <c r="CJ903" s="879"/>
      <c r="CK903" s="879"/>
      <c r="CL903" s="879"/>
      <c r="CM903" s="879"/>
      <c r="CN903" s="879"/>
      <c r="CO903" s="879"/>
      <c r="CP903" s="879"/>
      <c r="CQ903" s="879"/>
      <c r="CR903" s="879"/>
      <c r="CS903" s="879"/>
      <c r="CT903" s="879"/>
      <c r="CU903" s="879"/>
      <c r="CV903" s="879"/>
      <c r="CW903" s="879"/>
      <c r="CX903" s="879"/>
      <c r="CY903" s="879"/>
      <c r="CZ903" s="879"/>
      <c r="DA903" s="879"/>
      <c r="DB903" s="879"/>
      <c r="DC903" s="879"/>
      <c r="DD903" s="879"/>
      <c r="DE903" s="879"/>
      <c r="DF903" s="879"/>
      <c r="DG903" s="879"/>
      <c r="DH903" s="879"/>
      <c r="DI903" s="879"/>
      <c r="DJ903" s="879"/>
      <c r="DK903" s="879"/>
      <c r="DL903" s="879"/>
      <c r="DM903" s="879"/>
      <c r="DN903" s="879"/>
      <c r="DO903" s="879"/>
      <c r="DP903" s="879"/>
      <c r="DQ903" s="879"/>
      <c r="DR903" s="879"/>
      <c r="DS903" s="879"/>
      <c r="DT903" s="879"/>
    </row>
    <row r="904" spans="5:124" ht="16" hidden="1" customHeight="1" outlineLevel="1" collapsed="1" x14ac:dyDescent="0.15">
      <c r="G904" s="118"/>
      <c r="H904"/>
      <c r="J904" t="s">
        <v>883</v>
      </c>
      <c r="U904" s="27" t="s">
        <v>176</v>
      </c>
      <c r="X904" s="1321">
        <f>ROUND(X902,X903)</f>
        <v>0</v>
      </c>
      <c r="Y904" s="1321"/>
      <c r="Z904" s="1321"/>
      <c r="AA904" s="497"/>
      <c r="AB904" s="1321">
        <f>ROUND(AB902,AB903)</f>
        <v>0</v>
      </c>
      <c r="AC904" s="1321"/>
      <c r="AD904" s="1321"/>
      <c r="AE904" s="497"/>
      <c r="AF904" s="1321">
        <f>ROUND(AF902,AF903)</f>
        <v>0</v>
      </c>
      <c r="AG904" s="1321"/>
      <c r="AH904" s="1321"/>
      <c r="AI904" s="497"/>
      <c r="AJ904" s="1321">
        <f>ROUND(AJ902,AJ903)</f>
        <v>0</v>
      </c>
      <c r="AK904" s="1321"/>
      <c r="AL904" s="1321"/>
      <c r="AM904" s="497"/>
      <c r="AN904" s="1301"/>
      <c r="AO904" s="1301"/>
      <c r="AP904" s="1301"/>
      <c r="AQ904" s="70"/>
      <c r="AR904" s="70"/>
      <c r="AV904" s="1321">
        <f>ROUND(AV902,AV903)</f>
        <v>0</v>
      </c>
      <c r="AW904" s="1321"/>
      <c r="AX904" s="1321"/>
      <c r="AY904" s="497"/>
      <c r="AZ904" s="1321">
        <f>ROUND(AZ902,AZ903)</f>
        <v>0</v>
      </c>
      <c r="BA904" s="1321"/>
      <c r="BB904" s="1321"/>
      <c r="BC904" s="497"/>
      <c r="BD904" s="1321">
        <f>ROUND(BD902,BD903)</f>
        <v>0</v>
      </c>
      <c r="BE904" s="1321"/>
      <c r="BF904" s="1321"/>
      <c r="BG904" s="497"/>
      <c r="BH904" s="1321">
        <f>ROUND(BH902,BH903)</f>
        <v>0</v>
      </c>
      <c r="BI904" s="1321"/>
      <c r="BJ904" s="1321"/>
      <c r="BK904" s="27"/>
      <c r="BL904" s="416"/>
      <c r="BM904" s="27"/>
      <c r="BN904" s="27"/>
      <c r="BO904" s="501"/>
      <c r="BQ904" s="201"/>
      <c r="BR904" s="796"/>
      <c r="BU904" s="201"/>
      <c r="BV904" s="201"/>
      <c r="BW904" s="201"/>
      <c r="BX904" s="201"/>
      <c r="BY904" s="201"/>
      <c r="BZ904" s="201"/>
      <c r="CA904" s="201"/>
      <c r="CB904" s="201"/>
      <c r="CC904" s="201"/>
    </row>
    <row r="905" spans="5:124" s="27" customFormat="1" ht="15" hidden="1" customHeight="1" outlineLevel="1" x14ac:dyDescent="0.15">
      <c r="E905" s="201"/>
      <c r="G905" s="90"/>
      <c r="H905" s="347"/>
      <c r="J905" s="74"/>
      <c r="K905" s="74"/>
      <c r="L905" s="74"/>
      <c r="M905" s="74"/>
      <c r="N905" s="74"/>
      <c r="O905" s="74"/>
      <c r="P905" s="74"/>
      <c r="Q905" s="74"/>
      <c r="R905" s="74"/>
      <c r="S905" s="74"/>
      <c r="T905" s="74"/>
      <c r="U905" s="95"/>
      <c r="V905" s="74"/>
      <c r="W905" s="74"/>
      <c r="X905" s="74"/>
      <c r="Y905" s="74"/>
      <c r="Z905" s="74"/>
      <c r="AA905" s="74"/>
      <c r="AC905" s="535"/>
      <c r="AD905" s="535"/>
      <c r="AE905" s="74"/>
      <c r="AF905" s="74"/>
      <c r="AG905" s="74"/>
      <c r="AI905" s="74"/>
      <c r="AJ905" s="74"/>
      <c r="AK905" s="74"/>
      <c r="AL905" s="74"/>
      <c r="AM905" s="74"/>
      <c r="AN905" s="74"/>
      <c r="AO905" s="74"/>
      <c r="AP905" s="74"/>
      <c r="AQ905" s="74"/>
      <c r="AR905" s="74"/>
      <c r="AS905" s="74"/>
      <c r="AT905" s="74"/>
      <c r="AU905" s="74"/>
      <c r="AV905" s="74"/>
      <c r="AW905" s="74"/>
      <c r="AX905" s="74"/>
      <c r="AY905" s="74"/>
      <c r="AZ905" s="74"/>
      <c r="BA905" s="74"/>
      <c r="BB905" s="74"/>
      <c r="BC905" s="74"/>
      <c r="BD905" s="74"/>
      <c r="BE905" s="74"/>
      <c r="BF905" s="74"/>
      <c r="BG905" s="74"/>
      <c r="BH905" s="74"/>
      <c r="BI905" s="74"/>
      <c r="BJ905" s="74"/>
      <c r="BL905" s="416"/>
      <c r="BO905" s="501"/>
      <c r="BQ905" s="201"/>
      <c r="BR905" s="796"/>
      <c r="BS905" s="201"/>
      <c r="BT905" s="201"/>
      <c r="BU905" s="201"/>
      <c r="BV905" s="201"/>
      <c r="BW905" s="201"/>
      <c r="BX905" s="201"/>
      <c r="BY905" s="201"/>
      <c r="BZ905" s="201"/>
      <c r="CA905" s="201"/>
      <c r="CB905" s="201"/>
      <c r="CC905" s="201"/>
      <c r="CD905" s="201"/>
      <c r="CE905" s="201"/>
      <c r="CF905" s="201"/>
      <c r="CG905" s="201"/>
      <c r="CH905" s="201"/>
      <c r="CI905" s="201"/>
      <c r="CJ905" s="201"/>
      <c r="CK905" s="201"/>
      <c r="CL905" s="201"/>
      <c r="CM905" s="201"/>
      <c r="CN905" s="201"/>
      <c r="CO905" s="201"/>
      <c r="CP905" s="201"/>
      <c r="CQ905" s="201"/>
      <c r="CR905" s="201"/>
      <c r="CS905" s="201"/>
      <c r="CT905" s="201"/>
      <c r="CU905" s="201"/>
      <c r="CV905" s="201"/>
      <c r="CW905" s="201"/>
      <c r="CX905" s="201"/>
      <c r="CY905" s="201"/>
      <c r="CZ905" s="201"/>
      <c r="DA905" s="201"/>
      <c r="DB905" s="201"/>
      <c r="DC905" s="201"/>
      <c r="DD905" s="201"/>
      <c r="DE905" s="201"/>
      <c r="DF905" s="201"/>
      <c r="DG905" s="201"/>
      <c r="DH905" s="201"/>
      <c r="DI905" s="201"/>
      <c r="DJ905" s="201"/>
      <c r="DK905" s="201"/>
      <c r="DL905" s="201"/>
      <c r="DM905" s="201"/>
      <c r="DN905" s="201"/>
      <c r="DO905" s="201"/>
      <c r="DP905" s="201"/>
      <c r="DQ905" s="201"/>
      <c r="DR905" s="201"/>
      <c r="DS905" s="201"/>
      <c r="DT905" s="201"/>
    </row>
    <row r="906" spans="5:124" s="27" customFormat="1" ht="15" hidden="1" customHeight="1" outlineLevel="1" x14ac:dyDescent="0.15">
      <c r="E906" s="201"/>
      <c r="G906" s="90"/>
      <c r="H906" s="347"/>
      <c r="J906" s="74"/>
      <c r="K906" s="74"/>
      <c r="L906" s="74"/>
      <c r="M906" s="74"/>
      <c r="N906" s="74"/>
      <c r="O906" s="74"/>
      <c r="P906" s="74"/>
      <c r="Q906" s="74"/>
      <c r="R906" s="74"/>
      <c r="S906" s="74"/>
      <c r="T906" s="74"/>
      <c r="U906" s="95"/>
      <c r="V906" s="74"/>
      <c r="W906" s="74"/>
      <c r="X906" s="74"/>
      <c r="Y906" s="74"/>
      <c r="Z906" s="74"/>
      <c r="AA906" s="74"/>
      <c r="AE906" s="74"/>
      <c r="AH906" s="535" t="s">
        <v>873</v>
      </c>
      <c r="AK906" s="74"/>
      <c r="AM906" s="74"/>
      <c r="AN906" s="74"/>
      <c r="AO906" s="74"/>
      <c r="AP906" s="106" t="s">
        <v>884</v>
      </c>
      <c r="AQ906" s="74"/>
      <c r="AR906" s="74"/>
      <c r="AS906" s="74"/>
      <c r="AT906" s="74"/>
      <c r="AU906" s="74"/>
      <c r="AV906" s="74"/>
      <c r="AW906" s="74"/>
      <c r="AX906" s="74"/>
      <c r="AY906" s="74"/>
      <c r="BC906" s="74"/>
      <c r="BF906" s="535" t="s">
        <v>873</v>
      </c>
      <c r="BI906" s="74"/>
      <c r="BK906" s="74"/>
      <c r="BL906" s="74"/>
      <c r="BM906" s="74"/>
      <c r="BN906" s="106" t="s">
        <v>884</v>
      </c>
      <c r="BO906" s="501"/>
      <c r="BQ906" s="201"/>
      <c r="BR906" s="796"/>
      <c r="BS906" s="201"/>
      <c r="BT906" s="201"/>
      <c r="BU906" s="201"/>
      <c r="BV906" s="201"/>
      <c r="BW906" s="201"/>
      <c r="BX906" s="201"/>
      <c r="BY906" s="201"/>
      <c r="BZ906" s="201"/>
      <c r="CA906" s="201"/>
      <c r="CB906" s="201"/>
      <c r="CC906" s="201"/>
      <c r="CD906" s="201"/>
      <c r="CE906" s="201"/>
      <c r="CF906" s="201"/>
      <c r="CG906" s="201"/>
      <c r="CH906" s="201"/>
      <c r="CI906" s="201"/>
      <c r="CJ906" s="201"/>
      <c r="CK906" s="201"/>
      <c r="CL906" s="201"/>
      <c r="CM906" s="201"/>
      <c r="CN906" s="201"/>
      <c r="CO906" s="201"/>
      <c r="CP906" s="201"/>
      <c r="CQ906" s="201"/>
      <c r="CR906" s="201"/>
      <c r="CS906" s="201"/>
      <c r="CT906" s="201"/>
      <c r="CU906" s="201"/>
      <c r="CV906" s="201"/>
      <c r="CW906" s="201"/>
      <c r="CX906" s="201"/>
      <c r="CY906" s="201"/>
      <c r="CZ906" s="201"/>
      <c r="DA906" s="201"/>
      <c r="DB906" s="201"/>
      <c r="DC906" s="201"/>
      <c r="DD906" s="201"/>
      <c r="DE906" s="201"/>
      <c r="DF906" s="201"/>
      <c r="DG906" s="201"/>
      <c r="DH906" s="201"/>
      <c r="DI906" s="201"/>
      <c r="DJ906" s="201"/>
      <c r="DK906" s="201"/>
      <c r="DL906" s="201"/>
      <c r="DM906" s="201"/>
      <c r="DN906" s="201"/>
      <c r="DO906" s="201"/>
      <c r="DP906" s="201"/>
      <c r="DQ906" s="201"/>
      <c r="DR906" s="201"/>
      <c r="DS906" s="201"/>
      <c r="DT906" s="201"/>
    </row>
    <row r="907" spans="5:124" ht="16" hidden="1" customHeight="1" outlineLevel="1" x14ac:dyDescent="0.15">
      <c r="G907" s="118"/>
      <c r="H907"/>
      <c r="J907" s="1513">
        <f>'1 System specification'!AC181</f>
        <v>0</v>
      </c>
      <c r="K907" s="1513"/>
      <c r="L907" s="1513"/>
      <c r="M907" s="1513"/>
      <c r="N907" s="1513"/>
      <c r="O907" s="1513"/>
      <c r="P907" s="1513"/>
      <c r="U907"/>
      <c r="AA907" s="539"/>
      <c r="AD907" s="58" t="s">
        <v>875</v>
      </c>
      <c r="AF907" s="1346" t="s">
        <v>871</v>
      </c>
      <c r="AG907" s="1346"/>
      <c r="AH907" s="1346"/>
      <c r="AI907" s="539"/>
      <c r="AJ907" s="539"/>
      <c r="AK907" s="539"/>
      <c r="AM907" s="497"/>
      <c r="AN907" s="541"/>
      <c r="AO907" s="541"/>
      <c r="AP907" s="535" t="s">
        <v>20</v>
      </c>
      <c r="AQ907" s="70"/>
      <c r="AR907" s="70"/>
      <c r="BB907" s="58" t="s">
        <v>875</v>
      </c>
      <c r="BD907" s="1346" t="s">
        <v>871</v>
      </c>
      <c r="BE907" s="1346"/>
      <c r="BF907" s="1346"/>
      <c r="BG907" s="539"/>
      <c r="BH907" s="539"/>
      <c r="BI907" s="539"/>
      <c r="BK907" s="497"/>
      <c r="BL907" s="541"/>
      <c r="BM907" s="541"/>
      <c r="BN907" s="535" t="s">
        <v>20</v>
      </c>
      <c r="BO907" s="501"/>
      <c r="BQ907" s="201"/>
      <c r="BR907" s="796"/>
      <c r="BU907" s="201"/>
      <c r="BV907" s="201"/>
      <c r="BW907" s="201"/>
      <c r="BX907" s="201"/>
      <c r="BY907" s="201"/>
      <c r="BZ907" s="201"/>
      <c r="CA907" s="201"/>
      <c r="CB907" s="201"/>
      <c r="CC907" s="201"/>
    </row>
    <row r="908" spans="5:124" ht="5" hidden="1" customHeight="1" outlineLevel="1" x14ac:dyDescent="0.15">
      <c r="G908" s="118"/>
      <c r="H908"/>
      <c r="X908" s="535"/>
      <c r="Y908" s="535"/>
      <c r="Z908" s="535"/>
      <c r="AA908" s="497"/>
      <c r="AB908" s="535"/>
      <c r="AC908" s="535"/>
      <c r="AD908" s="535"/>
      <c r="AE908" s="497"/>
      <c r="AF908" s="535"/>
      <c r="AG908" s="535"/>
      <c r="AH908" s="535"/>
      <c r="AI908" s="497"/>
      <c r="AJ908" s="535"/>
      <c r="AK908" s="535"/>
      <c r="AL908" s="535"/>
      <c r="AM908" s="497"/>
      <c r="AN908" s="152"/>
      <c r="AO908" s="152"/>
      <c r="AP908" s="152"/>
      <c r="AQ908" s="70"/>
      <c r="AR908" s="70"/>
      <c r="AV908" s="535"/>
      <c r="AW908" s="535"/>
      <c r="AX908" s="535"/>
      <c r="AY908" s="497"/>
      <c r="AZ908" s="535"/>
      <c r="BA908" s="535"/>
      <c r="BB908" s="535"/>
      <c r="BC908" s="497"/>
      <c r="BD908" s="535"/>
      <c r="BE908" s="535"/>
      <c r="BF908" s="535"/>
      <c r="BG908" s="497"/>
      <c r="BH908" s="535"/>
      <c r="BI908" s="535"/>
      <c r="BJ908" s="535"/>
      <c r="BK908" s="27"/>
      <c r="BL908" s="416"/>
      <c r="BM908" s="27"/>
      <c r="BN908" s="27"/>
      <c r="BO908" s="501"/>
      <c r="BQ908" s="201"/>
      <c r="BR908" s="796"/>
      <c r="BU908" s="201"/>
      <c r="BV908" s="201"/>
      <c r="BW908" s="201"/>
      <c r="BX908" s="201"/>
      <c r="BY908" s="201"/>
      <c r="BZ908" s="201"/>
      <c r="CA908" s="201"/>
      <c r="CB908" s="201"/>
      <c r="CC908" s="201"/>
    </row>
    <row r="909" spans="5:124" s="494" customFormat="1" ht="16" hidden="1" customHeight="1" outlineLevel="1" x14ac:dyDescent="0.15">
      <c r="E909" s="879"/>
      <c r="G909" s="493"/>
      <c r="J909" s="147" t="str">
        <f>'1 System specification'!L195</f>
        <v>Supermercato</v>
      </c>
      <c r="U909" s="27" t="s">
        <v>875</v>
      </c>
      <c r="W909" s="538"/>
      <c r="X909" s="1514">
        <v>45</v>
      </c>
      <c r="Y909" s="1514"/>
      <c r="Z909" s="1514"/>
      <c r="AA909" s="538"/>
      <c r="AB909" s="1321">
        <f t="shared" ref="AB909:AB915" si="220">IF(J909=J$907,X909,0)</f>
        <v>0</v>
      </c>
      <c r="AC909" s="1321"/>
      <c r="AD909" s="1321"/>
      <c r="AE909" s="538"/>
      <c r="AF909" s="538"/>
      <c r="AG909" s="538"/>
      <c r="AH909" s="538"/>
      <c r="AI909" s="538"/>
      <c r="AJ909" s="538"/>
      <c r="AK909" s="538"/>
      <c r="AL909" s="538"/>
      <c r="AN909" s="540"/>
      <c r="AQ909" s="536"/>
      <c r="AR909" s="536"/>
      <c r="AU909" s="538"/>
      <c r="AV909" s="538"/>
      <c r="AW909" s="538"/>
      <c r="AX909" s="538"/>
      <c r="AY909" s="538"/>
      <c r="AZ909" s="1321">
        <f>IF(J$907=J909,X909,0)</f>
        <v>0</v>
      </c>
      <c r="BA909" s="1321"/>
      <c r="BB909" s="1321"/>
      <c r="BC909" s="538"/>
      <c r="BD909" s="538"/>
      <c r="BE909" s="538"/>
      <c r="BF909" s="538"/>
      <c r="BG909" s="538"/>
      <c r="BH909" s="538"/>
      <c r="BI909" s="538"/>
      <c r="BJ909" s="538"/>
      <c r="BL909" s="540"/>
      <c r="BO909" s="501"/>
      <c r="BQ909" s="201"/>
      <c r="BR909" s="796"/>
      <c r="BS909" s="879"/>
      <c r="BT909" s="879"/>
      <c r="BU909" s="880"/>
      <c r="BV909" s="880"/>
      <c r="BW909" s="880"/>
      <c r="BX909" s="880"/>
      <c r="BY909" s="880"/>
      <c r="BZ909" s="880"/>
      <c r="CA909" s="880"/>
      <c r="CB909" s="880"/>
      <c r="CC909" s="880"/>
      <c r="CD909" s="879"/>
      <c r="CE909" s="879"/>
      <c r="CF909" s="879"/>
      <c r="CG909" s="879"/>
      <c r="CH909" s="879"/>
      <c r="CI909" s="879"/>
      <c r="CJ909" s="879"/>
      <c r="CK909" s="879"/>
      <c r="CL909" s="879"/>
      <c r="CM909" s="879"/>
      <c r="CN909" s="879"/>
      <c r="CO909" s="879"/>
      <c r="CP909" s="879"/>
      <c r="CQ909" s="879"/>
      <c r="CR909" s="879"/>
      <c r="CS909" s="879"/>
      <c r="CT909" s="879"/>
      <c r="CU909" s="879"/>
      <c r="CV909" s="879"/>
      <c r="CW909" s="879"/>
      <c r="CX909" s="879"/>
      <c r="CY909" s="879"/>
      <c r="CZ909" s="879"/>
      <c r="DA909" s="879"/>
      <c r="DB909" s="879"/>
      <c r="DC909" s="879"/>
      <c r="DD909" s="879"/>
      <c r="DE909" s="879"/>
      <c r="DF909" s="879"/>
      <c r="DG909" s="879"/>
      <c r="DH909" s="879"/>
      <c r="DI909" s="879"/>
      <c r="DJ909" s="879"/>
      <c r="DK909" s="879"/>
      <c r="DL909" s="879"/>
      <c r="DM909" s="879"/>
      <c r="DN909" s="879"/>
      <c r="DO909" s="879"/>
      <c r="DP909" s="879"/>
      <c r="DQ909" s="879"/>
      <c r="DR909" s="879"/>
      <c r="DS909" s="879"/>
      <c r="DT909" s="879"/>
    </row>
    <row r="910" spans="5:124" s="494" customFormat="1" ht="16" hidden="1" customHeight="1" outlineLevel="1" x14ac:dyDescent="0.15">
      <c r="E910" s="879"/>
      <c r="G910" s="493"/>
      <c r="J910" s="147" t="str">
        <f>'1 System specification'!L196</f>
        <v>Industria</v>
      </c>
      <c r="U910" s="27" t="s">
        <v>875</v>
      </c>
      <c r="W910" s="538"/>
      <c r="X910" s="1514">
        <v>50</v>
      </c>
      <c r="Y910" s="1514"/>
      <c r="Z910" s="1514"/>
      <c r="AA910" s="538"/>
      <c r="AB910" s="1321">
        <f t="shared" si="220"/>
        <v>0</v>
      </c>
      <c r="AC910" s="1321"/>
      <c r="AD910" s="1321"/>
      <c r="AE910" s="538"/>
      <c r="AF910" s="538"/>
      <c r="AG910" s="538"/>
      <c r="AH910" s="538"/>
      <c r="AI910" s="538"/>
      <c r="AJ910" s="538"/>
      <c r="AK910" s="538"/>
      <c r="AL910" s="538"/>
      <c r="AN910" s="540"/>
      <c r="AQ910" s="536"/>
      <c r="AR910" s="536"/>
      <c r="AU910" s="538"/>
      <c r="AV910" s="538"/>
      <c r="AW910" s="538"/>
      <c r="AX910" s="538"/>
      <c r="AY910" s="538"/>
      <c r="AZ910" s="1321">
        <f t="shared" ref="AZ910:AZ915" si="221">IF(J$907=J910,X910,0)</f>
        <v>0</v>
      </c>
      <c r="BA910" s="1321"/>
      <c r="BB910" s="1321"/>
      <c r="BC910" s="538"/>
      <c r="BD910" s="538"/>
      <c r="BE910" s="538"/>
      <c r="BF910" s="538"/>
      <c r="BG910" s="538"/>
      <c r="BH910" s="538"/>
      <c r="BI910" s="538"/>
      <c r="BJ910" s="538"/>
      <c r="BL910" s="540"/>
      <c r="BO910" s="501"/>
      <c r="BQ910" s="201"/>
      <c r="BR910" s="796"/>
      <c r="BS910" s="879"/>
      <c r="BT910" s="879"/>
      <c r="BU910" s="880"/>
      <c r="BV910" s="880"/>
      <c r="BW910" s="880"/>
      <c r="BX910" s="880"/>
      <c r="BY910" s="880"/>
      <c r="BZ910" s="880"/>
      <c r="CA910" s="880"/>
      <c r="CB910" s="880"/>
      <c r="CC910" s="880"/>
      <c r="CD910" s="879"/>
      <c r="CE910" s="879"/>
      <c r="CF910" s="879"/>
      <c r="CG910" s="879"/>
      <c r="CH910" s="879"/>
      <c r="CI910" s="879"/>
      <c r="CJ910" s="879"/>
      <c r="CK910" s="879"/>
      <c r="CL910" s="879"/>
      <c r="CM910" s="879"/>
      <c r="CN910" s="879"/>
      <c r="CO910" s="879"/>
      <c r="CP910" s="879"/>
      <c r="CQ910" s="879"/>
      <c r="CR910" s="879"/>
      <c r="CS910" s="879"/>
      <c r="CT910" s="879"/>
      <c r="CU910" s="879"/>
      <c r="CV910" s="879"/>
      <c r="CW910" s="879"/>
      <c r="CX910" s="879"/>
      <c r="CY910" s="879"/>
      <c r="CZ910" s="879"/>
      <c r="DA910" s="879"/>
      <c r="DB910" s="879"/>
      <c r="DC910" s="879"/>
      <c r="DD910" s="879"/>
      <c r="DE910" s="879"/>
      <c r="DF910" s="879"/>
      <c r="DG910" s="879"/>
      <c r="DH910" s="879"/>
      <c r="DI910" s="879"/>
      <c r="DJ910" s="879"/>
      <c r="DK910" s="879"/>
      <c r="DL910" s="879"/>
      <c r="DM910" s="879"/>
      <c r="DN910" s="879"/>
      <c r="DO910" s="879"/>
      <c r="DP910" s="879"/>
      <c r="DQ910" s="879"/>
      <c r="DR910" s="879"/>
      <c r="DS910" s="879"/>
      <c r="DT910" s="879"/>
    </row>
    <row r="911" spans="5:124" s="494" customFormat="1" ht="16" hidden="1" customHeight="1" outlineLevel="1" x14ac:dyDescent="0.15">
      <c r="E911" s="879"/>
      <c r="G911" s="493"/>
      <c r="J911" s="147" t="str">
        <f>'1 System specification'!L197</f>
        <v xml:space="preserve">Industria (raffreddatori di liquidi per freddo di processo) </v>
      </c>
      <c r="U911" s="27" t="s">
        <v>875</v>
      </c>
      <c r="W911" s="538"/>
      <c r="X911" s="1514">
        <v>50</v>
      </c>
      <c r="Y911" s="1514"/>
      <c r="Z911" s="1514"/>
      <c r="AA911" s="538"/>
      <c r="AB911" s="1321">
        <f t="shared" ref="AB911" si="222">IF(J911=J$907,X911,0)</f>
        <v>0</v>
      </c>
      <c r="AC911" s="1321"/>
      <c r="AD911" s="1321"/>
      <c r="AE911" s="538"/>
      <c r="AF911" s="538"/>
      <c r="AG911" s="538"/>
      <c r="AH911" s="538"/>
      <c r="AI911" s="538"/>
      <c r="AJ911" s="538"/>
      <c r="AK911" s="538"/>
      <c r="AL911" s="538"/>
      <c r="AN911" s="540"/>
      <c r="AQ911" s="536"/>
      <c r="AR911" s="536"/>
      <c r="AU911" s="538"/>
      <c r="AV911" s="538"/>
      <c r="AW911" s="538"/>
      <c r="AX911" s="538"/>
      <c r="AY911" s="538"/>
      <c r="AZ911" s="1321">
        <f t="shared" ref="AZ911" si="223">IF(J$907=J911,X911,0)</f>
        <v>0</v>
      </c>
      <c r="BA911" s="1321"/>
      <c r="BB911" s="1321"/>
      <c r="BC911" s="538"/>
      <c r="BD911" s="538"/>
      <c r="BE911" s="538"/>
      <c r="BF911" s="538"/>
      <c r="BG911" s="538"/>
      <c r="BH911" s="538"/>
      <c r="BI911" s="538"/>
      <c r="BJ911" s="538"/>
      <c r="BL911" s="540"/>
      <c r="BO911" s="501"/>
      <c r="BQ911" s="201"/>
      <c r="BR911" s="796"/>
      <c r="BS911" s="879"/>
      <c r="BT911" s="879"/>
      <c r="BU911" s="880"/>
      <c r="BV911" s="880"/>
      <c r="BW911" s="880"/>
      <c r="BX911" s="880"/>
      <c r="BY911" s="880"/>
      <c r="BZ911" s="880"/>
      <c r="CA911" s="880"/>
      <c r="CB911" s="880"/>
      <c r="CC911" s="880"/>
      <c r="CD911" s="879"/>
      <c r="CE911" s="879"/>
      <c r="CF911" s="879"/>
      <c r="CG911" s="879"/>
      <c r="CH911" s="879"/>
      <c r="CI911" s="879"/>
      <c r="CJ911" s="879"/>
      <c r="CK911" s="879"/>
      <c r="CL911" s="879"/>
      <c r="CM911" s="879"/>
      <c r="CN911" s="879"/>
      <c r="CO911" s="879"/>
      <c r="CP911" s="879"/>
      <c r="CQ911" s="879"/>
      <c r="CR911" s="879"/>
      <c r="CS911" s="879"/>
      <c r="CT911" s="879"/>
      <c r="CU911" s="879"/>
      <c r="CV911" s="879"/>
      <c r="CW911" s="879"/>
      <c r="CX911" s="879"/>
      <c r="CY911" s="879"/>
      <c r="CZ911" s="879"/>
      <c r="DA911" s="879"/>
      <c r="DB911" s="879"/>
      <c r="DC911" s="879"/>
      <c r="DD911" s="879"/>
      <c r="DE911" s="879"/>
      <c r="DF911" s="879"/>
      <c r="DG911" s="879"/>
      <c r="DH911" s="879"/>
      <c r="DI911" s="879"/>
      <c r="DJ911" s="879"/>
      <c r="DK911" s="879"/>
      <c r="DL911" s="879"/>
      <c r="DM911" s="879"/>
      <c r="DN911" s="879"/>
      <c r="DO911" s="879"/>
      <c r="DP911" s="879"/>
      <c r="DQ911" s="879"/>
      <c r="DR911" s="879"/>
      <c r="DS911" s="879"/>
      <c r="DT911" s="879"/>
    </row>
    <row r="912" spans="5:124" s="494" customFormat="1" ht="16" hidden="1" customHeight="1" outlineLevel="1" x14ac:dyDescent="0.15">
      <c r="E912" s="879"/>
      <c r="G912" s="493"/>
      <c r="J912" s="147" t="str">
        <f>'1 System specification'!L198</f>
        <v>Commercio</v>
      </c>
      <c r="U912" s="27" t="s">
        <v>875</v>
      </c>
      <c r="W912" s="325"/>
      <c r="X912" s="1514">
        <v>50</v>
      </c>
      <c r="Y912" s="1514"/>
      <c r="Z912" s="1514"/>
      <c r="AA912" s="325"/>
      <c r="AB912" s="1321">
        <f t="shared" si="220"/>
        <v>0</v>
      </c>
      <c r="AC912" s="1321"/>
      <c r="AD912" s="1321"/>
      <c r="AE912" s="325"/>
      <c r="AF912" s="325"/>
      <c r="AG912" s="325"/>
      <c r="AH912" s="325"/>
      <c r="AI912" s="325"/>
      <c r="AJ912" s="325"/>
      <c r="AK912" s="325"/>
      <c r="AL912" s="325"/>
      <c r="AN912" s="537"/>
      <c r="AO912" s="536"/>
      <c r="AP912" s="536"/>
      <c r="AQ912" s="536"/>
      <c r="AR912" s="536"/>
      <c r="AU912" s="325"/>
      <c r="AV912" s="325"/>
      <c r="AW912" s="325"/>
      <c r="AX912" s="325"/>
      <c r="AY912" s="325"/>
      <c r="AZ912" s="1321">
        <f t="shared" si="221"/>
        <v>0</v>
      </c>
      <c r="BA912" s="1321"/>
      <c r="BB912" s="1321"/>
      <c r="BC912" s="325"/>
      <c r="BD912" s="325"/>
      <c r="BE912" s="325"/>
      <c r="BF912" s="325"/>
      <c r="BG912" s="325"/>
      <c r="BH912" s="325"/>
      <c r="BI912" s="325"/>
      <c r="BJ912" s="325"/>
      <c r="BL912" s="537"/>
      <c r="BM912" s="536"/>
      <c r="BN912" s="536"/>
      <c r="BO912" s="501"/>
      <c r="BQ912" s="201"/>
      <c r="BR912" s="796"/>
      <c r="BS912" s="879"/>
      <c r="BT912" s="879"/>
      <c r="BU912" s="880"/>
      <c r="BV912" s="880"/>
      <c r="BW912" s="880"/>
      <c r="BX912" s="880"/>
      <c r="BY912" s="880"/>
      <c r="BZ912" s="880"/>
      <c r="CA912" s="880"/>
      <c r="CB912" s="880"/>
      <c r="CC912" s="880"/>
      <c r="CD912" s="879"/>
      <c r="CE912" s="879"/>
      <c r="CF912" s="879"/>
      <c r="CG912" s="879"/>
      <c r="CH912" s="879"/>
      <c r="CI912" s="879"/>
      <c r="CJ912" s="879"/>
      <c r="CK912" s="879"/>
      <c r="CL912" s="879"/>
      <c r="CM912" s="879"/>
      <c r="CN912" s="879"/>
      <c r="CO912" s="879"/>
      <c r="CP912" s="879"/>
      <c r="CQ912" s="879"/>
      <c r="CR912" s="879"/>
      <c r="CS912" s="879"/>
      <c r="CT912" s="879"/>
      <c r="CU912" s="879"/>
      <c r="CV912" s="879"/>
      <c r="CW912" s="879"/>
      <c r="CX912" s="879"/>
      <c r="CY912" s="879"/>
      <c r="CZ912" s="879"/>
      <c r="DA912" s="879"/>
      <c r="DB912" s="879"/>
      <c r="DC912" s="879"/>
      <c r="DD912" s="879"/>
      <c r="DE912" s="879"/>
      <c r="DF912" s="879"/>
      <c r="DG912" s="879"/>
      <c r="DH912" s="879"/>
      <c r="DI912" s="879"/>
      <c r="DJ912" s="879"/>
      <c r="DK912" s="879"/>
      <c r="DL912" s="879"/>
      <c r="DM912" s="879"/>
      <c r="DN912" s="879"/>
      <c r="DO912" s="879"/>
      <c r="DP912" s="879"/>
      <c r="DQ912" s="879"/>
      <c r="DR912" s="879"/>
      <c r="DS912" s="879"/>
      <c r="DT912" s="879"/>
    </row>
    <row r="913" spans="5:124" s="494" customFormat="1" ht="16" hidden="1" customHeight="1" outlineLevel="1" x14ac:dyDescent="0.15">
      <c r="E913" s="879"/>
      <c r="G913" s="493"/>
      <c r="J913" s="147" t="str">
        <f>'1 System specification'!L199</f>
        <v>Refrigeratore-climatizzatore vaporizzazione diretta (sistemi VRV, VRF)</v>
      </c>
      <c r="U913" s="27" t="s">
        <v>875</v>
      </c>
      <c r="W913" s="325"/>
      <c r="X913" s="1514">
        <v>45</v>
      </c>
      <c r="Y913" s="1514"/>
      <c r="Z913" s="1514"/>
      <c r="AA913" s="325"/>
      <c r="AB913" s="1321">
        <f t="shared" si="220"/>
        <v>0</v>
      </c>
      <c r="AC913" s="1321"/>
      <c r="AD913" s="1321"/>
      <c r="AE913" s="325"/>
      <c r="AF913" s="325"/>
      <c r="AG913" s="325"/>
      <c r="AH913" s="325"/>
      <c r="AI913" s="325"/>
      <c r="AJ913" s="325"/>
      <c r="AK913" s="325"/>
      <c r="AL913" s="325"/>
      <c r="AN913" s="537"/>
      <c r="AO913" s="536"/>
      <c r="AP913" s="536"/>
      <c r="AQ913" s="536"/>
      <c r="AR913" s="536"/>
      <c r="AU913" s="325"/>
      <c r="AV913" s="325"/>
      <c r="AW913" s="325"/>
      <c r="AX913" s="325"/>
      <c r="AY913" s="325"/>
      <c r="AZ913" s="1321">
        <f t="shared" si="221"/>
        <v>0</v>
      </c>
      <c r="BA913" s="1321"/>
      <c r="BB913" s="1321"/>
      <c r="BC913" s="325"/>
      <c r="BD913" s="325"/>
      <c r="BE913" s="325"/>
      <c r="BF913" s="325"/>
      <c r="BG913" s="325"/>
      <c r="BH913" s="325"/>
      <c r="BI913" s="325"/>
      <c r="BJ913" s="325"/>
      <c r="BL913" s="537"/>
      <c r="BM913" s="536"/>
      <c r="BN913" s="536"/>
      <c r="BO913" s="501"/>
      <c r="BQ913" s="201"/>
      <c r="BR913" s="796"/>
      <c r="BS913" s="879"/>
      <c r="BT913" s="879"/>
      <c r="BU913" s="880"/>
      <c r="BV913" s="880"/>
      <c r="BW913" s="880"/>
      <c r="BX913" s="880"/>
      <c r="BY913" s="880"/>
      <c r="BZ913" s="880"/>
      <c r="CA913" s="880"/>
      <c r="CB913" s="880"/>
      <c r="CC913" s="880"/>
      <c r="CD913" s="879"/>
      <c r="CE913" s="879"/>
      <c r="CF913" s="879"/>
      <c r="CG913" s="879"/>
      <c r="CH913" s="879"/>
      <c r="CI913" s="879"/>
      <c r="CJ913" s="879"/>
      <c r="CK913" s="879"/>
      <c r="CL913" s="879"/>
      <c r="CM913" s="879"/>
      <c r="CN913" s="879"/>
      <c r="CO913" s="879"/>
      <c r="CP913" s="879"/>
      <c r="CQ913" s="879"/>
      <c r="CR913" s="879"/>
      <c r="CS913" s="879"/>
      <c r="CT913" s="879"/>
      <c r="CU913" s="879"/>
      <c r="CV913" s="879"/>
      <c r="CW913" s="879"/>
      <c r="CX913" s="879"/>
      <c r="CY913" s="879"/>
      <c r="CZ913" s="879"/>
      <c r="DA913" s="879"/>
      <c r="DB913" s="879"/>
      <c r="DC913" s="879"/>
      <c r="DD913" s="879"/>
      <c r="DE913" s="879"/>
      <c r="DF913" s="879"/>
      <c r="DG913" s="879"/>
      <c r="DH913" s="879"/>
      <c r="DI913" s="879"/>
      <c r="DJ913" s="879"/>
      <c r="DK913" s="879"/>
      <c r="DL913" s="879"/>
      <c r="DM913" s="879"/>
      <c r="DN913" s="879"/>
      <c r="DO913" s="879"/>
      <c r="DP913" s="879"/>
      <c r="DQ913" s="879"/>
      <c r="DR913" s="879"/>
      <c r="DS913" s="879"/>
      <c r="DT913" s="879"/>
    </row>
    <row r="914" spans="5:124" s="494" customFormat="1" ht="16" hidden="1" customHeight="1" outlineLevel="1" x14ac:dyDescent="0.15">
      <c r="E914" s="879"/>
      <c r="G914" s="493"/>
      <c r="J914" s="147" t="str">
        <f>'1 System specification'!L200</f>
        <v>Refrigeratore-climatizzatore (refrigeratori condensazione ad acqua)</v>
      </c>
      <c r="U914" s="27" t="s">
        <v>875</v>
      </c>
      <c r="W914" s="538"/>
      <c r="X914" s="1514">
        <v>45</v>
      </c>
      <c r="Y914" s="1514"/>
      <c r="Z914" s="1514"/>
      <c r="AA914" s="538"/>
      <c r="AB914" s="1321">
        <f t="shared" si="220"/>
        <v>0</v>
      </c>
      <c r="AC914" s="1321"/>
      <c r="AD914" s="1321"/>
      <c r="AE914" s="538"/>
      <c r="AF914" s="538"/>
      <c r="AG914" s="538"/>
      <c r="AH914" s="538"/>
      <c r="AI914" s="538"/>
      <c r="AJ914" s="538"/>
      <c r="AK914" s="538"/>
      <c r="AL914" s="538"/>
      <c r="AN914" s="540"/>
      <c r="AQ914" s="536"/>
      <c r="AR914" s="536"/>
      <c r="AU914" s="538"/>
      <c r="AV914" s="538"/>
      <c r="AW914" s="538"/>
      <c r="AX914" s="538"/>
      <c r="AY914" s="538"/>
      <c r="AZ914" s="1321">
        <f t="shared" si="221"/>
        <v>0</v>
      </c>
      <c r="BA914" s="1321"/>
      <c r="BB914" s="1321"/>
      <c r="BC914" s="538"/>
      <c r="BD914" s="538"/>
      <c r="BE914" s="538"/>
      <c r="BF914" s="538"/>
      <c r="BG914" s="538"/>
      <c r="BH914" s="538"/>
      <c r="BI914" s="538"/>
      <c r="BJ914" s="538"/>
      <c r="BL914" s="540"/>
      <c r="BO914" s="501"/>
      <c r="BQ914" s="201"/>
      <c r="BR914" s="796"/>
      <c r="BS914" s="879"/>
      <c r="BT914" s="879"/>
      <c r="BU914" s="880"/>
      <c r="BV914" s="880"/>
      <c r="BW914" s="880"/>
      <c r="BX914" s="880"/>
      <c r="BY914" s="880"/>
      <c r="BZ914" s="880"/>
      <c r="CA914" s="880"/>
      <c r="CB914" s="880"/>
      <c r="CC914" s="880"/>
      <c r="CD914" s="879"/>
      <c r="CE914" s="879"/>
      <c r="CF914" s="879"/>
      <c r="CG914" s="879"/>
      <c r="CH914" s="879"/>
      <c r="CI914" s="879"/>
      <c r="CJ914" s="879"/>
      <c r="CK914" s="879"/>
      <c r="CL914" s="879"/>
      <c r="CM914" s="879"/>
      <c r="CN914" s="879"/>
      <c r="CO914" s="879"/>
      <c r="CP914" s="879"/>
      <c r="CQ914" s="879"/>
      <c r="CR914" s="879"/>
      <c r="CS914" s="879"/>
      <c r="CT914" s="879"/>
      <c r="CU914" s="879"/>
      <c r="CV914" s="879"/>
      <c r="CW914" s="879"/>
      <c r="CX914" s="879"/>
      <c r="CY914" s="879"/>
      <c r="CZ914" s="879"/>
      <c r="DA914" s="879"/>
      <c r="DB914" s="879"/>
      <c r="DC914" s="879"/>
      <c r="DD914" s="879"/>
      <c r="DE914" s="879"/>
      <c r="DF914" s="879"/>
      <c r="DG914" s="879"/>
      <c r="DH914" s="879"/>
      <c r="DI914" s="879"/>
      <c r="DJ914" s="879"/>
      <c r="DK914" s="879"/>
      <c r="DL914" s="879"/>
      <c r="DM914" s="879"/>
      <c r="DN914" s="879"/>
      <c r="DO914" s="879"/>
      <c r="DP914" s="879"/>
      <c r="DQ914" s="879"/>
      <c r="DR914" s="879"/>
      <c r="DS914" s="879"/>
      <c r="DT914" s="879"/>
    </row>
    <row r="915" spans="5:124" s="494" customFormat="1" ht="16" hidden="1" customHeight="1" outlineLevel="1" x14ac:dyDescent="0.15">
      <c r="E915" s="879"/>
      <c r="G915" s="493"/>
      <c r="J915" s="147" t="str">
        <f>'1 System specification'!L201</f>
        <v>Refrigeratore-climatizzatore (refrigeratori condensazione ad aria)</v>
      </c>
      <c r="U915" s="27" t="s">
        <v>875</v>
      </c>
      <c r="W915" s="538"/>
      <c r="X915" s="1514">
        <v>45</v>
      </c>
      <c r="Y915" s="1514"/>
      <c r="Z915" s="1514"/>
      <c r="AA915" s="538"/>
      <c r="AB915" s="1337">
        <f t="shared" si="220"/>
        <v>0</v>
      </c>
      <c r="AC915" s="1337"/>
      <c r="AD915" s="1337"/>
      <c r="AE915" s="538"/>
      <c r="AF915" s="538"/>
      <c r="AG915" s="538"/>
      <c r="AH915" s="538"/>
      <c r="AI915" s="538"/>
      <c r="AJ915" s="538"/>
      <c r="AK915" s="538"/>
      <c r="AL915" s="538"/>
      <c r="AN915" s="540"/>
      <c r="AQ915" s="536"/>
      <c r="AR915" s="536"/>
      <c r="AU915" s="538"/>
      <c r="AV915" s="538"/>
      <c r="AW915" s="538"/>
      <c r="AX915" s="538"/>
      <c r="AY915" s="538"/>
      <c r="AZ915" s="1337">
        <f t="shared" si="221"/>
        <v>0</v>
      </c>
      <c r="BA915" s="1337"/>
      <c r="BB915" s="1337"/>
      <c r="BC915" s="538"/>
      <c r="BD915" s="538"/>
      <c r="BE915" s="538"/>
      <c r="BF915" s="538"/>
      <c r="BG915" s="538"/>
      <c r="BH915" s="538"/>
      <c r="BI915" s="538"/>
      <c r="BJ915" s="538"/>
      <c r="BL915" s="540"/>
      <c r="BO915" s="501"/>
      <c r="BQ915" s="201"/>
      <c r="BR915" s="796"/>
      <c r="BS915" s="879"/>
      <c r="BT915" s="879"/>
      <c r="BU915" s="880"/>
      <c r="BV915" s="880"/>
      <c r="BW915" s="880"/>
      <c r="BX915" s="880"/>
      <c r="BY915" s="880"/>
      <c r="BZ915" s="880"/>
      <c r="CA915" s="880"/>
      <c r="CB915" s="880"/>
      <c r="CC915" s="880"/>
      <c r="CD915" s="879"/>
      <c r="CE915" s="879"/>
      <c r="CF915" s="879"/>
      <c r="CG915" s="879"/>
      <c r="CH915" s="879"/>
      <c r="CI915" s="879"/>
      <c r="CJ915" s="879"/>
      <c r="CK915" s="879"/>
      <c r="CL915" s="879"/>
      <c r="CM915" s="879"/>
      <c r="CN915" s="879"/>
      <c r="CO915" s="879"/>
      <c r="CP915" s="879"/>
      <c r="CQ915" s="879"/>
      <c r="CR915" s="879"/>
      <c r="CS915" s="879"/>
      <c r="CT915" s="879"/>
      <c r="CU915" s="879"/>
      <c r="CV915" s="879"/>
      <c r="CW915" s="879"/>
      <c r="CX915" s="879"/>
      <c r="CY915" s="879"/>
      <c r="CZ915" s="879"/>
      <c r="DA915" s="879"/>
      <c r="DB915" s="879"/>
      <c r="DC915" s="879"/>
      <c r="DD915" s="879"/>
      <c r="DE915" s="879"/>
      <c r="DF915" s="879"/>
      <c r="DG915" s="879"/>
      <c r="DH915" s="879"/>
      <c r="DI915" s="879"/>
      <c r="DJ915" s="879"/>
      <c r="DK915" s="879"/>
      <c r="DL915" s="879"/>
      <c r="DM915" s="879"/>
      <c r="DN915" s="879"/>
      <c r="DO915" s="879"/>
      <c r="DP915" s="879"/>
      <c r="DQ915" s="879"/>
      <c r="DR915" s="879"/>
      <c r="DS915" s="879"/>
      <c r="DT915" s="879"/>
    </row>
    <row r="916" spans="5:124" s="494" customFormat="1" ht="16" hidden="1" customHeight="1" outlineLevel="1" x14ac:dyDescent="0.15">
      <c r="E916" s="879"/>
      <c r="G916" s="493"/>
      <c r="J916" s="147"/>
      <c r="K916" s="147" t="s">
        <v>886</v>
      </c>
      <c r="U916" s="27"/>
      <c r="W916" s="538"/>
      <c r="X916" s="535"/>
      <c r="Y916" s="535"/>
      <c r="Z916" s="535"/>
      <c r="AA916" s="538"/>
      <c r="AB916" s="1321">
        <f>SUM(AB909:AD915)</f>
        <v>0</v>
      </c>
      <c r="AC916" s="1321"/>
      <c r="AD916" s="1321"/>
      <c r="AE916" s="538"/>
      <c r="AF916" s="539"/>
      <c r="AG916" s="539"/>
      <c r="AH916" s="539"/>
      <c r="AI916" s="538"/>
      <c r="AN916" s="539"/>
      <c r="AO916" s="539"/>
      <c r="AP916" s="539"/>
      <c r="AQ916" s="536"/>
      <c r="AR916" s="536"/>
      <c r="AU916" s="325"/>
      <c r="AV916" s="325"/>
      <c r="AW916" s="325"/>
      <c r="AX916" s="325"/>
      <c r="AY916" s="325"/>
      <c r="AZ916" s="1321">
        <f>SUM(AZ909:BB915)</f>
        <v>0</v>
      </c>
      <c r="BA916" s="1321"/>
      <c r="BB916" s="1321"/>
      <c r="BC916" s="325"/>
      <c r="BD916" s="325"/>
      <c r="BE916" s="325"/>
      <c r="BF916" s="325"/>
      <c r="BG916" s="325"/>
      <c r="BH916" s="325"/>
      <c r="BI916" s="325"/>
      <c r="BJ916" s="325"/>
      <c r="BL916" s="537"/>
      <c r="BM916" s="536"/>
      <c r="BN916" s="536"/>
      <c r="BO916" s="501"/>
      <c r="BQ916" s="201"/>
      <c r="BR916" s="796"/>
      <c r="BS916" s="879"/>
      <c r="BT916" s="879"/>
      <c r="BU916" s="880"/>
      <c r="BV916" s="880"/>
      <c r="BW916" s="880"/>
      <c r="BX916" s="880"/>
      <c r="BY916" s="880"/>
      <c r="BZ916" s="880"/>
      <c r="CA916" s="880"/>
      <c r="CB916" s="880"/>
      <c r="CC916" s="880"/>
      <c r="CD916" s="879"/>
      <c r="CE916" s="879"/>
      <c r="CF916" s="879"/>
      <c r="CG916" s="879"/>
      <c r="CH916" s="879"/>
      <c r="CI916" s="879"/>
      <c r="CJ916" s="879"/>
      <c r="CK916" s="879"/>
      <c r="CL916" s="879"/>
      <c r="CM916" s="879"/>
      <c r="CN916" s="879"/>
      <c r="CO916" s="879"/>
      <c r="CP916" s="879"/>
      <c r="CQ916" s="879"/>
      <c r="CR916" s="879"/>
      <c r="CS916" s="879"/>
      <c r="CT916" s="879"/>
      <c r="CU916" s="879"/>
      <c r="CV916" s="879"/>
      <c r="CW916" s="879"/>
      <c r="CX916" s="879"/>
      <c r="CY916" s="879"/>
      <c r="CZ916" s="879"/>
      <c r="DA916" s="879"/>
      <c r="DB916" s="879"/>
      <c r="DC916" s="879"/>
      <c r="DD916" s="879"/>
      <c r="DE916" s="879"/>
      <c r="DF916" s="879"/>
      <c r="DG916" s="879"/>
      <c r="DH916" s="879"/>
      <c r="DI916" s="879"/>
      <c r="DJ916" s="879"/>
      <c r="DK916" s="879"/>
      <c r="DL916" s="879"/>
      <c r="DM916" s="879"/>
      <c r="DN916" s="879"/>
      <c r="DO916" s="879"/>
      <c r="DP916" s="879"/>
      <c r="DQ916" s="879"/>
      <c r="DR916" s="879"/>
      <c r="DS916" s="879"/>
      <c r="DT916" s="879"/>
    </row>
    <row r="917" spans="5:124" s="494" customFormat="1" ht="16" hidden="1" customHeight="1" outlineLevel="1" x14ac:dyDescent="0.15">
      <c r="E917" s="879"/>
      <c r="G917" s="493"/>
      <c r="J917" s="147"/>
      <c r="K917" s="147" t="s">
        <v>887</v>
      </c>
      <c r="U917" s="27"/>
      <c r="W917" s="538"/>
      <c r="X917" s="535"/>
      <c r="Y917" s="535"/>
      <c r="Z917" s="535"/>
      <c r="AA917" s="538"/>
      <c r="AB917" s="1337">
        <f>AN213</f>
        <v>0</v>
      </c>
      <c r="AC917" s="1337"/>
      <c r="AD917" s="1337"/>
      <c r="AE917" s="538"/>
      <c r="AF917" s="539"/>
      <c r="AG917" s="539"/>
      <c r="AH917" s="539"/>
      <c r="AI917" s="538"/>
      <c r="AN917" s="539"/>
      <c r="AO917" s="539"/>
      <c r="AP917" s="539"/>
      <c r="AQ917" s="536"/>
      <c r="AR917" s="536"/>
      <c r="AU917" s="325"/>
      <c r="AV917" s="325"/>
      <c r="AW917" s="325"/>
      <c r="AX917" s="325"/>
      <c r="AY917" s="325"/>
      <c r="AZ917" s="1337">
        <f>BL213</f>
        <v>0</v>
      </c>
      <c r="BA917" s="1337"/>
      <c r="BB917" s="1337"/>
      <c r="BC917" s="325"/>
      <c r="BD917" s="325"/>
      <c r="BE917" s="325"/>
      <c r="BF917" s="325"/>
      <c r="BG917" s="325"/>
      <c r="BH917" s="325"/>
      <c r="BI917" s="325"/>
      <c r="BJ917" s="325"/>
      <c r="BL917" s="537"/>
      <c r="BM917" s="536"/>
      <c r="BN917" s="536"/>
      <c r="BO917" s="501"/>
      <c r="BQ917" s="201"/>
      <c r="BR917" s="796"/>
      <c r="BS917" s="879"/>
      <c r="BT917" s="879"/>
      <c r="BU917" s="880"/>
      <c r="BV917" s="880"/>
      <c r="BW917" s="880"/>
      <c r="BX917" s="880"/>
      <c r="BY917" s="880"/>
      <c r="BZ917" s="880"/>
      <c r="CA917" s="880"/>
      <c r="CB917" s="880"/>
      <c r="CC917" s="880"/>
      <c r="CD917" s="879"/>
      <c r="CE917" s="879"/>
      <c r="CF917" s="879"/>
      <c r="CG917" s="879"/>
      <c r="CH917" s="879"/>
      <c r="CI917" s="879"/>
      <c r="CJ917" s="879"/>
      <c r="CK917" s="879"/>
      <c r="CL917" s="879"/>
      <c r="CM917" s="879"/>
      <c r="CN917" s="879"/>
      <c r="CO917" s="879"/>
      <c r="CP917" s="879"/>
      <c r="CQ917" s="879"/>
      <c r="CR917" s="879"/>
      <c r="CS917" s="879"/>
      <c r="CT917" s="879"/>
      <c r="CU917" s="879"/>
      <c r="CV917" s="879"/>
      <c r="CW917" s="879"/>
      <c r="CX917" s="879"/>
      <c r="CY917" s="879"/>
      <c r="CZ917" s="879"/>
      <c r="DA917" s="879"/>
      <c r="DB917" s="879"/>
      <c r="DC917" s="879"/>
      <c r="DD917" s="879"/>
      <c r="DE917" s="879"/>
      <c r="DF917" s="879"/>
      <c r="DG917" s="879"/>
      <c r="DH917" s="879"/>
      <c r="DI917" s="879"/>
      <c r="DJ917" s="879"/>
      <c r="DK917" s="879"/>
      <c r="DL917" s="879"/>
      <c r="DM917" s="879"/>
      <c r="DN917" s="879"/>
      <c r="DO917" s="879"/>
      <c r="DP917" s="879"/>
      <c r="DQ917" s="879"/>
      <c r="DR917" s="879"/>
      <c r="DS917" s="879"/>
      <c r="DT917" s="879"/>
    </row>
    <row r="918" spans="5:124" s="494" customFormat="1" ht="16" hidden="1" customHeight="1" outlineLevel="1" x14ac:dyDescent="0.15">
      <c r="E918" s="879"/>
      <c r="G918" s="493"/>
      <c r="J918" s="147"/>
      <c r="K918" s="147" t="s">
        <v>69</v>
      </c>
      <c r="U918" s="27"/>
      <c r="W918" s="538"/>
      <c r="X918" s="535"/>
      <c r="Y918" s="535"/>
      <c r="Z918" s="535"/>
      <c r="AA918" s="538"/>
      <c r="AB918" s="1321">
        <f>IF(AB917&gt;0,AB917,AB916)</f>
        <v>0</v>
      </c>
      <c r="AC918" s="1321"/>
      <c r="AD918" s="1321"/>
      <c r="AE918" s="538"/>
      <c r="AF918" s="1321">
        <f>AN209</f>
        <v>0</v>
      </c>
      <c r="AG918" s="1321"/>
      <c r="AH918" s="1321"/>
      <c r="AI918" s="538"/>
      <c r="AN918" s="1321">
        <f>AB918*AF918</f>
        <v>0</v>
      </c>
      <c r="AO918" s="1321"/>
      <c r="AP918" s="1321"/>
      <c r="AQ918" s="536"/>
      <c r="AR918" s="536"/>
      <c r="AU918" s="325"/>
      <c r="AV918" s="325"/>
      <c r="AW918" s="325"/>
      <c r="AX918" s="325"/>
      <c r="AY918" s="325"/>
      <c r="AZ918" s="1321">
        <f>IF(AZ917&gt;0,AZ917,AZ916)</f>
        <v>0</v>
      </c>
      <c r="BA918" s="1321"/>
      <c r="BB918" s="1321"/>
      <c r="BC918" s="538"/>
      <c r="BD918" s="1321">
        <f>BL209</f>
        <v>0</v>
      </c>
      <c r="BE918" s="1321"/>
      <c r="BF918" s="1321"/>
      <c r="BG918" s="538"/>
      <c r="BL918" s="1321">
        <f>AZ918*BD918</f>
        <v>0</v>
      </c>
      <c r="BM918" s="1321"/>
      <c r="BN918" s="1321"/>
      <c r="BO918" s="501"/>
      <c r="BQ918" s="201"/>
      <c r="BR918" s="796"/>
      <c r="BS918" s="879"/>
      <c r="BT918" s="879"/>
      <c r="BU918" s="880"/>
      <c r="BV918" s="880"/>
      <c r="BW918" s="880"/>
      <c r="BX918" s="880"/>
      <c r="BY918" s="880"/>
      <c r="BZ918" s="880"/>
      <c r="CA918" s="880"/>
      <c r="CB918" s="880"/>
      <c r="CC918" s="880"/>
      <c r="CD918" s="879"/>
      <c r="CE918" s="879"/>
      <c r="CF918" s="879"/>
      <c r="CG918" s="879"/>
      <c r="CH918" s="879"/>
      <c r="CI918" s="879"/>
      <c r="CJ918" s="879"/>
      <c r="CK918" s="879"/>
      <c r="CL918" s="879"/>
      <c r="CM918" s="879"/>
      <c r="CN918" s="879"/>
      <c r="CO918" s="879"/>
      <c r="CP918" s="879"/>
      <c r="CQ918" s="879"/>
      <c r="CR918" s="879"/>
      <c r="CS918" s="879"/>
      <c r="CT918" s="879"/>
      <c r="CU918" s="879"/>
      <c r="CV918" s="879"/>
      <c r="CW918" s="879"/>
      <c r="CX918" s="879"/>
      <c r="CY918" s="879"/>
      <c r="CZ918" s="879"/>
      <c r="DA918" s="879"/>
      <c r="DB918" s="879"/>
      <c r="DC918" s="879"/>
      <c r="DD918" s="879"/>
      <c r="DE918" s="879"/>
      <c r="DF918" s="879"/>
      <c r="DG918" s="879"/>
      <c r="DH918" s="879"/>
      <c r="DI918" s="879"/>
      <c r="DJ918" s="879"/>
      <c r="DK918" s="879"/>
      <c r="DL918" s="879"/>
      <c r="DM918" s="879"/>
      <c r="DN918" s="879"/>
      <c r="DO918" s="879"/>
      <c r="DP918" s="879"/>
      <c r="DQ918" s="879"/>
      <c r="DR918" s="879"/>
      <c r="DS918" s="879"/>
      <c r="DT918" s="879"/>
    </row>
    <row r="919" spans="5:124" s="494" customFormat="1" ht="16" hidden="1" customHeight="1" outlineLevel="1" x14ac:dyDescent="0.15">
      <c r="E919" s="879"/>
      <c r="G919" s="493"/>
      <c r="J919" s="147"/>
      <c r="U919" s="27"/>
      <c r="W919" s="538"/>
      <c r="X919" s="535"/>
      <c r="Y919" s="535"/>
      <c r="Z919" s="535"/>
      <c r="AA919" s="538"/>
      <c r="AB919" s="535"/>
      <c r="AC919" s="535"/>
      <c r="AD919" s="535"/>
      <c r="AE919" s="538"/>
      <c r="AF919" s="535"/>
      <c r="AG919" s="535"/>
      <c r="AH919" s="535"/>
      <c r="AI919" s="538"/>
      <c r="AJ919" s="535"/>
      <c r="AK919" s="535"/>
      <c r="AL919" s="535"/>
      <c r="AN919" s="537"/>
      <c r="AO919" s="536"/>
      <c r="AP919" s="536"/>
      <c r="AQ919" s="536"/>
      <c r="AR919" s="536"/>
      <c r="AU919" s="325"/>
      <c r="AV919" s="325"/>
      <c r="AW919" s="325"/>
      <c r="AX919" s="325"/>
      <c r="AY919" s="325"/>
      <c r="AZ919" s="325"/>
      <c r="BA919" s="325"/>
      <c r="BB919" s="325"/>
      <c r="BC919" s="325"/>
      <c r="BD919" s="325"/>
      <c r="BE919" s="325"/>
      <c r="BF919" s="325"/>
      <c r="BG919" s="325"/>
      <c r="BH919" s="325"/>
      <c r="BI919" s="325"/>
      <c r="BJ919" s="325"/>
      <c r="BL919" s="537"/>
      <c r="BM919" s="536"/>
      <c r="BN919" s="536"/>
      <c r="BO919" s="501"/>
      <c r="BQ919" s="201"/>
      <c r="BR919" s="796"/>
      <c r="BS919" s="879"/>
      <c r="BT919" s="879"/>
      <c r="BU919" s="880"/>
      <c r="BV919" s="880"/>
      <c r="BW919" s="880"/>
      <c r="BX919" s="880"/>
      <c r="BY919" s="880"/>
      <c r="BZ919" s="880"/>
      <c r="CA919" s="880"/>
      <c r="CB919" s="880"/>
      <c r="CC919" s="880"/>
      <c r="CD919" s="879"/>
      <c r="CE919" s="879"/>
      <c r="CF919" s="879"/>
      <c r="CG919" s="879"/>
      <c r="CH919" s="879"/>
      <c r="CI919" s="879"/>
      <c r="CJ919" s="879"/>
      <c r="CK919" s="879"/>
      <c r="CL919" s="879"/>
      <c r="CM919" s="879"/>
      <c r="CN919" s="879"/>
      <c r="CO919" s="879"/>
      <c r="CP919" s="879"/>
      <c r="CQ919" s="879"/>
      <c r="CR919" s="879"/>
      <c r="CS919" s="879"/>
      <c r="CT919" s="879"/>
      <c r="CU919" s="879"/>
      <c r="CV919" s="879"/>
      <c r="CW919" s="879"/>
      <c r="CX919" s="879"/>
      <c r="CY919" s="879"/>
      <c r="CZ919" s="879"/>
      <c r="DA919" s="879"/>
      <c r="DB919" s="879"/>
      <c r="DC919" s="879"/>
      <c r="DD919" s="879"/>
      <c r="DE919" s="879"/>
      <c r="DF919" s="879"/>
      <c r="DG919" s="879"/>
      <c r="DH919" s="879"/>
      <c r="DI919" s="879"/>
      <c r="DJ919" s="879"/>
      <c r="DK919" s="879"/>
      <c r="DL919" s="879"/>
      <c r="DM919" s="879"/>
      <c r="DN919" s="879"/>
      <c r="DO919" s="879"/>
      <c r="DP919" s="879"/>
      <c r="DQ919" s="879"/>
      <c r="DR919" s="879"/>
      <c r="DS919" s="879"/>
      <c r="DT919" s="879"/>
    </row>
    <row r="920" spans="5:124" s="494" customFormat="1" ht="16" hidden="1" customHeight="1" outlineLevel="1" x14ac:dyDescent="0.15">
      <c r="E920" s="879"/>
      <c r="G920" s="493"/>
      <c r="J920" s="147" t="s">
        <v>1565</v>
      </c>
      <c r="U920" s="27"/>
      <c r="W920" s="1360" t="str">
        <f>W892</f>
        <v>Primavera</v>
      </c>
      <c r="X920" s="1360"/>
      <c r="Y920" s="1360"/>
      <c r="Z920" s="1360"/>
      <c r="AA920" s="1360" t="str">
        <f t="shared" ref="AA920" si="224">AA892</f>
        <v>Estate</v>
      </c>
      <c r="AB920" s="1360"/>
      <c r="AC920" s="1360"/>
      <c r="AD920" s="1360"/>
      <c r="AE920" s="1360" t="str">
        <f t="shared" ref="AE920" si="225">AE892</f>
        <v>Autunno</v>
      </c>
      <c r="AF920" s="1360"/>
      <c r="AG920" s="1360"/>
      <c r="AH920" s="1360"/>
      <c r="AI920" s="1360" t="str">
        <f t="shared" ref="AI920" si="226">AI892</f>
        <v>Inverno</v>
      </c>
      <c r="AJ920" s="1360"/>
      <c r="AK920" s="1360"/>
      <c r="AL920" s="1360"/>
      <c r="AN920" s="537"/>
      <c r="AO920" s="536"/>
      <c r="AP920" s="536"/>
      <c r="AQ920" s="536"/>
      <c r="AR920" s="536"/>
      <c r="AU920" s="325"/>
      <c r="AV920" s="325"/>
      <c r="AW920" s="325"/>
      <c r="AX920" s="325"/>
      <c r="AY920" s="325"/>
      <c r="AZ920" s="325"/>
      <c r="BA920" s="325"/>
      <c r="BB920" s="325"/>
      <c r="BC920" s="325"/>
      <c r="BD920" s="325"/>
      <c r="BE920" s="325"/>
      <c r="BF920" s="325"/>
      <c r="BG920" s="325"/>
      <c r="BH920" s="325"/>
      <c r="BI920" s="325"/>
      <c r="BJ920" s="325"/>
      <c r="BL920" s="537"/>
      <c r="BM920" s="536"/>
      <c r="BN920" s="536"/>
      <c r="BO920" s="501"/>
      <c r="BQ920" s="201"/>
      <c r="BR920" s="796"/>
      <c r="BS920" s="879"/>
      <c r="BT920" s="879"/>
      <c r="BU920" s="880"/>
      <c r="BV920" s="880"/>
      <c r="BW920" s="880"/>
      <c r="BX920" s="880"/>
      <c r="BY920" s="880"/>
      <c r="BZ920" s="880"/>
      <c r="CA920" s="880"/>
      <c r="CB920" s="880"/>
      <c r="CC920" s="880"/>
      <c r="CD920" s="879"/>
      <c r="CE920" s="879"/>
      <c r="CF920" s="879"/>
      <c r="CG920" s="879"/>
      <c r="CH920" s="879"/>
      <c r="CI920" s="879"/>
      <c r="CJ920" s="879"/>
      <c r="CK920" s="879"/>
      <c r="CL920" s="879"/>
      <c r="CM920" s="879"/>
      <c r="CN920" s="879"/>
      <c r="CO920" s="879"/>
      <c r="CP920" s="879"/>
      <c r="CQ920" s="879"/>
      <c r="CR920" s="879"/>
      <c r="CS920" s="879"/>
      <c r="CT920" s="879"/>
      <c r="CU920" s="879"/>
      <c r="CV920" s="879"/>
      <c r="CW920" s="879"/>
      <c r="CX920" s="879"/>
      <c r="CY920" s="879"/>
      <c r="CZ920" s="879"/>
      <c r="DA920" s="879"/>
      <c r="DB920" s="879"/>
      <c r="DC920" s="879"/>
      <c r="DD920" s="879"/>
      <c r="DE920" s="879"/>
      <c r="DF920" s="879"/>
      <c r="DG920" s="879"/>
      <c r="DH920" s="879"/>
      <c r="DI920" s="879"/>
      <c r="DJ920" s="879"/>
      <c r="DK920" s="879"/>
      <c r="DL920" s="879"/>
      <c r="DM920" s="879"/>
      <c r="DN920" s="879"/>
      <c r="DO920" s="879"/>
      <c r="DP920" s="879"/>
      <c r="DQ920" s="879"/>
      <c r="DR920" s="879"/>
      <c r="DS920" s="879"/>
      <c r="DT920" s="879"/>
    </row>
    <row r="921" spans="5:124" s="494" customFormat="1" ht="16" hidden="1" customHeight="1" outlineLevel="1" x14ac:dyDescent="0.15">
      <c r="E921" s="879"/>
      <c r="G921" s="493"/>
      <c r="J921" s="147"/>
      <c r="K921" s="991" t="str">
        <f>X!$C$38</f>
        <v>Basilea</v>
      </c>
      <c r="L921" s="992"/>
      <c r="M921" s="992"/>
      <c r="N921" s="992"/>
      <c r="O921" s="992"/>
      <c r="P921" s="992"/>
      <c r="Q921" s="992"/>
      <c r="R921" s="993"/>
      <c r="S921" s="993"/>
      <c r="T921" s="992"/>
      <c r="U921" s="473"/>
      <c r="W921" s="1361">
        <v>858</v>
      </c>
      <c r="X921" s="1361"/>
      <c r="Y921" s="1272"/>
      <c r="Z921" s="1272"/>
      <c r="AA921" s="1361">
        <v>42</v>
      </c>
      <c r="AB921" s="1361"/>
      <c r="AC921" s="1272"/>
      <c r="AD921" s="1272"/>
      <c r="AE921" s="1361">
        <v>722</v>
      </c>
      <c r="AF921" s="1361"/>
      <c r="AG921" s="1272"/>
      <c r="AH921" s="1272"/>
      <c r="AI921" s="1361">
        <v>1726</v>
      </c>
      <c r="AJ921" s="1361"/>
      <c r="AK921" s="1272"/>
      <c r="AL921" s="1272"/>
      <c r="AN921" s="537"/>
      <c r="AO921" s="536"/>
      <c r="AP921" s="536"/>
      <c r="AQ921" s="536"/>
      <c r="AR921" s="536"/>
      <c r="AU921" s="325"/>
      <c r="AV921" s="325"/>
      <c r="AW921" s="325"/>
      <c r="AX921" s="325"/>
      <c r="AY921" s="325"/>
      <c r="AZ921" s="325"/>
      <c r="BA921" s="325"/>
      <c r="BB921" s="325"/>
      <c r="BC921" s="325"/>
      <c r="BD921" s="325"/>
      <c r="BE921" s="325"/>
      <c r="BF921" s="325"/>
      <c r="BG921" s="325"/>
      <c r="BH921" s="325"/>
      <c r="BI921" s="325"/>
      <c r="BJ921" s="325"/>
      <c r="BL921" s="537"/>
      <c r="BM921" s="536"/>
      <c r="BN921" s="536"/>
      <c r="BO921" s="501"/>
      <c r="BQ921" s="201"/>
      <c r="BR921" s="796"/>
      <c r="BS921" s="63" t="s">
        <v>1566</v>
      </c>
      <c r="BT921" s="879"/>
      <c r="BU921" s="880"/>
      <c r="BV921" s="880"/>
      <c r="BW921" s="880"/>
      <c r="BX921" s="880"/>
      <c r="BY921" s="880"/>
      <c r="BZ921" s="880"/>
      <c r="CA921" s="880"/>
      <c r="CB921" s="880"/>
      <c r="CC921" s="880"/>
      <c r="CD921" s="879"/>
      <c r="CE921" s="879"/>
      <c r="CF921" s="879"/>
      <c r="CG921" s="879"/>
      <c r="CH921" s="879"/>
      <c r="CI921" s="879"/>
      <c r="CJ921" s="879"/>
      <c r="CK921" s="879"/>
      <c r="CL921" s="879"/>
      <c r="CM921" s="879"/>
      <c r="CN921" s="879"/>
      <c r="CO921" s="879"/>
      <c r="CP921" s="879"/>
      <c r="CQ921" s="879"/>
      <c r="CR921" s="879"/>
      <c r="CS921" s="879"/>
      <c r="CT921" s="879"/>
      <c r="CU921" s="879"/>
      <c r="CV921" s="879"/>
      <c r="CW921" s="879"/>
      <c r="CX921" s="879"/>
      <c r="CY921" s="879"/>
      <c r="CZ921" s="879"/>
      <c r="DA921" s="879"/>
      <c r="DB921" s="879"/>
      <c r="DC921" s="879"/>
      <c r="DD921" s="879"/>
      <c r="DE921" s="879"/>
      <c r="DF921" s="879"/>
      <c r="DG921" s="879"/>
      <c r="DH921" s="879"/>
      <c r="DI921" s="879"/>
      <c r="DJ921" s="879"/>
      <c r="DK921" s="879"/>
      <c r="DL921" s="879"/>
      <c r="DM921" s="879"/>
      <c r="DN921" s="879"/>
      <c r="DO921" s="879"/>
      <c r="DP921" s="879"/>
      <c r="DQ921" s="879"/>
      <c r="DR921" s="879"/>
      <c r="DS921" s="879"/>
      <c r="DT921" s="879"/>
    </row>
    <row r="922" spans="5:124" s="494" customFormat="1" ht="16" hidden="1" customHeight="1" outlineLevel="1" x14ac:dyDescent="0.15">
      <c r="E922" s="879"/>
      <c r="G922" s="493"/>
      <c r="J922" s="147"/>
      <c r="K922" s="991" t="str">
        <f>X!$C$55</f>
        <v>Berna</v>
      </c>
      <c r="L922" s="992"/>
      <c r="M922" s="992"/>
      <c r="N922" s="992"/>
      <c r="O922" s="992"/>
      <c r="P922" s="992"/>
      <c r="Q922" s="992"/>
      <c r="R922" s="993"/>
      <c r="S922" s="993"/>
      <c r="T922" s="992"/>
      <c r="U922" s="473"/>
      <c r="W922" s="1361">
        <v>846</v>
      </c>
      <c r="X922" s="1361"/>
      <c r="Y922" s="1272"/>
      <c r="Z922" s="1272"/>
      <c r="AA922" s="1361">
        <v>31</v>
      </c>
      <c r="AB922" s="1361"/>
      <c r="AC922" s="1272"/>
      <c r="AD922" s="1272"/>
      <c r="AE922" s="1361">
        <v>804</v>
      </c>
      <c r="AF922" s="1361"/>
      <c r="AG922" s="1272"/>
      <c r="AH922" s="1272"/>
      <c r="AI922" s="1361">
        <v>1761</v>
      </c>
      <c r="AJ922" s="1361"/>
      <c r="AK922" s="1272"/>
      <c r="AL922" s="1272"/>
      <c r="AN922" s="537"/>
      <c r="AO922" s="536"/>
      <c r="AP922" s="536"/>
      <c r="AQ922" s="536"/>
      <c r="AR922" s="536"/>
      <c r="AU922" s="325"/>
      <c r="AV922" s="325"/>
      <c r="AW922" s="325"/>
      <c r="AX922" s="325"/>
      <c r="AY922" s="325"/>
      <c r="AZ922" s="325"/>
      <c r="BA922" s="325"/>
      <c r="BB922" s="325"/>
      <c r="BC922" s="325"/>
      <c r="BD922" s="325"/>
      <c r="BE922" s="325"/>
      <c r="BF922" s="325"/>
      <c r="BG922" s="325"/>
      <c r="BH922" s="325"/>
      <c r="BI922" s="325"/>
      <c r="BJ922" s="325"/>
      <c r="BL922" s="537"/>
      <c r="BM922" s="536"/>
      <c r="BN922" s="536"/>
      <c r="BO922" s="501"/>
      <c r="BQ922" s="201"/>
      <c r="BR922" s="796"/>
      <c r="BS922" s="879"/>
      <c r="BT922" s="879"/>
      <c r="BU922" s="880"/>
      <c r="BV922" s="880"/>
      <c r="BW922" s="880"/>
      <c r="BX922" s="880"/>
      <c r="BY922" s="880"/>
      <c r="BZ922" s="880"/>
      <c r="CA922" s="880"/>
      <c r="CB922" s="880"/>
      <c r="CC922" s="880"/>
      <c r="CD922" s="879"/>
      <c r="CE922" s="879"/>
      <c r="CF922" s="879"/>
      <c r="CG922" s="879"/>
      <c r="CH922" s="879"/>
      <c r="CI922" s="879"/>
      <c r="CJ922" s="879"/>
      <c r="CK922" s="879"/>
      <c r="CL922" s="879"/>
      <c r="CM922" s="879"/>
      <c r="CN922" s="879"/>
      <c r="CO922" s="879"/>
      <c r="CP922" s="879"/>
      <c r="CQ922" s="879"/>
      <c r="CR922" s="879"/>
      <c r="CS922" s="879"/>
      <c r="CT922" s="879"/>
      <c r="CU922" s="879"/>
      <c r="CV922" s="879"/>
      <c r="CW922" s="879"/>
      <c r="CX922" s="879"/>
      <c r="CY922" s="879"/>
      <c r="CZ922" s="879"/>
      <c r="DA922" s="879"/>
      <c r="DB922" s="879"/>
      <c r="DC922" s="879"/>
      <c r="DD922" s="879"/>
      <c r="DE922" s="879"/>
      <c r="DF922" s="879"/>
      <c r="DG922" s="879"/>
      <c r="DH922" s="879"/>
      <c r="DI922" s="879"/>
      <c r="DJ922" s="879"/>
      <c r="DK922" s="879"/>
      <c r="DL922" s="879"/>
      <c r="DM922" s="879"/>
      <c r="DN922" s="879"/>
      <c r="DO922" s="879"/>
      <c r="DP922" s="879"/>
      <c r="DQ922" s="879"/>
      <c r="DR922" s="879"/>
      <c r="DS922" s="879"/>
      <c r="DT922" s="879"/>
    </row>
    <row r="923" spans="5:124" s="494" customFormat="1" ht="16" hidden="1" customHeight="1" outlineLevel="1" x14ac:dyDescent="0.15">
      <c r="E923" s="879"/>
      <c r="G923" s="493"/>
      <c r="J923" s="147"/>
      <c r="K923" s="991" t="str">
        <f>X!$C$358</f>
        <v>Davos</v>
      </c>
      <c r="L923" s="992"/>
      <c r="M923" s="992"/>
      <c r="N923" s="992"/>
      <c r="O923" s="992"/>
      <c r="P923" s="992"/>
      <c r="Q923" s="992"/>
      <c r="R923" s="993"/>
      <c r="S923" s="993"/>
      <c r="T923" s="992"/>
      <c r="U923" s="473"/>
      <c r="W923" s="1361">
        <v>1629</v>
      </c>
      <c r="X923" s="1361"/>
      <c r="Y923" s="1272"/>
      <c r="Z923" s="1272"/>
      <c r="AA923" s="1361">
        <v>560</v>
      </c>
      <c r="AB923" s="1361"/>
      <c r="AC923" s="1272"/>
      <c r="AD923" s="1272"/>
      <c r="AE923" s="1361">
        <v>1363</v>
      </c>
      <c r="AF923" s="1361"/>
      <c r="AG923" s="1272"/>
      <c r="AH923" s="1272"/>
      <c r="AI923" s="1361">
        <v>2332</v>
      </c>
      <c r="AJ923" s="1361"/>
      <c r="AK923" s="1272"/>
      <c r="AL923" s="1272"/>
      <c r="AN923" s="537"/>
      <c r="AO923" s="536"/>
      <c r="AP923" s="536"/>
      <c r="AQ923" s="536"/>
      <c r="AR923" s="536"/>
      <c r="AU923" s="325"/>
      <c r="AV923" s="325"/>
      <c r="AW923" s="325"/>
      <c r="AX923" s="325"/>
      <c r="AY923" s="325"/>
      <c r="AZ923" s="325"/>
      <c r="BA923" s="325"/>
      <c r="BB923" s="325"/>
      <c r="BC923" s="325"/>
      <c r="BD923" s="325"/>
      <c r="BE923" s="325"/>
      <c r="BF923" s="325"/>
      <c r="BG923" s="325"/>
      <c r="BH923" s="325"/>
      <c r="BI923" s="325"/>
      <c r="BJ923" s="325"/>
      <c r="BL923" s="537"/>
      <c r="BM923" s="536"/>
      <c r="BN923" s="536"/>
      <c r="BO923" s="501"/>
      <c r="BQ923" s="201"/>
      <c r="BR923" s="796"/>
      <c r="BS923" s="879"/>
      <c r="BT923" s="879"/>
      <c r="BU923" s="880"/>
      <c r="BV923" s="880"/>
      <c r="BW923" s="880"/>
      <c r="BX923" s="880"/>
      <c r="BY923" s="880"/>
      <c r="BZ923" s="880"/>
      <c r="CA923" s="880"/>
      <c r="CB923" s="880"/>
      <c r="CC923" s="880"/>
      <c r="CD923" s="879"/>
      <c r="CE923" s="879"/>
      <c r="CF923" s="879"/>
      <c r="CG923" s="879"/>
      <c r="CH923" s="879"/>
      <c r="CI923" s="879"/>
      <c r="CJ923" s="879"/>
      <c r="CK923" s="879"/>
      <c r="CL923" s="879"/>
      <c r="CM923" s="879"/>
      <c r="CN923" s="879"/>
      <c r="CO923" s="879"/>
      <c r="CP923" s="879"/>
      <c r="CQ923" s="879"/>
      <c r="CR923" s="879"/>
      <c r="CS923" s="879"/>
      <c r="CT923" s="879"/>
      <c r="CU923" s="879"/>
      <c r="CV923" s="879"/>
      <c r="CW923" s="879"/>
      <c r="CX923" s="879"/>
      <c r="CY923" s="879"/>
      <c r="CZ923" s="879"/>
      <c r="DA923" s="879"/>
      <c r="DB923" s="879"/>
      <c r="DC923" s="879"/>
      <c r="DD923" s="879"/>
      <c r="DE923" s="879"/>
      <c r="DF923" s="879"/>
      <c r="DG923" s="879"/>
      <c r="DH923" s="879"/>
      <c r="DI923" s="879"/>
      <c r="DJ923" s="879"/>
      <c r="DK923" s="879"/>
      <c r="DL923" s="879"/>
      <c r="DM923" s="879"/>
      <c r="DN923" s="879"/>
      <c r="DO923" s="879"/>
      <c r="DP923" s="879"/>
      <c r="DQ923" s="879"/>
      <c r="DR923" s="879"/>
      <c r="DS923" s="879"/>
      <c r="DT923" s="879"/>
    </row>
    <row r="924" spans="5:124" s="494" customFormat="1" ht="16" hidden="1" customHeight="1" outlineLevel="1" x14ac:dyDescent="0.15">
      <c r="E924" s="879"/>
      <c r="G924" s="493"/>
      <c r="J924" s="147"/>
      <c r="K924" s="991" t="str">
        <f>X!$C$116</f>
        <v>Ginevra</v>
      </c>
      <c r="L924" s="992"/>
      <c r="M924" s="992"/>
      <c r="N924" s="992"/>
      <c r="O924" s="992"/>
      <c r="P924" s="992"/>
      <c r="Q924" s="992"/>
      <c r="R924" s="993"/>
      <c r="S924" s="993"/>
      <c r="T924" s="992"/>
      <c r="U924" s="473"/>
      <c r="W924" s="1361">
        <v>786</v>
      </c>
      <c r="X924" s="1361"/>
      <c r="Y924" s="1272"/>
      <c r="Z924" s="1272"/>
      <c r="AA924" s="1361">
        <v>11</v>
      </c>
      <c r="AB924" s="1361"/>
      <c r="AC924" s="1272"/>
      <c r="AD924" s="1272"/>
      <c r="AE924" s="1361">
        <v>635</v>
      </c>
      <c r="AF924" s="1361"/>
      <c r="AG924" s="1272"/>
      <c r="AH924" s="1272"/>
      <c r="AI924" s="1361">
        <v>1640</v>
      </c>
      <c r="AJ924" s="1361"/>
      <c r="AK924" s="1272"/>
      <c r="AL924" s="1272"/>
      <c r="AN924" s="537"/>
      <c r="AO924" s="536"/>
      <c r="AP924" s="536"/>
      <c r="AQ924" s="536"/>
      <c r="AR924" s="536"/>
      <c r="AU924" s="325"/>
      <c r="AV924" s="325"/>
      <c r="AW924" s="325"/>
      <c r="AX924" s="325"/>
      <c r="AY924" s="325"/>
      <c r="AZ924" s="325"/>
      <c r="BA924" s="325"/>
      <c r="BB924" s="325"/>
      <c r="BC924" s="325"/>
      <c r="BD924" s="325"/>
      <c r="BE924" s="325"/>
      <c r="BF924" s="325"/>
      <c r="BG924" s="325"/>
      <c r="BH924" s="325"/>
      <c r="BI924" s="325"/>
      <c r="BJ924" s="325"/>
      <c r="BL924" s="537"/>
      <c r="BM924" s="536"/>
      <c r="BN924" s="536"/>
      <c r="BO924" s="501"/>
      <c r="BQ924" s="201"/>
      <c r="BR924" s="796"/>
      <c r="BS924" s="879"/>
      <c r="BT924" s="879"/>
      <c r="BU924" s="880"/>
      <c r="BV924" s="880"/>
      <c r="BW924" s="880"/>
      <c r="BX924" s="880"/>
      <c r="BY924" s="880"/>
      <c r="BZ924" s="880"/>
      <c r="CA924" s="880"/>
      <c r="CB924" s="880"/>
      <c r="CC924" s="880"/>
      <c r="CD924" s="879"/>
      <c r="CE924" s="879"/>
      <c r="CF924" s="879"/>
      <c r="CG924" s="879"/>
      <c r="CH924" s="879"/>
      <c r="CI924" s="879"/>
      <c r="CJ924" s="879"/>
      <c r="CK924" s="879"/>
      <c r="CL924" s="879"/>
      <c r="CM924" s="879"/>
      <c r="CN924" s="879"/>
      <c r="CO924" s="879"/>
      <c r="CP924" s="879"/>
      <c r="CQ924" s="879"/>
      <c r="CR924" s="879"/>
      <c r="CS924" s="879"/>
      <c r="CT924" s="879"/>
      <c r="CU924" s="879"/>
      <c r="CV924" s="879"/>
      <c r="CW924" s="879"/>
      <c r="CX924" s="879"/>
      <c r="CY924" s="879"/>
      <c r="CZ924" s="879"/>
      <c r="DA924" s="879"/>
      <c r="DB924" s="879"/>
      <c r="DC924" s="879"/>
      <c r="DD924" s="879"/>
      <c r="DE924" s="879"/>
      <c r="DF924" s="879"/>
      <c r="DG924" s="879"/>
      <c r="DH924" s="879"/>
      <c r="DI924" s="879"/>
      <c r="DJ924" s="879"/>
      <c r="DK924" s="879"/>
      <c r="DL924" s="879"/>
      <c r="DM924" s="879"/>
      <c r="DN924" s="879"/>
      <c r="DO924" s="879"/>
      <c r="DP924" s="879"/>
      <c r="DQ924" s="879"/>
      <c r="DR924" s="879"/>
      <c r="DS924" s="879"/>
      <c r="DT924" s="879"/>
    </row>
    <row r="925" spans="5:124" s="494" customFormat="1" ht="16" hidden="1" customHeight="1" outlineLevel="1" x14ac:dyDescent="0.15">
      <c r="E925" s="879"/>
      <c r="G925" s="493"/>
      <c r="J925" s="147"/>
      <c r="K925" s="991" t="str">
        <f>X!$C$407</f>
        <v>La-Chaux-de-Fonds</v>
      </c>
      <c r="L925" s="992"/>
      <c r="M925" s="992"/>
      <c r="N925" s="992"/>
      <c r="O925" s="992"/>
      <c r="P925" s="992"/>
      <c r="Q925" s="992"/>
      <c r="R925" s="993"/>
      <c r="S925" s="993"/>
      <c r="T925" s="992"/>
      <c r="U925" s="473"/>
      <c r="W925" s="1361">
        <v>1204</v>
      </c>
      <c r="X925" s="1361"/>
      <c r="Y925" s="1272"/>
      <c r="Z925" s="1272"/>
      <c r="AA925" s="1361">
        <v>202</v>
      </c>
      <c r="AB925" s="1361"/>
      <c r="AC925" s="1272"/>
      <c r="AD925" s="1272"/>
      <c r="AE925" s="1361">
        <v>911</v>
      </c>
      <c r="AF925" s="1361"/>
      <c r="AG925" s="1272"/>
      <c r="AH925" s="1272"/>
      <c r="AI925" s="1361">
        <v>1868</v>
      </c>
      <c r="AJ925" s="1361"/>
      <c r="AK925" s="1272"/>
      <c r="AL925" s="1272"/>
      <c r="AN925" s="537"/>
      <c r="AO925" s="536"/>
      <c r="AP925" s="536"/>
      <c r="AQ925" s="536"/>
      <c r="AR925" s="536"/>
      <c r="AU925" s="325"/>
      <c r="AV925" s="325"/>
      <c r="AW925" s="325"/>
      <c r="AX925" s="325"/>
      <c r="AY925" s="325"/>
      <c r="AZ925" s="325"/>
      <c r="BA925" s="325"/>
      <c r="BB925" s="325"/>
      <c r="BC925" s="325"/>
      <c r="BD925" s="325"/>
      <c r="BE925" s="325"/>
      <c r="BF925" s="325"/>
      <c r="BG925" s="325"/>
      <c r="BH925" s="325"/>
      <c r="BI925" s="325"/>
      <c r="BJ925" s="325"/>
      <c r="BL925" s="537"/>
      <c r="BM925" s="536"/>
      <c r="BN925" s="536"/>
      <c r="BO925" s="501"/>
      <c r="BQ925" s="201"/>
      <c r="BR925" s="796"/>
      <c r="BS925" s="879"/>
      <c r="BT925" s="879"/>
      <c r="BU925" s="880"/>
      <c r="BV925" s="880"/>
      <c r="BW925" s="880"/>
      <c r="BX925" s="880"/>
      <c r="BY925" s="880"/>
      <c r="BZ925" s="880"/>
      <c r="CA925" s="880"/>
      <c r="CB925" s="880"/>
      <c r="CC925" s="880"/>
      <c r="CD925" s="879"/>
      <c r="CE925" s="879"/>
      <c r="CF925" s="879"/>
      <c r="CG925" s="879"/>
      <c r="CH925" s="879"/>
      <c r="CI925" s="879"/>
      <c r="CJ925" s="879"/>
      <c r="CK925" s="879"/>
      <c r="CL925" s="879"/>
      <c r="CM925" s="879"/>
      <c r="CN925" s="879"/>
      <c r="CO925" s="879"/>
      <c r="CP925" s="879"/>
      <c r="CQ925" s="879"/>
      <c r="CR925" s="879"/>
      <c r="CS925" s="879"/>
      <c r="CT925" s="879"/>
      <c r="CU925" s="879"/>
      <c r="CV925" s="879"/>
      <c r="CW925" s="879"/>
      <c r="CX925" s="879"/>
      <c r="CY925" s="879"/>
      <c r="CZ925" s="879"/>
      <c r="DA925" s="879"/>
      <c r="DB925" s="879"/>
      <c r="DC925" s="879"/>
      <c r="DD925" s="879"/>
      <c r="DE925" s="879"/>
      <c r="DF925" s="879"/>
      <c r="DG925" s="879"/>
      <c r="DH925" s="879"/>
      <c r="DI925" s="879"/>
      <c r="DJ925" s="879"/>
      <c r="DK925" s="879"/>
      <c r="DL925" s="879"/>
      <c r="DM925" s="879"/>
      <c r="DN925" s="879"/>
      <c r="DO925" s="879"/>
      <c r="DP925" s="879"/>
      <c r="DQ925" s="879"/>
      <c r="DR925" s="879"/>
      <c r="DS925" s="879"/>
      <c r="DT925" s="879"/>
    </row>
    <row r="926" spans="5:124" s="494" customFormat="1" ht="16" hidden="1" customHeight="1" outlineLevel="1" x14ac:dyDescent="0.15">
      <c r="E926" s="879"/>
      <c r="G926" s="493"/>
      <c r="J926" s="147"/>
      <c r="K926" s="991" t="str">
        <f>X!$C$174</f>
        <v>Lugano</v>
      </c>
      <c r="L926" s="992"/>
      <c r="M926" s="992"/>
      <c r="N926" s="992"/>
      <c r="O926" s="992"/>
      <c r="P926" s="992"/>
      <c r="Q926" s="992"/>
      <c r="R926" s="993"/>
      <c r="S926" s="993"/>
      <c r="T926" s="992"/>
      <c r="U926" s="473"/>
      <c r="W926" s="1361">
        <v>603</v>
      </c>
      <c r="X926" s="1361"/>
      <c r="Y926" s="1272"/>
      <c r="Z926" s="1272"/>
      <c r="AA926" s="1361">
        <v>5</v>
      </c>
      <c r="AB926" s="1361"/>
      <c r="AC926" s="1272"/>
      <c r="AD926" s="1272"/>
      <c r="AE926" s="1361">
        <v>492</v>
      </c>
      <c r="AF926" s="1361"/>
      <c r="AG926" s="1272"/>
      <c r="AH926" s="1272"/>
      <c r="AI926" s="1361">
        <v>1544</v>
      </c>
      <c r="AJ926" s="1361"/>
      <c r="AK926" s="1272"/>
      <c r="AL926" s="1272"/>
      <c r="AN926" s="537"/>
      <c r="AO926" s="536"/>
      <c r="AP926" s="536"/>
      <c r="AQ926" s="536"/>
      <c r="AR926" s="536"/>
      <c r="AU926" s="325"/>
      <c r="AV926" s="325"/>
      <c r="AW926" s="325"/>
      <c r="AX926" s="325"/>
      <c r="AY926" s="325"/>
      <c r="AZ926" s="325"/>
      <c r="BA926" s="325"/>
      <c r="BB926" s="325"/>
      <c r="BC926" s="325"/>
      <c r="BD926" s="325"/>
      <c r="BE926" s="325"/>
      <c r="BF926" s="325"/>
      <c r="BG926" s="325"/>
      <c r="BH926" s="325"/>
      <c r="BI926" s="325"/>
      <c r="BJ926" s="325"/>
      <c r="BL926" s="537"/>
      <c r="BM926" s="536"/>
      <c r="BN926" s="536"/>
      <c r="BO926" s="501"/>
      <c r="BQ926" s="201"/>
      <c r="BR926" s="796"/>
      <c r="BS926" s="879"/>
      <c r="BT926" s="879"/>
      <c r="BU926" s="880"/>
      <c r="BV926" s="880"/>
      <c r="BW926" s="880"/>
      <c r="BX926" s="880"/>
      <c r="BY926" s="880"/>
      <c r="BZ926" s="880"/>
      <c r="CA926" s="880"/>
      <c r="CB926" s="880"/>
      <c r="CC926" s="880"/>
      <c r="CD926" s="879"/>
      <c r="CE926" s="879"/>
      <c r="CF926" s="879"/>
      <c r="CG926" s="879"/>
      <c r="CH926" s="879"/>
      <c r="CI926" s="879"/>
      <c r="CJ926" s="879"/>
      <c r="CK926" s="879"/>
      <c r="CL926" s="879"/>
      <c r="CM926" s="879"/>
      <c r="CN926" s="879"/>
      <c r="CO926" s="879"/>
      <c r="CP926" s="879"/>
      <c r="CQ926" s="879"/>
      <c r="CR926" s="879"/>
      <c r="CS926" s="879"/>
      <c r="CT926" s="879"/>
      <c r="CU926" s="879"/>
      <c r="CV926" s="879"/>
      <c r="CW926" s="879"/>
      <c r="CX926" s="879"/>
      <c r="CY926" s="879"/>
      <c r="CZ926" s="879"/>
      <c r="DA926" s="879"/>
      <c r="DB926" s="879"/>
      <c r="DC926" s="879"/>
      <c r="DD926" s="879"/>
      <c r="DE926" s="879"/>
      <c r="DF926" s="879"/>
      <c r="DG926" s="879"/>
      <c r="DH926" s="879"/>
      <c r="DI926" s="879"/>
      <c r="DJ926" s="879"/>
      <c r="DK926" s="879"/>
      <c r="DL926" s="879"/>
      <c r="DM926" s="879"/>
      <c r="DN926" s="879"/>
      <c r="DO926" s="879"/>
      <c r="DP926" s="879"/>
      <c r="DQ926" s="879"/>
      <c r="DR926" s="879"/>
      <c r="DS926" s="879"/>
      <c r="DT926" s="879"/>
    </row>
    <row r="927" spans="5:124" s="494" customFormat="1" ht="16" hidden="1" customHeight="1" outlineLevel="1" x14ac:dyDescent="0.15">
      <c r="E927" s="879"/>
      <c r="G927" s="493"/>
      <c r="J927" s="147"/>
      <c r="K927" s="991" t="str">
        <f>X!$C$213</f>
        <v>San Gallo</v>
      </c>
      <c r="L927" s="992"/>
      <c r="M927" s="992"/>
      <c r="N927" s="992"/>
      <c r="O927" s="992"/>
      <c r="P927" s="992"/>
      <c r="Q927" s="992"/>
      <c r="R927" s="993"/>
      <c r="S927" s="993"/>
      <c r="T927" s="992"/>
      <c r="U927" s="473"/>
      <c r="W927" s="1361">
        <v>971</v>
      </c>
      <c r="X927" s="1361"/>
      <c r="Y927" s="1272"/>
      <c r="Z927" s="1272"/>
      <c r="AA927" s="1361">
        <v>84</v>
      </c>
      <c r="AB927" s="1361"/>
      <c r="AC927" s="1272"/>
      <c r="AD927" s="1272"/>
      <c r="AE927" s="1361">
        <v>829</v>
      </c>
      <c r="AF927" s="1361"/>
      <c r="AG927" s="1272"/>
      <c r="AH927" s="1272"/>
      <c r="AI927" s="1361">
        <v>1786</v>
      </c>
      <c r="AJ927" s="1361"/>
      <c r="AK927" s="1272"/>
      <c r="AL927" s="1272"/>
      <c r="AN927" s="537"/>
      <c r="AO927" s="536"/>
      <c r="AP927" s="536"/>
      <c r="AQ927" s="536"/>
      <c r="AR927" s="536"/>
      <c r="AU927" s="325"/>
      <c r="AV927" s="325"/>
      <c r="AW927" s="325"/>
      <c r="AX927" s="325"/>
      <c r="AY927" s="325"/>
      <c r="AZ927" s="325"/>
      <c r="BA927" s="325"/>
      <c r="BB927" s="325"/>
      <c r="BC927" s="325"/>
      <c r="BD927" s="325"/>
      <c r="BE927" s="325"/>
      <c r="BF927" s="325"/>
      <c r="BG927" s="325"/>
      <c r="BH927" s="325"/>
      <c r="BI927" s="325"/>
      <c r="BJ927" s="325"/>
      <c r="BL927" s="537"/>
      <c r="BM927" s="536"/>
      <c r="BN927" s="536"/>
      <c r="BO927" s="501"/>
      <c r="BQ927" s="201"/>
      <c r="BR927" s="796"/>
      <c r="BS927" s="879"/>
      <c r="BT927" s="879"/>
      <c r="BU927" s="880"/>
      <c r="BV927" s="880"/>
      <c r="BW927" s="880"/>
      <c r="BX927" s="880"/>
      <c r="BY927" s="880"/>
      <c r="BZ927" s="880"/>
      <c r="CA927" s="880"/>
      <c r="CB927" s="880"/>
      <c r="CC927" s="880"/>
      <c r="CD927" s="879"/>
      <c r="CE927" s="879"/>
      <c r="CF927" s="879"/>
      <c r="CG927" s="879"/>
      <c r="CH927" s="879"/>
      <c r="CI927" s="879"/>
      <c r="CJ927" s="879"/>
      <c r="CK927" s="879"/>
      <c r="CL927" s="879"/>
      <c r="CM927" s="879"/>
      <c r="CN927" s="879"/>
      <c r="CO927" s="879"/>
      <c r="CP927" s="879"/>
      <c r="CQ927" s="879"/>
      <c r="CR927" s="879"/>
      <c r="CS927" s="879"/>
      <c r="CT927" s="879"/>
      <c r="CU927" s="879"/>
      <c r="CV927" s="879"/>
      <c r="CW927" s="879"/>
      <c r="CX927" s="879"/>
      <c r="CY927" s="879"/>
      <c r="CZ927" s="879"/>
      <c r="DA927" s="879"/>
      <c r="DB927" s="879"/>
      <c r="DC927" s="879"/>
      <c r="DD927" s="879"/>
      <c r="DE927" s="879"/>
      <c r="DF927" s="879"/>
      <c r="DG927" s="879"/>
      <c r="DH927" s="879"/>
      <c r="DI927" s="879"/>
      <c r="DJ927" s="879"/>
      <c r="DK927" s="879"/>
      <c r="DL927" s="879"/>
      <c r="DM927" s="879"/>
      <c r="DN927" s="879"/>
      <c r="DO927" s="879"/>
      <c r="DP927" s="879"/>
      <c r="DQ927" s="879"/>
      <c r="DR927" s="879"/>
      <c r="DS927" s="879"/>
      <c r="DT927" s="879"/>
    </row>
    <row r="928" spans="5:124" s="494" customFormat="1" ht="16" hidden="1" customHeight="1" outlineLevel="1" x14ac:dyDescent="0.15">
      <c r="E928" s="879"/>
      <c r="G928" s="493"/>
      <c r="J928" s="147"/>
      <c r="K928" s="991" t="str">
        <f>X!$C$275</f>
        <v>Zurigo</v>
      </c>
      <c r="L928" s="992"/>
      <c r="M928" s="992"/>
      <c r="N928" s="992"/>
      <c r="O928" s="992"/>
      <c r="P928" s="992"/>
      <c r="Q928" s="992"/>
      <c r="R928" s="993"/>
      <c r="S928" s="993"/>
      <c r="T928" s="992"/>
      <c r="U928" s="473"/>
      <c r="W928" s="1361">
        <v>804</v>
      </c>
      <c r="X928" s="1361"/>
      <c r="Y928" s="1272"/>
      <c r="Z928" s="1272"/>
      <c r="AA928" s="1361">
        <v>40</v>
      </c>
      <c r="AB928" s="1361"/>
      <c r="AC928" s="1272"/>
      <c r="AD928" s="1272"/>
      <c r="AE928" s="1361">
        <v>761</v>
      </c>
      <c r="AF928" s="1361"/>
      <c r="AG928" s="1272"/>
      <c r="AH928" s="1272"/>
      <c r="AI928" s="1361">
        <v>1705</v>
      </c>
      <c r="AJ928" s="1361"/>
      <c r="AK928" s="1272"/>
      <c r="AL928" s="1272"/>
      <c r="AN928" s="537"/>
      <c r="AO928" s="536"/>
      <c r="AP928" s="536"/>
      <c r="AQ928" s="536"/>
      <c r="AR928" s="536"/>
      <c r="AU928" s="325"/>
      <c r="AV928" s="325"/>
      <c r="AW928" s="325"/>
      <c r="AX928" s="325"/>
      <c r="AY928" s="325"/>
      <c r="AZ928" s="325"/>
      <c r="BA928" s="325"/>
      <c r="BB928" s="325"/>
      <c r="BC928" s="325"/>
      <c r="BD928" s="325"/>
      <c r="BE928" s="325"/>
      <c r="BF928" s="325"/>
      <c r="BG928" s="325"/>
      <c r="BH928" s="325"/>
      <c r="BI928" s="325"/>
      <c r="BJ928" s="325"/>
      <c r="BL928" s="537"/>
      <c r="BM928" s="536"/>
      <c r="BN928" s="536"/>
      <c r="BO928" s="501"/>
      <c r="BQ928" s="201"/>
      <c r="BR928" s="796"/>
      <c r="BS928" s="879"/>
      <c r="BT928" s="879"/>
      <c r="BU928" s="880"/>
      <c r="BV928" s="880"/>
      <c r="BW928" s="880"/>
      <c r="BX928" s="880"/>
      <c r="BY928" s="880"/>
      <c r="BZ928" s="880"/>
      <c r="CA928" s="880"/>
      <c r="CB928" s="880"/>
      <c r="CC928" s="880"/>
      <c r="CD928" s="879"/>
      <c r="CE928" s="879"/>
      <c r="CF928" s="879"/>
      <c r="CG928" s="879"/>
      <c r="CH928" s="879"/>
      <c r="CI928" s="879"/>
      <c r="CJ928" s="879"/>
      <c r="CK928" s="879"/>
      <c r="CL928" s="879"/>
      <c r="CM928" s="879"/>
      <c r="CN928" s="879"/>
      <c r="CO928" s="879"/>
      <c r="CP928" s="879"/>
      <c r="CQ928" s="879"/>
      <c r="CR928" s="879"/>
      <c r="CS928" s="879"/>
      <c r="CT928" s="879"/>
      <c r="CU928" s="879"/>
      <c r="CV928" s="879"/>
      <c r="CW928" s="879"/>
      <c r="CX928" s="879"/>
      <c r="CY928" s="879"/>
      <c r="CZ928" s="879"/>
      <c r="DA928" s="879"/>
      <c r="DB928" s="879"/>
      <c r="DC928" s="879"/>
      <c r="DD928" s="879"/>
      <c r="DE928" s="879"/>
      <c r="DF928" s="879"/>
      <c r="DG928" s="879"/>
      <c r="DH928" s="879"/>
      <c r="DI928" s="879"/>
      <c r="DJ928" s="879"/>
      <c r="DK928" s="879"/>
      <c r="DL928" s="879"/>
      <c r="DM928" s="879"/>
      <c r="DN928" s="879"/>
      <c r="DO928" s="879"/>
      <c r="DP928" s="879"/>
      <c r="DQ928" s="879"/>
      <c r="DR928" s="879"/>
      <c r="DS928" s="879"/>
      <c r="DT928" s="879"/>
    </row>
    <row r="929" spans="5:124" s="494" customFormat="1" ht="16" hidden="1" customHeight="1" outlineLevel="1" x14ac:dyDescent="0.15">
      <c r="E929" s="879"/>
      <c r="G929" s="493"/>
      <c r="J929" s="147"/>
      <c r="K929"/>
      <c r="U929" s="27"/>
      <c r="W929" s="1516"/>
      <c r="X929" s="1516"/>
      <c r="Y929" s="1272"/>
      <c r="Z929" s="1272"/>
      <c r="AA929" s="1516"/>
      <c r="AB929" s="1516"/>
      <c r="AC929" s="1272"/>
      <c r="AD929" s="1272"/>
      <c r="AE929" s="1516"/>
      <c r="AF929" s="1516"/>
      <c r="AG929" s="1272"/>
      <c r="AH929" s="1272"/>
      <c r="AI929" s="1516"/>
      <c r="AJ929" s="1516"/>
      <c r="AK929" s="1272"/>
      <c r="AL929" s="1272"/>
      <c r="AN929" s="537"/>
      <c r="AO929" s="536"/>
      <c r="AP929" s="536"/>
      <c r="AQ929" s="536"/>
      <c r="AR929" s="536"/>
      <c r="AU929" s="325"/>
      <c r="AV929" s="325"/>
      <c r="AW929" s="325"/>
      <c r="AX929" s="325"/>
      <c r="AY929" s="325"/>
      <c r="AZ929" s="325"/>
      <c r="BA929" s="325"/>
      <c r="BB929" s="325"/>
      <c r="BC929" s="325"/>
      <c r="BD929" s="325"/>
      <c r="BE929" s="325"/>
      <c r="BF929" s="325"/>
      <c r="BG929" s="325"/>
      <c r="BH929" s="325"/>
      <c r="BI929" s="325"/>
      <c r="BJ929" s="325"/>
      <c r="BL929" s="537"/>
      <c r="BM929" s="536"/>
      <c r="BN929" s="536"/>
      <c r="BO929" s="501"/>
      <c r="BQ929" s="201"/>
      <c r="BR929" s="796"/>
      <c r="BS929" s="879"/>
      <c r="BT929" s="879"/>
      <c r="BU929" s="880"/>
      <c r="BV929" s="880"/>
      <c r="BW929" s="880"/>
      <c r="BX929" s="880"/>
      <c r="BY929" s="880"/>
      <c r="BZ929" s="880"/>
      <c r="CA929" s="880"/>
      <c r="CB929" s="880"/>
      <c r="CC929" s="880"/>
      <c r="CD929" s="879"/>
      <c r="CE929" s="879"/>
      <c r="CF929" s="879"/>
      <c r="CG929" s="879"/>
      <c r="CH929" s="879"/>
      <c r="CI929" s="879"/>
      <c r="CJ929" s="879"/>
      <c r="CK929" s="879"/>
      <c r="CL929" s="879"/>
      <c r="CM929" s="879"/>
      <c r="CN929" s="879"/>
      <c r="CO929" s="879"/>
      <c r="CP929" s="879"/>
      <c r="CQ929" s="879"/>
      <c r="CR929" s="879"/>
      <c r="CS929" s="879"/>
      <c r="CT929" s="879"/>
      <c r="CU929" s="879"/>
      <c r="CV929" s="879"/>
      <c r="CW929" s="879"/>
      <c r="CX929" s="879"/>
      <c r="CY929" s="879"/>
      <c r="CZ929" s="879"/>
      <c r="DA929" s="879"/>
      <c r="DB929" s="879"/>
      <c r="DC929" s="879"/>
      <c r="DD929" s="879"/>
      <c r="DE929" s="879"/>
      <c r="DF929" s="879"/>
      <c r="DG929" s="879"/>
      <c r="DH929" s="879"/>
      <c r="DI929" s="879"/>
      <c r="DJ929" s="879"/>
      <c r="DK929" s="879"/>
      <c r="DL929" s="879"/>
      <c r="DM929" s="879"/>
      <c r="DN929" s="879"/>
      <c r="DO929" s="879"/>
      <c r="DP929" s="879"/>
      <c r="DQ929" s="879"/>
      <c r="DR929" s="879"/>
      <c r="DS929" s="879"/>
      <c r="DT929" s="879"/>
    </row>
    <row r="930" spans="5:124" s="494" customFormat="1" ht="16" hidden="1" customHeight="1" outlineLevel="1" x14ac:dyDescent="0.15">
      <c r="E930" s="879"/>
      <c r="G930" s="493"/>
      <c r="J930" s="147"/>
      <c r="K930" s="750" t="str">
        <f>K921</f>
        <v>Basilea</v>
      </c>
      <c r="L930" s="992"/>
      <c r="M930" s="992"/>
      <c r="N930" s="992"/>
      <c r="O930" s="992"/>
      <c r="P930" s="992"/>
      <c r="Q930" s="992"/>
      <c r="R930" s="994"/>
      <c r="S930" s="994"/>
      <c r="T930" s="992"/>
      <c r="U930" s="473"/>
      <c r="W930" s="1271">
        <f>IF($K921=$K$939,W921,0)</f>
        <v>0</v>
      </c>
      <c r="X930" s="1271"/>
      <c r="Y930" s="1272"/>
      <c r="Z930" s="1272"/>
      <c r="AA930" s="1271">
        <f>IF($K921=$K$939,AA921,0)</f>
        <v>0</v>
      </c>
      <c r="AB930" s="1271"/>
      <c r="AC930" s="1272"/>
      <c r="AD930" s="1272"/>
      <c r="AE930" s="1271">
        <f>IF($K921=$K$939,AE921,0)</f>
        <v>0</v>
      </c>
      <c r="AF930" s="1271"/>
      <c r="AG930" s="1272"/>
      <c r="AH930" s="1272"/>
      <c r="AI930" s="1271">
        <f>IF($K921=$K$939,AI921,0)</f>
        <v>0</v>
      </c>
      <c r="AJ930" s="1271"/>
      <c r="AK930" s="1272"/>
      <c r="AL930" s="1272"/>
      <c r="AN930" s="537"/>
      <c r="AO930" s="536"/>
      <c r="AP930" s="536"/>
      <c r="AQ930" s="536"/>
      <c r="AR930" s="536"/>
      <c r="AU930" s="325"/>
      <c r="AV930" s="325"/>
      <c r="AW930" s="325"/>
      <c r="AX930" s="325"/>
      <c r="AY930" s="325"/>
      <c r="AZ930" s="325"/>
      <c r="BA930" s="325"/>
      <c r="BB930" s="325"/>
      <c r="BC930" s="325"/>
      <c r="BD930" s="325"/>
      <c r="BE930" s="325"/>
      <c r="BF930" s="325"/>
      <c r="BG930" s="325"/>
      <c r="BH930" s="325"/>
      <c r="BI930" s="325"/>
      <c r="BJ930" s="325"/>
      <c r="BL930" s="537"/>
      <c r="BM930" s="536"/>
      <c r="BN930" s="536"/>
      <c r="BO930" s="501"/>
      <c r="BQ930" s="201"/>
      <c r="BR930" s="796"/>
      <c r="BS930" s="879"/>
      <c r="BT930" s="879"/>
      <c r="BU930" s="880"/>
      <c r="BV930" s="880"/>
      <c r="BW930" s="880"/>
      <c r="BX930" s="880"/>
      <c r="BY930" s="880"/>
      <c r="BZ930" s="880"/>
      <c r="CA930" s="880"/>
      <c r="CB930" s="880"/>
      <c r="CC930" s="880"/>
      <c r="CD930" s="879"/>
      <c r="CE930" s="879"/>
      <c r="CF930" s="879"/>
      <c r="CG930" s="879"/>
      <c r="CH930" s="879"/>
      <c r="CI930" s="879"/>
      <c r="CJ930" s="879"/>
      <c r="CK930" s="879"/>
      <c r="CL930" s="879"/>
      <c r="CM930" s="879"/>
      <c r="CN930" s="879"/>
      <c r="CO930" s="879"/>
      <c r="CP930" s="879"/>
      <c r="CQ930" s="879"/>
      <c r="CR930" s="879"/>
      <c r="CS930" s="879"/>
      <c r="CT930" s="879"/>
      <c r="CU930" s="879"/>
      <c r="CV930" s="879"/>
      <c r="CW930" s="879"/>
      <c r="CX930" s="879"/>
      <c r="CY930" s="879"/>
      <c r="CZ930" s="879"/>
      <c r="DA930" s="879"/>
      <c r="DB930" s="879"/>
      <c r="DC930" s="879"/>
      <c r="DD930" s="879"/>
      <c r="DE930" s="879"/>
      <c r="DF930" s="879"/>
      <c r="DG930" s="879"/>
      <c r="DH930" s="879"/>
      <c r="DI930" s="879"/>
      <c r="DJ930" s="879"/>
      <c r="DK930" s="879"/>
      <c r="DL930" s="879"/>
      <c r="DM930" s="879"/>
      <c r="DN930" s="879"/>
      <c r="DO930" s="879"/>
      <c r="DP930" s="879"/>
      <c r="DQ930" s="879"/>
      <c r="DR930" s="879"/>
      <c r="DS930" s="879"/>
      <c r="DT930" s="879"/>
    </row>
    <row r="931" spans="5:124" s="494" customFormat="1" ht="16" hidden="1" customHeight="1" outlineLevel="1" x14ac:dyDescent="0.15">
      <c r="E931" s="879"/>
      <c r="G931" s="493"/>
      <c r="J931" s="147"/>
      <c r="K931" s="750" t="str">
        <f t="shared" ref="K931:K937" si="227">K922</f>
        <v>Berna</v>
      </c>
      <c r="L931" s="992"/>
      <c r="M931" s="992"/>
      <c r="N931" s="992"/>
      <c r="O931" s="992"/>
      <c r="P931" s="992"/>
      <c r="Q931" s="992"/>
      <c r="R931" s="994"/>
      <c r="S931" s="994"/>
      <c r="T931" s="992"/>
      <c r="U931" s="473"/>
      <c r="W931" s="1271">
        <f t="shared" ref="W931:W936" si="228">IF($K922=$K$939,W922,0)</f>
        <v>0</v>
      </c>
      <c r="X931" s="1271"/>
      <c r="Y931" s="1272"/>
      <c r="Z931" s="1272"/>
      <c r="AA931" s="1271">
        <f t="shared" ref="AA931:AA936" si="229">IF($K922=$K$939,AA922,0)</f>
        <v>0</v>
      </c>
      <c r="AB931" s="1271"/>
      <c r="AC931" s="1272"/>
      <c r="AD931" s="1272"/>
      <c r="AE931" s="1271">
        <f t="shared" ref="AE931:AE936" si="230">IF($K922=$K$939,AE922,0)</f>
        <v>0</v>
      </c>
      <c r="AF931" s="1271"/>
      <c r="AG931" s="1272"/>
      <c r="AH931" s="1272"/>
      <c r="AI931" s="1271">
        <f t="shared" ref="AI931:AI936" si="231">IF($K922=$K$939,AI922,0)</f>
        <v>0</v>
      </c>
      <c r="AJ931" s="1271"/>
      <c r="AK931" s="1272"/>
      <c r="AL931" s="1272"/>
      <c r="AN931" s="537"/>
      <c r="AO931" s="536"/>
      <c r="AP931" s="536"/>
      <c r="AQ931" s="536"/>
      <c r="AR931" s="536"/>
      <c r="AU931" s="325"/>
      <c r="AV931" s="325"/>
      <c r="AW931" s="325"/>
      <c r="AX931" s="325"/>
      <c r="AY931" s="325"/>
      <c r="AZ931" s="325"/>
      <c r="BA931" s="325"/>
      <c r="BB931" s="325"/>
      <c r="BC931" s="325"/>
      <c r="BD931" s="325"/>
      <c r="BE931" s="325"/>
      <c r="BF931" s="325"/>
      <c r="BG931" s="325"/>
      <c r="BH931" s="325"/>
      <c r="BI931" s="325"/>
      <c r="BJ931" s="325"/>
      <c r="BL931" s="537"/>
      <c r="BM931" s="536"/>
      <c r="BN931" s="536"/>
      <c r="BO931" s="501"/>
      <c r="BQ931" s="201"/>
      <c r="BR931" s="796"/>
      <c r="BS931" s="879"/>
      <c r="BT931" s="879"/>
      <c r="BU931" s="880"/>
      <c r="BV931" s="880"/>
      <c r="BW931" s="880"/>
      <c r="BX931" s="880"/>
      <c r="BY931" s="880"/>
      <c r="BZ931" s="880"/>
      <c r="CA931" s="880"/>
      <c r="CB931" s="880"/>
      <c r="CC931" s="880"/>
      <c r="CD931" s="879"/>
      <c r="CE931" s="879"/>
      <c r="CF931" s="879"/>
      <c r="CG931" s="879"/>
      <c r="CH931" s="879"/>
      <c r="CI931" s="879"/>
      <c r="CJ931" s="879"/>
      <c r="CK931" s="879"/>
      <c r="CL931" s="879"/>
      <c r="CM931" s="879"/>
      <c r="CN931" s="879"/>
      <c r="CO931" s="879"/>
      <c r="CP931" s="879"/>
      <c r="CQ931" s="879"/>
      <c r="CR931" s="879"/>
      <c r="CS931" s="879"/>
      <c r="CT931" s="879"/>
      <c r="CU931" s="879"/>
      <c r="CV931" s="879"/>
      <c r="CW931" s="879"/>
      <c r="CX931" s="879"/>
      <c r="CY931" s="879"/>
      <c r="CZ931" s="879"/>
      <c r="DA931" s="879"/>
      <c r="DB931" s="879"/>
      <c r="DC931" s="879"/>
      <c r="DD931" s="879"/>
      <c r="DE931" s="879"/>
      <c r="DF931" s="879"/>
      <c r="DG931" s="879"/>
      <c r="DH931" s="879"/>
      <c r="DI931" s="879"/>
      <c r="DJ931" s="879"/>
      <c r="DK931" s="879"/>
      <c r="DL931" s="879"/>
      <c r="DM931" s="879"/>
      <c r="DN931" s="879"/>
      <c r="DO931" s="879"/>
      <c r="DP931" s="879"/>
      <c r="DQ931" s="879"/>
      <c r="DR931" s="879"/>
      <c r="DS931" s="879"/>
      <c r="DT931" s="879"/>
    </row>
    <row r="932" spans="5:124" s="494" customFormat="1" ht="16" hidden="1" customHeight="1" outlineLevel="1" x14ac:dyDescent="0.15">
      <c r="E932" s="879"/>
      <c r="G932" s="493"/>
      <c r="J932" s="147"/>
      <c r="K932" s="750" t="str">
        <f t="shared" si="227"/>
        <v>Davos</v>
      </c>
      <c r="L932" s="992"/>
      <c r="M932" s="992"/>
      <c r="N932" s="992"/>
      <c r="O932" s="992"/>
      <c r="P932" s="992"/>
      <c r="Q932" s="992"/>
      <c r="R932" s="994"/>
      <c r="S932" s="994"/>
      <c r="T932" s="992"/>
      <c r="U932" s="473"/>
      <c r="W932" s="1271">
        <f t="shared" si="228"/>
        <v>0</v>
      </c>
      <c r="X932" s="1271"/>
      <c r="Y932" s="1272"/>
      <c r="Z932" s="1272"/>
      <c r="AA932" s="1271">
        <f t="shared" si="229"/>
        <v>0</v>
      </c>
      <c r="AB932" s="1271"/>
      <c r="AC932" s="1272"/>
      <c r="AD932" s="1272"/>
      <c r="AE932" s="1271">
        <f t="shared" si="230"/>
        <v>0</v>
      </c>
      <c r="AF932" s="1271"/>
      <c r="AG932" s="1272"/>
      <c r="AH932" s="1272"/>
      <c r="AI932" s="1271">
        <f t="shared" si="231"/>
        <v>0</v>
      </c>
      <c r="AJ932" s="1271"/>
      <c r="AK932" s="1272"/>
      <c r="AL932" s="1272"/>
      <c r="AN932" s="537"/>
      <c r="AO932" s="536"/>
      <c r="AP932" s="536"/>
      <c r="AQ932" s="536"/>
      <c r="AR932" s="536"/>
      <c r="AU932" s="325"/>
      <c r="AV932" s="325"/>
      <c r="AW932" s="325"/>
      <c r="AX932" s="325"/>
      <c r="AY932" s="325"/>
      <c r="AZ932" s="325"/>
      <c r="BA932" s="325"/>
      <c r="BB932" s="325"/>
      <c r="BC932" s="325"/>
      <c r="BD932" s="325"/>
      <c r="BE932" s="325"/>
      <c r="BF932" s="325"/>
      <c r="BG932" s="325"/>
      <c r="BH932" s="325"/>
      <c r="BI932" s="325"/>
      <c r="BJ932" s="325"/>
      <c r="BL932" s="537"/>
      <c r="BM932" s="536"/>
      <c r="BN932" s="536"/>
      <c r="BO932" s="501"/>
      <c r="BQ932" s="201"/>
      <c r="BR932" s="796"/>
      <c r="BS932" s="879"/>
      <c r="BT932" s="879"/>
      <c r="BU932" s="880"/>
      <c r="BV932" s="880"/>
      <c r="BW932" s="880"/>
      <c r="BX932" s="880"/>
      <c r="BY932" s="880"/>
      <c r="BZ932" s="880"/>
      <c r="CA932" s="880"/>
      <c r="CB932" s="880"/>
      <c r="CC932" s="880"/>
      <c r="CD932" s="879"/>
      <c r="CE932" s="879"/>
      <c r="CF932" s="879"/>
      <c r="CG932" s="879"/>
      <c r="CH932" s="879"/>
      <c r="CI932" s="879"/>
      <c r="CJ932" s="879"/>
      <c r="CK932" s="879"/>
      <c r="CL932" s="879"/>
      <c r="CM932" s="879"/>
      <c r="CN932" s="879"/>
      <c r="CO932" s="879"/>
      <c r="CP932" s="879"/>
      <c r="CQ932" s="879"/>
      <c r="CR932" s="879"/>
      <c r="CS932" s="879"/>
      <c r="CT932" s="879"/>
      <c r="CU932" s="879"/>
      <c r="CV932" s="879"/>
      <c r="CW932" s="879"/>
      <c r="CX932" s="879"/>
      <c r="CY932" s="879"/>
      <c r="CZ932" s="879"/>
      <c r="DA932" s="879"/>
      <c r="DB932" s="879"/>
      <c r="DC932" s="879"/>
      <c r="DD932" s="879"/>
      <c r="DE932" s="879"/>
      <c r="DF932" s="879"/>
      <c r="DG932" s="879"/>
      <c r="DH932" s="879"/>
      <c r="DI932" s="879"/>
      <c r="DJ932" s="879"/>
      <c r="DK932" s="879"/>
      <c r="DL932" s="879"/>
      <c r="DM932" s="879"/>
      <c r="DN932" s="879"/>
      <c r="DO932" s="879"/>
      <c r="DP932" s="879"/>
      <c r="DQ932" s="879"/>
      <c r="DR932" s="879"/>
      <c r="DS932" s="879"/>
      <c r="DT932" s="879"/>
    </row>
    <row r="933" spans="5:124" s="494" customFormat="1" ht="16" hidden="1" customHeight="1" outlineLevel="1" x14ac:dyDescent="0.15">
      <c r="E933" s="879"/>
      <c r="G933" s="493"/>
      <c r="J933" s="147"/>
      <c r="K933" s="750" t="str">
        <f t="shared" si="227"/>
        <v>Ginevra</v>
      </c>
      <c r="L933" s="992"/>
      <c r="M933" s="992"/>
      <c r="N933" s="992"/>
      <c r="O933" s="992"/>
      <c r="P933" s="992"/>
      <c r="Q933" s="992"/>
      <c r="R933" s="994"/>
      <c r="S933" s="994"/>
      <c r="T933" s="992"/>
      <c r="U933" s="473"/>
      <c r="W933" s="1271">
        <f t="shared" si="228"/>
        <v>0</v>
      </c>
      <c r="X933" s="1271"/>
      <c r="Y933" s="1272"/>
      <c r="Z933" s="1272"/>
      <c r="AA933" s="1271">
        <f t="shared" si="229"/>
        <v>0</v>
      </c>
      <c r="AB933" s="1271"/>
      <c r="AC933" s="1272"/>
      <c r="AD933" s="1272"/>
      <c r="AE933" s="1271">
        <f t="shared" si="230"/>
        <v>0</v>
      </c>
      <c r="AF933" s="1271"/>
      <c r="AG933" s="1272"/>
      <c r="AH933" s="1272"/>
      <c r="AI933" s="1271">
        <f t="shared" si="231"/>
        <v>0</v>
      </c>
      <c r="AJ933" s="1271"/>
      <c r="AK933" s="1272"/>
      <c r="AL933" s="1272"/>
      <c r="AN933" s="537"/>
      <c r="AO933" s="536"/>
      <c r="AP933" s="536"/>
      <c r="AQ933" s="536"/>
      <c r="AR933" s="536"/>
      <c r="AU933" s="325"/>
      <c r="AV933" s="325"/>
      <c r="AW933" s="325"/>
      <c r="AX933" s="325"/>
      <c r="AY933" s="325"/>
      <c r="AZ933" s="325"/>
      <c r="BA933" s="325"/>
      <c r="BB933" s="325"/>
      <c r="BC933" s="325"/>
      <c r="BD933" s="325"/>
      <c r="BE933" s="325"/>
      <c r="BF933" s="325"/>
      <c r="BG933" s="325"/>
      <c r="BH933" s="325"/>
      <c r="BI933" s="325"/>
      <c r="BJ933" s="325"/>
      <c r="BL933" s="537"/>
      <c r="BM933" s="536"/>
      <c r="BN933" s="536"/>
      <c r="BO933" s="501"/>
      <c r="BQ933" s="201"/>
      <c r="BR933" s="796"/>
      <c r="BS933" s="879"/>
      <c r="BT933" s="879"/>
      <c r="BU933" s="880"/>
      <c r="BV933" s="880"/>
      <c r="BW933" s="880"/>
      <c r="BX933" s="880"/>
      <c r="BY933" s="880"/>
      <c r="BZ933" s="880"/>
      <c r="CA933" s="880"/>
      <c r="CB933" s="880"/>
      <c r="CC933" s="880"/>
      <c r="CD933" s="879"/>
      <c r="CE933" s="879"/>
      <c r="CF933" s="879"/>
      <c r="CG933" s="879"/>
      <c r="CH933" s="879"/>
      <c r="CI933" s="879"/>
      <c r="CJ933" s="879"/>
      <c r="CK933" s="879"/>
      <c r="CL933" s="879"/>
      <c r="CM933" s="879"/>
      <c r="CN933" s="879"/>
      <c r="CO933" s="879"/>
      <c r="CP933" s="879"/>
      <c r="CQ933" s="879"/>
      <c r="CR933" s="879"/>
      <c r="CS933" s="879"/>
      <c r="CT933" s="879"/>
      <c r="CU933" s="879"/>
      <c r="CV933" s="879"/>
      <c r="CW933" s="879"/>
      <c r="CX933" s="879"/>
      <c r="CY933" s="879"/>
      <c r="CZ933" s="879"/>
      <c r="DA933" s="879"/>
      <c r="DB933" s="879"/>
      <c r="DC933" s="879"/>
      <c r="DD933" s="879"/>
      <c r="DE933" s="879"/>
      <c r="DF933" s="879"/>
      <c r="DG933" s="879"/>
      <c r="DH933" s="879"/>
      <c r="DI933" s="879"/>
      <c r="DJ933" s="879"/>
      <c r="DK933" s="879"/>
      <c r="DL933" s="879"/>
      <c r="DM933" s="879"/>
      <c r="DN933" s="879"/>
      <c r="DO933" s="879"/>
      <c r="DP933" s="879"/>
      <c r="DQ933" s="879"/>
      <c r="DR933" s="879"/>
      <c r="DS933" s="879"/>
      <c r="DT933" s="879"/>
    </row>
    <row r="934" spans="5:124" s="494" customFormat="1" ht="16" hidden="1" customHeight="1" outlineLevel="1" x14ac:dyDescent="0.15">
      <c r="E934" s="879"/>
      <c r="G934" s="493"/>
      <c r="J934" s="147"/>
      <c r="K934" s="750" t="str">
        <f t="shared" si="227"/>
        <v>La-Chaux-de-Fonds</v>
      </c>
      <c r="L934" s="992"/>
      <c r="M934" s="992"/>
      <c r="N934" s="992"/>
      <c r="O934" s="992"/>
      <c r="P934" s="992"/>
      <c r="Q934" s="992"/>
      <c r="R934" s="994"/>
      <c r="S934" s="994"/>
      <c r="T934" s="992"/>
      <c r="U934" s="473"/>
      <c r="W934" s="1271">
        <f t="shared" si="228"/>
        <v>0</v>
      </c>
      <c r="X934" s="1271"/>
      <c r="Y934" s="1272"/>
      <c r="Z934" s="1272"/>
      <c r="AA934" s="1271">
        <f t="shared" si="229"/>
        <v>0</v>
      </c>
      <c r="AB934" s="1271"/>
      <c r="AC934" s="1272"/>
      <c r="AD934" s="1272"/>
      <c r="AE934" s="1271">
        <f t="shared" si="230"/>
        <v>0</v>
      </c>
      <c r="AF934" s="1271"/>
      <c r="AG934" s="1272"/>
      <c r="AH934" s="1272"/>
      <c r="AI934" s="1271">
        <f t="shared" si="231"/>
        <v>0</v>
      </c>
      <c r="AJ934" s="1271"/>
      <c r="AK934" s="1272"/>
      <c r="AL934" s="1272"/>
      <c r="AN934" s="537"/>
      <c r="AO934" s="536"/>
      <c r="AP934" s="536"/>
      <c r="AQ934" s="536"/>
      <c r="AR934" s="536"/>
      <c r="AU934" s="325"/>
      <c r="AV934" s="325"/>
      <c r="AW934" s="325"/>
      <c r="AX934" s="325"/>
      <c r="AY934" s="325"/>
      <c r="AZ934" s="325"/>
      <c r="BA934" s="325"/>
      <c r="BB934" s="325"/>
      <c r="BC934" s="325"/>
      <c r="BD934" s="325"/>
      <c r="BE934" s="325"/>
      <c r="BF934" s="325"/>
      <c r="BG934" s="325"/>
      <c r="BH934" s="325"/>
      <c r="BI934" s="325"/>
      <c r="BJ934" s="325"/>
      <c r="BL934" s="537"/>
      <c r="BM934" s="536"/>
      <c r="BN934" s="536"/>
      <c r="BO934" s="501"/>
      <c r="BQ934" s="201"/>
      <c r="BR934" s="796"/>
      <c r="BS934" s="879"/>
      <c r="BT934" s="879"/>
      <c r="BU934" s="880"/>
      <c r="BV934" s="880"/>
      <c r="BW934" s="880"/>
      <c r="BX934" s="880"/>
      <c r="BY934" s="880"/>
      <c r="BZ934" s="880"/>
      <c r="CA934" s="880"/>
      <c r="CB934" s="880"/>
      <c r="CC934" s="880"/>
      <c r="CD934" s="879"/>
      <c r="CE934" s="879"/>
      <c r="CF934" s="879"/>
      <c r="CG934" s="879"/>
      <c r="CH934" s="879"/>
      <c r="CI934" s="879"/>
      <c r="CJ934" s="879"/>
      <c r="CK934" s="879"/>
      <c r="CL934" s="879"/>
      <c r="CM934" s="879"/>
      <c r="CN934" s="879"/>
      <c r="CO934" s="879"/>
      <c r="CP934" s="879"/>
      <c r="CQ934" s="879"/>
      <c r="CR934" s="879"/>
      <c r="CS934" s="879"/>
      <c r="CT934" s="879"/>
      <c r="CU934" s="879"/>
      <c r="CV934" s="879"/>
      <c r="CW934" s="879"/>
      <c r="CX934" s="879"/>
      <c r="CY934" s="879"/>
      <c r="CZ934" s="879"/>
      <c r="DA934" s="879"/>
      <c r="DB934" s="879"/>
      <c r="DC934" s="879"/>
      <c r="DD934" s="879"/>
      <c r="DE934" s="879"/>
      <c r="DF934" s="879"/>
      <c r="DG934" s="879"/>
      <c r="DH934" s="879"/>
      <c r="DI934" s="879"/>
      <c r="DJ934" s="879"/>
      <c r="DK934" s="879"/>
      <c r="DL934" s="879"/>
      <c r="DM934" s="879"/>
      <c r="DN934" s="879"/>
      <c r="DO934" s="879"/>
      <c r="DP934" s="879"/>
      <c r="DQ934" s="879"/>
      <c r="DR934" s="879"/>
      <c r="DS934" s="879"/>
      <c r="DT934" s="879"/>
    </row>
    <row r="935" spans="5:124" s="494" customFormat="1" ht="16" hidden="1" customHeight="1" outlineLevel="1" x14ac:dyDescent="0.15">
      <c r="E935" s="879"/>
      <c r="G935" s="493"/>
      <c r="J935" s="147"/>
      <c r="K935" s="750" t="str">
        <f t="shared" si="227"/>
        <v>Lugano</v>
      </c>
      <c r="L935" s="992"/>
      <c r="M935" s="992"/>
      <c r="N935" s="992"/>
      <c r="O935" s="992"/>
      <c r="P935" s="992"/>
      <c r="Q935" s="992"/>
      <c r="R935" s="994"/>
      <c r="S935" s="994"/>
      <c r="T935" s="992"/>
      <c r="U935" s="473"/>
      <c r="W935" s="1271">
        <f t="shared" si="228"/>
        <v>0</v>
      </c>
      <c r="X935" s="1271"/>
      <c r="Y935" s="1272"/>
      <c r="Z935" s="1272"/>
      <c r="AA935" s="1271">
        <f t="shared" si="229"/>
        <v>0</v>
      </c>
      <c r="AB935" s="1271"/>
      <c r="AC935" s="1272"/>
      <c r="AD935" s="1272"/>
      <c r="AE935" s="1271">
        <f t="shared" si="230"/>
        <v>0</v>
      </c>
      <c r="AF935" s="1271"/>
      <c r="AG935" s="1272"/>
      <c r="AH935" s="1272"/>
      <c r="AI935" s="1271">
        <f t="shared" si="231"/>
        <v>0</v>
      </c>
      <c r="AJ935" s="1271"/>
      <c r="AK935" s="1272"/>
      <c r="AL935" s="1272"/>
      <c r="AN935" s="537"/>
      <c r="AO935" s="536"/>
      <c r="AP935" s="536"/>
      <c r="AQ935" s="536"/>
      <c r="AR935" s="536"/>
      <c r="AU935" s="325"/>
      <c r="AV935" s="325"/>
      <c r="AW935" s="325"/>
      <c r="AX935" s="325"/>
      <c r="AY935" s="325"/>
      <c r="AZ935" s="325"/>
      <c r="BA935" s="325"/>
      <c r="BB935" s="325"/>
      <c r="BC935" s="325"/>
      <c r="BD935" s="325"/>
      <c r="BE935" s="325"/>
      <c r="BF935" s="325"/>
      <c r="BG935" s="325"/>
      <c r="BH935" s="325"/>
      <c r="BI935" s="325"/>
      <c r="BJ935" s="325"/>
      <c r="BL935" s="537"/>
      <c r="BM935" s="536"/>
      <c r="BN935" s="536"/>
      <c r="BO935" s="501"/>
      <c r="BQ935" s="201"/>
      <c r="BR935" s="796"/>
      <c r="BS935" s="879"/>
      <c r="BT935" s="879"/>
      <c r="BU935" s="880"/>
      <c r="BV935" s="880"/>
      <c r="BW935" s="880"/>
      <c r="BX935" s="880"/>
      <c r="BY935" s="880"/>
      <c r="BZ935" s="880"/>
      <c r="CA935" s="880"/>
      <c r="CB935" s="880"/>
      <c r="CC935" s="880"/>
      <c r="CD935" s="879"/>
      <c r="CE935" s="879"/>
      <c r="CF935" s="879"/>
      <c r="CG935" s="879"/>
      <c r="CH935" s="879"/>
      <c r="CI935" s="879"/>
      <c r="CJ935" s="879"/>
      <c r="CK935" s="879"/>
      <c r="CL935" s="879"/>
      <c r="CM935" s="879"/>
      <c r="CN935" s="879"/>
      <c r="CO935" s="879"/>
      <c r="CP935" s="879"/>
      <c r="CQ935" s="879"/>
      <c r="CR935" s="879"/>
      <c r="CS935" s="879"/>
      <c r="CT935" s="879"/>
      <c r="CU935" s="879"/>
      <c r="CV935" s="879"/>
      <c r="CW935" s="879"/>
      <c r="CX935" s="879"/>
      <c r="CY935" s="879"/>
      <c r="CZ935" s="879"/>
      <c r="DA935" s="879"/>
      <c r="DB935" s="879"/>
      <c r="DC935" s="879"/>
      <c r="DD935" s="879"/>
      <c r="DE935" s="879"/>
      <c r="DF935" s="879"/>
      <c r="DG935" s="879"/>
      <c r="DH935" s="879"/>
      <c r="DI935" s="879"/>
      <c r="DJ935" s="879"/>
      <c r="DK935" s="879"/>
      <c r="DL935" s="879"/>
      <c r="DM935" s="879"/>
      <c r="DN935" s="879"/>
      <c r="DO935" s="879"/>
      <c r="DP935" s="879"/>
      <c r="DQ935" s="879"/>
      <c r="DR935" s="879"/>
      <c r="DS935" s="879"/>
      <c r="DT935" s="879"/>
    </row>
    <row r="936" spans="5:124" s="494" customFormat="1" ht="16" hidden="1" customHeight="1" outlineLevel="1" x14ac:dyDescent="0.15">
      <c r="E936" s="879"/>
      <c r="G936" s="493"/>
      <c r="J936" s="147"/>
      <c r="K936" s="750" t="str">
        <f t="shared" si="227"/>
        <v>San Gallo</v>
      </c>
      <c r="L936" s="992"/>
      <c r="M936" s="992"/>
      <c r="N936" s="992"/>
      <c r="O936" s="992"/>
      <c r="P936" s="992"/>
      <c r="Q936" s="992"/>
      <c r="R936" s="994"/>
      <c r="S936" s="994"/>
      <c r="T936" s="992"/>
      <c r="U936" s="473"/>
      <c r="W936" s="1271">
        <f t="shared" si="228"/>
        <v>0</v>
      </c>
      <c r="X936" s="1271"/>
      <c r="Y936" s="1272"/>
      <c r="Z936" s="1272"/>
      <c r="AA936" s="1271">
        <f t="shared" si="229"/>
        <v>0</v>
      </c>
      <c r="AB936" s="1271"/>
      <c r="AC936" s="1272"/>
      <c r="AD936" s="1272"/>
      <c r="AE936" s="1271">
        <f t="shared" si="230"/>
        <v>0</v>
      </c>
      <c r="AF936" s="1271"/>
      <c r="AG936" s="1272"/>
      <c r="AH936" s="1272"/>
      <c r="AI936" s="1271">
        <f t="shared" si="231"/>
        <v>0</v>
      </c>
      <c r="AJ936" s="1271"/>
      <c r="AK936" s="1272"/>
      <c r="AL936" s="1272"/>
      <c r="AN936" s="537"/>
      <c r="AO936" s="536"/>
      <c r="AP936" s="536"/>
      <c r="AQ936" s="536"/>
      <c r="AR936" s="536"/>
      <c r="AU936" s="325"/>
      <c r="AV936" s="325"/>
      <c r="AW936" s="325"/>
      <c r="AX936" s="325"/>
      <c r="AY936" s="325"/>
      <c r="AZ936" s="325"/>
      <c r="BA936" s="325"/>
      <c r="BB936" s="325"/>
      <c r="BC936" s="325"/>
      <c r="BD936" s="325"/>
      <c r="BE936" s="325"/>
      <c r="BF936" s="325"/>
      <c r="BG936" s="325"/>
      <c r="BH936" s="325"/>
      <c r="BI936" s="325"/>
      <c r="BJ936" s="325"/>
      <c r="BL936" s="537"/>
      <c r="BM936" s="536"/>
      <c r="BN936" s="536"/>
      <c r="BO936" s="501"/>
      <c r="BQ936" s="201"/>
      <c r="BR936" s="796"/>
      <c r="BS936" s="879"/>
      <c r="BT936" s="879"/>
      <c r="BU936" s="880"/>
      <c r="BV936" s="880"/>
      <c r="BW936" s="880"/>
      <c r="BX936" s="880"/>
      <c r="BY936" s="880"/>
      <c r="BZ936" s="880"/>
      <c r="CA936" s="880"/>
      <c r="CB936" s="880"/>
      <c r="CC936" s="880"/>
      <c r="CD936" s="879"/>
      <c r="CE936" s="879"/>
      <c r="CF936" s="879"/>
      <c r="CG936" s="879"/>
      <c r="CH936" s="879"/>
      <c r="CI936" s="879"/>
      <c r="CJ936" s="879"/>
      <c r="CK936" s="879"/>
      <c r="CL936" s="879"/>
      <c r="CM936" s="879"/>
      <c r="CN936" s="879"/>
      <c r="CO936" s="879"/>
      <c r="CP936" s="879"/>
      <c r="CQ936" s="879"/>
      <c r="CR936" s="879"/>
      <c r="CS936" s="879"/>
      <c r="CT936" s="879"/>
      <c r="CU936" s="879"/>
      <c r="CV936" s="879"/>
      <c r="CW936" s="879"/>
      <c r="CX936" s="879"/>
      <c r="CY936" s="879"/>
      <c r="CZ936" s="879"/>
      <c r="DA936" s="879"/>
      <c r="DB936" s="879"/>
      <c r="DC936" s="879"/>
      <c r="DD936" s="879"/>
      <c r="DE936" s="879"/>
      <c r="DF936" s="879"/>
      <c r="DG936" s="879"/>
      <c r="DH936" s="879"/>
      <c r="DI936" s="879"/>
      <c r="DJ936" s="879"/>
      <c r="DK936" s="879"/>
      <c r="DL936" s="879"/>
      <c r="DM936" s="879"/>
      <c r="DN936" s="879"/>
      <c r="DO936" s="879"/>
      <c r="DP936" s="879"/>
      <c r="DQ936" s="879"/>
      <c r="DR936" s="879"/>
      <c r="DS936" s="879"/>
      <c r="DT936" s="879"/>
    </row>
    <row r="937" spans="5:124" s="494" customFormat="1" ht="16" hidden="1" customHeight="1" outlineLevel="1" x14ac:dyDescent="0.15">
      <c r="E937" s="879"/>
      <c r="G937" s="493"/>
      <c r="J937" s="147"/>
      <c r="K937" s="750" t="str">
        <f t="shared" si="227"/>
        <v>Zurigo</v>
      </c>
      <c r="L937" s="992"/>
      <c r="M937" s="992"/>
      <c r="N937" s="992"/>
      <c r="O937" s="992"/>
      <c r="P937" s="992"/>
      <c r="Q937" s="992"/>
      <c r="R937" s="994"/>
      <c r="S937" s="994"/>
      <c r="T937" s="992"/>
      <c r="U937" s="473"/>
      <c r="W937" s="1271">
        <f>IF($K939=0,W928,IF($K928=$K$939,W928,0))</f>
        <v>804</v>
      </c>
      <c r="X937" s="1271"/>
      <c r="Y937" s="1272"/>
      <c r="Z937" s="1272"/>
      <c r="AA937" s="1271">
        <f>IF($K939=0,AA928,IF($K928=$K$939,AA928,0))</f>
        <v>40</v>
      </c>
      <c r="AB937" s="1271"/>
      <c r="AC937" s="1272"/>
      <c r="AD937" s="1272"/>
      <c r="AE937" s="1271">
        <f>IF($K939=0,AE928,IF($K928=$K$939,AE928,0))</f>
        <v>761</v>
      </c>
      <c r="AF937" s="1271"/>
      <c r="AG937" s="1272"/>
      <c r="AH937" s="1272"/>
      <c r="AI937" s="1271">
        <f>IF($K939=0,AI928,IF($K928=$K$939,AI928,0))</f>
        <v>1705</v>
      </c>
      <c r="AJ937" s="1271"/>
      <c r="AK937" s="1272"/>
      <c r="AL937" s="1272"/>
      <c r="AN937" s="537"/>
      <c r="AO937" s="536"/>
      <c r="AP937" s="536"/>
      <c r="AQ937" s="536"/>
      <c r="AR937" s="536"/>
      <c r="AU937" s="325"/>
      <c r="AV937" s="325"/>
      <c r="AW937" s="325"/>
      <c r="AX937" s="325"/>
      <c r="AY937" s="325"/>
      <c r="AZ937" s="325"/>
      <c r="BA937" s="325"/>
      <c r="BB937" s="325"/>
      <c r="BC937" s="325"/>
      <c r="BD937" s="325"/>
      <c r="BE937" s="325"/>
      <c r="BF937" s="325"/>
      <c r="BG937" s="325"/>
      <c r="BH937" s="325"/>
      <c r="BI937" s="325"/>
      <c r="BJ937" s="325"/>
      <c r="BL937" s="537"/>
      <c r="BM937" s="536"/>
      <c r="BN937" s="536"/>
      <c r="BO937" s="501"/>
      <c r="BQ937" s="201"/>
      <c r="BR937" s="796"/>
      <c r="BS937" s="879"/>
      <c r="BT937" s="879"/>
      <c r="BU937" s="880"/>
      <c r="BV937" s="880"/>
      <c r="BW937" s="880"/>
      <c r="BX937" s="880"/>
      <c r="BY937" s="880"/>
      <c r="BZ937" s="880"/>
      <c r="CA937" s="880"/>
      <c r="CB937" s="880"/>
      <c r="CC937" s="880"/>
      <c r="CD937" s="879"/>
      <c r="CE937" s="879"/>
      <c r="CF937" s="879"/>
      <c r="CG937" s="879"/>
      <c r="CH937" s="879"/>
      <c r="CI937" s="879"/>
      <c r="CJ937" s="879"/>
      <c r="CK937" s="879"/>
      <c r="CL937" s="879"/>
      <c r="CM937" s="879"/>
      <c r="CN937" s="879"/>
      <c r="CO937" s="879"/>
      <c r="CP937" s="879"/>
      <c r="CQ937" s="879"/>
      <c r="CR937" s="879"/>
      <c r="CS937" s="879"/>
      <c r="CT937" s="879"/>
      <c r="CU937" s="879"/>
      <c r="CV937" s="879"/>
      <c r="CW937" s="879"/>
      <c r="CX937" s="879"/>
      <c r="CY937" s="879"/>
      <c r="CZ937" s="879"/>
      <c r="DA937" s="879"/>
      <c r="DB937" s="879"/>
      <c r="DC937" s="879"/>
      <c r="DD937" s="879"/>
      <c r="DE937" s="879"/>
      <c r="DF937" s="879"/>
      <c r="DG937" s="879"/>
      <c r="DH937" s="879"/>
      <c r="DI937" s="879"/>
      <c r="DJ937" s="879"/>
      <c r="DK937" s="879"/>
      <c r="DL937" s="879"/>
      <c r="DM937" s="879"/>
      <c r="DN937" s="879"/>
      <c r="DO937" s="879"/>
      <c r="DP937" s="879"/>
      <c r="DQ937" s="879"/>
      <c r="DR937" s="879"/>
      <c r="DS937" s="879"/>
      <c r="DT937" s="879"/>
    </row>
    <row r="938" spans="5:124" s="494" customFormat="1" ht="16" hidden="1" customHeight="1" outlineLevel="1" x14ac:dyDescent="0.15">
      <c r="E938" s="879"/>
      <c r="G938" s="493"/>
      <c r="J938" s="147"/>
      <c r="K938"/>
      <c r="U938" s="27"/>
      <c r="W938" s="981"/>
      <c r="X938" s="981"/>
      <c r="Y938" s="982"/>
      <c r="Z938" s="982"/>
      <c r="AA938" s="981"/>
      <c r="AB938" s="981"/>
      <c r="AC938" s="982"/>
      <c r="AD938" s="982"/>
      <c r="AE938" s="981"/>
      <c r="AF938" s="981"/>
      <c r="AG938" s="982"/>
      <c r="AH938" s="982"/>
      <c r="AI938" s="981"/>
      <c r="AJ938" s="981"/>
      <c r="AK938" s="982"/>
      <c r="AL938" s="982"/>
      <c r="AN938" s="537"/>
      <c r="AO938" s="536"/>
      <c r="AP938" s="536"/>
      <c r="AQ938" s="536"/>
      <c r="AR938" s="536"/>
      <c r="AU938" s="325"/>
      <c r="AV938" s="325"/>
      <c r="AW938" s="325"/>
      <c r="AX938" s="325"/>
      <c r="AY938" s="325"/>
      <c r="AZ938" s="325"/>
      <c r="BA938" s="325"/>
      <c r="BB938" s="325"/>
      <c r="BC938" s="325"/>
      <c r="BD938" s="325"/>
      <c r="BE938" s="325"/>
      <c r="BF938" s="325"/>
      <c r="BG938" s="325"/>
      <c r="BH938" s="325"/>
      <c r="BI938" s="325"/>
      <c r="BJ938" s="325"/>
      <c r="BL938" s="537"/>
      <c r="BM938" s="536"/>
      <c r="BN938" s="536"/>
      <c r="BO938" s="501"/>
      <c r="BQ938" s="201"/>
      <c r="BR938" s="796"/>
      <c r="BS938" s="879"/>
      <c r="BT938" s="879"/>
      <c r="BU938" s="880"/>
      <c r="BV938" s="880"/>
      <c r="BW938" s="880"/>
      <c r="BX938" s="880"/>
      <c r="BY938" s="880"/>
      <c r="BZ938" s="880"/>
      <c r="CA938" s="880"/>
      <c r="CB938" s="880"/>
      <c r="CC938" s="880"/>
      <c r="CD938" s="879"/>
      <c r="CE938" s="879"/>
      <c r="CF938" s="879"/>
      <c r="CG938" s="879"/>
      <c r="CH938" s="879"/>
      <c r="CI938" s="879"/>
      <c r="CJ938" s="879"/>
      <c r="CK938" s="879"/>
      <c r="CL938" s="879"/>
      <c r="CM938" s="879"/>
      <c r="CN938" s="879"/>
      <c r="CO938" s="879"/>
      <c r="CP938" s="879"/>
      <c r="CQ938" s="879"/>
      <c r="CR938" s="879"/>
      <c r="CS938" s="879"/>
      <c r="CT938" s="879"/>
      <c r="CU938" s="879"/>
      <c r="CV938" s="879"/>
      <c r="CW938" s="879"/>
      <c r="CX938" s="879"/>
      <c r="CY938" s="879"/>
      <c r="CZ938" s="879"/>
      <c r="DA938" s="879"/>
      <c r="DB938" s="879"/>
      <c r="DC938" s="879"/>
      <c r="DD938" s="879"/>
      <c r="DE938" s="879"/>
      <c r="DF938" s="879"/>
      <c r="DG938" s="879"/>
      <c r="DH938" s="879"/>
      <c r="DI938" s="879"/>
      <c r="DJ938" s="879"/>
      <c r="DK938" s="879"/>
      <c r="DL938" s="879"/>
      <c r="DM938" s="879"/>
      <c r="DN938" s="879"/>
      <c r="DO938" s="879"/>
      <c r="DP938" s="879"/>
      <c r="DQ938" s="879"/>
      <c r="DR938" s="879"/>
      <c r="DS938" s="879"/>
      <c r="DT938" s="879"/>
    </row>
    <row r="939" spans="5:124" s="494" customFormat="1" ht="16" hidden="1" customHeight="1" outlineLevel="1" x14ac:dyDescent="0.15">
      <c r="E939" s="879"/>
      <c r="G939" s="493"/>
      <c r="J939" s="147"/>
      <c r="K939" s="995">
        <f>X42</f>
        <v>0</v>
      </c>
      <c r="L939" s="996"/>
      <c r="M939" s="996"/>
      <c r="N939" s="996"/>
      <c r="O939" s="996"/>
      <c r="P939" s="996"/>
      <c r="Q939" s="996"/>
      <c r="R939" s="996"/>
      <c r="S939" s="996"/>
      <c r="T939" s="996"/>
      <c r="U939" s="997"/>
      <c r="W939" s="1359">
        <f>SUM(W930:X937)</f>
        <v>804</v>
      </c>
      <c r="X939" s="1359"/>
      <c r="Y939" s="982"/>
      <c r="Z939" s="982"/>
      <c r="AA939" s="1359">
        <f>SUM(AA930:AB937)</f>
        <v>40</v>
      </c>
      <c r="AB939" s="1359"/>
      <c r="AC939" s="982"/>
      <c r="AD939" s="982"/>
      <c r="AE939" s="1359">
        <f>SUM(AE930:AF937)</f>
        <v>761</v>
      </c>
      <c r="AF939" s="1359"/>
      <c r="AG939" s="982"/>
      <c r="AH939" s="982"/>
      <c r="AI939" s="1359">
        <f>SUM(AI930:AJ937)</f>
        <v>1705</v>
      </c>
      <c r="AJ939" s="1359"/>
      <c r="AK939" s="1272"/>
      <c r="AL939" s="1272"/>
      <c r="AN939" s="537"/>
      <c r="AO939" s="536"/>
      <c r="AP939" s="536"/>
      <c r="AQ939" s="536"/>
      <c r="AR939" s="536"/>
      <c r="AU939" s="325"/>
      <c r="AV939" s="325"/>
      <c r="AW939" s="325"/>
      <c r="AX939" s="325"/>
      <c r="AY939" s="325"/>
      <c r="AZ939" s="325"/>
      <c r="BA939" s="325"/>
      <c r="BB939" s="325"/>
      <c r="BC939" s="325"/>
      <c r="BD939" s="325"/>
      <c r="BE939" s="325"/>
      <c r="BF939" s="325"/>
      <c r="BG939" s="325"/>
      <c r="BH939" s="325"/>
      <c r="BI939" s="325"/>
      <c r="BJ939" s="325"/>
      <c r="BL939" s="537"/>
      <c r="BM939" s="536"/>
      <c r="BN939" s="536"/>
      <c r="BO939" s="501"/>
      <c r="BQ939" s="201"/>
      <c r="BR939" s="796"/>
      <c r="BS939" s="879"/>
      <c r="BT939" s="879"/>
      <c r="BU939" s="880"/>
      <c r="BV939" s="880"/>
      <c r="BW939" s="880"/>
      <c r="BX939" s="880"/>
      <c r="BY939" s="880"/>
      <c r="BZ939" s="880"/>
      <c r="CA939" s="880"/>
      <c r="CB939" s="880"/>
      <c r="CC939" s="880"/>
      <c r="CD939" s="879"/>
      <c r="CE939" s="879"/>
      <c r="CF939" s="879"/>
      <c r="CG939" s="879"/>
      <c r="CH939" s="879"/>
      <c r="CI939" s="879"/>
      <c r="CJ939" s="879"/>
      <c r="CK939" s="879"/>
      <c r="CL939" s="879"/>
      <c r="CM939" s="879"/>
      <c r="CN939" s="879"/>
      <c r="CO939" s="879"/>
      <c r="CP939" s="879"/>
      <c r="CQ939" s="879"/>
      <c r="CR939" s="879"/>
      <c r="CS939" s="879"/>
      <c r="CT939" s="879"/>
      <c r="CU939" s="879"/>
      <c r="CV939" s="879"/>
      <c r="CW939" s="879"/>
      <c r="CX939" s="879"/>
      <c r="CY939" s="879"/>
      <c r="CZ939" s="879"/>
      <c r="DA939" s="879"/>
      <c r="DB939" s="879"/>
      <c r="DC939" s="879"/>
      <c r="DD939" s="879"/>
      <c r="DE939" s="879"/>
      <c r="DF939" s="879"/>
      <c r="DG939" s="879"/>
      <c r="DH939" s="879"/>
      <c r="DI939" s="879"/>
      <c r="DJ939" s="879"/>
      <c r="DK939" s="879"/>
      <c r="DL939" s="879"/>
      <c r="DM939" s="879"/>
      <c r="DN939" s="879"/>
      <c r="DO939" s="879"/>
      <c r="DP939" s="879"/>
      <c r="DQ939" s="879"/>
      <c r="DR939" s="879"/>
      <c r="DS939" s="879"/>
      <c r="DT939" s="879"/>
    </row>
    <row r="940" spans="5:124" s="494" customFormat="1" ht="16" hidden="1" customHeight="1" outlineLevel="1" x14ac:dyDescent="0.15">
      <c r="E940" s="879"/>
      <c r="G940" s="493"/>
      <c r="J940" s="147"/>
      <c r="K940"/>
      <c r="U940" s="27"/>
      <c r="W940" s="981"/>
      <c r="X940" s="981"/>
      <c r="Y940" s="982"/>
      <c r="Z940" s="982"/>
      <c r="AA940" s="981"/>
      <c r="AB940" s="981"/>
      <c r="AC940" s="982"/>
      <c r="AD940" s="982"/>
      <c r="AE940" s="981"/>
      <c r="AF940" s="981"/>
      <c r="AG940" s="982"/>
      <c r="AH940" s="982"/>
      <c r="AI940" s="981"/>
      <c r="AJ940" s="981"/>
      <c r="AK940" s="982"/>
      <c r="AL940" s="982"/>
      <c r="AN940" s="537"/>
      <c r="AO940" s="536"/>
      <c r="AP940" s="536"/>
      <c r="AQ940" s="536"/>
      <c r="AR940" s="536"/>
      <c r="AU940" s="325"/>
      <c r="AV940" s="325"/>
      <c r="AW940" s="325"/>
      <c r="AX940" s="325"/>
      <c r="AY940" s="325"/>
      <c r="AZ940" s="325"/>
      <c r="BA940" s="325"/>
      <c r="BB940" s="325"/>
      <c r="BC940" s="325"/>
      <c r="BD940" s="325"/>
      <c r="BE940" s="325"/>
      <c r="BF940" s="325"/>
      <c r="BG940" s="325"/>
      <c r="BH940" s="325"/>
      <c r="BI940" s="325"/>
      <c r="BJ940" s="325"/>
      <c r="BL940" s="537"/>
      <c r="BM940" s="536"/>
      <c r="BN940" s="536"/>
      <c r="BO940" s="501"/>
      <c r="BQ940" s="201"/>
      <c r="BR940" s="796"/>
      <c r="BS940" s="879"/>
      <c r="BT940" s="879"/>
      <c r="BU940" s="880"/>
      <c r="BV940" s="880"/>
      <c r="BW940" s="880"/>
      <c r="BX940" s="880"/>
      <c r="BY940" s="880"/>
      <c r="BZ940" s="880"/>
      <c r="CA940" s="880"/>
      <c r="CB940" s="880"/>
      <c r="CC940" s="880"/>
      <c r="CD940" s="879"/>
      <c r="CE940" s="879"/>
      <c r="CF940" s="879"/>
      <c r="CG940" s="879"/>
      <c r="CH940" s="879"/>
      <c r="CI940" s="879"/>
      <c r="CJ940" s="879"/>
      <c r="CK940" s="879"/>
      <c r="CL940" s="879"/>
      <c r="CM940" s="879"/>
      <c r="CN940" s="879"/>
      <c r="CO940" s="879"/>
      <c r="CP940" s="879"/>
      <c r="CQ940" s="879"/>
      <c r="CR940" s="879"/>
      <c r="CS940" s="879"/>
      <c r="CT940" s="879"/>
      <c r="CU940" s="879"/>
      <c r="CV940" s="879"/>
      <c r="CW940" s="879"/>
      <c r="CX940" s="879"/>
      <c r="CY940" s="879"/>
      <c r="CZ940" s="879"/>
      <c r="DA940" s="879"/>
      <c r="DB940" s="879"/>
      <c r="DC940" s="879"/>
      <c r="DD940" s="879"/>
      <c r="DE940" s="879"/>
      <c r="DF940" s="879"/>
      <c r="DG940" s="879"/>
      <c r="DH940" s="879"/>
      <c r="DI940" s="879"/>
      <c r="DJ940" s="879"/>
      <c r="DK940" s="879"/>
      <c r="DL940" s="879"/>
      <c r="DM940" s="879"/>
      <c r="DN940" s="879"/>
      <c r="DO940" s="879"/>
      <c r="DP940" s="879"/>
      <c r="DQ940" s="879"/>
      <c r="DR940" s="879"/>
      <c r="DS940" s="879"/>
      <c r="DT940" s="879"/>
    </row>
    <row r="941" spans="5:124" s="494" customFormat="1" ht="16" hidden="1" customHeight="1" outlineLevel="1" x14ac:dyDescent="0.15">
      <c r="E941" s="879"/>
      <c r="G941" s="493"/>
      <c r="J941" s="147"/>
      <c r="K941" t="s">
        <v>101</v>
      </c>
      <c r="O941" s="1289">
        <f>SUM(W939:AJ939)</f>
        <v>3310</v>
      </c>
      <c r="P941" s="1299"/>
      <c r="Q941" s="1299"/>
      <c r="R941" s="1388">
        <f>O941/O$941</f>
        <v>1</v>
      </c>
      <c r="S941" s="1388"/>
      <c r="U941" s="27"/>
      <c r="W941" s="1362">
        <f>W939</f>
        <v>804</v>
      </c>
      <c r="X941" s="1362"/>
      <c r="Y941" s="1388">
        <f>W941/O941</f>
        <v>0.24290030211480362</v>
      </c>
      <c r="Z941" s="1388"/>
      <c r="AA941" s="1362">
        <f>AA939</f>
        <v>40</v>
      </c>
      <c r="AB941" s="1362"/>
      <c r="AC941" s="1388">
        <f>AA941/O941</f>
        <v>1.2084592145015106E-2</v>
      </c>
      <c r="AD941" s="1388"/>
      <c r="AE941" s="1362">
        <f>AE939</f>
        <v>761</v>
      </c>
      <c r="AF941" s="1362"/>
      <c r="AG941" s="1388">
        <f>AE941/O941</f>
        <v>0.22990936555891239</v>
      </c>
      <c r="AH941" s="1388"/>
      <c r="AI941" s="1362">
        <f>AI939</f>
        <v>1705</v>
      </c>
      <c r="AJ941" s="1362"/>
      <c r="AK941" s="1388">
        <f>AI941/O941</f>
        <v>0.51510574018126887</v>
      </c>
      <c r="AL941" s="1388"/>
      <c r="AN941" s="537"/>
      <c r="AO941" s="536"/>
      <c r="AP941" s="536"/>
      <c r="AQ941" s="536"/>
      <c r="AR941" s="536"/>
      <c r="AU941" s="1516">
        <f>W941</f>
        <v>804</v>
      </c>
      <c r="AV941" s="1516"/>
      <c r="AW941" s="1388">
        <f>Y941</f>
        <v>0.24290030211480362</v>
      </c>
      <c r="AX941" s="1388"/>
      <c r="AY941" s="1516">
        <f>AA941</f>
        <v>40</v>
      </c>
      <c r="AZ941" s="1516"/>
      <c r="BA941" s="1388">
        <f>AC941</f>
        <v>1.2084592145015106E-2</v>
      </c>
      <c r="BB941" s="1388"/>
      <c r="BC941" s="1516">
        <f>AE941</f>
        <v>761</v>
      </c>
      <c r="BD941" s="1516"/>
      <c r="BE941" s="1388">
        <f>AG941</f>
        <v>0.22990936555891239</v>
      </c>
      <c r="BF941" s="1388"/>
      <c r="BG941" s="1516">
        <f>AI941</f>
        <v>1705</v>
      </c>
      <c r="BH941" s="1516"/>
      <c r="BI941" s="1388">
        <f>AK941</f>
        <v>0.51510574018126887</v>
      </c>
      <c r="BJ941" s="1388"/>
      <c r="BL941" s="537"/>
      <c r="BM941" s="536"/>
      <c r="BN941" s="536"/>
      <c r="BO941" s="501"/>
      <c r="BQ941" s="201"/>
      <c r="BR941" s="796"/>
      <c r="BS941" s="879"/>
      <c r="BT941" s="879"/>
      <c r="BU941" s="880"/>
      <c r="BV941" s="880"/>
      <c r="BW941" s="880"/>
      <c r="BX941" s="880"/>
      <c r="BY941" s="880"/>
      <c r="BZ941" s="880"/>
      <c r="CA941" s="880"/>
      <c r="CB941" s="880"/>
      <c r="CC941" s="880"/>
      <c r="CD941" s="879"/>
      <c r="CE941" s="879"/>
      <c r="CF941" s="879"/>
      <c r="CG941" s="879"/>
      <c r="CH941" s="879"/>
      <c r="CI941" s="879"/>
      <c r="CJ941" s="879"/>
      <c r="CK941" s="879"/>
      <c r="CL941" s="879"/>
      <c r="CM941" s="879"/>
      <c r="CN941" s="879"/>
      <c r="CO941" s="879"/>
      <c r="CP941" s="879"/>
      <c r="CQ941" s="879"/>
      <c r="CR941" s="879"/>
      <c r="CS941" s="879"/>
      <c r="CT941" s="879"/>
      <c r="CU941" s="879"/>
      <c r="CV941" s="879"/>
      <c r="CW941" s="879"/>
      <c r="CX941" s="879"/>
      <c r="CY941" s="879"/>
      <c r="CZ941" s="879"/>
      <c r="DA941" s="879"/>
      <c r="DB941" s="879"/>
      <c r="DC941" s="879"/>
      <c r="DD941" s="879"/>
      <c r="DE941" s="879"/>
      <c r="DF941" s="879"/>
      <c r="DG941" s="879"/>
      <c r="DH941" s="879"/>
      <c r="DI941" s="879"/>
      <c r="DJ941" s="879"/>
      <c r="DK941" s="879"/>
      <c r="DL941" s="879"/>
      <c r="DM941" s="879"/>
      <c r="DN941" s="879"/>
      <c r="DO941" s="879"/>
      <c r="DP941" s="879"/>
      <c r="DQ941" s="879"/>
      <c r="DR941" s="879"/>
      <c r="DS941" s="879"/>
      <c r="DT941" s="879"/>
    </row>
    <row r="942" spans="5:124" s="494" customFormat="1" ht="16" hidden="1" customHeight="1" outlineLevel="1" x14ac:dyDescent="0.15">
      <c r="E942" s="879"/>
      <c r="G942" s="493"/>
      <c r="J942" s="147"/>
      <c r="U942" s="27"/>
      <c r="W942" s="538"/>
      <c r="X942" s="535"/>
      <c r="Y942" s="535"/>
      <c r="Z942" s="535"/>
      <c r="AA942" s="538"/>
      <c r="AB942" s="535"/>
      <c r="AC942" s="535"/>
      <c r="AD942" s="535"/>
      <c r="AE942" s="538"/>
      <c r="AF942" s="535"/>
      <c r="AG942" s="535"/>
      <c r="AH942" s="535"/>
      <c r="AI942" s="538"/>
      <c r="AJ942" s="535"/>
      <c r="AK942" s="535"/>
      <c r="AL942" s="535"/>
      <c r="AN942" s="537"/>
      <c r="AO942" s="536"/>
      <c r="AP942" s="536"/>
      <c r="AQ942" s="536"/>
      <c r="AR942" s="536"/>
      <c r="AU942" s="325"/>
      <c r="AV942" s="325"/>
      <c r="AW942" s="325"/>
      <c r="AX942" s="325"/>
      <c r="AY942" s="325"/>
      <c r="AZ942" s="325"/>
      <c r="BA942" s="325"/>
      <c r="BB942" s="325"/>
      <c r="BC942" s="325"/>
      <c r="BD942" s="325"/>
      <c r="BE942" s="325"/>
      <c r="BF942" s="325"/>
      <c r="BG942" s="325"/>
      <c r="BH942" s="325"/>
      <c r="BI942" s="325"/>
      <c r="BJ942" s="325"/>
      <c r="BL942" s="537"/>
      <c r="BM942" s="536"/>
      <c r="BN942" s="536"/>
      <c r="BO942" s="501"/>
      <c r="BQ942" s="201"/>
      <c r="BR942" s="796"/>
      <c r="BS942" s="879"/>
      <c r="BT942" s="879"/>
      <c r="BU942" s="880"/>
      <c r="BV942" s="880"/>
      <c r="BW942" s="880"/>
      <c r="BX942" s="880"/>
      <c r="BY942" s="880"/>
      <c r="BZ942" s="880"/>
      <c r="CA942" s="880"/>
      <c r="CB942" s="880"/>
      <c r="CC942" s="880"/>
      <c r="CD942" s="879"/>
      <c r="CE942" s="879"/>
      <c r="CF942" s="879"/>
      <c r="CG942" s="879"/>
      <c r="CH942" s="879"/>
      <c r="CI942" s="879"/>
      <c r="CJ942" s="879"/>
      <c r="CK942" s="879"/>
      <c r="CL942" s="879"/>
      <c r="CM942" s="879"/>
      <c r="CN942" s="879"/>
      <c r="CO942" s="879"/>
      <c r="CP942" s="879"/>
      <c r="CQ942" s="879"/>
      <c r="CR942" s="879"/>
      <c r="CS942" s="879"/>
      <c r="CT942" s="879"/>
      <c r="CU942" s="879"/>
      <c r="CV942" s="879"/>
      <c r="CW942" s="879"/>
      <c r="CX942" s="879"/>
      <c r="CY942" s="879"/>
      <c r="CZ942" s="879"/>
      <c r="DA942" s="879"/>
      <c r="DB942" s="879"/>
      <c r="DC942" s="879"/>
      <c r="DD942" s="879"/>
      <c r="DE942" s="879"/>
      <c r="DF942" s="879"/>
      <c r="DG942" s="879"/>
      <c r="DH942" s="879"/>
      <c r="DI942" s="879"/>
      <c r="DJ942" s="879"/>
      <c r="DK942" s="879"/>
      <c r="DL942" s="879"/>
      <c r="DM942" s="879"/>
      <c r="DN942" s="879"/>
      <c r="DO942" s="879"/>
      <c r="DP942" s="879"/>
      <c r="DQ942" s="879"/>
      <c r="DR942" s="879"/>
      <c r="DS942" s="879"/>
      <c r="DT942" s="879"/>
    </row>
    <row r="943" spans="5:124" s="494" customFormat="1" ht="16" hidden="1" customHeight="1" outlineLevel="1" x14ac:dyDescent="0.15">
      <c r="E943" s="879"/>
      <c r="G943" s="493"/>
      <c r="J943" s="147" t="s">
        <v>884</v>
      </c>
      <c r="T943" s="27" t="s">
        <v>176</v>
      </c>
      <c r="U943" s="27"/>
      <c r="W943" s="1289">
        <f>AN918*Y941</f>
        <v>0</v>
      </c>
      <c r="X943" s="1289"/>
      <c r="Y943" s="1289"/>
      <c r="Z943" s="1289"/>
      <c r="AA943" s="1289">
        <f>AN918*AC941</f>
        <v>0</v>
      </c>
      <c r="AB943" s="1289"/>
      <c r="AC943" s="1289"/>
      <c r="AD943" s="1289"/>
      <c r="AE943" s="1289">
        <f>AN918*AG941</f>
        <v>0</v>
      </c>
      <c r="AF943" s="1289"/>
      <c r="AG943" s="1289"/>
      <c r="AH943" s="1289"/>
      <c r="AI943" s="1289">
        <f>AN918*AK941</f>
        <v>0</v>
      </c>
      <c r="AJ943" s="1289"/>
      <c r="AK943" s="1289"/>
      <c r="AL943" s="1289"/>
      <c r="AM943" s="1298">
        <f>SUM(W943:AL943)</f>
        <v>0</v>
      </c>
      <c r="AN943" s="1298"/>
      <c r="AO943" s="1298"/>
      <c r="AP943" s="1298"/>
      <c r="AQ943" s="536"/>
      <c r="AR943" s="536"/>
      <c r="AU943" s="1289">
        <f>BL918*AW941</f>
        <v>0</v>
      </c>
      <c r="AV943" s="1289"/>
      <c r="AW943" s="1289"/>
      <c r="AX943" s="1289"/>
      <c r="AY943" s="1289">
        <f>BL918*BA941</f>
        <v>0</v>
      </c>
      <c r="AZ943" s="1289"/>
      <c r="BA943" s="1289"/>
      <c r="BB943" s="1289"/>
      <c r="BC943" s="1289">
        <f>BL918*BE941</f>
        <v>0</v>
      </c>
      <c r="BD943" s="1289"/>
      <c r="BE943" s="1289"/>
      <c r="BF943" s="1289"/>
      <c r="BG943" s="1289">
        <f>BL918*BI941</f>
        <v>0</v>
      </c>
      <c r="BH943" s="1289"/>
      <c r="BI943" s="1289"/>
      <c r="BJ943" s="1289"/>
      <c r="BK943" s="1298">
        <f>SUM(AU943:BJ943)</f>
        <v>0</v>
      </c>
      <c r="BL943" s="1298"/>
      <c r="BM943" s="1298"/>
      <c r="BN943" s="1298"/>
      <c r="BO943" s="501"/>
      <c r="BQ943" s="201"/>
      <c r="BR943" s="796"/>
      <c r="BS943" s="879"/>
      <c r="BT943" s="879"/>
      <c r="BU943" s="880"/>
      <c r="BV943" s="880"/>
      <c r="BW943" s="880"/>
      <c r="BX943" s="880"/>
      <c r="BY943" s="880"/>
      <c r="BZ943" s="880"/>
      <c r="CA943" s="880"/>
      <c r="CB943" s="880"/>
      <c r="CC943" s="880"/>
      <c r="CD943" s="879"/>
      <c r="CE943" s="879"/>
      <c r="CF943" s="879"/>
      <c r="CG943" s="879"/>
      <c r="CH943" s="879"/>
      <c r="CI943" s="879"/>
      <c r="CJ943" s="879"/>
      <c r="CK943" s="879"/>
      <c r="CL943" s="879"/>
      <c r="CM943" s="879"/>
      <c r="CN943" s="879"/>
      <c r="CO943" s="879"/>
      <c r="CP943" s="879"/>
      <c r="CQ943" s="879"/>
      <c r="CR943" s="879"/>
      <c r="CS943" s="879"/>
      <c r="CT943" s="879"/>
      <c r="CU943" s="879"/>
      <c r="CV943" s="879"/>
      <c r="CW943" s="879"/>
      <c r="CX943" s="879"/>
      <c r="CY943" s="879"/>
      <c r="CZ943" s="879"/>
      <c r="DA943" s="879"/>
      <c r="DB943" s="879"/>
      <c r="DC943" s="879"/>
      <c r="DD943" s="879"/>
      <c r="DE943" s="879"/>
      <c r="DF943" s="879"/>
      <c r="DG943" s="879"/>
      <c r="DH943" s="879"/>
      <c r="DI943" s="879"/>
      <c r="DJ943" s="879"/>
      <c r="DK943" s="879"/>
      <c r="DL943" s="879"/>
      <c r="DM943" s="879"/>
      <c r="DN943" s="879"/>
      <c r="DO943" s="879"/>
      <c r="DP943" s="879"/>
      <c r="DQ943" s="879"/>
      <c r="DR943" s="879"/>
      <c r="DS943" s="879"/>
      <c r="DT943" s="879"/>
    </row>
    <row r="944" spans="5:124" s="494" customFormat="1" ht="16" hidden="1" customHeight="1" outlineLevel="2" x14ac:dyDescent="0.15">
      <c r="E944" s="879"/>
      <c r="G944" s="493"/>
      <c r="K944" s="494" t="s">
        <v>214</v>
      </c>
      <c r="U944" s="496"/>
      <c r="V944" s="494">
        <f>IF(AM943&gt;10000,-2,-1)</f>
        <v>-1</v>
      </c>
      <c r="W944" s="1315">
        <f>IF(W943&gt;100000,-4,IF(W943&gt;10000,-3,IF(W943&gt;1000,-2,$V944)))</f>
        <v>-1</v>
      </c>
      <c r="X944" s="1316"/>
      <c r="Y944" s="1316"/>
      <c r="Z944" s="1316"/>
      <c r="AA944" s="1315">
        <f>IF(AA943&gt;100000,-4,IF(AA943&gt;10000,-3,IF(AA943&gt;1000,-2,$V944)))</f>
        <v>-1</v>
      </c>
      <c r="AB944" s="1316"/>
      <c r="AC944" s="1316"/>
      <c r="AD944" s="1316"/>
      <c r="AE944" s="1315">
        <f>IF(AE943&gt;100000,-4,IF(AE943&gt;10000,-3,IF(AE943&gt;1000,-2,$V944)))</f>
        <v>-1</v>
      </c>
      <c r="AF944" s="1316"/>
      <c r="AG944" s="1316"/>
      <c r="AH944" s="1316"/>
      <c r="AI944" s="1315">
        <f>IF(AI943&gt;100000,-4,IF(AI943&gt;10000,-3,IF(AI943&gt;1000,-2,$V944)))</f>
        <v>-1</v>
      </c>
      <c r="AJ944" s="1316"/>
      <c r="AK944" s="1316"/>
      <c r="AL944" s="1316"/>
      <c r="AM944" s="1345"/>
      <c r="AN944" s="1345"/>
      <c r="AO944" s="1345"/>
      <c r="AP944" s="1345"/>
      <c r="AQ944" s="536"/>
      <c r="AR944" s="536"/>
      <c r="AT944" s="494">
        <f>IF(BK943&gt;10000,-2,-1)</f>
        <v>-1</v>
      </c>
      <c r="AU944" s="1315">
        <f>IF(AU943&gt;100000,-4,IF(AU943&gt;10000,-3,IF(AU943&gt;1000,-2,$V944)))</f>
        <v>-1</v>
      </c>
      <c r="AV944" s="1316"/>
      <c r="AW944" s="1316"/>
      <c r="AX944" s="1316"/>
      <c r="AY944" s="1315">
        <f>IF(AY943&gt;100000,-4,IF(AY943&gt;10000,-3,IF(AY943&gt;1000,-2,$V944)))</f>
        <v>-1</v>
      </c>
      <c r="AZ944" s="1316"/>
      <c r="BA944" s="1316"/>
      <c r="BB944" s="1316"/>
      <c r="BC944" s="1315">
        <f>IF(BC943&gt;100000,-4,IF(BC943&gt;10000,-3,IF(BC943&gt;1000,-2,$V944)))</f>
        <v>-1</v>
      </c>
      <c r="BD944" s="1316"/>
      <c r="BE944" s="1316"/>
      <c r="BF944" s="1316"/>
      <c r="BG944" s="1315">
        <f>IF(BG943&gt;100000,-4,IF(BG943&gt;10000,-3,IF(BG943&gt;1000,-2,$V944)))</f>
        <v>-1</v>
      </c>
      <c r="BH944" s="1316"/>
      <c r="BI944" s="1316"/>
      <c r="BJ944" s="1316"/>
      <c r="BK944" s="1345"/>
      <c r="BL944" s="1345"/>
      <c r="BM944" s="1345"/>
      <c r="BN944" s="1345"/>
      <c r="BO944" s="501"/>
      <c r="BQ944" s="201"/>
      <c r="BR944" s="796"/>
      <c r="BS944" s="879"/>
      <c r="BT944" s="879"/>
      <c r="BU944" s="880"/>
      <c r="BV944" s="880"/>
      <c r="BW944" s="880"/>
      <c r="BX944" s="880"/>
      <c r="BY944" s="880"/>
      <c r="BZ944" s="880"/>
      <c r="CA944" s="880"/>
      <c r="CB944" s="880"/>
      <c r="CC944" s="880"/>
      <c r="CD944" s="879"/>
      <c r="CE944" s="879"/>
      <c r="CF944" s="879"/>
      <c r="CG944" s="879"/>
      <c r="CH944" s="879"/>
      <c r="CI944" s="879"/>
      <c r="CJ944" s="879"/>
      <c r="CK944" s="879"/>
      <c r="CL944" s="879"/>
      <c r="CM944" s="879"/>
      <c r="CN944" s="879"/>
      <c r="CO944" s="879"/>
      <c r="CP944" s="879"/>
      <c r="CQ944" s="879"/>
      <c r="CR944" s="879"/>
      <c r="CS944" s="879"/>
      <c r="CT944" s="879"/>
      <c r="CU944" s="879"/>
      <c r="CV944" s="879"/>
      <c r="CW944" s="879"/>
      <c r="CX944" s="879"/>
      <c r="CY944" s="879"/>
      <c r="CZ944" s="879"/>
      <c r="DA944" s="879"/>
      <c r="DB944" s="879"/>
      <c r="DC944" s="879"/>
      <c r="DD944" s="879"/>
      <c r="DE944" s="879"/>
      <c r="DF944" s="879"/>
      <c r="DG944" s="879"/>
      <c r="DH944" s="879"/>
      <c r="DI944" s="879"/>
      <c r="DJ944" s="879"/>
      <c r="DK944" s="879"/>
      <c r="DL944" s="879"/>
      <c r="DM944" s="879"/>
      <c r="DN944" s="879"/>
      <c r="DO944" s="879"/>
      <c r="DP944" s="879"/>
      <c r="DQ944" s="879"/>
      <c r="DR944" s="879"/>
      <c r="DS944" s="879"/>
      <c r="DT944" s="879"/>
    </row>
    <row r="945" spans="5:124" s="494" customFormat="1" ht="16" hidden="1" customHeight="1" outlineLevel="1" collapsed="1" x14ac:dyDescent="0.15">
      <c r="E945" s="879"/>
      <c r="G945" s="493"/>
      <c r="J945" s="147" t="s">
        <v>884</v>
      </c>
      <c r="P945" t="s">
        <v>910</v>
      </c>
      <c r="T945" s="27" t="s">
        <v>176</v>
      </c>
      <c r="U945" s="27"/>
      <c r="W945" s="1289">
        <f>ROUND(W943,W944)</f>
        <v>0</v>
      </c>
      <c r="X945" s="1289"/>
      <c r="Y945" s="1289"/>
      <c r="Z945" s="1289"/>
      <c r="AA945" s="1289">
        <f t="shared" ref="AA945" si="232">ROUND(AA943,AA944)</f>
        <v>0</v>
      </c>
      <c r="AB945" s="1289"/>
      <c r="AC945" s="1289"/>
      <c r="AD945" s="1289"/>
      <c r="AE945" s="1289">
        <f t="shared" ref="AE945" si="233">ROUND(AE943,AE944)</f>
        <v>0</v>
      </c>
      <c r="AF945" s="1289"/>
      <c r="AG945" s="1289"/>
      <c r="AH945" s="1289"/>
      <c r="AI945" s="1289">
        <f>ROUND(AI943,AI944)</f>
        <v>0</v>
      </c>
      <c r="AJ945" s="1289"/>
      <c r="AK945" s="1289"/>
      <c r="AL945" s="1289"/>
      <c r="AM945" s="1298">
        <f>SUM(W945:AL945)</f>
        <v>0</v>
      </c>
      <c r="AN945" s="1298"/>
      <c r="AO945" s="1298"/>
      <c r="AP945" s="1298"/>
      <c r="AQ945" s="536"/>
      <c r="AR945" s="536"/>
      <c r="AU945" s="1289">
        <f>ROUND(AU943,AU944)</f>
        <v>0</v>
      </c>
      <c r="AV945" s="1289"/>
      <c r="AW945" s="1289"/>
      <c r="AX945" s="1289"/>
      <c r="AY945" s="1289">
        <f t="shared" ref="AY945" si="234">ROUND(AY943,AY944)</f>
        <v>0</v>
      </c>
      <c r="AZ945" s="1289"/>
      <c r="BA945" s="1289"/>
      <c r="BB945" s="1289"/>
      <c r="BC945" s="1289">
        <f t="shared" ref="BC945" si="235">ROUND(BC943,BC944)</f>
        <v>0</v>
      </c>
      <c r="BD945" s="1289"/>
      <c r="BE945" s="1289"/>
      <c r="BF945" s="1289"/>
      <c r="BG945" s="1289">
        <f>ROUND(BG943,BG944)</f>
        <v>0</v>
      </c>
      <c r="BH945" s="1289"/>
      <c r="BI945" s="1289"/>
      <c r="BJ945" s="1289"/>
      <c r="BK945" s="1298">
        <f>SUM(AU945:BJ945)</f>
        <v>0</v>
      </c>
      <c r="BL945" s="1298"/>
      <c r="BM945" s="1298"/>
      <c r="BN945" s="1298"/>
      <c r="BO945" s="501"/>
      <c r="BQ945" s="201"/>
      <c r="BR945" s="796"/>
      <c r="BS945" s="879"/>
      <c r="BT945" s="879"/>
      <c r="BU945" s="880"/>
      <c r="BV945" s="880"/>
      <c r="BW945" s="880"/>
      <c r="BX945" s="880"/>
      <c r="BY945" s="880"/>
      <c r="BZ945" s="880"/>
      <c r="CA945" s="880"/>
      <c r="CB945" s="880"/>
      <c r="CC945" s="880"/>
      <c r="CD945" s="879"/>
      <c r="CE945" s="879"/>
      <c r="CF945" s="879"/>
      <c r="CG945" s="879"/>
      <c r="CH945" s="879"/>
      <c r="CI945" s="879"/>
      <c r="CJ945" s="879"/>
      <c r="CK945" s="879"/>
      <c r="CL945" s="879"/>
      <c r="CM945" s="879"/>
      <c r="CN945" s="879"/>
      <c r="CO945" s="879"/>
      <c r="CP945" s="879"/>
      <c r="CQ945" s="879"/>
      <c r="CR945" s="879"/>
      <c r="CS945" s="879"/>
      <c r="CT945" s="879"/>
      <c r="CU945" s="879"/>
      <c r="CV945" s="879"/>
      <c r="CW945" s="879"/>
      <c r="CX945" s="879"/>
      <c r="CY945" s="879"/>
      <c r="CZ945" s="879"/>
      <c r="DA945" s="879"/>
      <c r="DB945" s="879"/>
      <c r="DC945" s="879"/>
      <c r="DD945" s="879"/>
      <c r="DE945" s="879"/>
      <c r="DF945" s="879"/>
      <c r="DG945" s="879"/>
      <c r="DH945" s="879"/>
      <c r="DI945" s="879"/>
      <c r="DJ945" s="879"/>
      <c r="DK945" s="879"/>
      <c r="DL945" s="879"/>
      <c r="DM945" s="879"/>
      <c r="DN945" s="879"/>
      <c r="DO945" s="879"/>
      <c r="DP945" s="879"/>
      <c r="DQ945" s="879"/>
      <c r="DR945" s="879"/>
      <c r="DS945" s="879"/>
      <c r="DT945" s="879"/>
    </row>
    <row r="946" spans="5:124" s="27" customFormat="1" ht="6" hidden="1" customHeight="1" outlineLevel="1" x14ac:dyDescent="0.15">
      <c r="E946" s="201"/>
      <c r="G946" s="90"/>
      <c r="H946" s="347"/>
      <c r="J946" s="74"/>
      <c r="K946" s="74"/>
      <c r="L946" s="74"/>
      <c r="M946" s="74"/>
      <c r="N946" s="74"/>
      <c r="O946" s="74"/>
      <c r="P946" s="74"/>
      <c r="Q946" s="74"/>
      <c r="R946" s="74"/>
      <c r="S946" s="74"/>
      <c r="T946" s="74"/>
      <c r="U946" s="95"/>
      <c r="V946" s="74"/>
      <c r="W946" s="74"/>
      <c r="X946" s="74"/>
      <c r="Y946" s="74"/>
      <c r="Z946" s="74"/>
      <c r="AA946" s="74"/>
      <c r="AB946" s="74"/>
      <c r="AC946" s="74"/>
      <c r="AD946" s="74"/>
      <c r="AE946" s="74"/>
      <c r="AF946" s="74"/>
      <c r="AG946" s="74"/>
      <c r="AH946" s="74"/>
      <c r="AI946" s="74"/>
      <c r="AJ946" s="74"/>
      <c r="AK946" s="74"/>
      <c r="AL946" s="74"/>
      <c r="AM946" s="74"/>
      <c r="AN946" s="74"/>
      <c r="AO946" s="74"/>
      <c r="AP946" s="74"/>
      <c r="AQ946" s="74"/>
      <c r="AR946" s="74"/>
      <c r="AS946" s="74"/>
      <c r="AT946" s="74"/>
      <c r="AU946" s="74"/>
      <c r="AV946" s="74"/>
      <c r="AW946" s="74"/>
      <c r="AX946" s="74"/>
      <c r="AY946" s="74"/>
      <c r="AZ946" s="74"/>
      <c r="BA946" s="74"/>
      <c r="BB946" s="74"/>
      <c r="BC946" s="74"/>
      <c r="BD946" s="74"/>
      <c r="BE946" s="74"/>
      <c r="BF946" s="74"/>
      <c r="BG946" s="74"/>
      <c r="BH946" s="74"/>
      <c r="BI946" s="74"/>
      <c r="BJ946" s="74"/>
      <c r="BK946" s="74"/>
      <c r="BL946" s="74"/>
      <c r="BM946" s="74"/>
      <c r="BN946" s="74"/>
      <c r="BO946" s="501"/>
      <c r="BQ946" s="201"/>
      <c r="BR946" s="63"/>
      <c r="BS946" s="201"/>
      <c r="BT946" s="201"/>
      <c r="BU946" s="201"/>
      <c r="BV946" s="201"/>
      <c r="BW946" s="201"/>
      <c r="BX946" s="201"/>
      <c r="BY946" s="201"/>
      <c r="BZ946" s="201"/>
      <c r="CA946" s="201"/>
      <c r="CB946" s="201"/>
      <c r="CC946" s="201"/>
      <c r="CD946" s="201"/>
      <c r="CE946" s="201"/>
      <c r="CF946" s="201"/>
      <c r="CG946" s="201"/>
      <c r="CH946" s="201"/>
      <c r="CI946" s="201"/>
      <c r="CJ946" s="201"/>
      <c r="CK946" s="201"/>
      <c r="CL946" s="201"/>
      <c r="CM946" s="201"/>
      <c r="CN946" s="201"/>
      <c r="CO946" s="201"/>
      <c r="CP946" s="201"/>
      <c r="CQ946" s="201"/>
      <c r="CR946" s="201"/>
      <c r="CS946" s="201"/>
      <c r="CT946" s="201"/>
      <c r="CU946" s="201"/>
      <c r="CV946" s="201"/>
      <c r="CW946" s="201"/>
      <c r="CX946" s="201"/>
      <c r="CY946" s="201"/>
      <c r="CZ946" s="201"/>
      <c r="DA946" s="201"/>
      <c r="DB946" s="201"/>
      <c r="DC946" s="201"/>
      <c r="DD946" s="201"/>
      <c r="DE946" s="201"/>
      <c r="DF946" s="201"/>
      <c r="DG946" s="201"/>
      <c r="DH946" s="201"/>
      <c r="DI946" s="201"/>
      <c r="DJ946" s="201"/>
      <c r="DK946" s="201"/>
      <c r="DL946" s="201"/>
      <c r="DM946" s="201"/>
      <c r="DN946" s="201"/>
      <c r="DO946" s="201"/>
      <c r="DP946" s="201"/>
      <c r="DQ946" s="201"/>
      <c r="DR946" s="201"/>
      <c r="DS946" s="201"/>
      <c r="DT946" s="201"/>
    </row>
    <row r="947" spans="5:124" s="494" customFormat="1" ht="18" hidden="1" customHeight="1" outlineLevel="1" x14ac:dyDescent="0.15">
      <c r="E947" s="879"/>
      <c r="G947" s="493"/>
      <c r="J947"/>
      <c r="U947" s="27"/>
      <c r="W947" s="538"/>
      <c r="X947" s="535"/>
      <c r="Y947" s="535"/>
      <c r="Z947" s="535"/>
      <c r="AA947" s="538"/>
      <c r="AB947" s="535"/>
      <c r="AC947" s="535"/>
      <c r="AD947" s="535"/>
      <c r="AE947" s="538"/>
      <c r="AF947" s="535"/>
      <c r="AG947" s="535"/>
      <c r="AH947" s="535"/>
      <c r="AI947" s="538"/>
      <c r="AJ947" s="535"/>
      <c r="AK947" s="535"/>
      <c r="AL947" s="535"/>
      <c r="AN947" s="537"/>
      <c r="AO947" s="536"/>
      <c r="AP947" s="536"/>
      <c r="AQ947" s="536"/>
      <c r="AR947" s="536"/>
      <c r="AU947" s="325"/>
      <c r="AV947" s="325"/>
      <c r="AW947" s="325"/>
      <c r="AX947" s="325"/>
      <c r="AY947" s="325"/>
      <c r="AZ947" s="325"/>
      <c r="BA947" s="325"/>
      <c r="BB947" s="325"/>
      <c r="BC947" s="325"/>
      <c r="BD947" s="325"/>
      <c r="BE947" s="325"/>
      <c r="BF947" s="325"/>
      <c r="BG947" s="325"/>
      <c r="BH947" s="325"/>
      <c r="BI947" s="325"/>
      <c r="BJ947" s="325"/>
      <c r="BL947" s="537"/>
      <c r="BM947" s="536"/>
      <c r="BN947" s="536"/>
      <c r="BO947" s="501"/>
      <c r="BQ947" s="201"/>
      <c r="BR947" s="796"/>
      <c r="BS947" s="879"/>
      <c r="BT947" s="879"/>
      <c r="BU947" s="880"/>
      <c r="BV947" s="880"/>
      <c r="BW947" s="880"/>
      <c r="BX947" s="880"/>
      <c r="BY947" s="880"/>
      <c r="BZ947" s="880"/>
      <c r="CA947" s="880"/>
      <c r="CB947" s="880"/>
      <c r="CC947" s="880"/>
      <c r="CD947" s="879"/>
      <c r="CE947" s="879"/>
      <c r="CF947" s="879"/>
      <c r="CG947" s="879"/>
      <c r="CH947" s="879"/>
      <c r="CI947" s="879"/>
      <c r="CJ947" s="879"/>
      <c r="CK947" s="879"/>
      <c r="CL947" s="879"/>
      <c r="CM947" s="879"/>
      <c r="CN947" s="879"/>
      <c r="CO947" s="879"/>
      <c r="CP947" s="879"/>
      <c r="CQ947" s="879"/>
      <c r="CR947" s="879"/>
      <c r="CS947" s="879"/>
      <c r="CT947" s="879"/>
      <c r="CU947" s="879"/>
      <c r="CV947" s="879"/>
      <c r="CW947" s="879"/>
      <c r="CX947" s="879"/>
      <c r="CY947" s="879"/>
      <c r="CZ947" s="879"/>
      <c r="DA947" s="879"/>
      <c r="DB947" s="879"/>
      <c r="DC947" s="879"/>
      <c r="DD947" s="879"/>
      <c r="DE947" s="879"/>
      <c r="DF947" s="879"/>
      <c r="DG947" s="879"/>
      <c r="DH947" s="879"/>
      <c r="DI947" s="879"/>
      <c r="DJ947" s="879"/>
      <c r="DK947" s="879"/>
      <c r="DL947" s="879"/>
      <c r="DM947" s="879"/>
      <c r="DN947" s="879"/>
      <c r="DO947" s="879"/>
      <c r="DP947" s="879"/>
      <c r="DQ947" s="879"/>
      <c r="DR947" s="879"/>
      <c r="DS947" s="879"/>
      <c r="DT947" s="879"/>
    </row>
    <row r="948" spans="5:124" ht="13" hidden="1" customHeight="1" outlineLevel="1" x14ac:dyDescent="0.15">
      <c r="G948" s="118"/>
      <c r="H948"/>
      <c r="I948" s="544"/>
      <c r="W948" s="1299" t="str">
        <f>W962</f>
        <v>Primavera</v>
      </c>
      <c r="X948" s="1299"/>
      <c r="Y948" s="1299"/>
      <c r="Z948" s="1299"/>
      <c r="AA948" s="1299" t="str">
        <f t="shared" ref="AA948" si="236">AA962</f>
        <v>Estate</v>
      </c>
      <c r="AB948" s="1299"/>
      <c r="AC948" s="1299"/>
      <c r="AD948" s="1299"/>
      <c r="AE948" s="1299" t="str">
        <f t="shared" ref="AE948" si="237">AE962</f>
        <v>Autunno</v>
      </c>
      <c r="AF948" s="1299"/>
      <c r="AG948" s="1299"/>
      <c r="AH948" s="1299"/>
      <c r="AI948" s="1299" t="str">
        <f t="shared" ref="AI948" si="238">AI962</f>
        <v>Inverno</v>
      </c>
      <c r="AJ948" s="1299"/>
      <c r="AK948" s="1299"/>
      <c r="AL948" s="1299"/>
      <c r="AM948" s="1299" t="str">
        <f t="shared" ref="AM948" si="239">AM962</f>
        <v>Anno</v>
      </c>
      <c r="AN948" s="1299"/>
      <c r="AO948" s="1299"/>
      <c r="AP948" s="1299"/>
      <c r="AU948" s="1299" t="str">
        <f>W948</f>
        <v>Primavera</v>
      </c>
      <c r="AV948" s="1299"/>
      <c r="AW948" s="1299"/>
      <c r="AX948" s="1299"/>
      <c r="AY948" s="1299" t="str">
        <f t="shared" ref="AY948" si="240">AA948</f>
        <v>Estate</v>
      </c>
      <c r="AZ948" s="1299"/>
      <c r="BA948" s="1299"/>
      <c r="BB948" s="1299"/>
      <c r="BC948" s="1299" t="str">
        <f t="shared" ref="BC948" si="241">AE948</f>
        <v>Autunno</v>
      </c>
      <c r="BD948" s="1299"/>
      <c r="BE948" s="1299"/>
      <c r="BF948" s="1299"/>
      <c r="BG948" s="1299" t="str">
        <f t="shared" ref="BG948" si="242">AI948</f>
        <v>Inverno</v>
      </c>
      <c r="BH948" s="1299"/>
      <c r="BI948" s="1299"/>
      <c r="BJ948" s="1299"/>
      <c r="BK948" s="1299" t="str">
        <f t="shared" ref="BK948" si="243">AM948</f>
        <v>Anno</v>
      </c>
      <c r="BL948" s="1299"/>
      <c r="BM948" s="1299"/>
      <c r="BN948" s="1299"/>
      <c r="BO948" s="501"/>
      <c r="BQ948" s="201"/>
      <c r="BR948" s="796"/>
      <c r="BU948" s="201"/>
      <c r="BV948" s="201"/>
      <c r="BW948" s="201"/>
      <c r="BX948" s="201"/>
      <c r="BY948" s="201"/>
      <c r="BZ948" s="201"/>
      <c r="CA948" s="201"/>
      <c r="CB948" s="201"/>
      <c r="CC948" s="201"/>
    </row>
    <row r="949" spans="5:124" ht="6" hidden="1" customHeight="1" outlineLevel="1" x14ac:dyDescent="0.15">
      <c r="G949" s="118"/>
      <c r="H949"/>
      <c r="I949" s="544"/>
      <c r="W949" s="70"/>
      <c r="X949" s="70"/>
      <c r="Y949" s="70"/>
      <c r="Z949" s="70"/>
      <c r="AA949" s="70"/>
      <c r="AB949" s="70"/>
      <c r="AC949" s="70"/>
      <c r="AD949" s="70"/>
      <c r="AE949" s="70"/>
      <c r="AF949" s="70"/>
      <c r="AG949" s="70"/>
      <c r="AH949" s="70"/>
      <c r="AI949" s="70"/>
      <c r="AJ949" s="70"/>
      <c r="AK949" s="70"/>
      <c r="AL949" s="70"/>
      <c r="AM949" s="70"/>
      <c r="AN949" s="70"/>
      <c r="AO949" s="70"/>
      <c r="AP949" s="70"/>
      <c r="AV949" s="555"/>
      <c r="AW949" s="58"/>
      <c r="AX949" s="58"/>
      <c r="AY949" s="27"/>
      <c r="AZ949" s="556"/>
      <c r="BA949" s="291"/>
      <c r="BB949" s="291"/>
      <c r="BC949" s="27"/>
      <c r="BD949" s="555"/>
      <c r="BE949" s="58"/>
      <c r="BF949" s="58"/>
      <c r="BG949" s="27"/>
      <c r="BH949" s="555"/>
      <c r="BI949" s="58"/>
      <c r="BJ949" s="58"/>
      <c r="BK949" s="27"/>
      <c r="BL949" s="555"/>
      <c r="BM949" s="58"/>
      <c r="BN949" s="58"/>
      <c r="BO949" s="501"/>
      <c r="BQ949" s="201"/>
      <c r="BR949" s="796"/>
      <c r="BU949" s="201"/>
      <c r="BV949" s="201"/>
      <c r="BW949" s="201"/>
      <c r="BX949" s="201"/>
      <c r="BY949" s="201"/>
      <c r="BZ949" s="201"/>
      <c r="CA949" s="201"/>
      <c r="CB949" s="201"/>
      <c r="CC949" s="201"/>
    </row>
    <row r="950" spans="5:124" ht="13" hidden="1" customHeight="1" outlineLevel="1" x14ac:dyDescent="0.15">
      <c r="G950" s="118"/>
      <c r="H950"/>
      <c r="I950" s="544"/>
      <c r="J950" t="s">
        <v>918</v>
      </c>
      <c r="T950" t="s">
        <v>919</v>
      </c>
      <c r="W950" s="1298">
        <f>AB114</f>
        <v>0</v>
      </c>
      <c r="X950" s="1299"/>
      <c r="Y950" s="1299"/>
      <c r="Z950" s="1299"/>
      <c r="AA950" s="1298">
        <f>W950</f>
        <v>0</v>
      </c>
      <c r="AB950" s="1299"/>
      <c r="AC950" s="1299"/>
      <c r="AD950" s="1299"/>
      <c r="AE950" s="1298">
        <f>AA950</f>
        <v>0</v>
      </c>
      <c r="AF950" s="1299"/>
      <c r="AG950" s="1299"/>
      <c r="AH950" s="1299"/>
      <c r="AI950" s="1298">
        <f>AE950</f>
        <v>0</v>
      </c>
      <c r="AJ950" s="1299"/>
      <c r="AK950" s="1299"/>
      <c r="AL950" s="1299"/>
      <c r="AM950" s="1298">
        <f>AI950</f>
        <v>0</v>
      </c>
      <c r="AN950" s="1299"/>
      <c r="AO950" s="1299"/>
      <c r="AP950" s="1299"/>
      <c r="AU950" s="1298">
        <f>AZ114</f>
        <v>0</v>
      </c>
      <c r="AV950" s="1299"/>
      <c r="AW950" s="1299"/>
      <c r="AX950" s="1299"/>
      <c r="AY950" s="1298">
        <f>AU950</f>
        <v>0</v>
      </c>
      <c r="AZ950" s="1299"/>
      <c r="BA950" s="1299"/>
      <c r="BB950" s="1299"/>
      <c r="BC950" s="1298">
        <f>AY950</f>
        <v>0</v>
      </c>
      <c r="BD950" s="1299"/>
      <c r="BE950" s="1299"/>
      <c r="BF950" s="1299"/>
      <c r="BG950" s="1298">
        <f>BC950</f>
        <v>0</v>
      </c>
      <c r="BH950" s="1299"/>
      <c r="BI950" s="1299"/>
      <c r="BJ950" s="1299"/>
      <c r="BK950" s="1298">
        <f>BG950</f>
        <v>0</v>
      </c>
      <c r="BL950" s="1299"/>
      <c r="BM950" s="1299"/>
      <c r="BN950" s="1299"/>
      <c r="BO950" s="501"/>
      <c r="BQ950" s="201"/>
      <c r="BR950" s="796"/>
      <c r="BU950" s="201"/>
      <c r="BV950" s="201"/>
      <c r="BW950" s="201"/>
      <c r="BX950" s="201"/>
      <c r="BY950" s="201"/>
      <c r="BZ950" s="201"/>
      <c r="CA950" s="201"/>
      <c r="CB950" s="201"/>
      <c r="CC950" s="201"/>
    </row>
    <row r="951" spans="5:124" ht="13" hidden="1" customHeight="1" outlineLevel="1" x14ac:dyDescent="0.15">
      <c r="G951" s="118"/>
      <c r="H951"/>
      <c r="I951" s="544"/>
      <c r="W951" s="175"/>
      <c r="X951" s="70"/>
      <c r="Y951" s="70"/>
      <c r="Z951" s="70"/>
      <c r="AA951" s="175"/>
      <c r="AB951" s="70"/>
      <c r="AC951" s="70"/>
      <c r="AD951" s="70"/>
      <c r="AE951" s="175"/>
      <c r="AF951" s="70"/>
      <c r="AG951" s="70"/>
      <c r="AH951" s="70"/>
      <c r="AI951" s="175"/>
      <c r="AJ951" s="70"/>
      <c r="AK951" s="70"/>
      <c r="AL951" s="70"/>
      <c r="AM951" s="175"/>
      <c r="AN951" s="70"/>
      <c r="AO951" s="70"/>
      <c r="AP951" s="70"/>
      <c r="AU951" s="175"/>
      <c r="AV951" s="70"/>
      <c r="AW951" s="70"/>
      <c r="AX951" s="70"/>
      <c r="AY951" s="175"/>
      <c r="AZ951" s="70"/>
      <c r="BA951" s="70"/>
      <c r="BB951" s="70"/>
      <c r="BC951" s="175"/>
      <c r="BD951" s="70"/>
      <c r="BE951" s="70"/>
      <c r="BF951" s="70"/>
      <c r="BG951" s="175"/>
      <c r="BH951" s="70"/>
      <c r="BI951" s="70"/>
      <c r="BJ951" s="70"/>
      <c r="BK951" s="175"/>
      <c r="BL951" s="70"/>
      <c r="BM951" s="70"/>
      <c r="BN951" s="70"/>
      <c r="BO951" s="501"/>
      <c r="BQ951" s="201"/>
      <c r="BR951" s="796"/>
      <c r="BU951" s="201"/>
      <c r="BV951" s="201"/>
      <c r="BW951" s="201"/>
      <c r="BX951" s="201"/>
      <c r="BY951" s="201"/>
      <c r="BZ951" s="201"/>
      <c r="CA951" s="201"/>
      <c r="CB951" s="201"/>
      <c r="CC951" s="201"/>
    </row>
    <row r="952" spans="5:124" ht="13" hidden="1" customHeight="1" outlineLevel="1" x14ac:dyDescent="0.15">
      <c r="G952" s="118"/>
      <c r="H952"/>
      <c r="I952" s="544" t="s">
        <v>898</v>
      </c>
      <c r="W952" s="70"/>
      <c r="X952" s="70"/>
      <c r="Y952" s="70"/>
      <c r="Z952" s="70"/>
      <c r="AA952" s="70"/>
      <c r="AB952" s="70"/>
      <c r="AC952" s="70"/>
      <c r="AD952" s="70"/>
      <c r="AE952" s="70"/>
      <c r="AF952" s="70"/>
      <c r="AG952" s="70"/>
      <c r="AH952" s="70"/>
      <c r="AI952" s="70"/>
      <c r="AJ952" s="70"/>
      <c r="AK952" s="70"/>
      <c r="AL952" s="70"/>
      <c r="AN952" s="70"/>
      <c r="AO952" s="70"/>
      <c r="AP952" s="70"/>
      <c r="AU952" s="70"/>
      <c r="AV952" s="70"/>
      <c r="AW952" s="70"/>
      <c r="AX952" s="70"/>
      <c r="AY952" s="70"/>
      <c r="AZ952" s="70"/>
      <c r="BA952" s="70"/>
      <c r="BB952" s="70"/>
      <c r="BC952" s="70"/>
      <c r="BD952" s="70"/>
      <c r="BE952" s="70"/>
      <c r="BF952" s="70"/>
      <c r="BG952" s="70"/>
      <c r="BH952" s="70"/>
      <c r="BI952" s="70"/>
      <c r="BJ952" s="70"/>
      <c r="BL952" s="70"/>
      <c r="BM952" s="70"/>
      <c r="BN952" s="70"/>
      <c r="BO952" s="501"/>
      <c r="BQ952" s="201"/>
      <c r="BR952" s="796"/>
      <c r="BU952" s="201"/>
      <c r="BV952" s="201"/>
      <c r="BW952" s="201"/>
      <c r="BX952" s="201"/>
      <c r="BY952" s="201"/>
      <c r="BZ952" s="201"/>
      <c r="CA952" s="201"/>
      <c r="CB952" s="201"/>
      <c r="CC952" s="201"/>
    </row>
    <row r="953" spans="5:124" s="494" customFormat="1" ht="16" hidden="1" customHeight="1" outlineLevel="1" x14ac:dyDescent="0.15">
      <c r="E953" s="879"/>
      <c r="G953" s="493"/>
      <c r="J953" t="s">
        <v>895</v>
      </c>
      <c r="T953" s="27" t="s">
        <v>176</v>
      </c>
      <c r="U953" s="27"/>
      <c r="W953" s="1298">
        <f>X899*W$950</f>
        <v>0</v>
      </c>
      <c r="X953" s="1299"/>
      <c r="Y953" s="1299"/>
      <c r="Z953" s="1299"/>
      <c r="AA953" s="1298">
        <f>AB899*AA$950</f>
        <v>0</v>
      </c>
      <c r="AB953" s="1299"/>
      <c r="AC953" s="1299"/>
      <c r="AD953" s="1299"/>
      <c r="AE953" s="1298">
        <f>AF899*AE$950</f>
        <v>0</v>
      </c>
      <c r="AF953" s="1299"/>
      <c r="AG953" s="1299"/>
      <c r="AH953" s="1299"/>
      <c r="AI953" s="1298">
        <f>AJ899*AI$950</f>
        <v>0</v>
      </c>
      <c r="AJ953" s="1299"/>
      <c r="AK953" s="1299"/>
      <c r="AL953" s="1299"/>
      <c r="AM953" s="1298">
        <f>SUM(W953:AL953)</f>
        <v>0</v>
      </c>
      <c r="AN953" s="1299"/>
      <c r="AO953" s="1299"/>
      <c r="AP953" s="1299"/>
      <c r="AQ953" s="536"/>
      <c r="AR953" s="536"/>
      <c r="AU953" s="1298">
        <f>AV899*AU$950</f>
        <v>0</v>
      </c>
      <c r="AV953" s="1299"/>
      <c r="AW953" s="1299"/>
      <c r="AX953" s="1299"/>
      <c r="AY953" s="1298">
        <f>AZ899*AY$950</f>
        <v>0</v>
      </c>
      <c r="AZ953" s="1299"/>
      <c r="BA953" s="1299"/>
      <c r="BB953" s="1299"/>
      <c r="BC953" s="1298">
        <f>BD899*BC$950</f>
        <v>0</v>
      </c>
      <c r="BD953" s="1299"/>
      <c r="BE953" s="1299"/>
      <c r="BF953" s="1299"/>
      <c r="BG953" s="1298">
        <f>BH899*BG$950</f>
        <v>0</v>
      </c>
      <c r="BH953" s="1299"/>
      <c r="BI953" s="1299"/>
      <c r="BJ953" s="1299"/>
      <c r="BK953" s="1298">
        <f>SUM(AU953:BJ953)</f>
        <v>0</v>
      </c>
      <c r="BL953" s="1299"/>
      <c r="BM953" s="1299"/>
      <c r="BN953" s="1299"/>
      <c r="BO953" s="501"/>
      <c r="BQ953" s="201"/>
      <c r="BR953" s="796"/>
      <c r="BS953" s="879"/>
      <c r="BT953" s="879"/>
      <c r="BU953" s="880"/>
      <c r="BV953" s="880"/>
      <c r="BW953" s="880"/>
      <c r="BX953" s="880"/>
      <c r="BY953" s="880"/>
      <c r="BZ953" s="880"/>
      <c r="CA953" s="880"/>
      <c r="CB953" s="880"/>
      <c r="CC953" s="880"/>
      <c r="CD953" s="879"/>
      <c r="CE953" s="879"/>
      <c r="CF953" s="879"/>
      <c r="CG953" s="879"/>
      <c r="CH953" s="879"/>
      <c r="CI953" s="879"/>
      <c r="CJ953" s="879"/>
      <c r="CK953" s="879"/>
      <c r="CL953" s="879"/>
      <c r="CM953" s="879"/>
      <c r="CN953" s="879"/>
      <c r="CO953" s="879"/>
      <c r="CP953" s="879"/>
      <c r="CQ953" s="879"/>
      <c r="CR953" s="879"/>
      <c r="CS953" s="879"/>
      <c r="CT953" s="879"/>
      <c r="CU953" s="879"/>
      <c r="CV953" s="879"/>
      <c r="CW953" s="879"/>
      <c r="CX953" s="879"/>
      <c r="CY953" s="879"/>
      <c r="CZ953" s="879"/>
      <c r="DA953" s="879"/>
      <c r="DB953" s="879"/>
      <c r="DC953" s="879"/>
      <c r="DD953" s="879"/>
      <c r="DE953" s="879"/>
      <c r="DF953" s="879"/>
      <c r="DG953" s="879"/>
      <c r="DH953" s="879"/>
      <c r="DI953" s="879"/>
      <c r="DJ953" s="879"/>
      <c r="DK953" s="879"/>
      <c r="DL953" s="879"/>
      <c r="DM953" s="879"/>
      <c r="DN953" s="879"/>
      <c r="DO953" s="879"/>
      <c r="DP953" s="879"/>
      <c r="DQ953" s="879"/>
      <c r="DR953" s="879"/>
      <c r="DS953" s="879"/>
      <c r="DT953" s="879"/>
    </row>
    <row r="954" spans="5:124" s="494" customFormat="1" ht="16" hidden="1" customHeight="1" outlineLevel="1" x14ac:dyDescent="0.15">
      <c r="E954" s="879"/>
      <c r="G954" s="493"/>
      <c r="J954" t="s">
        <v>896</v>
      </c>
      <c r="T954" s="27" t="s">
        <v>176</v>
      </c>
      <c r="U954" s="27"/>
      <c r="W954" s="1298">
        <f>W945*W$950</f>
        <v>0</v>
      </c>
      <c r="X954" s="1299"/>
      <c r="Y954" s="1299"/>
      <c r="Z954" s="1299"/>
      <c r="AA954" s="1298">
        <f t="shared" ref="AA954" si="244">AA945*AA$950</f>
        <v>0</v>
      </c>
      <c r="AB954" s="1299"/>
      <c r="AC954" s="1299"/>
      <c r="AD954" s="1299"/>
      <c r="AE954" s="1298">
        <f t="shared" ref="AE954" si="245">AE945*AE$950</f>
        <v>0</v>
      </c>
      <c r="AF954" s="1299"/>
      <c r="AG954" s="1299"/>
      <c r="AH954" s="1299"/>
      <c r="AI954" s="1298">
        <f t="shared" ref="AI954" si="246">AI945*AI$950</f>
        <v>0</v>
      </c>
      <c r="AJ954" s="1299"/>
      <c r="AK954" s="1299"/>
      <c r="AL954" s="1299"/>
      <c r="AM954" s="1298">
        <f t="shared" ref="AM954:AM957" si="247">SUM(W954:AL954)</f>
        <v>0</v>
      </c>
      <c r="AN954" s="1299"/>
      <c r="AO954" s="1299"/>
      <c r="AP954" s="1299"/>
      <c r="AQ954" s="536"/>
      <c r="AR954" s="536"/>
      <c r="AU954" s="1298">
        <f>AU945*AU$950</f>
        <v>0</v>
      </c>
      <c r="AV954" s="1299"/>
      <c r="AW954" s="1299"/>
      <c r="AX954" s="1299"/>
      <c r="AY954" s="1298">
        <f t="shared" ref="AY954" si="248">AY945*AY$950</f>
        <v>0</v>
      </c>
      <c r="AZ954" s="1299"/>
      <c r="BA954" s="1299"/>
      <c r="BB954" s="1299"/>
      <c r="BC954" s="1298">
        <f t="shared" ref="BC954" si="249">BC945*BC$950</f>
        <v>0</v>
      </c>
      <c r="BD954" s="1299"/>
      <c r="BE954" s="1299"/>
      <c r="BF954" s="1299"/>
      <c r="BG954" s="1298">
        <f t="shared" ref="BG954" si="250">BG945*BG$950</f>
        <v>0</v>
      </c>
      <c r="BH954" s="1299"/>
      <c r="BI954" s="1299"/>
      <c r="BJ954" s="1299"/>
      <c r="BK954" s="1298">
        <f t="shared" ref="BK954:BK957" si="251">SUM(AU954:BJ954)</f>
        <v>0</v>
      </c>
      <c r="BL954" s="1299"/>
      <c r="BM954" s="1299"/>
      <c r="BN954" s="1299"/>
      <c r="BO954" s="501"/>
      <c r="BQ954" s="201"/>
      <c r="BR954" s="796"/>
      <c r="BS954" s="879"/>
      <c r="BT954" s="879"/>
      <c r="BU954" s="880"/>
      <c r="BV954" s="880"/>
      <c r="BW954" s="880"/>
      <c r="BX954" s="880"/>
      <c r="BY954" s="880"/>
      <c r="BZ954" s="880"/>
      <c r="CA954" s="880"/>
      <c r="CB954" s="880"/>
      <c r="CC954" s="880"/>
      <c r="CD954" s="879"/>
      <c r="CE954" s="879"/>
      <c r="CF954" s="879"/>
      <c r="CG954" s="879"/>
      <c r="CH954" s="879"/>
      <c r="CI954" s="879"/>
      <c r="CJ954" s="879"/>
      <c r="CK954" s="879"/>
      <c r="CL954" s="879"/>
      <c r="CM954" s="879"/>
      <c r="CN954" s="879"/>
      <c r="CO954" s="879"/>
      <c r="CP954" s="879"/>
      <c r="CQ954" s="879"/>
      <c r="CR954" s="879"/>
      <c r="CS954" s="879"/>
      <c r="CT954" s="879"/>
      <c r="CU954" s="879"/>
      <c r="CV954" s="879"/>
      <c r="CW954" s="879"/>
      <c r="CX954" s="879"/>
      <c r="CY954" s="879"/>
      <c r="CZ954" s="879"/>
      <c r="DA954" s="879"/>
      <c r="DB954" s="879"/>
      <c r="DC954" s="879"/>
      <c r="DD954" s="879"/>
      <c r="DE954" s="879"/>
      <c r="DF954" s="879"/>
      <c r="DG954" s="879"/>
      <c r="DH954" s="879"/>
      <c r="DI954" s="879"/>
      <c r="DJ954" s="879"/>
      <c r="DK954" s="879"/>
      <c r="DL954" s="879"/>
      <c r="DM954" s="879"/>
      <c r="DN954" s="879"/>
      <c r="DO954" s="879"/>
      <c r="DP954" s="879"/>
      <c r="DQ954" s="879"/>
      <c r="DR954" s="879"/>
      <c r="DS954" s="879"/>
      <c r="DT954" s="879"/>
    </row>
    <row r="955" spans="5:124" s="494" customFormat="1" ht="16" hidden="1" customHeight="1" outlineLevel="1" x14ac:dyDescent="0.15">
      <c r="E955" s="879"/>
      <c r="G955" s="493"/>
      <c r="J955" t="s">
        <v>897</v>
      </c>
      <c r="T955" s="27" t="s">
        <v>176</v>
      </c>
      <c r="U955" s="27"/>
      <c r="W955" s="1298">
        <f>X904*W$950</f>
        <v>0</v>
      </c>
      <c r="X955" s="1299"/>
      <c r="Y955" s="1299"/>
      <c r="Z955" s="1299"/>
      <c r="AA955" s="1298">
        <f>AB904*AA$950</f>
        <v>0</v>
      </c>
      <c r="AB955" s="1299"/>
      <c r="AC955" s="1299"/>
      <c r="AD955" s="1299"/>
      <c r="AE955" s="1298">
        <f>AF904*AE$950</f>
        <v>0</v>
      </c>
      <c r="AF955" s="1299"/>
      <c r="AG955" s="1299"/>
      <c r="AH955" s="1299"/>
      <c r="AI955" s="1298">
        <f>AJ904*AI$950</f>
        <v>0</v>
      </c>
      <c r="AJ955" s="1299"/>
      <c r="AK955" s="1299"/>
      <c r="AL955" s="1299"/>
      <c r="AM955" s="1298">
        <f t="shared" si="247"/>
        <v>0</v>
      </c>
      <c r="AN955" s="1299"/>
      <c r="AO955" s="1299"/>
      <c r="AP955" s="1299"/>
      <c r="AQ955" s="536"/>
      <c r="AR955" s="536"/>
      <c r="AU955" s="1298">
        <f>AV904*AU$950</f>
        <v>0</v>
      </c>
      <c r="AV955" s="1299"/>
      <c r="AW955" s="1299"/>
      <c r="AX955" s="1299"/>
      <c r="AY955" s="1298">
        <f>AZ904*AY$950</f>
        <v>0</v>
      </c>
      <c r="AZ955" s="1299"/>
      <c r="BA955" s="1299"/>
      <c r="BB955" s="1299"/>
      <c r="BC955" s="1298">
        <f>BD904*BC$950</f>
        <v>0</v>
      </c>
      <c r="BD955" s="1299"/>
      <c r="BE955" s="1299"/>
      <c r="BF955" s="1299"/>
      <c r="BG955" s="1298">
        <f>BH904*BG$950</f>
        <v>0</v>
      </c>
      <c r="BH955" s="1299"/>
      <c r="BI955" s="1299"/>
      <c r="BJ955" s="1299"/>
      <c r="BK955" s="1298">
        <f t="shared" si="251"/>
        <v>0</v>
      </c>
      <c r="BL955" s="1299"/>
      <c r="BM955" s="1299"/>
      <c r="BN955" s="1299"/>
      <c r="BO955" s="501"/>
      <c r="BQ955" s="201"/>
      <c r="BR955" s="796"/>
      <c r="BS955" s="879"/>
      <c r="BT955" s="879"/>
      <c r="BU955" s="880"/>
      <c r="BV955" s="880"/>
      <c r="BW955" s="880"/>
      <c r="BX955" s="880"/>
      <c r="BY955" s="880"/>
      <c r="BZ955" s="880"/>
      <c r="CA955" s="880"/>
      <c r="CB955" s="880"/>
      <c r="CC955" s="880"/>
      <c r="CD955" s="879"/>
      <c r="CE955" s="879"/>
      <c r="CF955" s="879"/>
      <c r="CG955" s="879"/>
      <c r="CH955" s="879"/>
      <c r="CI955" s="879"/>
      <c r="CJ955" s="879"/>
      <c r="CK955" s="879"/>
      <c r="CL955" s="879"/>
      <c r="CM955" s="879"/>
      <c r="CN955" s="879"/>
      <c r="CO955" s="879"/>
      <c r="CP955" s="879"/>
      <c r="CQ955" s="879"/>
      <c r="CR955" s="879"/>
      <c r="CS955" s="879"/>
      <c r="CT955" s="879"/>
      <c r="CU955" s="879"/>
      <c r="CV955" s="879"/>
      <c r="CW955" s="879"/>
      <c r="CX955" s="879"/>
      <c r="CY955" s="879"/>
      <c r="CZ955" s="879"/>
      <c r="DA955" s="879"/>
      <c r="DB955" s="879"/>
      <c r="DC955" s="879"/>
      <c r="DD955" s="879"/>
      <c r="DE955" s="879"/>
      <c r="DF955" s="879"/>
      <c r="DG955" s="879"/>
      <c r="DH955" s="879"/>
      <c r="DI955" s="879"/>
      <c r="DJ955" s="879"/>
      <c r="DK955" s="879"/>
      <c r="DL955" s="879"/>
      <c r="DM955" s="879"/>
      <c r="DN955" s="879"/>
      <c r="DO955" s="879"/>
      <c r="DP955" s="879"/>
      <c r="DQ955" s="879"/>
      <c r="DR955" s="879"/>
      <c r="DS955" s="879"/>
      <c r="DT955" s="879"/>
    </row>
    <row r="956" spans="5:124" s="495" customFormat="1" ht="16" hidden="1" customHeight="1" outlineLevel="2" x14ac:dyDescent="0.15">
      <c r="G956" s="1161"/>
      <c r="K956" s="495" t="s">
        <v>214</v>
      </c>
      <c r="U956" s="1162"/>
      <c r="V956" s="495">
        <f>IF(AM955&gt;10000,-2,-1)</f>
        <v>-1</v>
      </c>
      <c r="W956" s="1264">
        <f>IF(W955&gt;100000,-4,IF(W955&gt;10000,-3,IF(W955&gt;1000,-2,$V956)))</f>
        <v>-1</v>
      </c>
      <c r="X956" s="1265"/>
      <c r="Y956" s="1265"/>
      <c r="Z956" s="1265"/>
      <c r="AA956" s="1264">
        <f>IF(AA955&gt;100000,-4,IF(AA955&gt;10000,-3,IF(AA955&gt;1000,-2,$V956)))</f>
        <v>-1</v>
      </c>
      <c r="AB956" s="1265"/>
      <c r="AC956" s="1265"/>
      <c r="AD956" s="1265"/>
      <c r="AE956" s="1264">
        <f>IF(AE955&gt;100000,-4,IF(AE955&gt;10000,-3,IF(AE955&gt;1000,-2,$V956)))</f>
        <v>-1</v>
      </c>
      <c r="AF956" s="1265"/>
      <c r="AG956" s="1265"/>
      <c r="AH956" s="1265"/>
      <c r="AI956" s="1264">
        <f>IF(AI955&gt;100000,-4,IF(AI955&gt;10000,-3,IF(AI955&gt;1000,-2,$V956)))</f>
        <v>-1</v>
      </c>
      <c r="AJ956" s="1265"/>
      <c r="AK956" s="1265"/>
      <c r="AL956" s="1265"/>
      <c r="AM956" s="1264">
        <f t="shared" ref="AM956" si="252">IF(AM955&gt;100000,-4,IF(AM955&gt;10000,-3,IF(AM955&gt;1000,-2,-1)))</f>
        <v>-1</v>
      </c>
      <c r="AN956" s="1265"/>
      <c r="AO956" s="1265"/>
      <c r="AP956" s="1265"/>
      <c r="AQ956" s="1163"/>
      <c r="AR956" s="1163"/>
      <c r="AT956" s="495">
        <f>IF(BK955&gt;10000,-2,-1)</f>
        <v>-1</v>
      </c>
      <c r="AU956" s="1264">
        <f>IF(AU955&gt;100000,-4,IF(AU955&gt;10000,-3,IF(AU955&gt;1000,-2,$V956)))</f>
        <v>-1</v>
      </c>
      <c r="AV956" s="1265"/>
      <c r="AW956" s="1265"/>
      <c r="AX956" s="1265"/>
      <c r="AY956" s="1264">
        <f>IF(AY955&gt;100000,-4,IF(AY955&gt;10000,-3,IF(AY955&gt;1000,-2,$V956)))</f>
        <v>-1</v>
      </c>
      <c r="AZ956" s="1265"/>
      <c r="BA956" s="1265"/>
      <c r="BB956" s="1265"/>
      <c r="BC956" s="1264">
        <f>IF(BC955&gt;100000,-4,IF(BC955&gt;10000,-3,IF(BC955&gt;1000,-2,$V956)))</f>
        <v>-1</v>
      </c>
      <c r="BD956" s="1265"/>
      <c r="BE956" s="1265"/>
      <c r="BF956" s="1265"/>
      <c r="BG956" s="1264">
        <f>IF(BG955&gt;100000,-4,IF(BG955&gt;10000,-3,IF(BG955&gt;1000,-2,$V956)))</f>
        <v>-1</v>
      </c>
      <c r="BH956" s="1265"/>
      <c r="BI956" s="1265"/>
      <c r="BJ956" s="1265"/>
      <c r="BK956" s="1264">
        <f t="shared" ref="BK956" si="253">IF(BK955&gt;100000,-4,IF(BK955&gt;10000,-3,IF(BK955&gt;1000,-2,-1)))</f>
        <v>-1</v>
      </c>
      <c r="BL956" s="1265"/>
      <c r="BM956" s="1265"/>
      <c r="BN956" s="1265"/>
      <c r="BO956" s="1164"/>
      <c r="BQ956" s="771"/>
      <c r="BR956" s="1165"/>
      <c r="BU956" s="1162"/>
      <c r="BV956" s="1162"/>
      <c r="BW956" s="1162"/>
      <c r="BX956" s="1162"/>
      <c r="BY956" s="1162"/>
      <c r="BZ956" s="1162"/>
      <c r="CA956" s="1162"/>
      <c r="CB956" s="1162"/>
      <c r="CC956" s="1162"/>
    </row>
    <row r="957" spans="5:124" s="543" customFormat="1" ht="16" hidden="1" customHeight="1" outlineLevel="1" collapsed="1" x14ac:dyDescent="0.15">
      <c r="E957" s="882"/>
      <c r="G957" s="545"/>
      <c r="J957" s="544" t="s">
        <v>899</v>
      </c>
      <c r="T957" s="511" t="s">
        <v>176</v>
      </c>
      <c r="U957" s="511"/>
      <c r="W957" s="1298">
        <f>SUM(W953:Z955)</f>
        <v>0</v>
      </c>
      <c r="X957" s="1299"/>
      <c r="Y957" s="1299"/>
      <c r="Z957" s="1299"/>
      <c r="AA957" s="1298">
        <f t="shared" ref="AA957" si="254">SUM(AA953:AD955)</f>
        <v>0</v>
      </c>
      <c r="AB957" s="1299"/>
      <c r="AC957" s="1299"/>
      <c r="AD957" s="1299"/>
      <c r="AE957" s="1298">
        <f t="shared" ref="AE957" si="255">SUM(AE953:AH955)</f>
        <v>0</v>
      </c>
      <c r="AF957" s="1299"/>
      <c r="AG957" s="1299"/>
      <c r="AH957" s="1299"/>
      <c r="AI957" s="1298">
        <f t="shared" ref="AI957" si="256">SUM(AI953:AL955)</f>
        <v>0</v>
      </c>
      <c r="AJ957" s="1299"/>
      <c r="AK957" s="1299"/>
      <c r="AL957" s="1299"/>
      <c r="AM957" s="1313">
        <f t="shared" si="247"/>
        <v>0</v>
      </c>
      <c r="AN957" s="1314"/>
      <c r="AO957" s="1314"/>
      <c r="AP957" s="1314"/>
      <c r="AQ957" s="546"/>
      <c r="AR957" s="546"/>
      <c r="AU957" s="1298">
        <f>SUM(AU953:AX955)</f>
        <v>0</v>
      </c>
      <c r="AV957" s="1299"/>
      <c r="AW957" s="1299"/>
      <c r="AX957" s="1299"/>
      <c r="AY957" s="1298">
        <f t="shared" ref="AY957" si="257">SUM(AY953:BB955)</f>
        <v>0</v>
      </c>
      <c r="AZ957" s="1299"/>
      <c r="BA957" s="1299"/>
      <c r="BB957" s="1299"/>
      <c r="BC957" s="1298">
        <f t="shared" ref="BC957" si="258">SUM(BC953:BF955)</f>
        <v>0</v>
      </c>
      <c r="BD957" s="1299"/>
      <c r="BE957" s="1299"/>
      <c r="BF957" s="1299"/>
      <c r="BG957" s="1298">
        <f t="shared" ref="BG957" si="259">SUM(BG953:BJ955)</f>
        <v>0</v>
      </c>
      <c r="BH957" s="1299"/>
      <c r="BI957" s="1299"/>
      <c r="BJ957" s="1299"/>
      <c r="BK957" s="1313">
        <f t="shared" si="251"/>
        <v>0</v>
      </c>
      <c r="BL957" s="1314"/>
      <c r="BM957" s="1314"/>
      <c r="BN957" s="1314"/>
      <c r="BO957" s="549"/>
      <c r="BQ957" s="201"/>
      <c r="BR957" s="881"/>
      <c r="BS957" s="882"/>
      <c r="BT957" s="882"/>
      <c r="BU957" s="883"/>
      <c r="BV957" s="883"/>
      <c r="BW957" s="883"/>
      <c r="BX957" s="883"/>
      <c r="BY957" s="883"/>
      <c r="BZ957" s="883"/>
      <c r="CA957" s="883"/>
      <c r="CB957" s="883"/>
      <c r="CC957" s="883"/>
      <c r="CD957" s="882"/>
      <c r="CE957" s="882"/>
      <c r="CF957" s="882"/>
      <c r="CG957" s="882"/>
      <c r="CH957" s="882"/>
      <c r="CI957" s="882"/>
      <c r="CJ957" s="882"/>
      <c r="CK957" s="882"/>
      <c r="CL957" s="882"/>
      <c r="CM957" s="882"/>
      <c r="CN957" s="882"/>
      <c r="CO957" s="882"/>
      <c r="CP957" s="882"/>
      <c r="CQ957" s="882"/>
      <c r="CR957" s="882"/>
      <c r="CS957" s="882"/>
      <c r="CT957" s="882"/>
      <c r="CU957" s="882"/>
      <c r="CV957" s="882"/>
      <c r="CW957" s="882"/>
      <c r="CX957" s="882"/>
      <c r="CY957" s="882"/>
      <c r="CZ957" s="882"/>
      <c r="DA957" s="882"/>
      <c r="DB957" s="882"/>
      <c r="DC957" s="882"/>
      <c r="DD957" s="882"/>
      <c r="DE957" s="882"/>
      <c r="DF957" s="882"/>
      <c r="DG957" s="882"/>
      <c r="DH957" s="882"/>
      <c r="DI957" s="882"/>
      <c r="DJ957" s="882"/>
      <c r="DK957" s="882"/>
      <c r="DL957" s="882"/>
      <c r="DM957" s="882"/>
      <c r="DN957" s="882"/>
      <c r="DO957" s="882"/>
      <c r="DP957" s="882"/>
      <c r="DQ957" s="882"/>
      <c r="DR957" s="882"/>
      <c r="DS957" s="882"/>
      <c r="DT957" s="882"/>
    </row>
    <row r="958" spans="5:124" s="543" customFormat="1" ht="16" hidden="1" customHeight="1" outlineLevel="1" x14ac:dyDescent="0.15">
      <c r="E958" s="882"/>
      <c r="G958" s="545"/>
      <c r="AQ958" s="546"/>
      <c r="AR958" s="546"/>
      <c r="AU958" s="547"/>
      <c r="AV958" s="547"/>
      <c r="AW958" s="547"/>
      <c r="AX958" s="547"/>
      <c r="AY958" s="547"/>
      <c r="AZ958" s="547"/>
      <c r="BA958" s="547"/>
      <c r="BB958" s="547"/>
      <c r="BC958" s="547"/>
      <c r="BD958" s="547"/>
      <c r="BE958" s="547"/>
      <c r="BF958" s="547"/>
      <c r="BG958" s="547"/>
      <c r="BH958" s="547"/>
      <c r="BI958" s="547"/>
      <c r="BJ958" s="547"/>
      <c r="BL958" s="548"/>
      <c r="BM958" s="546"/>
      <c r="BN958" s="546"/>
      <c r="BO958" s="549"/>
      <c r="BQ958" s="201"/>
      <c r="BR958" s="881"/>
      <c r="BS958" s="882"/>
      <c r="BT958" s="882"/>
      <c r="BU958" s="883"/>
      <c r="BV958" s="883"/>
      <c r="BW958" s="883"/>
      <c r="BX958" s="883"/>
      <c r="BY958" s="883"/>
      <c r="BZ958" s="883"/>
      <c r="CA958" s="883"/>
      <c r="CB958" s="883"/>
      <c r="CC958" s="883"/>
      <c r="CD958" s="882"/>
      <c r="CE958" s="882"/>
      <c r="CF958" s="882"/>
      <c r="CG958" s="882"/>
      <c r="CH958" s="882"/>
      <c r="CI958" s="882"/>
      <c r="CJ958" s="882"/>
      <c r="CK958" s="882"/>
      <c r="CL958" s="882"/>
      <c r="CM958" s="882"/>
      <c r="CN958" s="882"/>
      <c r="CO958" s="882"/>
      <c r="CP958" s="882"/>
      <c r="CQ958" s="882"/>
      <c r="CR958" s="882"/>
      <c r="CS958" s="882"/>
      <c r="CT958" s="882"/>
      <c r="CU958" s="882"/>
      <c r="CV958" s="882"/>
      <c r="CW958" s="882"/>
      <c r="CX958" s="882"/>
      <c r="CY958" s="882"/>
      <c r="CZ958" s="882"/>
      <c r="DA958" s="882"/>
      <c r="DB958" s="882"/>
      <c r="DC958" s="882"/>
      <c r="DD958" s="882"/>
      <c r="DE958" s="882"/>
      <c r="DF958" s="882"/>
      <c r="DG958" s="882"/>
      <c r="DH958" s="882"/>
      <c r="DI958" s="882"/>
      <c r="DJ958" s="882"/>
      <c r="DK958" s="882"/>
      <c r="DL958" s="882"/>
      <c r="DM958" s="882"/>
      <c r="DN958" s="882"/>
      <c r="DO958" s="882"/>
      <c r="DP958" s="882"/>
      <c r="DQ958" s="882"/>
      <c r="DR958" s="882"/>
      <c r="DS958" s="882"/>
      <c r="DT958" s="882"/>
    </row>
    <row r="959" spans="5:124" s="543" customFormat="1" ht="16" hidden="1" customHeight="1" outlineLevel="1" x14ac:dyDescent="0.15">
      <c r="E959" s="882"/>
      <c r="G959" s="545"/>
      <c r="AQ959" s="546"/>
      <c r="AR959" s="546"/>
      <c r="AU959" s="547"/>
      <c r="AV959" s="547"/>
      <c r="AW959" s="547"/>
      <c r="AX959" s="547"/>
      <c r="AY959" s="547"/>
      <c r="AZ959" s="547"/>
      <c r="BA959" s="547"/>
      <c r="BB959" s="547"/>
      <c r="BC959" s="547"/>
      <c r="BD959" s="547"/>
      <c r="BE959" s="547"/>
      <c r="BF959" s="547"/>
      <c r="BG959" s="547"/>
      <c r="BH959" s="547"/>
      <c r="BI959" s="547"/>
      <c r="BJ959" s="547"/>
      <c r="BL959" s="548"/>
      <c r="BM959" s="546"/>
      <c r="BN959" s="546"/>
      <c r="BO959" s="549"/>
      <c r="BQ959" s="201"/>
      <c r="BR959" s="881"/>
      <c r="BS959" s="882"/>
      <c r="BT959" s="882"/>
      <c r="BU959" s="883"/>
      <c r="BV959" s="883"/>
      <c r="BW959" s="883"/>
      <c r="BX959" s="883"/>
      <c r="BY959" s="883"/>
      <c r="BZ959" s="883"/>
      <c r="CA959" s="883"/>
      <c r="CB959" s="883"/>
      <c r="CC959" s="883"/>
      <c r="CD959" s="882"/>
      <c r="CE959" s="882"/>
      <c r="CF959" s="882"/>
      <c r="CG959" s="882"/>
      <c r="CH959" s="882"/>
      <c r="CI959" s="882"/>
      <c r="CJ959" s="882"/>
      <c r="CK959" s="882"/>
      <c r="CL959" s="882"/>
      <c r="CM959" s="882"/>
      <c r="CN959" s="882"/>
      <c r="CO959" s="882"/>
      <c r="CP959" s="882"/>
      <c r="CQ959" s="882"/>
      <c r="CR959" s="882"/>
      <c r="CS959" s="882"/>
      <c r="CT959" s="882"/>
      <c r="CU959" s="882"/>
      <c r="CV959" s="882"/>
      <c r="CW959" s="882"/>
      <c r="CX959" s="882"/>
      <c r="CY959" s="882"/>
      <c r="CZ959" s="882"/>
      <c r="DA959" s="882"/>
      <c r="DB959" s="882"/>
      <c r="DC959" s="882"/>
      <c r="DD959" s="882"/>
      <c r="DE959" s="882"/>
      <c r="DF959" s="882"/>
      <c r="DG959" s="882"/>
      <c r="DH959" s="882"/>
      <c r="DI959" s="882"/>
      <c r="DJ959" s="882"/>
      <c r="DK959" s="882"/>
      <c r="DL959" s="882"/>
      <c r="DM959" s="882"/>
      <c r="DN959" s="882"/>
      <c r="DO959" s="882"/>
      <c r="DP959" s="882"/>
      <c r="DQ959" s="882"/>
      <c r="DR959" s="882"/>
      <c r="DS959" s="882"/>
      <c r="DT959" s="882"/>
    </row>
    <row r="960" spans="5:124" hidden="1" outlineLevel="1" x14ac:dyDescent="0.15">
      <c r="G960" s="545"/>
      <c r="I960" s="552" t="s">
        <v>903</v>
      </c>
      <c r="J960" s="552"/>
      <c r="K960" s="552"/>
      <c r="L960" s="552"/>
      <c r="M960" s="552"/>
      <c r="N960" s="552"/>
      <c r="O960" s="552"/>
      <c r="P960" s="552"/>
      <c r="Q960" s="552"/>
      <c r="R960" s="552"/>
      <c r="S960" s="552"/>
      <c r="T960" s="552"/>
      <c r="U960" s="553"/>
      <c r="V960" s="552"/>
      <c r="W960" s="552"/>
      <c r="X960" s="552"/>
      <c r="Y960" s="552"/>
      <c r="Z960" s="552"/>
      <c r="AA960" s="552"/>
      <c r="AB960" s="552"/>
      <c r="AC960" s="552"/>
      <c r="AD960" s="552"/>
      <c r="AE960" s="552"/>
      <c r="AF960" s="552"/>
      <c r="AG960" s="552"/>
      <c r="AH960" s="552"/>
      <c r="AI960" s="552"/>
      <c r="AJ960" s="552"/>
      <c r="AK960" s="552"/>
      <c r="AL960" s="552"/>
      <c r="AM960" s="552"/>
      <c r="AN960" s="552"/>
      <c r="AO960" s="552"/>
      <c r="AP960" s="552"/>
      <c r="AQ960" s="552"/>
      <c r="AR960" s="552"/>
      <c r="AS960" s="552"/>
      <c r="AT960" s="552"/>
      <c r="AU960" s="552"/>
      <c r="AV960" s="552"/>
      <c r="AW960" s="552"/>
      <c r="AX960" s="552"/>
      <c r="AY960" s="552"/>
      <c r="AZ960" s="552"/>
      <c r="BA960" s="552"/>
      <c r="BB960" s="552"/>
      <c r="BC960" s="552"/>
      <c r="BD960" s="552"/>
      <c r="BE960" s="552"/>
      <c r="BF960" s="552"/>
      <c r="BG960" s="552"/>
      <c r="BH960" s="552"/>
      <c r="BI960" s="552"/>
      <c r="BJ960" s="552"/>
      <c r="BK960" s="552"/>
      <c r="BL960" s="552"/>
      <c r="BM960" s="552"/>
      <c r="BN960" s="552"/>
      <c r="BO960" s="552"/>
      <c r="BP960" s="552"/>
      <c r="BQ960" s="201"/>
    </row>
    <row r="961" spans="5:124" s="494" customFormat="1" ht="16" hidden="1" customHeight="1" outlineLevel="1" x14ac:dyDescent="0.15">
      <c r="E961" s="879"/>
      <c r="G961" s="545"/>
      <c r="J961"/>
      <c r="U961" s="27"/>
      <c r="W961" s="538"/>
      <c r="X961" s="535"/>
      <c r="Y961" s="535"/>
      <c r="Z961" s="535"/>
      <c r="AA961" s="538"/>
      <c r="AB961" s="535"/>
      <c r="AC961" s="535"/>
      <c r="AD961" s="535"/>
      <c r="AE961" s="538"/>
      <c r="AF961" s="535"/>
      <c r="AG961" s="535"/>
      <c r="AH961" s="535"/>
      <c r="AI961" s="538"/>
      <c r="AJ961" s="535"/>
      <c r="AK961" s="535"/>
      <c r="AL961" s="535"/>
      <c r="AN961" s="537"/>
      <c r="AO961" s="536"/>
      <c r="AP961" s="536"/>
      <c r="AQ961" s="536"/>
      <c r="AR961" s="536"/>
      <c r="AU961" s="325"/>
      <c r="AV961" s="325"/>
      <c r="AW961" s="325"/>
      <c r="AX961" s="325"/>
      <c r="AY961" s="325"/>
      <c r="AZ961" s="325"/>
      <c r="BA961" s="325"/>
      <c r="BB961" s="325"/>
      <c r="BC961" s="325"/>
      <c r="BD961" s="325"/>
      <c r="BE961" s="325"/>
      <c r="BF961" s="325"/>
      <c r="BG961" s="325"/>
      <c r="BH961" s="325"/>
      <c r="BI961" s="325"/>
      <c r="BJ961" s="325"/>
      <c r="BL961" s="537"/>
      <c r="BM961" s="536"/>
      <c r="BN961" s="536"/>
      <c r="BO961" s="501"/>
      <c r="BQ961" s="201"/>
      <c r="BR961" s="796"/>
      <c r="BS961" s="879"/>
      <c r="BT961" s="879"/>
      <c r="BU961" s="880"/>
      <c r="BV961" s="880"/>
      <c r="BW961" s="880"/>
      <c r="BX961" s="880"/>
      <c r="BY961" s="880"/>
      <c r="BZ961" s="880"/>
      <c r="CA961" s="880"/>
      <c r="CB961" s="880"/>
      <c r="CC961" s="880"/>
      <c r="CD961" s="879"/>
      <c r="CE961" s="879"/>
      <c r="CF961" s="879"/>
      <c r="CG961" s="879"/>
      <c r="CH961" s="879"/>
      <c r="CI961" s="879"/>
      <c r="CJ961" s="879"/>
      <c r="CK961" s="879"/>
      <c r="CL961" s="879"/>
      <c r="CM961" s="879"/>
      <c r="CN961" s="879"/>
      <c r="CO961" s="879"/>
      <c r="CP961" s="879"/>
      <c r="CQ961" s="879"/>
      <c r="CR961" s="879"/>
      <c r="CS961" s="879"/>
      <c r="CT961" s="879"/>
      <c r="CU961" s="879"/>
      <c r="CV961" s="879"/>
      <c r="CW961" s="879"/>
      <c r="CX961" s="879"/>
      <c r="CY961" s="879"/>
      <c r="CZ961" s="879"/>
      <c r="DA961" s="879"/>
      <c r="DB961" s="879"/>
      <c r="DC961" s="879"/>
      <c r="DD961" s="879"/>
      <c r="DE961" s="879"/>
      <c r="DF961" s="879"/>
      <c r="DG961" s="879"/>
      <c r="DH961" s="879"/>
      <c r="DI961" s="879"/>
      <c r="DJ961" s="879"/>
      <c r="DK961" s="879"/>
      <c r="DL961" s="879"/>
      <c r="DM961" s="879"/>
      <c r="DN961" s="879"/>
      <c r="DO961" s="879"/>
      <c r="DP961" s="879"/>
      <c r="DQ961" s="879"/>
      <c r="DR961" s="879"/>
      <c r="DS961" s="879"/>
      <c r="DT961" s="879"/>
    </row>
    <row r="962" spans="5:124" ht="13" hidden="1" customHeight="1" outlineLevel="1" x14ac:dyDescent="0.15">
      <c r="G962" s="118"/>
      <c r="H962"/>
      <c r="W962" s="1299" t="str">
        <f>W892</f>
        <v>Primavera</v>
      </c>
      <c r="X962" s="1299"/>
      <c r="Y962" s="1299"/>
      <c r="Z962" s="1299"/>
      <c r="AA962" s="1299" t="str">
        <f>AA892</f>
        <v>Estate</v>
      </c>
      <c r="AB962" s="1299"/>
      <c r="AC962" s="1299"/>
      <c r="AD962" s="1299"/>
      <c r="AE962" s="1299" t="str">
        <f>AE892</f>
        <v>Autunno</v>
      </c>
      <c r="AF962" s="1299"/>
      <c r="AG962" s="1299"/>
      <c r="AH962" s="1299"/>
      <c r="AI962" s="1299" t="str">
        <f>AI892</f>
        <v>Inverno</v>
      </c>
      <c r="AJ962" s="1299"/>
      <c r="AK962" s="1299"/>
      <c r="AL962" s="1299"/>
      <c r="AM962" s="1299" t="str">
        <f>AN135</f>
        <v>Anno</v>
      </c>
      <c r="AN962" s="1299"/>
      <c r="AO962" s="1299"/>
      <c r="AP962" s="1299"/>
      <c r="AV962" s="1384" t="str">
        <f>W962</f>
        <v>Primavera</v>
      </c>
      <c r="AW962" s="1346"/>
      <c r="AX962" s="1346"/>
      <c r="AY962" s="27"/>
      <c r="AZ962" s="1405" t="str">
        <f>AA962</f>
        <v>Estate</v>
      </c>
      <c r="BA962" s="1433"/>
      <c r="BB962" s="1433"/>
      <c r="BC962" s="27"/>
      <c r="BD962" s="1384" t="str">
        <f>AE962</f>
        <v>Autunno</v>
      </c>
      <c r="BE962" s="1346"/>
      <c r="BF962" s="1346"/>
      <c r="BG962" s="27"/>
      <c r="BH962" s="1384" t="str">
        <f>AI962</f>
        <v>Inverno</v>
      </c>
      <c r="BI962" s="1346"/>
      <c r="BJ962" s="1346"/>
      <c r="BK962" s="27"/>
      <c r="BL962" s="1384" t="str">
        <f>AM962</f>
        <v>Anno</v>
      </c>
      <c r="BM962" s="1346"/>
      <c r="BN962" s="1346"/>
      <c r="BO962" s="501"/>
      <c r="BQ962" s="201"/>
      <c r="BR962" s="796"/>
      <c r="BU962" s="201"/>
      <c r="BV962" s="201"/>
      <c r="BW962" s="201"/>
      <c r="BX962" s="201"/>
      <c r="BY962" s="201"/>
      <c r="BZ962" s="201"/>
      <c r="CA962" s="201"/>
      <c r="CB962" s="201"/>
      <c r="CC962" s="201"/>
    </row>
    <row r="963" spans="5:124" s="494" customFormat="1" ht="16" hidden="1" customHeight="1" outlineLevel="1" x14ac:dyDescent="0.15">
      <c r="E963" s="879"/>
      <c r="G963" s="493"/>
      <c r="I963" t="s">
        <v>901</v>
      </c>
      <c r="J963"/>
      <c r="T963" s="27" t="s">
        <v>176</v>
      </c>
      <c r="U963" s="27"/>
      <c r="W963" s="1298">
        <f>W329+W342</f>
        <v>0</v>
      </c>
      <c r="X963" s="1299"/>
      <c r="Y963" s="1299"/>
      <c r="Z963" s="1299"/>
      <c r="AA963" s="1298">
        <f>AA329+AA342</f>
        <v>0</v>
      </c>
      <c r="AB963" s="1299"/>
      <c r="AC963" s="1299"/>
      <c r="AD963" s="1299"/>
      <c r="AE963" s="1298">
        <f>AE329+AE342</f>
        <v>0</v>
      </c>
      <c r="AF963" s="1299"/>
      <c r="AG963" s="1299"/>
      <c r="AH963" s="1299"/>
      <c r="AI963" s="1298">
        <f>AI329+AI342</f>
        <v>0</v>
      </c>
      <c r="AJ963" s="1299"/>
      <c r="AK963" s="1299"/>
      <c r="AL963" s="1299"/>
      <c r="AM963" s="1298">
        <f t="shared" ref="AM963" si="260">SUM(W963:AL963)</f>
        <v>0</v>
      </c>
      <c r="AN963" s="1299"/>
      <c r="AO963" s="1299"/>
      <c r="AP963" s="1299"/>
      <c r="AQ963" s="536"/>
      <c r="AR963" s="536"/>
      <c r="AU963" s="1298">
        <f>AU329+AU342</f>
        <v>0</v>
      </c>
      <c r="AV963" s="1299"/>
      <c r="AW963" s="1299"/>
      <c r="AX963" s="1299"/>
      <c r="AY963" s="1298">
        <f>AY329+AY342</f>
        <v>0</v>
      </c>
      <c r="AZ963" s="1299"/>
      <c r="BA963" s="1299"/>
      <c r="BB963" s="1299"/>
      <c r="BC963" s="1298">
        <f>BC329+BC342</f>
        <v>0</v>
      </c>
      <c r="BD963" s="1299"/>
      <c r="BE963" s="1299"/>
      <c r="BF963" s="1299"/>
      <c r="BG963" s="1298">
        <f>BG329+BG342</f>
        <v>0</v>
      </c>
      <c r="BH963" s="1299"/>
      <c r="BI963" s="1299"/>
      <c r="BJ963" s="1299"/>
      <c r="BK963" s="1298">
        <f t="shared" ref="BK963" si="261">SUM(AU963:BJ963)</f>
        <v>0</v>
      </c>
      <c r="BL963" s="1299"/>
      <c r="BM963" s="1299"/>
      <c r="BN963" s="1299"/>
      <c r="BO963" s="501"/>
      <c r="BQ963" s="201"/>
      <c r="BR963" s="796"/>
      <c r="BS963" s="879"/>
      <c r="BT963" s="879"/>
      <c r="BU963" s="880"/>
      <c r="BV963" s="880"/>
      <c r="BW963" s="880"/>
      <c r="BX963" s="880"/>
      <c r="BY963" s="880"/>
      <c r="BZ963" s="880"/>
      <c r="CA963" s="880"/>
      <c r="CB963" s="880"/>
      <c r="CC963" s="880"/>
      <c r="CD963" s="879"/>
      <c r="CE963" s="879"/>
      <c r="CF963" s="879"/>
      <c r="CG963" s="879"/>
      <c r="CH963" s="879"/>
      <c r="CI963" s="879"/>
      <c r="CJ963" s="879"/>
      <c r="CK963" s="879"/>
      <c r="CL963" s="879"/>
      <c r="CM963" s="879"/>
      <c r="CN963" s="879"/>
      <c r="CO963" s="879"/>
      <c r="CP963" s="879"/>
      <c r="CQ963" s="879"/>
      <c r="CR963" s="879"/>
      <c r="CS963" s="879"/>
      <c r="CT963" s="879"/>
      <c r="CU963" s="879"/>
      <c r="CV963" s="879"/>
      <c r="CW963" s="879"/>
      <c r="CX963" s="879"/>
      <c r="CY963" s="879"/>
      <c r="CZ963" s="879"/>
      <c r="DA963" s="879"/>
      <c r="DB963" s="879"/>
      <c r="DC963" s="879"/>
      <c r="DD963" s="879"/>
      <c r="DE963" s="879"/>
      <c r="DF963" s="879"/>
      <c r="DG963" s="879"/>
      <c r="DH963" s="879"/>
      <c r="DI963" s="879"/>
      <c r="DJ963" s="879"/>
      <c r="DK963" s="879"/>
      <c r="DL963" s="879"/>
      <c r="DM963" s="879"/>
      <c r="DN963" s="879"/>
      <c r="DO963" s="879"/>
      <c r="DP963" s="879"/>
      <c r="DQ963" s="879"/>
      <c r="DR963" s="879"/>
      <c r="DS963" s="879"/>
      <c r="DT963" s="879"/>
    </row>
    <row r="964" spans="5:124" s="494" customFormat="1" ht="16" hidden="1" customHeight="1" outlineLevel="2" x14ac:dyDescent="0.15">
      <c r="E964" s="879"/>
      <c r="G964" s="493"/>
      <c r="K964" s="494" t="s">
        <v>214</v>
      </c>
      <c r="U964" s="496"/>
      <c r="V964" s="494">
        <f>IF(AM963&gt;10000,-2,-1)</f>
        <v>-1</v>
      </c>
      <c r="W964" s="1315">
        <f>IF(W963&gt;100000,-4,IF(W963&gt;10000,-3,IF(W963&gt;1000,-2,$V964)))</f>
        <v>-1</v>
      </c>
      <c r="X964" s="1316"/>
      <c r="Y964" s="1316"/>
      <c r="Z964" s="1316"/>
      <c r="AA964" s="1315">
        <f>IF(AA963&gt;100000,-4,IF(AA963&gt;10000,-3,IF(AA963&gt;1000,-2,$V964)))</f>
        <v>-1</v>
      </c>
      <c r="AB964" s="1316"/>
      <c r="AC964" s="1316"/>
      <c r="AD964" s="1316"/>
      <c r="AE964" s="1315">
        <f>IF(AE963&gt;100000,-4,IF(AE963&gt;10000,-3,IF(AE963&gt;1000,-2,$V964)))</f>
        <v>-1</v>
      </c>
      <c r="AF964" s="1316"/>
      <c r="AG964" s="1316"/>
      <c r="AH964" s="1316"/>
      <c r="AI964" s="1315">
        <f>IF(AI963&gt;100000,-4,IF(AI963&gt;10000,-3,IF(AI963&gt;1000,-2,$V964)))</f>
        <v>-1</v>
      </c>
      <c r="AJ964" s="1316"/>
      <c r="AK964" s="1316"/>
      <c r="AL964" s="1316"/>
      <c r="AM964" s="1315">
        <f t="shared" ref="AM964" si="262">IF(AM963&gt;100000,-4,IF(AM963&gt;10000,-3,IF(AM963&gt;1000,-2,-1)))</f>
        <v>-1</v>
      </c>
      <c r="AN964" s="1316"/>
      <c r="AO964" s="1316"/>
      <c r="AP964" s="1316"/>
      <c r="AQ964" s="536"/>
      <c r="AR964" s="536"/>
      <c r="AT964" s="494">
        <f>IF(BK963&gt;10000,-2,-1)</f>
        <v>-1</v>
      </c>
      <c r="AU964" s="1315">
        <f>IF(AU963&gt;100000,-4,IF(AU963&gt;10000,-3,IF(AU963&gt;1000,-2,$V964)))</f>
        <v>-1</v>
      </c>
      <c r="AV964" s="1316"/>
      <c r="AW964" s="1316"/>
      <c r="AX964" s="1316"/>
      <c r="AY964" s="1315">
        <f>IF(AY963&gt;100000,-4,IF(AY963&gt;10000,-3,IF(AY963&gt;1000,-2,$V964)))</f>
        <v>-1</v>
      </c>
      <c r="AZ964" s="1316"/>
      <c r="BA964" s="1316"/>
      <c r="BB964" s="1316"/>
      <c r="BC964" s="1315">
        <f>IF(BC963&gt;100000,-4,IF(BC963&gt;10000,-3,IF(BC963&gt;1000,-2,$V964)))</f>
        <v>-1</v>
      </c>
      <c r="BD964" s="1316"/>
      <c r="BE964" s="1316"/>
      <c r="BF964" s="1316"/>
      <c r="BG964" s="1315">
        <f>IF(BG963&gt;100000,-4,IF(BG963&gt;10000,-3,IF(BG963&gt;1000,-2,$V964)))</f>
        <v>-1</v>
      </c>
      <c r="BH964" s="1316"/>
      <c r="BI964" s="1316"/>
      <c r="BJ964" s="1316"/>
      <c r="BK964" s="1315">
        <f t="shared" ref="BK964" si="263">IF(BK963&gt;100000,-4,IF(BK963&gt;10000,-3,IF(BK963&gt;1000,-2,-1)))</f>
        <v>-1</v>
      </c>
      <c r="BL964" s="1316"/>
      <c r="BM964" s="1316"/>
      <c r="BN964" s="1316"/>
      <c r="BO964" s="501"/>
      <c r="BQ964" s="201"/>
      <c r="BR964" s="796"/>
      <c r="BS964" s="879"/>
      <c r="BT964" s="879"/>
      <c r="BU964" s="880"/>
      <c r="BV964" s="880"/>
      <c r="BW964" s="880"/>
      <c r="BX964" s="880"/>
      <c r="BY964" s="880"/>
      <c r="BZ964" s="880"/>
      <c r="CA964" s="880"/>
      <c r="CB964" s="880"/>
      <c r="CC964" s="880"/>
      <c r="CD964" s="879"/>
      <c r="CE964" s="879"/>
      <c r="CF964" s="879"/>
      <c r="CG964" s="879"/>
      <c r="CH964" s="879"/>
      <c r="CI964" s="879"/>
      <c r="CJ964" s="879"/>
      <c r="CK964" s="879"/>
      <c r="CL964" s="879"/>
      <c r="CM964" s="879"/>
      <c r="CN964" s="879"/>
      <c r="CO964" s="879"/>
      <c r="CP964" s="879"/>
      <c r="CQ964" s="879"/>
      <c r="CR964" s="879"/>
      <c r="CS964" s="879"/>
      <c r="CT964" s="879"/>
      <c r="CU964" s="879"/>
      <c r="CV964" s="879"/>
      <c r="CW964" s="879"/>
      <c r="CX964" s="879"/>
      <c r="CY964" s="879"/>
      <c r="CZ964" s="879"/>
      <c r="DA964" s="879"/>
      <c r="DB964" s="879"/>
      <c r="DC964" s="879"/>
      <c r="DD964" s="879"/>
      <c r="DE964" s="879"/>
      <c r="DF964" s="879"/>
      <c r="DG964" s="879"/>
      <c r="DH964" s="879"/>
      <c r="DI964" s="879"/>
      <c r="DJ964" s="879"/>
      <c r="DK964" s="879"/>
      <c r="DL964" s="879"/>
      <c r="DM964" s="879"/>
      <c r="DN964" s="879"/>
      <c r="DO964" s="879"/>
      <c r="DP964" s="879"/>
      <c r="DQ964" s="879"/>
      <c r="DR964" s="879"/>
      <c r="DS964" s="879"/>
      <c r="DT964" s="879"/>
    </row>
    <row r="965" spans="5:124" hidden="1" outlineLevel="1" collapsed="1" x14ac:dyDescent="0.15">
      <c r="I965" t="s">
        <v>901</v>
      </c>
      <c r="T965" s="27" t="s">
        <v>176</v>
      </c>
      <c r="V965" s="494"/>
      <c r="W965" s="1298">
        <f>ROUND(W963,W964)</f>
        <v>0</v>
      </c>
      <c r="X965" s="1299"/>
      <c r="Y965" s="1299"/>
      <c r="Z965" s="1299"/>
      <c r="AA965" s="1298">
        <f>ROUND(AA963,AA964)</f>
        <v>0</v>
      </c>
      <c r="AB965" s="1299"/>
      <c r="AC965" s="1299"/>
      <c r="AD965" s="1299"/>
      <c r="AE965" s="1298">
        <f>ROUND(AE963,AE964)</f>
        <v>0</v>
      </c>
      <c r="AF965" s="1299"/>
      <c r="AG965" s="1299"/>
      <c r="AH965" s="1299"/>
      <c r="AI965" s="1298">
        <f>ROUND(AI963,AI964)</f>
        <v>0</v>
      </c>
      <c r="AJ965" s="1299"/>
      <c r="AK965" s="1299"/>
      <c r="AL965" s="1299"/>
      <c r="AM965" s="1298">
        <f>ROUND(AM963,AM964)</f>
        <v>0</v>
      </c>
      <c r="AN965" s="1299"/>
      <c r="AO965" s="1299"/>
      <c r="AP965" s="1299"/>
      <c r="AT965" s="494"/>
      <c r="AU965" s="1298">
        <f>ROUND(AU963,AU964)</f>
        <v>0</v>
      </c>
      <c r="AV965" s="1299"/>
      <c r="AW965" s="1299"/>
      <c r="AX965" s="1299"/>
      <c r="AY965" s="1298">
        <f>ROUND(AY963,AY964)</f>
        <v>0</v>
      </c>
      <c r="AZ965" s="1299"/>
      <c r="BA965" s="1299"/>
      <c r="BB965" s="1299"/>
      <c r="BC965" s="1298">
        <f>ROUND(BC963,BC964)</f>
        <v>0</v>
      </c>
      <c r="BD965" s="1299"/>
      <c r="BE965" s="1299"/>
      <c r="BF965" s="1299"/>
      <c r="BG965" s="1298">
        <f>ROUND(BG963,BG964)</f>
        <v>0</v>
      </c>
      <c r="BH965" s="1299"/>
      <c r="BI965" s="1299"/>
      <c r="BJ965" s="1299"/>
      <c r="BK965" s="1298">
        <f>ROUND(BK963,BK964)</f>
        <v>0</v>
      </c>
      <c r="BL965" s="1299"/>
      <c r="BM965" s="1299"/>
      <c r="BN965" s="1299"/>
      <c r="BQ965" s="201"/>
    </row>
    <row r="966" spans="5:124" hidden="1" outlineLevel="1" x14ac:dyDescent="0.15">
      <c r="I966" t="s">
        <v>900</v>
      </c>
      <c r="T966" s="27" t="s">
        <v>176</v>
      </c>
      <c r="V966" s="494"/>
      <c r="W966" s="1298">
        <f>IF(W957&gt;W963,W963,W957)</f>
        <v>0</v>
      </c>
      <c r="X966" s="1299"/>
      <c r="Y966" s="1299"/>
      <c r="Z966" s="1299"/>
      <c r="AA966" s="1298">
        <f>IF(AA957&gt;AA963,AA963,AA957)</f>
        <v>0</v>
      </c>
      <c r="AB966" s="1299"/>
      <c r="AC966" s="1299"/>
      <c r="AD966" s="1299"/>
      <c r="AE966" s="1298">
        <f>IF(AE957&gt;AE963,AE963,AE957)</f>
        <v>0</v>
      </c>
      <c r="AF966" s="1299"/>
      <c r="AG966" s="1299"/>
      <c r="AH966" s="1299"/>
      <c r="AI966" s="1298">
        <f>IF(AI957&gt;AI963,AI963,AI957)</f>
        <v>0</v>
      </c>
      <c r="AJ966" s="1299"/>
      <c r="AK966" s="1299"/>
      <c r="AL966" s="1299"/>
      <c r="AM966" s="1298">
        <f>SUM(W966:AL966)</f>
        <v>0</v>
      </c>
      <c r="AN966" s="1299"/>
      <c r="AO966" s="1299"/>
      <c r="AP966" s="1299"/>
      <c r="AT966" s="494"/>
      <c r="AU966" s="1298">
        <f>IF(AU957&gt;AU963,AU963,AU957)</f>
        <v>0</v>
      </c>
      <c r="AV966" s="1299"/>
      <c r="AW966" s="1299"/>
      <c r="AX966" s="1299"/>
      <c r="AY966" s="1298">
        <f>IF(AY957&gt;AY963,AY963,AY957)</f>
        <v>0</v>
      </c>
      <c r="AZ966" s="1299"/>
      <c r="BA966" s="1299"/>
      <c r="BB966" s="1299"/>
      <c r="BC966" s="1298">
        <f>IF(BC957&gt;BC963,BC963,BC957)</f>
        <v>0</v>
      </c>
      <c r="BD966" s="1299"/>
      <c r="BE966" s="1299"/>
      <c r="BF966" s="1299"/>
      <c r="BG966" s="1298">
        <f>IF(BG957&gt;BG963,BG963,BG957)</f>
        <v>0</v>
      </c>
      <c r="BH966" s="1299"/>
      <c r="BI966" s="1299"/>
      <c r="BJ966" s="1299"/>
      <c r="BK966" s="1298">
        <f>SUM(AU966:BJ966)</f>
        <v>0</v>
      </c>
      <c r="BL966" s="1299"/>
      <c r="BM966" s="1299"/>
      <c r="BN966" s="1299"/>
      <c r="BQ966" s="201"/>
    </row>
    <row r="967" spans="5:124" s="494" customFormat="1" ht="16" hidden="1" customHeight="1" outlineLevel="2" x14ac:dyDescent="0.15">
      <c r="E967" s="879"/>
      <c r="G967" s="493"/>
      <c r="K967" s="494" t="s">
        <v>214</v>
      </c>
      <c r="U967" s="496"/>
      <c r="V967" s="494">
        <f>IF(AM966&gt;10000,-2,-1)</f>
        <v>-1</v>
      </c>
      <c r="W967" s="1315">
        <f>IF(W966&gt;100000,-4,IF(W966&gt;10000,-3,IF(W966&gt;1000,-2,$V967)))</f>
        <v>-1</v>
      </c>
      <c r="X967" s="1316"/>
      <c r="Y967" s="1316"/>
      <c r="Z967" s="1316"/>
      <c r="AA967" s="1315">
        <f>IF(AA966&gt;100000,-4,IF(AA966&gt;10000,-3,IF(AA966&gt;1000,-2,$V967)))</f>
        <v>-1</v>
      </c>
      <c r="AB967" s="1316"/>
      <c r="AC967" s="1316"/>
      <c r="AD967" s="1316"/>
      <c r="AE967" s="1315">
        <f>IF(AE966&gt;100000,-4,IF(AE966&gt;10000,-3,IF(AE966&gt;1000,-2,$V967)))</f>
        <v>-1</v>
      </c>
      <c r="AF967" s="1316"/>
      <c r="AG967" s="1316"/>
      <c r="AH967" s="1316"/>
      <c r="AI967" s="1315">
        <f>IF(AI966&gt;100000,-4,IF(AI966&gt;10000,-3,IF(AI966&gt;1000,-2,$V967)))</f>
        <v>-1</v>
      </c>
      <c r="AJ967" s="1316"/>
      <c r="AK967" s="1316"/>
      <c r="AL967" s="1316"/>
      <c r="AM967" s="1315">
        <f t="shared" ref="AM967" si="264">IF(AM966&gt;100000,-4,IF(AM966&gt;10000,-3,IF(AM966&gt;1000,-2,-1)))</f>
        <v>-1</v>
      </c>
      <c r="AN967" s="1316"/>
      <c r="AO967" s="1316"/>
      <c r="AP967" s="1316"/>
      <c r="AQ967" s="536"/>
      <c r="AR967" s="536"/>
      <c r="AT967" s="494">
        <f>IF(BK966&gt;10000,-2,-1)</f>
        <v>-1</v>
      </c>
      <c r="AU967" s="1315">
        <f>IF(AU966&gt;100000,-4,IF(AU966&gt;10000,-3,IF(AU966&gt;1000,-2,$V967)))</f>
        <v>-1</v>
      </c>
      <c r="AV967" s="1316"/>
      <c r="AW967" s="1316"/>
      <c r="AX967" s="1316"/>
      <c r="AY967" s="1315">
        <f>IF(AY966&gt;100000,-4,IF(AY966&gt;10000,-3,IF(AY966&gt;1000,-2,$V967)))</f>
        <v>-1</v>
      </c>
      <c r="AZ967" s="1316"/>
      <c r="BA967" s="1316"/>
      <c r="BB967" s="1316"/>
      <c r="BC967" s="1315">
        <f>IF(BC966&gt;100000,-4,IF(BC966&gt;10000,-3,IF(BC966&gt;1000,-2,$V967)))</f>
        <v>-1</v>
      </c>
      <c r="BD967" s="1316"/>
      <c r="BE967" s="1316"/>
      <c r="BF967" s="1316"/>
      <c r="BG967" s="1315">
        <f>IF(BG966&gt;100000,-4,IF(BG966&gt;10000,-3,IF(BG966&gt;1000,-2,$V967)))</f>
        <v>-1</v>
      </c>
      <c r="BH967" s="1316"/>
      <c r="BI967" s="1316"/>
      <c r="BJ967" s="1316"/>
      <c r="BK967" s="1315">
        <f t="shared" ref="BK967" si="265">IF(BK966&gt;100000,-4,IF(BK966&gt;10000,-3,IF(BK966&gt;1000,-2,-1)))</f>
        <v>-1</v>
      </c>
      <c r="BL967" s="1316"/>
      <c r="BM967" s="1316"/>
      <c r="BN967" s="1316"/>
      <c r="BO967" s="501"/>
      <c r="BQ967" s="201"/>
      <c r="BR967" s="796"/>
      <c r="BS967" s="879"/>
      <c r="BT967" s="879"/>
      <c r="BU967" s="880"/>
      <c r="BV967" s="880"/>
      <c r="BW967" s="880"/>
      <c r="BX967" s="880"/>
      <c r="BY967" s="880"/>
      <c r="BZ967" s="880"/>
      <c r="CA967" s="880"/>
      <c r="CB967" s="880"/>
      <c r="CC967" s="880"/>
      <c r="CD967" s="879"/>
      <c r="CE967" s="879"/>
      <c r="CF967" s="879"/>
      <c r="CG967" s="879"/>
      <c r="CH967" s="879"/>
      <c r="CI967" s="879"/>
      <c r="CJ967" s="879"/>
      <c r="CK967" s="879"/>
      <c r="CL967" s="879"/>
      <c r="CM967" s="879"/>
      <c r="CN967" s="879"/>
      <c r="CO967" s="879"/>
      <c r="CP967" s="879"/>
      <c r="CQ967" s="879"/>
      <c r="CR967" s="879"/>
      <c r="CS967" s="879"/>
      <c r="CT967" s="879"/>
      <c r="CU967" s="879"/>
      <c r="CV967" s="879"/>
      <c r="CW967" s="879"/>
      <c r="CX967" s="879"/>
      <c r="CY967" s="879"/>
      <c r="CZ967" s="879"/>
      <c r="DA967" s="879"/>
      <c r="DB967" s="879"/>
      <c r="DC967" s="879"/>
      <c r="DD967" s="879"/>
      <c r="DE967" s="879"/>
      <c r="DF967" s="879"/>
      <c r="DG967" s="879"/>
      <c r="DH967" s="879"/>
      <c r="DI967" s="879"/>
      <c r="DJ967" s="879"/>
      <c r="DK967" s="879"/>
      <c r="DL967" s="879"/>
      <c r="DM967" s="879"/>
      <c r="DN967" s="879"/>
      <c r="DO967" s="879"/>
      <c r="DP967" s="879"/>
      <c r="DQ967" s="879"/>
      <c r="DR967" s="879"/>
      <c r="DS967" s="879"/>
      <c r="DT967" s="879"/>
    </row>
    <row r="968" spans="5:124" hidden="1" outlineLevel="1" collapsed="1" x14ac:dyDescent="0.15">
      <c r="I968" t="s">
        <v>900</v>
      </c>
      <c r="T968" s="27" t="s">
        <v>176</v>
      </c>
      <c r="V968" s="494"/>
      <c r="W968" s="1298">
        <f>ROUND(W966,W967)</f>
        <v>0</v>
      </c>
      <c r="X968" s="1299"/>
      <c r="Y968" s="1299"/>
      <c r="Z968" s="1299"/>
      <c r="AA968" s="1298">
        <f>ROUND(AA966,AA967)</f>
        <v>0</v>
      </c>
      <c r="AB968" s="1299"/>
      <c r="AC968" s="1299"/>
      <c r="AD968" s="1299"/>
      <c r="AE968" s="1298">
        <f>ROUND(AE966,AE967)</f>
        <v>0</v>
      </c>
      <c r="AF968" s="1299"/>
      <c r="AG968" s="1299"/>
      <c r="AH968" s="1299"/>
      <c r="AI968" s="1298">
        <f>ROUND(AI966,AI967)</f>
        <v>0</v>
      </c>
      <c r="AJ968" s="1299"/>
      <c r="AK968" s="1299"/>
      <c r="AL968" s="1299"/>
      <c r="AM968" s="1298">
        <f>ROUND(AM966,AM967)</f>
        <v>0</v>
      </c>
      <c r="AN968" s="1299"/>
      <c r="AO968" s="1299"/>
      <c r="AP968" s="1299"/>
      <c r="AT968" s="494"/>
      <c r="AU968" s="1298">
        <f>ROUND(AU966,AU967)</f>
        <v>0</v>
      </c>
      <c r="AV968" s="1299"/>
      <c r="AW968" s="1299"/>
      <c r="AX968" s="1299"/>
      <c r="AY968" s="1298">
        <f>ROUND(AY966,AY967)</f>
        <v>0</v>
      </c>
      <c r="AZ968" s="1299"/>
      <c r="BA968" s="1299"/>
      <c r="BB968" s="1299"/>
      <c r="BC968" s="1298">
        <f>ROUND(BC966,BC967)</f>
        <v>0</v>
      </c>
      <c r="BD968" s="1299"/>
      <c r="BE968" s="1299"/>
      <c r="BF968" s="1299"/>
      <c r="BG968" s="1298">
        <f>ROUND(BG966,BG967)</f>
        <v>0</v>
      </c>
      <c r="BH968" s="1299"/>
      <c r="BI968" s="1299"/>
      <c r="BJ968" s="1299"/>
      <c r="BK968" s="1298">
        <f>ROUND(BK966,BK967)</f>
        <v>0</v>
      </c>
      <c r="BL968" s="1299"/>
      <c r="BM968" s="1299"/>
      <c r="BN968" s="1299"/>
      <c r="BQ968" s="201"/>
    </row>
    <row r="969" spans="5:124" hidden="1" outlineLevel="1" x14ac:dyDescent="0.15">
      <c r="T969" s="511"/>
      <c r="U969" s="511"/>
      <c r="V969" s="543"/>
      <c r="W969" s="550"/>
      <c r="X969" s="551"/>
      <c r="Y969" s="551"/>
      <c r="Z969" s="551"/>
      <c r="AA969" s="550"/>
      <c r="AB969" s="551"/>
      <c r="AC969" s="551"/>
      <c r="AD969" s="551"/>
      <c r="AE969" s="550"/>
      <c r="AF969" s="551"/>
      <c r="AG969" s="551"/>
      <c r="AH969" s="551"/>
      <c r="AI969" s="550"/>
      <c r="AJ969" s="551"/>
      <c r="AK969" s="551"/>
      <c r="AL969" s="551"/>
      <c r="AM969" s="550"/>
      <c r="AN969" s="551"/>
      <c r="AO969" s="551"/>
      <c r="AP969" s="551"/>
      <c r="AT969" s="543"/>
      <c r="AU969" s="550"/>
      <c r="AV969" s="551"/>
      <c r="AW969" s="551"/>
      <c r="AX969" s="551"/>
      <c r="AY969" s="550"/>
      <c r="AZ969" s="551"/>
      <c r="BA969" s="551"/>
      <c r="BB969" s="551"/>
      <c r="BC969" s="550"/>
      <c r="BD969" s="551"/>
      <c r="BE969" s="551"/>
      <c r="BF969" s="551"/>
      <c r="BG969" s="550"/>
      <c r="BH969" s="551"/>
      <c r="BI969" s="551"/>
      <c r="BJ969" s="551"/>
      <c r="BK969" s="550"/>
      <c r="BL969" s="551"/>
      <c r="BM969" s="551"/>
      <c r="BN969" s="551"/>
      <c r="BQ969" s="201"/>
    </row>
    <row r="970" spans="5:124" hidden="1" outlineLevel="1" x14ac:dyDescent="0.15">
      <c r="I970" t="s">
        <v>904</v>
      </c>
      <c r="T970" t="s">
        <v>85</v>
      </c>
      <c r="W970" s="1298">
        <f>AN217</f>
        <v>0</v>
      </c>
      <c r="X970" s="1299"/>
      <c r="Y970" s="1299"/>
      <c r="Z970" s="1299"/>
      <c r="AA970" s="1298">
        <f>W970</f>
        <v>0</v>
      </c>
      <c r="AB970" s="1299"/>
      <c r="AC970" s="1299"/>
      <c r="AD970" s="1299"/>
      <c r="AE970" s="1298">
        <f>W970</f>
        <v>0</v>
      </c>
      <c r="AF970" s="1299"/>
      <c r="AG970" s="1299"/>
      <c r="AH970" s="1299"/>
      <c r="AI970" s="1298">
        <f>W970</f>
        <v>0</v>
      </c>
      <c r="AJ970" s="1299"/>
      <c r="AK970" s="1299"/>
      <c r="AL970" s="1299"/>
      <c r="AN970" s="1317">
        <f>MAX(W970:AL970)</f>
        <v>0</v>
      </c>
      <c r="AO970" s="1317"/>
      <c r="AP970" s="1317"/>
      <c r="AQ970" t="s">
        <v>848</v>
      </c>
      <c r="AU970" s="1298">
        <f>BL217</f>
        <v>0</v>
      </c>
      <c r="AV970" s="1299"/>
      <c r="AW970" s="1299"/>
      <c r="AX970" s="1299"/>
      <c r="AY970" s="1298">
        <f>AU970</f>
        <v>0</v>
      </c>
      <c r="AZ970" s="1299"/>
      <c r="BA970" s="1299"/>
      <c r="BB970" s="1299"/>
      <c r="BC970" s="1298">
        <f>AU970</f>
        <v>0</v>
      </c>
      <c r="BD970" s="1299"/>
      <c r="BE970" s="1299"/>
      <c r="BF970" s="1299"/>
      <c r="BG970" s="1298">
        <f>AU970</f>
        <v>0</v>
      </c>
      <c r="BH970" s="1299"/>
      <c r="BI970" s="1299"/>
      <c r="BJ970" s="1299"/>
      <c r="BL970" s="1317">
        <f>MAX(AU970:BJ970)</f>
        <v>0</v>
      </c>
      <c r="BM970" s="1317"/>
      <c r="BN970" s="1317"/>
      <c r="BO970" t="s">
        <v>848</v>
      </c>
      <c r="BQ970" s="201"/>
    </row>
    <row r="971" spans="5:124" hidden="1" outlineLevel="1" x14ac:dyDescent="0.15">
      <c r="I971" t="s">
        <v>905</v>
      </c>
      <c r="T971" t="s">
        <v>85</v>
      </c>
      <c r="W971" s="1298">
        <f>X147</f>
        <v>0</v>
      </c>
      <c r="X971" s="1299"/>
      <c r="Y971" s="1299"/>
      <c r="Z971" s="1299"/>
      <c r="AA971" s="1298">
        <f>AB147</f>
        <v>0</v>
      </c>
      <c r="AB971" s="1299"/>
      <c r="AC971" s="1299"/>
      <c r="AD971" s="1299"/>
      <c r="AE971" s="1298">
        <f>AF147</f>
        <v>0</v>
      </c>
      <c r="AF971" s="1299"/>
      <c r="AG971" s="1299"/>
      <c r="AH971" s="1299"/>
      <c r="AI971" s="1298">
        <f>AJ147</f>
        <v>0</v>
      </c>
      <c r="AJ971" s="1299"/>
      <c r="AK971" s="1299"/>
      <c r="AL971" s="1299"/>
      <c r="AU971" s="1298">
        <f>AV147</f>
        <v>0</v>
      </c>
      <c r="AV971" s="1299"/>
      <c r="AW971" s="1299"/>
      <c r="AX971" s="1299"/>
      <c r="AY971" s="1298">
        <f>AZ147</f>
        <v>0</v>
      </c>
      <c r="AZ971" s="1299"/>
      <c r="BA971" s="1299"/>
      <c r="BB971" s="1299"/>
      <c r="BC971" s="1298">
        <f>BD147</f>
        <v>0</v>
      </c>
      <c r="BD971" s="1299"/>
      <c r="BE971" s="1299"/>
      <c r="BF971" s="1299"/>
      <c r="BG971" s="1298">
        <f>BH147</f>
        <v>0</v>
      </c>
      <c r="BH971" s="1299"/>
      <c r="BI971" s="1299"/>
      <c r="BJ971" s="1299"/>
      <c r="BQ971" s="201"/>
    </row>
    <row r="972" spans="5:124" hidden="1" outlineLevel="1" x14ac:dyDescent="0.15">
      <c r="I972" t="s">
        <v>877</v>
      </c>
      <c r="T972" t="s">
        <v>878</v>
      </c>
      <c r="W972" s="1298">
        <f>IF(W971&gt;W970,0,W970-W971)</f>
        <v>0</v>
      </c>
      <c r="X972" s="1299"/>
      <c r="Y972" s="1299"/>
      <c r="Z972" s="1299"/>
      <c r="AA972" s="1298">
        <f t="shared" ref="AA972" si="266">IF(AA971&gt;AA970,0,AA970-AA971)</f>
        <v>0</v>
      </c>
      <c r="AB972" s="1299"/>
      <c r="AC972" s="1299"/>
      <c r="AD972" s="1299"/>
      <c r="AE972" s="1298">
        <f t="shared" ref="AE972" si="267">IF(AE971&gt;AE970,0,AE970-AE971)</f>
        <v>0</v>
      </c>
      <c r="AF972" s="1299"/>
      <c r="AG972" s="1299"/>
      <c r="AH972" s="1299"/>
      <c r="AI972" s="1298">
        <f t="shared" ref="AI972" si="268">IF(AI971&gt;AI970,0,AI970-AI971)</f>
        <v>0</v>
      </c>
      <c r="AJ972" s="1299"/>
      <c r="AK972" s="1299"/>
      <c r="AL972" s="1299"/>
      <c r="AN972" s="1317">
        <f>AVERAGE(W972:AL972)</f>
        <v>0</v>
      </c>
      <c r="AO972" s="1318"/>
      <c r="AP972" s="1318"/>
      <c r="AQ972" t="s">
        <v>921</v>
      </c>
      <c r="AU972" s="1298">
        <f>IF(AU971&gt;AU970,0,AU970-AU971)</f>
        <v>0</v>
      </c>
      <c r="AV972" s="1299"/>
      <c r="AW972" s="1299"/>
      <c r="AX972" s="1299"/>
      <c r="AY972" s="1298">
        <f t="shared" ref="AY972" si="269">IF(AY971&gt;AY970,0,AY970-AY971)</f>
        <v>0</v>
      </c>
      <c r="AZ972" s="1299"/>
      <c r="BA972" s="1299"/>
      <c r="BB972" s="1299"/>
      <c r="BC972" s="1298">
        <f t="shared" ref="BC972" si="270">IF(BC971&gt;BC970,0,BC970-BC971)</f>
        <v>0</v>
      </c>
      <c r="BD972" s="1299"/>
      <c r="BE972" s="1299"/>
      <c r="BF972" s="1299"/>
      <c r="BG972" s="1298">
        <f t="shared" ref="BG972" si="271">IF(BG971&gt;BG970,0,BG970-BG971)</f>
        <v>0</v>
      </c>
      <c r="BH972" s="1299"/>
      <c r="BI972" s="1299"/>
      <c r="BJ972" s="1299"/>
      <c r="BL972" s="1317">
        <f>AVERAGE(AU972:BJ972)</f>
        <v>0</v>
      </c>
      <c r="BM972" s="1318"/>
      <c r="BN972" s="1318"/>
      <c r="BO972" t="s">
        <v>921</v>
      </c>
      <c r="BQ972" s="201"/>
    </row>
    <row r="973" spans="5:124" hidden="1" outlineLevel="1" x14ac:dyDescent="0.15">
      <c r="W973" s="175"/>
      <c r="X973" s="70"/>
      <c r="Y973" s="70"/>
      <c r="Z973" s="70"/>
      <c r="AA973" s="175"/>
      <c r="AB973" s="70"/>
      <c r="AC973" s="70"/>
      <c r="AD973" s="70"/>
      <c r="AE973" s="175"/>
      <c r="AF973" s="70"/>
      <c r="AG973" s="70"/>
      <c r="AH973" s="70"/>
      <c r="AI973" s="175"/>
      <c r="AJ973" s="70"/>
      <c r="AK973" s="70"/>
      <c r="AL973" s="70"/>
      <c r="AU973" s="175"/>
      <c r="AV973" s="70"/>
      <c r="AW973" s="70"/>
      <c r="AX973" s="70"/>
      <c r="AY973" s="175"/>
      <c r="AZ973" s="70"/>
      <c r="BA973" s="70"/>
      <c r="BB973" s="70"/>
      <c r="BC973" s="175"/>
      <c r="BD973" s="70"/>
      <c r="BE973" s="70"/>
      <c r="BF973" s="70"/>
      <c r="BG973" s="175"/>
      <c r="BH973" s="70"/>
      <c r="BI973" s="70"/>
      <c r="BJ973" s="70"/>
      <c r="BQ973" s="201"/>
    </row>
    <row r="974" spans="5:124" hidden="1" outlineLevel="1" x14ac:dyDescent="0.15">
      <c r="I974" t="s">
        <v>823</v>
      </c>
      <c r="T974" t="s">
        <v>906</v>
      </c>
      <c r="W974" s="1348">
        <v>2.5000000000000001E-2</v>
      </c>
      <c r="X974" s="1348"/>
      <c r="Y974" s="1348"/>
      <c r="Z974" s="1348"/>
      <c r="AA974" s="1348">
        <v>2.5000000000000001E-2</v>
      </c>
      <c r="AB974" s="1348"/>
      <c r="AC974" s="1348"/>
      <c r="AD974" s="1348"/>
      <c r="AE974" s="1348">
        <v>2.5000000000000001E-2</v>
      </c>
      <c r="AF974" s="1348"/>
      <c r="AG974" s="1348"/>
      <c r="AH974" s="1348"/>
      <c r="AI974" s="1348">
        <v>2.5000000000000001E-2</v>
      </c>
      <c r="AJ974" s="1348"/>
      <c r="AK974" s="1348"/>
      <c r="AL974" s="1348"/>
      <c r="AU974" s="1348">
        <v>2.5000000000000001E-2</v>
      </c>
      <c r="AV974" s="1348"/>
      <c r="AW974" s="1348"/>
      <c r="AX974" s="1348"/>
      <c r="AY974" s="1348">
        <v>2.5000000000000001E-2</v>
      </c>
      <c r="AZ974" s="1348"/>
      <c r="BA974" s="1348"/>
      <c r="BB974" s="1348"/>
      <c r="BC974" s="1348">
        <v>2.5000000000000001E-2</v>
      </c>
      <c r="BD974" s="1348"/>
      <c r="BE974" s="1348"/>
      <c r="BF974" s="1348"/>
      <c r="BG974" s="1348">
        <v>2.5000000000000001E-2</v>
      </c>
      <c r="BH974" s="1348"/>
      <c r="BI974" s="1348"/>
      <c r="BJ974" s="1348"/>
      <c r="BQ974" s="201"/>
      <c r="CA974" s="63" t="s">
        <v>917</v>
      </c>
    </row>
    <row r="975" spans="5:124" hidden="1" outlineLevel="1" x14ac:dyDescent="0.15">
      <c r="I975" t="s">
        <v>823</v>
      </c>
      <c r="T975" t="s">
        <v>28</v>
      </c>
      <c r="W975" s="1322">
        <f>W972*W974</f>
        <v>0</v>
      </c>
      <c r="X975" s="1322"/>
      <c r="Y975" s="1322"/>
      <c r="Z975" s="1322"/>
      <c r="AA975" s="1322">
        <f>AA972*AA974</f>
        <v>0</v>
      </c>
      <c r="AB975" s="1322"/>
      <c r="AC975" s="1322"/>
      <c r="AD975" s="1322"/>
      <c r="AE975" s="1322">
        <f>AE972*AE974</f>
        <v>0</v>
      </c>
      <c r="AF975" s="1322"/>
      <c r="AG975" s="1322"/>
      <c r="AH975" s="1322"/>
      <c r="AI975" s="1322">
        <f>AI972*AI974</f>
        <v>0</v>
      </c>
      <c r="AJ975" s="1322"/>
      <c r="AK975" s="1322"/>
      <c r="AL975" s="1322"/>
      <c r="AU975" s="1322">
        <f>AU972*AU974</f>
        <v>0</v>
      </c>
      <c r="AV975" s="1322"/>
      <c r="AW975" s="1322"/>
      <c r="AX975" s="1322"/>
      <c r="AY975" s="1322">
        <f>AY972*AY974</f>
        <v>0</v>
      </c>
      <c r="AZ975" s="1322"/>
      <c r="BA975" s="1322"/>
      <c r="BB975" s="1322"/>
      <c r="BC975" s="1322">
        <f>BC972*BC974</f>
        <v>0</v>
      </c>
      <c r="BD975" s="1322"/>
      <c r="BE975" s="1322"/>
      <c r="BF975" s="1322"/>
      <c r="BG975" s="1322">
        <f>BG972*BG974</f>
        <v>0</v>
      </c>
      <c r="BH975" s="1322"/>
      <c r="BI975" s="1322"/>
      <c r="BJ975" s="1322"/>
      <c r="BQ975" s="201"/>
    </row>
    <row r="976" spans="5:124" hidden="1" outlineLevel="1" x14ac:dyDescent="0.15">
      <c r="I976" t="s">
        <v>807</v>
      </c>
      <c r="T976" t="s">
        <v>28</v>
      </c>
      <c r="W976" s="1322">
        <f>IF(W963=0,0,W968/W963)</f>
        <v>0</v>
      </c>
      <c r="X976" s="1322"/>
      <c r="Y976" s="1322"/>
      <c r="Z976" s="1322"/>
      <c r="AA976" s="1322">
        <f>IF(AA963=0,0,AA968/AA963)</f>
        <v>0</v>
      </c>
      <c r="AB976" s="1322"/>
      <c r="AC976" s="1322"/>
      <c r="AD976" s="1322"/>
      <c r="AE976" s="1322">
        <f>IF(AE963=0,0,AE968/AE963)</f>
        <v>0</v>
      </c>
      <c r="AF976" s="1322"/>
      <c r="AG976" s="1322"/>
      <c r="AH976" s="1322"/>
      <c r="AI976" s="1322">
        <f>IF(AI963=0,0,AI968/AI963)</f>
        <v>0</v>
      </c>
      <c r="AJ976" s="1322"/>
      <c r="AK976" s="1322"/>
      <c r="AL976" s="1322"/>
      <c r="AN976" s="1515">
        <f>AVERAGE(W976:AL976)</f>
        <v>0</v>
      </c>
      <c r="AO976" s="1515"/>
      <c r="AP976" s="1515"/>
      <c r="AU976" s="1322">
        <f>IF(AU963=0,0,AU968/AU963)</f>
        <v>0</v>
      </c>
      <c r="AV976" s="1322"/>
      <c r="AW976" s="1322"/>
      <c r="AX976" s="1322"/>
      <c r="AY976" s="1322">
        <f>IF(AY963=0,0,AY968/AY963)</f>
        <v>0</v>
      </c>
      <c r="AZ976" s="1322"/>
      <c r="BA976" s="1322"/>
      <c r="BB976" s="1322"/>
      <c r="BC976" s="1322">
        <f>IF(BC963=0,0,BC968/BC963)</f>
        <v>0</v>
      </c>
      <c r="BD976" s="1322"/>
      <c r="BE976" s="1322"/>
      <c r="BF976" s="1322"/>
      <c r="BG976" s="1322">
        <f>IF(BG963=0,0,BG968/BG963)</f>
        <v>0</v>
      </c>
      <c r="BH976" s="1322"/>
      <c r="BI976" s="1322"/>
      <c r="BJ976" s="1322"/>
      <c r="BL976" s="1515">
        <f>AVERAGE(AU976:BJ976)</f>
        <v>0</v>
      </c>
      <c r="BM976" s="1515"/>
      <c r="BN976" s="1515"/>
      <c r="BQ976" s="201"/>
    </row>
    <row r="977" spans="5:124" hidden="1" outlineLevel="1" x14ac:dyDescent="0.15">
      <c r="I977" t="s">
        <v>907</v>
      </c>
      <c r="T977" s="511" t="s">
        <v>28</v>
      </c>
      <c r="U977" s="511"/>
      <c r="V977" s="543"/>
      <c r="W977" s="1322">
        <f>W975*W976</f>
        <v>0</v>
      </c>
      <c r="X977" s="1322"/>
      <c r="Y977" s="1322"/>
      <c r="Z977" s="1322"/>
      <c r="AA977" s="1322">
        <f>AA975*AA976</f>
        <v>0</v>
      </c>
      <c r="AB977" s="1322"/>
      <c r="AC977" s="1322"/>
      <c r="AD977" s="1322"/>
      <c r="AE977" s="1322">
        <f>AE975*AE976</f>
        <v>0</v>
      </c>
      <c r="AF977" s="1322"/>
      <c r="AG977" s="1322"/>
      <c r="AH977" s="1322"/>
      <c r="AI977" s="1322">
        <f>AI975*AI976</f>
        <v>0</v>
      </c>
      <c r="AJ977" s="1322"/>
      <c r="AK977" s="1322"/>
      <c r="AL977" s="1322"/>
      <c r="AM977" s="550"/>
      <c r="AN977" s="551"/>
      <c r="AO977" s="551"/>
      <c r="AP977" s="551"/>
      <c r="AT977" s="543"/>
      <c r="AU977" s="1322">
        <f>AU975*AU976</f>
        <v>0</v>
      </c>
      <c r="AV977" s="1322"/>
      <c r="AW977" s="1322"/>
      <c r="AX977" s="1322"/>
      <c r="AY977" s="1322">
        <f>AY975*AY976</f>
        <v>0</v>
      </c>
      <c r="AZ977" s="1322"/>
      <c r="BA977" s="1322"/>
      <c r="BB977" s="1322"/>
      <c r="BC977" s="1322">
        <f>BC975*BC976</f>
        <v>0</v>
      </c>
      <c r="BD977" s="1322"/>
      <c r="BE977" s="1322"/>
      <c r="BF977" s="1322"/>
      <c r="BG977" s="1322">
        <f>BG975*BG976</f>
        <v>0</v>
      </c>
      <c r="BH977" s="1322"/>
      <c r="BI977" s="1322"/>
      <c r="BJ977" s="1322"/>
      <c r="BK977" s="550"/>
      <c r="BL977" s="551"/>
      <c r="BM977" s="551"/>
      <c r="BN977" s="551"/>
      <c r="BQ977" s="201"/>
    </row>
    <row r="978" spans="5:124" hidden="1" outlineLevel="1" x14ac:dyDescent="0.15">
      <c r="I978" t="s">
        <v>908</v>
      </c>
      <c r="T978" s="511" t="s">
        <v>176</v>
      </c>
      <c r="U978" s="511"/>
      <c r="V978" s="543"/>
      <c r="W978" s="1313">
        <f>W342*W977</f>
        <v>0</v>
      </c>
      <c r="X978" s="1314"/>
      <c r="Y978" s="1314"/>
      <c r="Z978" s="1314"/>
      <c r="AA978" s="1313">
        <f>AA342*AA977</f>
        <v>0</v>
      </c>
      <c r="AB978" s="1314"/>
      <c r="AC978" s="1314"/>
      <c r="AD978" s="1314"/>
      <c r="AE978" s="1313">
        <f>AE342*AE977</f>
        <v>0</v>
      </c>
      <c r="AF978" s="1314"/>
      <c r="AG978" s="1314"/>
      <c r="AH978" s="1314"/>
      <c r="AI978" s="1313">
        <f>AI342*AI977</f>
        <v>0</v>
      </c>
      <c r="AJ978" s="1314"/>
      <c r="AK978" s="1314"/>
      <c r="AL978" s="1314"/>
      <c r="AM978" s="1313">
        <f>SUM(W978:AL978)</f>
        <v>0</v>
      </c>
      <c r="AN978" s="1314"/>
      <c r="AO978" s="1314"/>
      <c r="AP978" s="1314"/>
      <c r="AT978" s="543"/>
      <c r="AU978" s="1313">
        <f>AU342*AU977</f>
        <v>0</v>
      </c>
      <c r="AV978" s="1314"/>
      <c r="AW978" s="1314"/>
      <c r="AX978" s="1314"/>
      <c r="AY978" s="1313">
        <f>AY342*AY977</f>
        <v>0</v>
      </c>
      <c r="AZ978" s="1314"/>
      <c r="BA978" s="1314"/>
      <c r="BB978" s="1314"/>
      <c r="BC978" s="1313">
        <f>BC342*BC977</f>
        <v>0</v>
      </c>
      <c r="BD978" s="1314"/>
      <c r="BE978" s="1314"/>
      <c r="BF978" s="1314"/>
      <c r="BG978" s="1313">
        <f>BG342*BG977</f>
        <v>0</v>
      </c>
      <c r="BH978" s="1314"/>
      <c r="BI978" s="1314"/>
      <c r="BJ978" s="1314"/>
      <c r="BK978" s="1313">
        <f>SUM(AU978:BJ978)</f>
        <v>0</v>
      </c>
      <c r="BL978" s="1314"/>
      <c r="BM978" s="1314"/>
      <c r="BN978" s="1314"/>
      <c r="BQ978" s="201"/>
    </row>
    <row r="979" spans="5:124" s="494" customFormat="1" ht="16" hidden="1" customHeight="1" outlineLevel="2" x14ac:dyDescent="0.15">
      <c r="E979" s="879"/>
      <c r="G979" s="493"/>
      <c r="K979" s="494" t="s">
        <v>214</v>
      </c>
      <c r="U979" s="496"/>
      <c r="W979" s="1315">
        <f>IF(W978&gt;100000,-4,IF(W978&gt;10000,-3,IF(W978&gt;1000,-2,-1)))</f>
        <v>-1</v>
      </c>
      <c r="X979" s="1316"/>
      <c r="Y979" s="1316"/>
      <c r="Z979" s="1316"/>
      <c r="AA979" s="1315">
        <f t="shared" ref="AA979" si="272">IF(AA978&gt;100000,-4,IF(AA978&gt;10000,-3,IF(AA978&gt;1000,-2,-1)))</f>
        <v>-1</v>
      </c>
      <c r="AB979" s="1316"/>
      <c r="AC979" s="1316"/>
      <c r="AD979" s="1316"/>
      <c r="AE979" s="1315">
        <f t="shared" ref="AE979" si="273">IF(AE978&gt;100000,-4,IF(AE978&gt;10000,-3,IF(AE978&gt;1000,-2,-1)))</f>
        <v>-1</v>
      </c>
      <c r="AF979" s="1316"/>
      <c r="AG979" s="1316"/>
      <c r="AH979" s="1316"/>
      <c r="AI979" s="1315">
        <f t="shared" ref="AI979" si="274">IF(AI978&gt;100000,-4,IF(AI978&gt;10000,-3,IF(AI978&gt;1000,-2,-1)))</f>
        <v>-1</v>
      </c>
      <c r="AJ979" s="1316"/>
      <c r="AK979" s="1316"/>
      <c r="AL979" s="1316"/>
      <c r="AM979" s="1315">
        <f t="shared" ref="AM979" si="275">IF(AM978&gt;100000,-4,IF(AM978&gt;10000,-3,IF(AM978&gt;1000,-2,-1)))</f>
        <v>-1</v>
      </c>
      <c r="AN979" s="1316"/>
      <c r="AO979" s="1316"/>
      <c r="AP979" s="1316"/>
      <c r="AQ979" s="536"/>
      <c r="AR979" s="536"/>
      <c r="AU979" s="1315">
        <f>IF(AU978&gt;100000,-4,IF(AU978&gt;10000,-3,IF(AU978&gt;1000,-2,-1)))</f>
        <v>-1</v>
      </c>
      <c r="AV979" s="1316"/>
      <c r="AW979" s="1316"/>
      <c r="AX979" s="1316"/>
      <c r="AY979" s="1315">
        <f t="shared" ref="AY979" si="276">IF(AY978&gt;100000,-4,IF(AY978&gt;10000,-3,IF(AY978&gt;1000,-2,-1)))</f>
        <v>-1</v>
      </c>
      <c r="AZ979" s="1316"/>
      <c r="BA979" s="1316"/>
      <c r="BB979" s="1316"/>
      <c r="BC979" s="1315">
        <f t="shared" ref="BC979" si="277">IF(BC978&gt;100000,-4,IF(BC978&gt;10000,-3,IF(BC978&gt;1000,-2,-1)))</f>
        <v>-1</v>
      </c>
      <c r="BD979" s="1316"/>
      <c r="BE979" s="1316"/>
      <c r="BF979" s="1316"/>
      <c r="BG979" s="1315">
        <f t="shared" ref="BG979" si="278">IF(BG978&gt;100000,-4,IF(BG978&gt;10000,-3,IF(BG978&gt;1000,-2,-1)))</f>
        <v>-1</v>
      </c>
      <c r="BH979" s="1316"/>
      <c r="BI979" s="1316"/>
      <c r="BJ979" s="1316"/>
      <c r="BK979" s="1315">
        <f t="shared" ref="BK979" si="279">IF(BK978&gt;100000,-4,IF(BK978&gt;10000,-3,IF(BK978&gt;1000,-2,-1)))</f>
        <v>-1</v>
      </c>
      <c r="BL979" s="1316"/>
      <c r="BM979" s="1316"/>
      <c r="BN979" s="1316"/>
      <c r="BO979" s="501"/>
      <c r="BQ979" s="201"/>
      <c r="BR979" s="796"/>
      <c r="BS979" s="879"/>
      <c r="BT979" s="879"/>
      <c r="BU979" s="880"/>
      <c r="BV979" s="880"/>
      <c r="BW979" s="880"/>
      <c r="BX979" s="880"/>
      <c r="BY979" s="880"/>
      <c r="BZ979" s="880"/>
      <c r="CA979" s="880"/>
      <c r="CB979" s="880"/>
      <c r="CC979" s="880"/>
      <c r="CD979" s="879"/>
      <c r="CE979" s="879"/>
      <c r="CF979" s="879"/>
      <c r="CG979" s="879"/>
      <c r="CH979" s="879"/>
      <c r="CI979" s="879"/>
      <c r="CJ979" s="879"/>
      <c r="CK979" s="879"/>
      <c r="CL979" s="879"/>
      <c r="CM979" s="879"/>
      <c r="CN979" s="879"/>
      <c r="CO979" s="879"/>
      <c r="CP979" s="879"/>
      <c r="CQ979" s="879"/>
      <c r="CR979" s="879"/>
      <c r="CS979" s="879"/>
      <c r="CT979" s="879"/>
      <c r="CU979" s="879"/>
      <c r="CV979" s="879"/>
      <c r="CW979" s="879"/>
      <c r="CX979" s="879"/>
      <c r="CY979" s="879"/>
      <c r="CZ979" s="879"/>
      <c r="DA979" s="879"/>
      <c r="DB979" s="879"/>
      <c r="DC979" s="879"/>
      <c r="DD979" s="879"/>
      <c r="DE979" s="879"/>
      <c r="DF979" s="879"/>
      <c r="DG979" s="879"/>
      <c r="DH979" s="879"/>
      <c r="DI979" s="879"/>
      <c r="DJ979" s="879"/>
      <c r="DK979" s="879"/>
      <c r="DL979" s="879"/>
      <c r="DM979" s="879"/>
      <c r="DN979" s="879"/>
      <c r="DO979" s="879"/>
      <c r="DP979" s="879"/>
      <c r="DQ979" s="879"/>
      <c r="DR979" s="879"/>
      <c r="DS979" s="879"/>
      <c r="DT979" s="879"/>
    </row>
    <row r="980" spans="5:124" hidden="1" outlineLevel="1" collapsed="1" x14ac:dyDescent="0.15">
      <c r="I980" s="544" t="s">
        <v>909</v>
      </c>
      <c r="T980" s="511" t="s">
        <v>176</v>
      </c>
      <c r="U980" s="511"/>
      <c r="V980" s="543"/>
      <c r="W980" s="1313">
        <f>ROUND(W978,W979)</f>
        <v>0</v>
      </c>
      <c r="X980" s="1314"/>
      <c r="Y980" s="1314"/>
      <c r="Z980" s="1314"/>
      <c r="AA980" s="1313">
        <f>ROUND(AA978,AA979)</f>
        <v>0</v>
      </c>
      <c r="AB980" s="1314"/>
      <c r="AC980" s="1314"/>
      <c r="AD980" s="1314"/>
      <c r="AE980" s="1313">
        <f>ROUND(AE978,AE979)</f>
        <v>0</v>
      </c>
      <c r="AF980" s="1314"/>
      <c r="AG980" s="1314"/>
      <c r="AH980" s="1314"/>
      <c r="AI980" s="1313">
        <f>ROUND(AI978,AI979)</f>
        <v>0</v>
      </c>
      <c r="AJ980" s="1314"/>
      <c r="AK980" s="1314"/>
      <c r="AL980" s="1314"/>
      <c r="AM980" s="1313">
        <f>ROUND(AM978,AM979)</f>
        <v>0</v>
      </c>
      <c r="AN980" s="1314"/>
      <c r="AO980" s="1314"/>
      <c r="AP980" s="1314"/>
      <c r="AT980" s="543"/>
      <c r="AU980" s="1313">
        <f>ROUND(AU978,AU979)</f>
        <v>0</v>
      </c>
      <c r="AV980" s="1314"/>
      <c r="AW980" s="1314"/>
      <c r="AX980" s="1314"/>
      <c r="AY980" s="1313">
        <f>ROUND(AY978,AY979)</f>
        <v>0</v>
      </c>
      <c r="AZ980" s="1314"/>
      <c r="BA980" s="1314"/>
      <c r="BB980" s="1314"/>
      <c r="BC980" s="1313">
        <f>ROUND(BC978,BC979)</f>
        <v>0</v>
      </c>
      <c r="BD980" s="1314"/>
      <c r="BE980" s="1314"/>
      <c r="BF980" s="1314"/>
      <c r="BG980" s="1313">
        <f>ROUND(BG978,BG979)</f>
        <v>0</v>
      </c>
      <c r="BH980" s="1314"/>
      <c r="BI980" s="1314"/>
      <c r="BJ980" s="1314"/>
      <c r="BK980" s="1313">
        <f>ROUND(BK978,BK979)</f>
        <v>0</v>
      </c>
      <c r="BL980" s="1314"/>
      <c r="BM980" s="1314"/>
      <c r="BN980" s="1314"/>
      <c r="BQ980" s="201"/>
    </row>
    <row r="981" spans="5:124" hidden="1" outlineLevel="1" x14ac:dyDescent="0.15">
      <c r="I981" s="544"/>
      <c r="T981" s="511"/>
      <c r="U981" s="511"/>
      <c r="V981" s="543"/>
      <c r="W981" s="550"/>
      <c r="X981" s="551"/>
      <c r="Y981" s="551"/>
      <c r="Z981" s="551"/>
      <c r="AA981" s="550"/>
      <c r="AB981" s="551"/>
      <c r="AC981" s="551"/>
      <c r="AD981" s="551"/>
      <c r="AE981" s="550"/>
      <c r="AF981" s="551"/>
      <c r="AG981" s="551"/>
      <c r="AH981" s="551"/>
      <c r="AI981" s="550"/>
      <c r="AJ981" s="551"/>
      <c r="AK981" s="551"/>
      <c r="AL981" s="551"/>
      <c r="AM981" s="550"/>
      <c r="AN981" s="551"/>
      <c r="AO981" s="551"/>
      <c r="AP981" s="551"/>
      <c r="BQ981" s="201"/>
    </row>
    <row r="982" spans="5:124" hidden="1" outlineLevel="1" x14ac:dyDescent="0.15">
      <c r="I982" s="544"/>
      <c r="T982" s="511"/>
      <c r="U982" s="511"/>
      <c r="V982" s="543"/>
      <c r="W982" s="550"/>
      <c r="X982" s="551"/>
      <c r="Y982" s="551"/>
      <c r="Z982" s="551"/>
      <c r="AA982" s="550"/>
      <c r="AB982" s="551"/>
      <c r="AC982" s="551"/>
      <c r="AD982" s="551"/>
      <c r="AE982" s="550"/>
      <c r="AF982" s="551"/>
      <c r="AG982" s="551"/>
      <c r="AH982" s="551"/>
      <c r="AI982" s="550"/>
      <c r="AJ982" s="551"/>
      <c r="AK982" s="551"/>
      <c r="AL982" s="551"/>
      <c r="AM982" s="550"/>
      <c r="AN982" s="551"/>
      <c r="AO982" s="551"/>
      <c r="AP982" s="551"/>
      <c r="BQ982" s="201"/>
    </row>
    <row r="983" spans="5:124" hidden="1" outlineLevel="1" x14ac:dyDescent="0.15">
      <c r="T983" s="511"/>
      <c r="U983" s="511"/>
      <c r="V983" s="543"/>
      <c r="W983" s="200"/>
      <c r="X983" s="200"/>
      <c r="Y983" s="200"/>
      <c r="Z983" s="200"/>
      <c r="AA983" s="200"/>
      <c r="AB983" s="200"/>
      <c r="AC983" s="200"/>
      <c r="AD983" s="200"/>
      <c r="AE983" s="200"/>
      <c r="AF983" s="200"/>
      <c r="AG983" s="200"/>
      <c r="AH983" s="200"/>
      <c r="AI983" s="200"/>
      <c r="AJ983" s="200"/>
      <c r="AK983" s="200"/>
      <c r="AL983" s="200"/>
      <c r="AM983" s="550"/>
      <c r="AN983" s="551"/>
      <c r="AO983" s="551"/>
      <c r="AP983" s="551"/>
      <c r="BQ983" s="201"/>
    </row>
    <row r="984" spans="5:124" hidden="1" outlineLevel="1" x14ac:dyDescent="0.15">
      <c r="T984" s="511"/>
      <c r="U984" s="511"/>
      <c r="V984" s="543"/>
      <c r="W984" s="550"/>
      <c r="X984" s="551"/>
      <c r="Y984" s="551"/>
      <c r="Z984" s="551"/>
      <c r="AA984" s="550"/>
      <c r="AB984" s="551"/>
      <c r="AC984" s="551"/>
      <c r="AD984" s="551"/>
      <c r="AE984" s="550"/>
      <c r="AF984" s="551"/>
      <c r="AG984" s="551"/>
      <c r="AH984" s="551"/>
      <c r="AI984" s="550"/>
      <c r="AJ984" s="551"/>
      <c r="AK984" s="551"/>
      <c r="AL984" s="551"/>
      <c r="AM984" s="550"/>
      <c r="AN984" s="551"/>
      <c r="AO984" s="551"/>
      <c r="AP984" s="551"/>
      <c r="BQ984" s="201"/>
    </row>
    <row r="985" spans="5:124" hidden="1" outlineLevel="1" x14ac:dyDescent="0.15">
      <c r="I985" s="552" t="s">
        <v>923</v>
      </c>
      <c r="J985" s="552"/>
      <c r="K985" s="552"/>
      <c r="L985" s="552"/>
      <c r="M985" s="552"/>
      <c r="N985" s="552"/>
      <c r="O985" s="552"/>
      <c r="P985" s="552"/>
      <c r="Q985" s="552"/>
      <c r="R985" s="552"/>
      <c r="S985" s="552"/>
      <c r="T985" s="552"/>
      <c r="U985" s="553"/>
      <c r="V985" s="552"/>
      <c r="W985" s="552"/>
      <c r="X985" s="552"/>
      <c r="Y985" s="552"/>
      <c r="Z985" s="552"/>
      <c r="AA985" s="552"/>
      <c r="AB985" s="552"/>
      <c r="AC985" s="552"/>
      <c r="AD985" s="552"/>
      <c r="AE985" s="552"/>
      <c r="AF985" s="552"/>
      <c r="AG985" s="552"/>
      <c r="AH985" s="552"/>
      <c r="AI985" s="552"/>
      <c r="AJ985" s="552"/>
      <c r="AK985" s="552"/>
      <c r="AL985" s="552"/>
      <c r="AM985" s="552"/>
      <c r="AN985" s="552"/>
      <c r="AO985" s="552"/>
      <c r="AP985" s="552"/>
      <c r="AQ985" s="552"/>
      <c r="AR985" s="552"/>
      <c r="AS985" s="552"/>
      <c r="AT985" s="552"/>
      <c r="AU985" s="552"/>
      <c r="AV985" s="552"/>
      <c r="AW985" s="552"/>
      <c r="AX985" s="552"/>
      <c r="AY985" s="552"/>
      <c r="AZ985" s="552"/>
      <c r="BA985" s="552"/>
      <c r="BB985" s="552"/>
      <c r="BC985" s="552"/>
      <c r="BD985" s="552"/>
      <c r="BE985" s="552"/>
      <c r="BF985" s="552"/>
      <c r="BG985" s="552"/>
      <c r="BH985" s="552"/>
      <c r="BI985" s="552"/>
      <c r="BJ985" s="552"/>
      <c r="BK985" s="552"/>
      <c r="BL985" s="552"/>
      <c r="BM985" s="552"/>
      <c r="BN985" s="552"/>
      <c r="BO985" s="552"/>
      <c r="BP985" s="552"/>
      <c r="BQ985" s="201"/>
    </row>
    <row r="986" spans="5:124" s="494" customFormat="1" ht="16" hidden="1" customHeight="1" outlineLevel="1" x14ac:dyDescent="0.15">
      <c r="E986" s="879"/>
      <c r="G986" s="493"/>
      <c r="J986"/>
      <c r="U986" s="27"/>
      <c r="W986" s="538"/>
      <c r="X986" s="535"/>
      <c r="Y986" s="535"/>
      <c r="Z986" s="535"/>
      <c r="AA986" s="538"/>
      <c r="AB986" s="535"/>
      <c r="AC986" s="535"/>
      <c r="AD986" s="535"/>
      <c r="AE986" s="538"/>
      <c r="AF986" s="535"/>
      <c r="AG986" s="535"/>
      <c r="AH986" s="535"/>
      <c r="AI986" s="538"/>
      <c r="AJ986" s="535"/>
      <c r="AK986" s="535"/>
      <c r="AL986" s="535"/>
      <c r="AN986" s="537"/>
      <c r="AO986" s="536"/>
      <c r="AP986" s="536"/>
      <c r="AQ986" s="536"/>
      <c r="AR986" s="536"/>
      <c r="AU986" s="325"/>
      <c r="AV986" s="325"/>
      <c r="AW986" s="325"/>
      <c r="AX986" s="325"/>
      <c r="AY986" s="325"/>
      <c r="AZ986" s="325"/>
      <c r="BA986" s="325"/>
      <c r="BB986" s="325"/>
      <c r="BC986" s="325"/>
      <c r="BD986" s="325"/>
      <c r="BE986" s="325"/>
      <c r="BF986" s="325"/>
      <c r="BG986" s="325"/>
      <c r="BH986" s="325"/>
      <c r="BI986" s="325"/>
      <c r="BJ986" s="325"/>
      <c r="BL986" s="537"/>
      <c r="BM986" s="536"/>
      <c r="BN986" s="536"/>
      <c r="BO986" s="501"/>
      <c r="BQ986" s="201"/>
      <c r="BR986" s="796"/>
      <c r="BS986" s="879"/>
      <c r="BT986" s="879"/>
      <c r="BU986" s="880"/>
      <c r="BV986" s="880"/>
      <c r="BW986" s="880"/>
      <c r="BX986" s="880"/>
      <c r="BY986" s="880"/>
      <c r="BZ986" s="880"/>
      <c r="CA986" s="880"/>
      <c r="CB986" s="880"/>
      <c r="CC986" s="880"/>
      <c r="CD986" s="879"/>
      <c r="CE986" s="879"/>
      <c r="CF986" s="879"/>
      <c r="CG986" s="879"/>
      <c r="CH986" s="879"/>
      <c r="CI986" s="879"/>
      <c r="CJ986" s="879"/>
      <c r="CK986" s="879"/>
      <c r="CL986" s="879"/>
      <c r="CM986" s="879"/>
      <c r="CN986" s="879"/>
      <c r="CO986" s="879"/>
      <c r="CP986" s="879"/>
      <c r="CQ986" s="879"/>
      <c r="CR986" s="879"/>
      <c r="CS986" s="879"/>
      <c r="CT986" s="879"/>
      <c r="CU986" s="879"/>
      <c r="CV986" s="879"/>
      <c r="CW986" s="879"/>
      <c r="CX986" s="879"/>
      <c r="CY986" s="879"/>
      <c r="CZ986" s="879"/>
      <c r="DA986" s="879"/>
      <c r="DB986" s="879"/>
      <c r="DC986" s="879"/>
      <c r="DD986" s="879"/>
      <c r="DE986" s="879"/>
      <c r="DF986" s="879"/>
      <c r="DG986" s="879"/>
      <c r="DH986" s="879"/>
      <c r="DI986" s="879"/>
      <c r="DJ986" s="879"/>
      <c r="DK986" s="879"/>
      <c r="DL986" s="879"/>
      <c r="DM986" s="879"/>
      <c r="DN986" s="879"/>
      <c r="DO986" s="879"/>
      <c r="DP986" s="879"/>
      <c r="DQ986" s="879"/>
      <c r="DR986" s="879"/>
      <c r="DS986" s="879"/>
      <c r="DT986" s="879"/>
    </row>
    <row r="987" spans="5:124" ht="13" hidden="1" customHeight="1" outlineLevel="1" x14ac:dyDescent="0.15">
      <c r="G987" s="118"/>
      <c r="H987"/>
      <c r="I987" s="544"/>
      <c r="W987" s="1299" t="str">
        <f>W962</f>
        <v>Primavera</v>
      </c>
      <c r="X987" s="1299"/>
      <c r="Y987" s="1299"/>
      <c r="Z987" s="1299"/>
      <c r="AA987" s="1299" t="str">
        <f>AA962</f>
        <v>Estate</v>
      </c>
      <c r="AB987" s="1299"/>
      <c r="AC987" s="1299"/>
      <c r="AD987" s="1299"/>
      <c r="AE987" s="1299" t="str">
        <f>AE962</f>
        <v>Autunno</v>
      </c>
      <c r="AF987" s="1299"/>
      <c r="AG987" s="1299"/>
      <c r="AH987" s="1299"/>
      <c r="AI987" s="1299" t="str">
        <f>AI962</f>
        <v>Inverno</v>
      </c>
      <c r="AJ987" s="1299"/>
      <c r="AK987" s="1299"/>
      <c r="AL987" s="1299"/>
      <c r="AM987" s="1299" t="str">
        <f>AM962</f>
        <v>Anno</v>
      </c>
      <c r="AN987" s="1299"/>
      <c r="AO987" s="1299"/>
      <c r="AP987" s="1299"/>
      <c r="AV987" s="1384" t="str">
        <f>W987</f>
        <v>Primavera</v>
      </c>
      <c r="AW987" s="1346"/>
      <c r="AX987" s="1346"/>
      <c r="AY987" s="27"/>
      <c r="AZ987" s="1405" t="str">
        <f>AA987</f>
        <v>Estate</v>
      </c>
      <c r="BA987" s="1433"/>
      <c r="BB987" s="1433"/>
      <c r="BC987" s="27"/>
      <c r="BD987" s="1384" t="str">
        <f>AE987</f>
        <v>Autunno</v>
      </c>
      <c r="BE987" s="1346"/>
      <c r="BF987" s="1346"/>
      <c r="BG987" s="27"/>
      <c r="BH987" s="1384" t="str">
        <f>AI987</f>
        <v>Inverno</v>
      </c>
      <c r="BI987" s="1346"/>
      <c r="BJ987" s="1346"/>
      <c r="BK987" s="27"/>
      <c r="BL987" s="1384" t="s">
        <v>94</v>
      </c>
      <c r="BM987" s="1346"/>
      <c r="BN987" s="1346"/>
      <c r="BO987" s="501"/>
      <c r="BQ987" s="201"/>
      <c r="BR987" s="796"/>
      <c r="BU987" s="201"/>
      <c r="BV987" s="201"/>
      <c r="BW987" s="201"/>
      <c r="BX987" s="201"/>
      <c r="BY987" s="201"/>
      <c r="BZ987" s="201"/>
      <c r="CA987" s="201"/>
      <c r="CB987" s="201"/>
      <c r="CC987" s="201"/>
    </row>
    <row r="988" spans="5:124" s="494" customFormat="1" ht="16" hidden="1" customHeight="1" outlineLevel="1" x14ac:dyDescent="0.15">
      <c r="E988" s="879"/>
      <c r="G988" s="493"/>
      <c r="I988" t="s">
        <v>901</v>
      </c>
      <c r="J988"/>
      <c r="T988" s="27" t="s">
        <v>176</v>
      </c>
      <c r="U988" s="27"/>
      <c r="W988" s="1298">
        <f>W409+W423</f>
        <v>0</v>
      </c>
      <c r="X988" s="1299"/>
      <c r="Y988" s="1299"/>
      <c r="Z988" s="1299"/>
      <c r="AA988" s="1298">
        <f>AA409+AA423</f>
        <v>0</v>
      </c>
      <c r="AB988" s="1299"/>
      <c r="AC988" s="1299"/>
      <c r="AD988" s="1299"/>
      <c r="AE988" s="1298">
        <f>AE409+AE423</f>
        <v>0</v>
      </c>
      <c r="AF988" s="1299"/>
      <c r="AG988" s="1299"/>
      <c r="AH988" s="1299"/>
      <c r="AI988" s="1298">
        <f>AI409+AI423</f>
        <v>0</v>
      </c>
      <c r="AJ988" s="1299"/>
      <c r="AK988" s="1299"/>
      <c r="AL988" s="1299"/>
      <c r="AM988" s="1298">
        <f t="shared" ref="AM988" si="280">SUM(W988:AL988)</f>
        <v>0</v>
      </c>
      <c r="AN988" s="1298"/>
      <c r="AO988" s="1298"/>
      <c r="AP988" s="1298"/>
      <c r="AQ988" s="536"/>
      <c r="AR988" s="536"/>
      <c r="AU988" s="1298">
        <f>AU409+AU423</f>
        <v>0</v>
      </c>
      <c r="AV988" s="1299"/>
      <c r="AW988" s="1299"/>
      <c r="AX988" s="1299"/>
      <c r="AY988" s="1298">
        <f>AY409+AY423</f>
        <v>0</v>
      </c>
      <c r="AZ988" s="1299"/>
      <c r="BA988" s="1299"/>
      <c r="BB988" s="1299"/>
      <c r="BC988" s="1298">
        <f>BC409+BC423</f>
        <v>0</v>
      </c>
      <c r="BD988" s="1299"/>
      <c r="BE988" s="1299"/>
      <c r="BF988" s="1299"/>
      <c r="BG988" s="1298">
        <f>BG409+BG423</f>
        <v>0</v>
      </c>
      <c r="BH988" s="1299"/>
      <c r="BI988" s="1299"/>
      <c r="BJ988" s="1299"/>
      <c r="BK988" s="1298">
        <f t="shared" ref="BK988" si="281">SUM(AU988:BJ988)</f>
        <v>0</v>
      </c>
      <c r="BL988" s="1298"/>
      <c r="BM988" s="1298"/>
      <c r="BN988" s="1298"/>
      <c r="BO988" s="501"/>
      <c r="BQ988" s="201"/>
      <c r="BR988" s="796"/>
      <c r="BS988" s="879"/>
      <c r="BT988" s="879"/>
      <c r="BU988" s="880"/>
      <c r="BV988" s="880"/>
      <c r="BW988" s="880"/>
      <c r="BX988" s="880"/>
      <c r="BY988" s="880"/>
      <c r="BZ988" s="880"/>
      <c r="CA988" s="880"/>
      <c r="CB988" s="880"/>
      <c r="CC988" s="880"/>
      <c r="CD988" s="879"/>
      <c r="CE988" s="879"/>
      <c r="CF988" s="879"/>
      <c r="CG988" s="879"/>
      <c r="CH988" s="879"/>
      <c r="CI988" s="879"/>
      <c r="CJ988" s="879"/>
      <c r="CK988" s="879"/>
      <c r="CL988" s="879"/>
      <c r="CM988" s="879"/>
      <c r="CN988" s="879"/>
      <c r="CO988" s="879"/>
      <c r="CP988" s="879"/>
      <c r="CQ988" s="879"/>
      <c r="CR988" s="879"/>
      <c r="CS988" s="879"/>
      <c r="CT988" s="879"/>
      <c r="CU988" s="879"/>
      <c r="CV988" s="879"/>
      <c r="CW988" s="879"/>
      <c r="CX988" s="879"/>
      <c r="CY988" s="879"/>
      <c r="CZ988" s="879"/>
      <c r="DA988" s="879"/>
      <c r="DB988" s="879"/>
      <c r="DC988" s="879"/>
      <c r="DD988" s="879"/>
      <c r="DE988" s="879"/>
      <c r="DF988" s="879"/>
      <c r="DG988" s="879"/>
      <c r="DH988" s="879"/>
      <c r="DI988" s="879"/>
      <c r="DJ988" s="879"/>
      <c r="DK988" s="879"/>
      <c r="DL988" s="879"/>
      <c r="DM988" s="879"/>
      <c r="DN988" s="879"/>
      <c r="DO988" s="879"/>
      <c r="DP988" s="879"/>
      <c r="DQ988" s="879"/>
      <c r="DR988" s="879"/>
      <c r="DS988" s="879"/>
      <c r="DT988" s="879"/>
    </row>
    <row r="989" spans="5:124" s="494" customFormat="1" ht="16" hidden="1" customHeight="1" outlineLevel="2" x14ac:dyDescent="0.15">
      <c r="E989" s="879"/>
      <c r="G989" s="493"/>
      <c r="K989" s="494" t="s">
        <v>214</v>
      </c>
      <c r="U989" s="496"/>
      <c r="V989" s="494">
        <f>IF(AM988&gt;10000,-2,-1)</f>
        <v>-1</v>
      </c>
      <c r="W989" s="1315">
        <f>IF(W988&gt;100000,-4,IF(W988&gt;10000,-3,IF(W988&gt;1000,-2,$V989)))</f>
        <v>-1</v>
      </c>
      <c r="X989" s="1316"/>
      <c r="Y989" s="1316"/>
      <c r="Z989" s="1316"/>
      <c r="AA989" s="1315">
        <f>IF(AA988&gt;100000,-4,IF(AA988&gt;10000,-3,IF(AA988&gt;1000,-2,$V989)))</f>
        <v>-1</v>
      </c>
      <c r="AB989" s="1316"/>
      <c r="AC989" s="1316"/>
      <c r="AD989" s="1316"/>
      <c r="AE989" s="1315">
        <f>IF(AE988&gt;100000,-4,IF(AE988&gt;10000,-3,IF(AE988&gt;1000,-2,$V989)))</f>
        <v>-1</v>
      </c>
      <c r="AF989" s="1316"/>
      <c r="AG989" s="1316"/>
      <c r="AH989" s="1316"/>
      <c r="AI989" s="1315">
        <f>IF(AI988&gt;100000,-4,IF(AI988&gt;10000,-3,IF(AI988&gt;1000,-2,$V989)))</f>
        <v>-1</v>
      </c>
      <c r="AJ989" s="1316"/>
      <c r="AK989" s="1316"/>
      <c r="AL989" s="1316"/>
      <c r="AM989" s="1315">
        <f t="shared" ref="AM989" si="282">IF(AM988&gt;100000,-4,IF(AM988&gt;10000,-3,IF(AM988&gt;1000,-2,-1)))</f>
        <v>-1</v>
      </c>
      <c r="AN989" s="1316"/>
      <c r="AO989" s="1316"/>
      <c r="AP989" s="1316"/>
      <c r="AQ989" s="536"/>
      <c r="AR989" s="536"/>
      <c r="AT989" s="494">
        <f>IF(BK988&gt;10000,-2,-1)</f>
        <v>-1</v>
      </c>
      <c r="AU989" s="1315">
        <f>IF(AU988&gt;100000,-4,IF(AU988&gt;10000,-3,IF(AU988&gt;1000,-2,$V989)))</f>
        <v>-1</v>
      </c>
      <c r="AV989" s="1316"/>
      <c r="AW989" s="1316"/>
      <c r="AX989" s="1316"/>
      <c r="AY989" s="1315">
        <f>IF(AY988&gt;100000,-4,IF(AY988&gt;10000,-3,IF(AY988&gt;1000,-2,$V989)))</f>
        <v>-1</v>
      </c>
      <c r="AZ989" s="1316"/>
      <c r="BA989" s="1316"/>
      <c r="BB989" s="1316"/>
      <c r="BC989" s="1315">
        <f>IF(BC988&gt;100000,-4,IF(BC988&gt;10000,-3,IF(BC988&gt;1000,-2,$V989)))</f>
        <v>-1</v>
      </c>
      <c r="BD989" s="1316"/>
      <c r="BE989" s="1316"/>
      <c r="BF989" s="1316"/>
      <c r="BG989" s="1315">
        <f>IF(BG988&gt;100000,-4,IF(BG988&gt;10000,-3,IF(BG988&gt;1000,-2,$V989)))</f>
        <v>-1</v>
      </c>
      <c r="BH989" s="1316"/>
      <c r="BI989" s="1316"/>
      <c r="BJ989" s="1316"/>
      <c r="BK989" s="1315">
        <f t="shared" ref="BK989" si="283">IF(BK988&gt;100000,-4,IF(BK988&gt;10000,-3,IF(BK988&gt;1000,-2,-1)))</f>
        <v>-1</v>
      </c>
      <c r="BL989" s="1316"/>
      <c r="BM989" s="1316"/>
      <c r="BN989" s="1316"/>
      <c r="BO989" s="501"/>
      <c r="BQ989" s="201"/>
      <c r="BR989" s="796"/>
      <c r="BS989" s="879"/>
      <c r="BT989" s="879"/>
      <c r="BU989" s="880"/>
      <c r="BV989" s="880"/>
      <c r="BW989" s="880"/>
      <c r="BX989" s="880"/>
      <c r="BY989" s="880"/>
      <c r="BZ989" s="880"/>
      <c r="CA989" s="880"/>
      <c r="CB989" s="880"/>
      <c r="CC989" s="880"/>
      <c r="CD989" s="879"/>
      <c r="CE989" s="879"/>
      <c r="CF989" s="879"/>
      <c r="CG989" s="879"/>
      <c r="CH989" s="879"/>
      <c r="CI989" s="879"/>
      <c r="CJ989" s="879"/>
      <c r="CK989" s="879"/>
      <c r="CL989" s="879"/>
      <c r="CM989" s="879"/>
      <c r="CN989" s="879"/>
      <c r="CO989" s="879"/>
      <c r="CP989" s="879"/>
      <c r="CQ989" s="879"/>
      <c r="CR989" s="879"/>
      <c r="CS989" s="879"/>
      <c r="CT989" s="879"/>
      <c r="CU989" s="879"/>
      <c r="CV989" s="879"/>
      <c r="CW989" s="879"/>
      <c r="CX989" s="879"/>
      <c r="CY989" s="879"/>
      <c r="CZ989" s="879"/>
      <c r="DA989" s="879"/>
      <c r="DB989" s="879"/>
      <c r="DC989" s="879"/>
      <c r="DD989" s="879"/>
      <c r="DE989" s="879"/>
      <c r="DF989" s="879"/>
      <c r="DG989" s="879"/>
      <c r="DH989" s="879"/>
      <c r="DI989" s="879"/>
      <c r="DJ989" s="879"/>
      <c r="DK989" s="879"/>
      <c r="DL989" s="879"/>
      <c r="DM989" s="879"/>
      <c r="DN989" s="879"/>
      <c r="DO989" s="879"/>
      <c r="DP989" s="879"/>
      <c r="DQ989" s="879"/>
      <c r="DR989" s="879"/>
      <c r="DS989" s="879"/>
      <c r="DT989" s="879"/>
    </row>
    <row r="990" spans="5:124" hidden="1" outlineLevel="1" collapsed="1" x14ac:dyDescent="0.15">
      <c r="I990" s="544" t="s">
        <v>901</v>
      </c>
      <c r="T990" s="511" t="s">
        <v>176</v>
      </c>
      <c r="U990" s="511"/>
      <c r="V990" s="543"/>
      <c r="W990" s="1313">
        <f>ROUND(W988,W989)</f>
        <v>0</v>
      </c>
      <c r="X990" s="1314"/>
      <c r="Y990" s="1314"/>
      <c r="Z990" s="1314"/>
      <c r="AA990" s="1313">
        <f>ROUND(AA988,AA989)</f>
        <v>0</v>
      </c>
      <c r="AB990" s="1314"/>
      <c r="AC990" s="1314"/>
      <c r="AD990" s="1314"/>
      <c r="AE990" s="1313">
        <f>ROUND(AE988,AE989)</f>
        <v>0</v>
      </c>
      <c r="AF990" s="1314"/>
      <c r="AG990" s="1314"/>
      <c r="AH990" s="1314"/>
      <c r="AI990" s="1313">
        <f>ROUND(AI988,AI989)</f>
        <v>0</v>
      </c>
      <c r="AJ990" s="1314"/>
      <c r="AK990" s="1314"/>
      <c r="AL990" s="1314"/>
      <c r="AM990" s="1313">
        <f>ROUND(AM988,AM989)</f>
        <v>0</v>
      </c>
      <c r="AN990" s="1314"/>
      <c r="AO990" s="1314"/>
      <c r="AP990" s="1314"/>
      <c r="AT990" s="543"/>
      <c r="AU990" s="1313">
        <f>ROUND(AU988,AU989)</f>
        <v>0</v>
      </c>
      <c r="AV990" s="1314"/>
      <c r="AW990" s="1314"/>
      <c r="AX990" s="1314"/>
      <c r="AY990" s="1313">
        <f>ROUND(AY988,AY989)</f>
        <v>0</v>
      </c>
      <c r="AZ990" s="1314"/>
      <c r="BA990" s="1314"/>
      <c r="BB990" s="1314"/>
      <c r="BC990" s="1313">
        <f>ROUND(BC988,BC989)</f>
        <v>0</v>
      </c>
      <c r="BD990" s="1314"/>
      <c r="BE990" s="1314"/>
      <c r="BF990" s="1314"/>
      <c r="BG990" s="1313">
        <f>ROUND(BG988,BG989)</f>
        <v>0</v>
      </c>
      <c r="BH990" s="1314"/>
      <c r="BI990" s="1314"/>
      <c r="BJ990" s="1314"/>
      <c r="BK990" s="1313">
        <f>ROUND(BK988,BK989)</f>
        <v>0</v>
      </c>
      <c r="BL990" s="1314"/>
      <c r="BM990" s="1314"/>
      <c r="BN990" s="1314"/>
      <c r="BQ990" s="201"/>
    </row>
    <row r="991" spans="5:124" hidden="1" outlineLevel="1" x14ac:dyDescent="0.15">
      <c r="BQ991" s="201"/>
    </row>
    <row r="992" spans="5:124" hidden="1" outlineLevel="1" x14ac:dyDescent="0.15">
      <c r="I992" t="s">
        <v>900</v>
      </c>
      <c r="T992" s="27" t="s">
        <v>176</v>
      </c>
      <c r="V992" s="494"/>
      <c r="W992" s="1298">
        <f>IF(W957&gt;W988,W988,W957)</f>
        <v>0</v>
      </c>
      <c r="X992" s="1299"/>
      <c r="Y992" s="1299"/>
      <c r="Z992" s="1299"/>
      <c r="AA992" s="1298">
        <f>IF(AA957&gt;AA988,AA988,AA957)</f>
        <v>0</v>
      </c>
      <c r="AB992" s="1299"/>
      <c r="AC992" s="1299"/>
      <c r="AD992" s="1299"/>
      <c r="AE992" s="1298">
        <f>IF(AE957&gt;AE988,AE988,AE957)</f>
        <v>0</v>
      </c>
      <c r="AF992" s="1299"/>
      <c r="AG992" s="1299"/>
      <c r="AH992" s="1299"/>
      <c r="AI992" s="1298">
        <f>IF(AI957&gt;AI988,AI988,AI957)</f>
        <v>0</v>
      </c>
      <c r="AJ992" s="1299"/>
      <c r="AK992" s="1299"/>
      <c r="AL992" s="1299"/>
      <c r="AM992" s="1298">
        <f>SUM(W992:AL992)</f>
        <v>0</v>
      </c>
      <c r="AN992" s="1298"/>
      <c r="AO992" s="1298"/>
      <c r="AP992" s="1298"/>
      <c r="AT992" s="494"/>
      <c r="AU992" s="1298">
        <f>IF(AU957&gt;AU988,AU988,AU957)</f>
        <v>0</v>
      </c>
      <c r="AV992" s="1299"/>
      <c r="AW992" s="1299"/>
      <c r="AX992" s="1299"/>
      <c r="AY992" s="1298">
        <f>IF(AY957&gt;AY988,AY988,AY957)</f>
        <v>0</v>
      </c>
      <c r="AZ992" s="1299"/>
      <c r="BA992" s="1299"/>
      <c r="BB992" s="1299"/>
      <c r="BC992" s="1298">
        <f>IF(BC957&gt;BC988,BC988,BC957)</f>
        <v>0</v>
      </c>
      <c r="BD992" s="1299"/>
      <c r="BE992" s="1299"/>
      <c r="BF992" s="1299"/>
      <c r="BG992" s="1298">
        <f>IF(BG957&gt;BG988,BG988,BG957)</f>
        <v>0</v>
      </c>
      <c r="BH992" s="1299"/>
      <c r="BI992" s="1299"/>
      <c r="BJ992" s="1299"/>
      <c r="BK992" s="1298">
        <f>SUM(AU992:BJ992)</f>
        <v>0</v>
      </c>
      <c r="BL992" s="1298"/>
      <c r="BM992" s="1298"/>
      <c r="BN992" s="1298"/>
      <c r="BQ992" s="201"/>
    </row>
    <row r="993" spans="5:124" s="494" customFormat="1" ht="16" hidden="1" customHeight="1" outlineLevel="2" x14ac:dyDescent="0.15">
      <c r="E993" s="879"/>
      <c r="G993" s="493"/>
      <c r="K993" s="494" t="s">
        <v>214</v>
      </c>
      <c r="U993" s="496"/>
      <c r="V993" s="494">
        <f>IF(AM992&gt;10000,-2,-1)</f>
        <v>-1</v>
      </c>
      <c r="W993" s="1315">
        <f>IF(W992&gt;100000,-4,IF(W992&gt;10000,-3,IF(W992&gt;1000,-2,$V993)))</f>
        <v>-1</v>
      </c>
      <c r="X993" s="1316"/>
      <c r="Y993" s="1316"/>
      <c r="Z993" s="1316"/>
      <c r="AA993" s="1315">
        <f>IF(AA992&gt;100000,-4,IF(AA992&gt;10000,-3,IF(AA992&gt;1000,-2,$V993)))</f>
        <v>-1</v>
      </c>
      <c r="AB993" s="1316"/>
      <c r="AC993" s="1316"/>
      <c r="AD993" s="1316"/>
      <c r="AE993" s="1315">
        <f>IF(AE992&gt;100000,-4,IF(AE992&gt;10000,-3,IF(AE992&gt;1000,-2,$V993)))</f>
        <v>-1</v>
      </c>
      <c r="AF993" s="1316"/>
      <c r="AG993" s="1316"/>
      <c r="AH993" s="1316"/>
      <c r="AI993" s="1315">
        <f>IF(AI992&gt;100000,-4,IF(AI992&gt;10000,-3,IF(AI992&gt;1000,-2,$V993)))</f>
        <v>-1</v>
      </c>
      <c r="AJ993" s="1316"/>
      <c r="AK993" s="1316"/>
      <c r="AL993" s="1316"/>
      <c r="AM993" s="1315">
        <f t="shared" ref="AM993" si="284">IF(AM992&gt;100000,-4,IF(AM992&gt;10000,-3,IF(AM992&gt;1000,-2,-1)))</f>
        <v>-1</v>
      </c>
      <c r="AN993" s="1316"/>
      <c r="AO993" s="1316"/>
      <c r="AP993" s="1316"/>
      <c r="AQ993" s="536"/>
      <c r="AR993" s="536"/>
      <c r="AT993" s="494">
        <f>IF(BK992&gt;10000,-2,-1)</f>
        <v>-1</v>
      </c>
      <c r="AU993" s="1315">
        <f>IF(AU992&gt;100000,-4,IF(AU992&gt;10000,-3,IF(AU992&gt;1000,-2,$V993)))</f>
        <v>-1</v>
      </c>
      <c r="AV993" s="1316"/>
      <c r="AW993" s="1316"/>
      <c r="AX993" s="1316"/>
      <c r="AY993" s="1315">
        <f>IF(AY992&gt;100000,-4,IF(AY992&gt;10000,-3,IF(AY992&gt;1000,-2,$V993)))</f>
        <v>-1</v>
      </c>
      <c r="AZ993" s="1316"/>
      <c r="BA993" s="1316"/>
      <c r="BB993" s="1316"/>
      <c r="BC993" s="1315">
        <f>IF(BC992&gt;100000,-4,IF(BC992&gt;10000,-3,IF(BC992&gt;1000,-2,$V993)))</f>
        <v>-1</v>
      </c>
      <c r="BD993" s="1316"/>
      <c r="BE993" s="1316"/>
      <c r="BF993" s="1316"/>
      <c r="BG993" s="1315">
        <f>IF(BG992&gt;100000,-4,IF(BG992&gt;10000,-3,IF(BG992&gt;1000,-2,$V993)))</f>
        <v>-1</v>
      </c>
      <c r="BH993" s="1316"/>
      <c r="BI993" s="1316"/>
      <c r="BJ993" s="1316"/>
      <c r="BK993" s="1315">
        <f t="shared" ref="BK993" si="285">IF(BK992&gt;100000,-4,IF(BK992&gt;10000,-3,IF(BK992&gt;1000,-2,-1)))</f>
        <v>-1</v>
      </c>
      <c r="BL993" s="1316"/>
      <c r="BM993" s="1316"/>
      <c r="BN993" s="1316"/>
      <c r="BO993" s="501"/>
      <c r="BQ993" s="201"/>
      <c r="BR993" s="796"/>
      <c r="BS993" s="879"/>
      <c r="BT993" s="879"/>
      <c r="BU993" s="880"/>
      <c r="BV993" s="880"/>
      <c r="BW993" s="880"/>
      <c r="BX993" s="880"/>
      <c r="BY993" s="880"/>
      <c r="BZ993" s="880"/>
      <c r="CA993" s="880"/>
      <c r="CB993" s="880"/>
      <c r="CC993" s="880"/>
      <c r="CD993" s="879"/>
      <c r="CE993" s="879"/>
      <c r="CF993" s="879"/>
      <c r="CG993" s="879"/>
      <c r="CH993" s="879"/>
      <c r="CI993" s="879"/>
      <c r="CJ993" s="879"/>
      <c r="CK993" s="879"/>
      <c r="CL993" s="879"/>
      <c r="CM993" s="879"/>
      <c r="CN993" s="879"/>
      <c r="CO993" s="879"/>
      <c r="CP993" s="879"/>
      <c r="CQ993" s="879"/>
      <c r="CR993" s="879"/>
      <c r="CS993" s="879"/>
      <c r="CT993" s="879"/>
      <c r="CU993" s="879"/>
      <c r="CV993" s="879"/>
      <c r="CW993" s="879"/>
      <c r="CX993" s="879"/>
      <c r="CY993" s="879"/>
      <c r="CZ993" s="879"/>
      <c r="DA993" s="879"/>
      <c r="DB993" s="879"/>
      <c r="DC993" s="879"/>
      <c r="DD993" s="879"/>
      <c r="DE993" s="879"/>
      <c r="DF993" s="879"/>
      <c r="DG993" s="879"/>
      <c r="DH993" s="879"/>
      <c r="DI993" s="879"/>
      <c r="DJ993" s="879"/>
      <c r="DK993" s="879"/>
      <c r="DL993" s="879"/>
      <c r="DM993" s="879"/>
      <c r="DN993" s="879"/>
      <c r="DO993" s="879"/>
      <c r="DP993" s="879"/>
      <c r="DQ993" s="879"/>
      <c r="DR993" s="879"/>
      <c r="DS993" s="879"/>
      <c r="DT993" s="879"/>
    </row>
    <row r="994" spans="5:124" hidden="1" outlineLevel="1" collapsed="1" x14ac:dyDescent="0.15">
      <c r="I994" s="544" t="s">
        <v>900</v>
      </c>
      <c r="T994" s="511" t="s">
        <v>176</v>
      </c>
      <c r="U994" s="511"/>
      <c r="V994" s="543"/>
      <c r="W994" s="1313">
        <f>ROUND(W992,W993)</f>
        <v>0</v>
      </c>
      <c r="X994" s="1314"/>
      <c r="Y994" s="1314"/>
      <c r="Z994" s="1314"/>
      <c r="AA994" s="1313">
        <f>ROUND(AA992,AA993)</f>
        <v>0</v>
      </c>
      <c r="AB994" s="1314"/>
      <c r="AC994" s="1314"/>
      <c r="AD994" s="1314"/>
      <c r="AE994" s="1313">
        <f>ROUND(AE992,AE993)</f>
        <v>0</v>
      </c>
      <c r="AF994" s="1314"/>
      <c r="AG994" s="1314"/>
      <c r="AH994" s="1314"/>
      <c r="AI994" s="1313">
        <f>ROUND(AI992,AI993)</f>
        <v>0</v>
      </c>
      <c r="AJ994" s="1314"/>
      <c r="AK994" s="1314"/>
      <c r="AL994" s="1314"/>
      <c r="AM994" s="1313">
        <f>ROUND(AM992,AM993)</f>
        <v>0</v>
      </c>
      <c r="AN994" s="1314"/>
      <c r="AO994" s="1314"/>
      <c r="AP994" s="1314"/>
      <c r="AT994" s="543"/>
      <c r="AU994" s="1313">
        <f>ROUND(AU992,AU993)</f>
        <v>0</v>
      </c>
      <c r="AV994" s="1314"/>
      <c r="AW994" s="1314"/>
      <c r="AX994" s="1314"/>
      <c r="AY994" s="1313">
        <f>ROUND(AY992,AY993)</f>
        <v>0</v>
      </c>
      <c r="AZ994" s="1314"/>
      <c r="BA994" s="1314"/>
      <c r="BB994" s="1314"/>
      <c r="BC994" s="1313">
        <f>ROUND(BC992,BC993)</f>
        <v>0</v>
      </c>
      <c r="BD994" s="1314"/>
      <c r="BE994" s="1314"/>
      <c r="BF994" s="1314"/>
      <c r="BG994" s="1313">
        <f>ROUND(BG992,BG993)</f>
        <v>0</v>
      </c>
      <c r="BH994" s="1314"/>
      <c r="BI994" s="1314"/>
      <c r="BJ994" s="1314"/>
      <c r="BK994" s="1313">
        <f>ROUND(BK992,BK993)</f>
        <v>0</v>
      </c>
      <c r="BL994" s="1314"/>
      <c r="BM994" s="1314"/>
      <c r="BN994" s="1314"/>
      <c r="BQ994" s="201"/>
    </row>
    <row r="995" spans="5:124" hidden="1" outlineLevel="1" x14ac:dyDescent="0.15">
      <c r="T995" s="511"/>
      <c r="U995" s="511"/>
      <c r="V995" s="543"/>
      <c r="W995" s="550"/>
      <c r="X995" s="551"/>
      <c r="Y995" s="551"/>
      <c r="Z995" s="551"/>
      <c r="AA995" s="550"/>
      <c r="AB995" s="551"/>
      <c r="AC995" s="551"/>
      <c r="AD995" s="551"/>
      <c r="AE995" s="550"/>
      <c r="AF995" s="551"/>
      <c r="AG995" s="551"/>
      <c r="AH995" s="551"/>
      <c r="AI995" s="550"/>
      <c r="AJ995" s="551"/>
      <c r="AK995" s="551"/>
      <c r="AL995" s="551"/>
      <c r="AM995" s="550"/>
      <c r="AN995" s="551"/>
      <c r="AO995" s="551"/>
      <c r="AP995" s="551"/>
      <c r="AT995" s="543"/>
      <c r="AU995" s="550"/>
      <c r="AV995" s="551"/>
      <c r="AW995" s="551"/>
      <c r="AX995" s="551"/>
      <c r="AY995" s="550"/>
      <c r="AZ995" s="551"/>
      <c r="BA995" s="551"/>
      <c r="BB995" s="551"/>
      <c r="BC995" s="550"/>
      <c r="BD995" s="551"/>
      <c r="BE995" s="551"/>
      <c r="BF995" s="551"/>
      <c r="BG995" s="550"/>
      <c r="BH995" s="551"/>
      <c r="BI995" s="551"/>
      <c r="BJ995" s="551"/>
      <c r="BK995" s="550"/>
      <c r="BL995" s="551"/>
      <c r="BM995" s="551"/>
      <c r="BN995" s="551"/>
      <c r="BQ995" s="201"/>
    </row>
    <row r="996" spans="5:124" hidden="1" outlineLevel="1" x14ac:dyDescent="0.15">
      <c r="I996" t="s">
        <v>904</v>
      </c>
      <c r="T996" t="s">
        <v>85</v>
      </c>
      <c r="W996" s="1298">
        <f>W970</f>
        <v>0</v>
      </c>
      <c r="X996" s="1299"/>
      <c r="Y996" s="1299"/>
      <c r="Z996" s="1299"/>
      <c r="AA996" s="1298">
        <f t="shared" ref="AA996" si="286">AA970</f>
        <v>0</v>
      </c>
      <c r="AB996" s="1299"/>
      <c r="AC996" s="1299"/>
      <c r="AD996" s="1299"/>
      <c r="AE996" s="1298">
        <f t="shared" ref="AE996" si="287">AE970</f>
        <v>0</v>
      </c>
      <c r="AF996" s="1299"/>
      <c r="AG996" s="1299"/>
      <c r="AH996" s="1299"/>
      <c r="AI996" s="1298">
        <f t="shared" ref="AI996" si="288">AI970</f>
        <v>0</v>
      </c>
      <c r="AJ996" s="1299"/>
      <c r="AK996" s="1299"/>
      <c r="AL996" s="1299"/>
      <c r="AM996" s="1298"/>
      <c r="AN996" s="1299"/>
      <c r="AO996" s="1299"/>
      <c r="AP996" s="1299"/>
      <c r="AU996" s="1298">
        <f>AU970</f>
        <v>0</v>
      </c>
      <c r="AV996" s="1299"/>
      <c r="AW996" s="1299"/>
      <c r="AX996" s="1299"/>
      <c r="AY996" s="1298">
        <f t="shared" ref="AY996:AY997" si="289">AY970</f>
        <v>0</v>
      </c>
      <c r="AZ996" s="1299"/>
      <c r="BA996" s="1299"/>
      <c r="BB996" s="1299"/>
      <c r="BC996" s="1298">
        <f t="shared" ref="BC996:BC997" si="290">BC970</f>
        <v>0</v>
      </c>
      <c r="BD996" s="1299"/>
      <c r="BE996" s="1299"/>
      <c r="BF996" s="1299"/>
      <c r="BG996" s="1298">
        <f t="shared" ref="BG996:BG997" si="291">BG970</f>
        <v>0</v>
      </c>
      <c r="BH996" s="1299"/>
      <c r="BI996" s="1299"/>
      <c r="BJ996" s="1299"/>
      <c r="BK996" s="1298"/>
      <c r="BL996" s="1299"/>
      <c r="BM996" s="1299"/>
      <c r="BN996" s="1299"/>
      <c r="BQ996" s="201"/>
    </row>
    <row r="997" spans="5:124" hidden="1" outlineLevel="1" x14ac:dyDescent="0.15">
      <c r="I997" t="s">
        <v>905</v>
      </c>
      <c r="T997" t="s">
        <v>85</v>
      </c>
      <c r="W997" s="1298">
        <f>W971</f>
        <v>0</v>
      </c>
      <c r="X997" s="1299"/>
      <c r="Y997" s="1299"/>
      <c r="Z997" s="1299"/>
      <c r="AA997" s="1298">
        <f t="shared" ref="AA997" si="292">AA971</f>
        <v>0</v>
      </c>
      <c r="AB997" s="1299"/>
      <c r="AC997" s="1299"/>
      <c r="AD997" s="1299"/>
      <c r="AE997" s="1298">
        <f t="shared" ref="AE997" si="293">AE971</f>
        <v>0</v>
      </c>
      <c r="AF997" s="1299"/>
      <c r="AG997" s="1299"/>
      <c r="AH997" s="1299"/>
      <c r="AI997" s="1298">
        <f t="shared" ref="AI997" si="294">AI971</f>
        <v>0</v>
      </c>
      <c r="AJ997" s="1299"/>
      <c r="AK997" s="1299"/>
      <c r="AL997" s="1299"/>
      <c r="AU997" s="1298">
        <f>AU971</f>
        <v>0</v>
      </c>
      <c r="AV997" s="1299"/>
      <c r="AW997" s="1299"/>
      <c r="AX997" s="1299"/>
      <c r="AY997" s="1298">
        <f t="shared" si="289"/>
        <v>0</v>
      </c>
      <c r="AZ997" s="1299"/>
      <c r="BA997" s="1299"/>
      <c r="BB997" s="1299"/>
      <c r="BC997" s="1298">
        <f t="shared" si="290"/>
        <v>0</v>
      </c>
      <c r="BD997" s="1299"/>
      <c r="BE997" s="1299"/>
      <c r="BF997" s="1299"/>
      <c r="BG997" s="1298">
        <f t="shared" si="291"/>
        <v>0</v>
      </c>
      <c r="BH997" s="1299"/>
      <c r="BI997" s="1299"/>
      <c r="BJ997" s="1299"/>
      <c r="BQ997" s="201"/>
    </row>
    <row r="998" spans="5:124" hidden="1" outlineLevel="1" x14ac:dyDescent="0.15">
      <c r="I998" t="s">
        <v>877</v>
      </c>
      <c r="T998" t="s">
        <v>878</v>
      </c>
      <c r="W998" s="1298">
        <f>IF((W996-W997)&lt;0,0,(W996-W997))</f>
        <v>0</v>
      </c>
      <c r="X998" s="1299"/>
      <c r="Y998" s="1299"/>
      <c r="Z998" s="1299"/>
      <c r="AA998" s="1298">
        <f t="shared" ref="AA998" si="295">IF((AA996-AA997)&lt;0,0,(AA996-AA997))</f>
        <v>0</v>
      </c>
      <c r="AB998" s="1299"/>
      <c r="AC998" s="1299"/>
      <c r="AD998" s="1299"/>
      <c r="AE998" s="1298">
        <f t="shared" ref="AE998" si="296">IF((AE996-AE997)&lt;0,0,(AE996-AE997))</f>
        <v>0</v>
      </c>
      <c r="AF998" s="1299"/>
      <c r="AG998" s="1299"/>
      <c r="AH998" s="1299"/>
      <c r="AI998" s="1298">
        <f t="shared" ref="AI998" si="297">IF((AI996-AI997)&lt;0,0,(AI996-AI997))</f>
        <v>0</v>
      </c>
      <c r="AJ998" s="1299"/>
      <c r="AK998" s="1299"/>
      <c r="AL998" s="1299"/>
      <c r="AN998" s="1299"/>
      <c r="AO998" s="1299"/>
      <c r="AP998" s="1299"/>
      <c r="AU998" s="1298">
        <f t="shared" ref="AU998" si="298">IF((AU996-AU997)&lt;0,0,(AU996-AU997))</f>
        <v>0</v>
      </c>
      <c r="AV998" s="1299"/>
      <c r="AW998" s="1299"/>
      <c r="AX998" s="1299"/>
      <c r="AY998" s="1298">
        <f t="shared" ref="AY998" si="299">IF((AY996-AY997)&lt;0,0,(AY996-AY997))</f>
        <v>0</v>
      </c>
      <c r="AZ998" s="1299"/>
      <c r="BA998" s="1299"/>
      <c r="BB998" s="1299"/>
      <c r="BC998" s="1298">
        <f t="shared" ref="BC998" si="300">IF((BC996-BC997)&lt;0,0,(BC996-BC997))</f>
        <v>0</v>
      </c>
      <c r="BD998" s="1299"/>
      <c r="BE998" s="1299"/>
      <c r="BF998" s="1299"/>
      <c r="BG998" s="1298">
        <f t="shared" ref="BG998" si="301">IF((BG996-BG997)&lt;0,0,(BG996-BG997))</f>
        <v>0</v>
      </c>
      <c r="BH998" s="1299"/>
      <c r="BI998" s="1299"/>
      <c r="BJ998" s="1299"/>
      <c r="BL998" s="1299"/>
      <c r="BM998" s="1299"/>
      <c r="BN998" s="1299"/>
      <c r="BQ998" s="201"/>
    </row>
    <row r="999" spans="5:124" hidden="1" outlineLevel="1" x14ac:dyDescent="0.15">
      <c r="W999" s="175"/>
      <c r="X999" s="70"/>
      <c r="Y999" s="70"/>
      <c r="Z999" s="70"/>
      <c r="AA999" s="175"/>
      <c r="AB999" s="70"/>
      <c r="AC999" s="70"/>
      <c r="AD999" s="70"/>
      <c r="AE999" s="175"/>
      <c r="AF999" s="70"/>
      <c r="AG999" s="70"/>
      <c r="AH999" s="70"/>
      <c r="AI999" s="175"/>
      <c r="AJ999" s="70"/>
      <c r="AK999" s="70"/>
      <c r="AL999" s="70"/>
      <c r="AU999" s="175"/>
      <c r="AV999" s="70"/>
      <c r="AW999" s="70"/>
      <c r="AX999" s="70"/>
      <c r="AY999" s="175"/>
      <c r="AZ999" s="70"/>
      <c r="BA999" s="70"/>
      <c r="BB999" s="70"/>
      <c r="BC999" s="175"/>
      <c r="BD999" s="70"/>
      <c r="BE999" s="70"/>
      <c r="BF999" s="70"/>
      <c r="BG999" s="175"/>
      <c r="BH999" s="70"/>
      <c r="BI999" s="70"/>
      <c r="BJ999" s="70"/>
      <c r="BQ999" s="201"/>
    </row>
    <row r="1000" spans="5:124" hidden="1" outlineLevel="1" x14ac:dyDescent="0.15">
      <c r="I1000" t="s">
        <v>823</v>
      </c>
      <c r="T1000" t="s">
        <v>906</v>
      </c>
      <c r="W1000" s="1350">
        <v>2.5000000000000001E-2</v>
      </c>
      <c r="X1000" s="1350"/>
      <c r="Y1000" s="1350"/>
      <c r="Z1000" s="1350"/>
      <c r="AA1000" s="1350">
        <v>2.5000000000000001E-2</v>
      </c>
      <c r="AB1000" s="1350"/>
      <c r="AC1000" s="1350"/>
      <c r="AD1000" s="1350"/>
      <c r="AE1000" s="1350">
        <v>2.5000000000000001E-2</v>
      </c>
      <c r="AF1000" s="1350"/>
      <c r="AG1000" s="1350"/>
      <c r="AH1000" s="1350"/>
      <c r="AI1000" s="1350">
        <v>2.5000000000000001E-2</v>
      </c>
      <c r="AJ1000" s="1350"/>
      <c r="AK1000" s="1350"/>
      <c r="AL1000" s="1350"/>
      <c r="AU1000" s="1350">
        <v>2.5000000000000001E-2</v>
      </c>
      <c r="AV1000" s="1350"/>
      <c r="AW1000" s="1350"/>
      <c r="AX1000" s="1350"/>
      <c r="AY1000" s="1350">
        <v>2.5000000000000001E-2</v>
      </c>
      <c r="AZ1000" s="1350"/>
      <c r="BA1000" s="1350"/>
      <c r="BB1000" s="1350"/>
      <c r="BC1000" s="1350">
        <v>2.5000000000000001E-2</v>
      </c>
      <c r="BD1000" s="1350"/>
      <c r="BE1000" s="1350"/>
      <c r="BF1000" s="1350"/>
      <c r="BG1000" s="1350">
        <v>2.5000000000000001E-2</v>
      </c>
      <c r="BH1000" s="1350"/>
      <c r="BI1000" s="1350"/>
      <c r="BJ1000" s="1350"/>
      <c r="BQ1000" s="201"/>
      <c r="CA1000" s="63" t="s">
        <v>917</v>
      </c>
    </row>
    <row r="1001" spans="5:124" hidden="1" outlineLevel="1" x14ac:dyDescent="0.15">
      <c r="I1001" t="s">
        <v>823</v>
      </c>
      <c r="T1001" t="s">
        <v>28</v>
      </c>
      <c r="W1001" s="1322">
        <f>W998*W1000</f>
        <v>0</v>
      </c>
      <c r="X1001" s="1322"/>
      <c r="Y1001" s="1322"/>
      <c r="Z1001" s="1322"/>
      <c r="AA1001" s="1322">
        <f>AA998*AA1000</f>
        <v>0</v>
      </c>
      <c r="AB1001" s="1322"/>
      <c r="AC1001" s="1322"/>
      <c r="AD1001" s="1322"/>
      <c r="AE1001" s="1322">
        <f>AE998*AE1000</f>
        <v>0</v>
      </c>
      <c r="AF1001" s="1322"/>
      <c r="AG1001" s="1322"/>
      <c r="AH1001" s="1322"/>
      <c r="AI1001" s="1322">
        <f>AI998*AI1000</f>
        <v>0</v>
      </c>
      <c r="AJ1001" s="1322"/>
      <c r="AK1001" s="1322"/>
      <c r="AL1001" s="1322"/>
      <c r="AN1001" s="1515"/>
      <c r="AO1001" s="1515"/>
      <c r="AP1001" s="1515"/>
      <c r="AU1001" s="1322">
        <f>AU998*AU1000</f>
        <v>0</v>
      </c>
      <c r="AV1001" s="1322"/>
      <c r="AW1001" s="1322"/>
      <c r="AX1001" s="1322"/>
      <c r="AY1001" s="1322">
        <f>AY998*AY1000</f>
        <v>0</v>
      </c>
      <c r="AZ1001" s="1322"/>
      <c r="BA1001" s="1322"/>
      <c r="BB1001" s="1322"/>
      <c r="BC1001" s="1322">
        <f>BC998*BC1000</f>
        <v>0</v>
      </c>
      <c r="BD1001" s="1322"/>
      <c r="BE1001" s="1322"/>
      <c r="BF1001" s="1322"/>
      <c r="BG1001" s="1322">
        <f>BG998*BG1000</f>
        <v>0</v>
      </c>
      <c r="BH1001" s="1322"/>
      <c r="BI1001" s="1322"/>
      <c r="BJ1001" s="1322"/>
      <c r="BL1001" s="1515"/>
      <c r="BM1001" s="1515"/>
      <c r="BN1001" s="1515"/>
      <c r="BQ1001" s="201"/>
    </row>
    <row r="1002" spans="5:124" hidden="1" outlineLevel="1" x14ac:dyDescent="0.15">
      <c r="I1002" t="s">
        <v>807</v>
      </c>
      <c r="T1002" t="s">
        <v>28</v>
      </c>
      <c r="W1002" s="1322">
        <f>IF(W988=0,0,IF(W994/W988&gt;1,1,(W994/W988)))</f>
        <v>0</v>
      </c>
      <c r="X1002" s="1322"/>
      <c r="Y1002" s="1322"/>
      <c r="Z1002" s="1322"/>
      <c r="AA1002" s="1322">
        <f t="shared" ref="AA1002" si="302">IF(AA988=0,0,IF(AA994/AA988&gt;1,1,(AA994/AA988)))</f>
        <v>0</v>
      </c>
      <c r="AB1002" s="1322"/>
      <c r="AC1002" s="1322"/>
      <c r="AD1002" s="1322"/>
      <c r="AE1002" s="1322">
        <f t="shared" ref="AE1002" si="303">IF(AE988=0,0,IF(AE994/AE988&gt;1,1,(AE994/AE988)))</f>
        <v>0</v>
      </c>
      <c r="AF1002" s="1322"/>
      <c r="AG1002" s="1322"/>
      <c r="AH1002" s="1322"/>
      <c r="AI1002" s="1322">
        <f t="shared" ref="AI1002" si="304">IF(AI988=0,0,IF(AI994/AI988&gt;1,1,(AI994/AI988)))</f>
        <v>0</v>
      </c>
      <c r="AJ1002" s="1322"/>
      <c r="AK1002" s="1322"/>
      <c r="AL1002" s="1322"/>
      <c r="AN1002" s="1515">
        <f>AVERAGE(W1002:AL1002)</f>
        <v>0</v>
      </c>
      <c r="AO1002" s="1515"/>
      <c r="AP1002" s="1515"/>
      <c r="AU1002" s="1322">
        <f t="shared" ref="AU1002:BG1002" si="305">IF(AU988=0,0,IF(AU994/AU988&gt;1,1,(AU994/AU988)))</f>
        <v>0</v>
      </c>
      <c r="AV1002" s="1322"/>
      <c r="AW1002" s="1322"/>
      <c r="AX1002" s="1322"/>
      <c r="AY1002" s="1322">
        <f t="shared" si="305"/>
        <v>0</v>
      </c>
      <c r="AZ1002" s="1322"/>
      <c r="BA1002" s="1322"/>
      <c r="BB1002" s="1322"/>
      <c r="BC1002" s="1322">
        <f t="shared" si="305"/>
        <v>0</v>
      </c>
      <c r="BD1002" s="1322"/>
      <c r="BE1002" s="1322"/>
      <c r="BF1002" s="1322"/>
      <c r="BG1002" s="1322">
        <f t="shared" si="305"/>
        <v>0</v>
      </c>
      <c r="BH1002" s="1322"/>
      <c r="BI1002" s="1322"/>
      <c r="BJ1002" s="1322"/>
      <c r="BL1002" s="1515">
        <f>AVERAGE(AU1002:BJ1002)</f>
        <v>0</v>
      </c>
      <c r="BM1002" s="1515"/>
      <c r="BN1002" s="1515"/>
      <c r="BQ1002" s="201"/>
    </row>
    <row r="1003" spans="5:124" hidden="1" outlineLevel="1" x14ac:dyDescent="0.15">
      <c r="I1003" t="s">
        <v>907</v>
      </c>
      <c r="T1003" s="511" t="s">
        <v>28</v>
      </c>
      <c r="U1003" s="511"/>
      <c r="V1003" s="543"/>
      <c r="W1003" s="1322">
        <f>W1001*W1002</f>
        <v>0</v>
      </c>
      <c r="X1003" s="1322"/>
      <c r="Y1003" s="1322"/>
      <c r="Z1003" s="1322"/>
      <c r="AA1003" s="1322">
        <f>AA1001*AA1002</f>
        <v>0</v>
      </c>
      <c r="AB1003" s="1322"/>
      <c r="AC1003" s="1322"/>
      <c r="AD1003" s="1322"/>
      <c r="AE1003" s="1322">
        <f>AE1001*AE1002</f>
        <v>0</v>
      </c>
      <c r="AF1003" s="1322"/>
      <c r="AG1003" s="1322"/>
      <c r="AH1003" s="1322"/>
      <c r="AI1003" s="1322">
        <f>AI1001*AI1002</f>
        <v>0</v>
      </c>
      <c r="AJ1003" s="1322"/>
      <c r="AK1003" s="1322"/>
      <c r="AL1003" s="1322"/>
      <c r="AM1003" s="550"/>
      <c r="AN1003" s="551"/>
      <c r="AO1003" s="551"/>
      <c r="AP1003" s="551"/>
      <c r="AT1003" s="543"/>
      <c r="AU1003" s="1322">
        <f>AU1001*AU1002</f>
        <v>0</v>
      </c>
      <c r="AV1003" s="1322"/>
      <c r="AW1003" s="1322"/>
      <c r="AX1003" s="1322"/>
      <c r="AY1003" s="1322">
        <f>AY1001*AY1002</f>
        <v>0</v>
      </c>
      <c r="AZ1003" s="1322"/>
      <c r="BA1003" s="1322"/>
      <c r="BB1003" s="1322"/>
      <c r="BC1003" s="1322">
        <f>BC1001*BC1002</f>
        <v>0</v>
      </c>
      <c r="BD1003" s="1322"/>
      <c r="BE1003" s="1322"/>
      <c r="BF1003" s="1322"/>
      <c r="BG1003" s="1322">
        <f>BG1001*BG1002</f>
        <v>0</v>
      </c>
      <c r="BH1003" s="1322"/>
      <c r="BI1003" s="1322"/>
      <c r="BJ1003" s="1322"/>
      <c r="BK1003" s="550"/>
      <c r="BL1003" s="551"/>
      <c r="BM1003" s="551"/>
      <c r="BN1003" s="551"/>
      <c r="BQ1003" s="201"/>
    </row>
    <row r="1004" spans="5:124" hidden="1" outlineLevel="1" x14ac:dyDescent="0.15">
      <c r="I1004" t="s">
        <v>908</v>
      </c>
      <c r="T1004" s="511" t="s">
        <v>176</v>
      </c>
      <c r="U1004" s="511"/>
      <c r="V1004" s="543"/>
      <c r="W1004" s="1313">
        <f>W423*W1003</f>
        <v>0</v>
      </c>
      <c r="X1004" s="1314"/>
      <c r="Y1004" s="1314"/>
      <c r="Z1004" s="1314"/>
      <c r="AA1004" s="1313">
        <f>AA423*AA1003</f>
        <v>0</v>
      </c>
      <c r="AB1004" s="1314"/>
      <c r="AC1004" s="1314"/>
      <c r="AD1004" s="1314"/>
      <c r="AE1004" s="1313">
        <f>AE423*AE1003</f>
        <v>0</v>
      </c>
      <c r="AF1004" s="1314"/>
      <c r="AG1004" s="1314"/>
      <c r="AH1004" s="1314"/>
      <c r="AI1004" s="1313">
        <f>AI423*AI1003</f>
        <v>0</v>
      </c>
      <c r="AJ1004" s="1314"/>
      <c r="AK1004" s="1314"/>
      <c r="AL1004" s="1314"/>
      <c r="AM1004" s="1313">
        <f>SUM(W1004:AL1004)</f>
        <v>0</v>
      </c>
      <c r="AN1004" s="1314"/>
      <c r="AO1004" s="1314"/>
      <c r="AP1004" s="1314"/>
      <c r="AT1004" s="543"/>
      <c r="AU1004" s="1313">
        <f>AU423*AU1003</f>
        <v>0</v>
      </c>
      <c r="AV1004" s="1314"/>
      <c r="AW1004" s="1314"/>
      <c r="AX1004" s="1314"/>
      <c r="AY1004" s="1313">
        <f>AY423*AY1003</f>
        <v>0</v>
      </c>
      <c r="AZ1004" s="1314"/>
      <c r="BA1004" s="1314"/>
      <c r="BB1004" s="1314"/>
      <c r="BC1004" s="1313">
        <f>BC423*BC1003</f>
        <v>0</v>
      </c>
      <c r="BD1004" s="1314"/>
      <c r="BE1004" s="1314"/>
      <c r="BF1004" s="1314"/>
      <c r="BG1004" s="1313">
        <f>BG423*BG1003</f>
        <v>0</v>
      </c>
      <c r="BH1004" s="1314"/>
      <c r="BI1004" s="1314"/>
      <c r="BJ1004" s="1314"/>
      <c r="BK1004" s="1313">
        <f>SUM(AU1004:BJ1004)</f>
        <v>0</v>
      </c>
      <c r="BL1004" s="1314"/>
      <c r="BM1004" s="1314"/>
      <c r="BN1004" s="1314"/>
      <c r="BQ1004" s="201"/>
    </row>
    <row r="1005" spans="5:124" s="494" customFormat="1" ht="16" hidden="1" customHeight="1" outlineLevel="2" x14ac:dyDescent="0.15">
      <c r="E1005" s="879"/>
      <c r="G1005" s="493"/>
      <c r="K1005" s="494" t="s">
        <v>214</v>
      </c>
      <c r="U1005" s="496"/>
      <c r="W1005" s="1315">
        <f>IF(W1004&gt;100000,-4,IF(W1004&gt;10000,-3,IF(W1004&gt;1000,-2,-1)))</f>
        <v>-1</v>
      </c>
      <c r="X1005" s="1316"/>
      <c r="Y1005" s="1316"/>
      <c r="Z1005" s="1316"/>
      <c r="AA1005" s="1315">
        <f t="shared" ref="AA1005" si="306">IF(AA1004&gt;100000,-4,IF(AA1004&gt;10000,-3,IF(AA1004&gt;1000,-2,-1)))</f>
        <v>-1</v>
      </c>
      <c r="AB1005" s="1316"/>
      <c r="AC1005" s="1316"/>
      <c r="AD1005" s="1316"/>
      <c r="AE1005" s="1315">
        <f t="shared" ref="AE1005" si="307">IF(AE1004&gt;100000,-4,IF(AE1004&gt;10000,-3,IF(AE1004&gt;1000,-2,-1)))</f>
        <v>-1</v>
      </c>
      <c r="AF1005" s="1316"/>
      <c r="AG1005" s="1316"/>
      <c r="AH1005" s="1316"/>
      <c r="AI1005" s="1315">
        <f t="shared" ref="AI1005" si="308">IF(AI1004&gt;100000,-4,IF(AI1004&gt;10000,-3,IF(AI1004&gt;1000,-2,-1)))</f>
        <v>-1</v>
      </c>
      <c r="AJ1005" s="1316"/>
      <c r="AK1005" s="1316"/>
      <c r="AL1005" s="1316"/>
      <c r="AM1005" s="1315">
        <f t="shared" ref="AM1005" si="309">IF(AM1004&gt;100000,-4,IF(AM1004&gt;10000,-3,IF(AM1004&gt;1000,-2,-1)))</f>
        <v>-1</v>
      </c>
      <c r="AN1005" s="1316"/>
      <c r="AO1005" s="1316"/>
      <c r="AP1005" s="1316"/>
      <c r="AQ1005" s="536"/>
      <c r="AR1005" s="536"/>
      <c r="AU1005" s="1315">
        <f>IF(AU1004&gt;100000,-4,IF(AU1004&gt;10000,-3,IF(AU1004&gt;1000,-2,-1)))</f>
        <v>-1</v>
      </c>
      <c r="AV1005" s="1316"/>
      <c r="AW1005" s="1316"/>
      <c r="AX1005" s="1316"/>
      <c r="AY1005" s="1315">
        <f t="shared" ref="AY1005" si="310">IF(AY1004&gt;100000,-4,IF(AY1004&gt;10000,-3,IF(AY1004&gt;1000,-2,-1)))</f>
        <v>-1</v>
      </c>
      <c r="AZ1005" s="1316"/>
      <c r="BA1005" s="1316"/>
      <c r="BB1005" s="1316"/>
      <c r="BC1005" s="1315">
        <f t="shared" ref="BC1005" si="311">IF(BC1004&gt;100000,-4,IF(BC1004&gt;10000,-3,IF(BC1004&gt;1000,-2,-1)))</f>
        <v>-1</v>
      </c>
      <c r="BD1005" s="1316"/>
      <c r="BE1005" s="1316"/>
      <c r="BF1005" s="1316"/>
      <c r="BG1005" s="1315">
        <f t="shared" ref="BG1005" si="312">IF(BG1004&gt;100000,-4,IF(BG1004&gt;10000,-3,IF(BG1004&gt;1000,-2,-1)))</f>
        <v>-1</v>
      </c>
      <c r="BH1005" s="1316"/>
      <c r="BI1005" s="1316"/>
      <c r="BJ1005" s="1316"/>
      <c r="BK1005" s="1315">
        <f t="shared" ref="BK1005" si="313">IF(BK1004&gt;100000,-4,IF(BK1004&gt;10000,-3,IF(BK1004&gt;1000,-2,-1)))</f>
        <v>-1</v>
      </c>
      <c r="BL1005" s="1316"/>
      <c r="BM1005" s="1316"/>
      <c r="BN1005" s="1316"/>
      <c r="BO1005" s="501"/>
      <c r="BQ1005" s="201"/>
      <c r="BR1005" s="796"/>
      <c r="BS1005" s="879"/>
      <c r="BT1005" s="879"/>
      <c r="BU1005" s="880"/>
      <c r="BV1005" s="880"/>
      <c r="BW1005" s="880"/>
      <c r="BX1005" s="880"/>
      <c r="BY1005" s="880"/>
      <c r="BZ1005" s="880"/>
      <c r="CA1005" s="880"/>
      <c r="CB1005" s="880"/>
      <c r="CC1005" s="880"/>
      <c r="CD1005" s="879"/>
      <c r="CE1005" s="879"/>
      <c r="CF1005" s="879"/>
      <c r="CG1005" s="879"/>
      <c r="CH1005" s="879"/>
      <c r="CI1005" s="879"/>
      <c r="CJ1005" s="879"/>
      <c r="CK1005" s="879"/>
      <c r="CL1005" s="879"/>
      <c r="CM1005" s="879"/>
      <c r="CN1005" s="879"/>
      <c r="CO1005" s="879"/>
      <c r="CP1005" s="879"/>
      <c r="CQ1005" s="879"/>
      <c r="CR1005" s="879"/>
      <c r="CS1005" s="879"/>
      <c r="CT1005" s="879"/>
      <c r="CU1005" s="879"/>
      <c r="CV1005" s="879"/>
      <c r="CW1005" s="879"/>
      <c r="CX1005" s="879"/>
      <c r="CY1005" s="879"/>
      <c r="CZ1005" s="879"/>
      <c r="DA1005" s="879"/>
      <c r="DB1005" s="879"/>
      <c r="DC1005" s="879"/>
      <c r="DD1005" s="879"/>
      <c r="DE1005" s="879"/>
      <c r="DF1005" s="879"/>
      <c r="DG1005" s="879"/>
      <c r="DH1005" s="879"/>
      <c r="DI1005" s="879"/>
      <c r="DJ1005" s="879"/>
      <c r="DK1005" s="879"/>
      <c r="DL1005" s="879"/>
      <c r="DM1005" s="879"/>
      <c r="DN1005" s="879"/>
      <c r="DO1005" s="879"/>
      <c r="DP1005" s="879"/>
      <c r="DQ1005" s="879"/>
      <c r="DR1005" s="879"/>
      <c r="DS1005" s="879"/>
      <c r="DT1005" s="879"/>
    </row>
    <row r="1006" spans="5:124" hidden="1" outlineLevel="1" collapsed="1" x14ac:dyDescent="0.15">
      <c r="I1006" s="544" t="s">
        <v>909</v>
      </c>
      <c r="T1006" s="511" t="s">
        <v>176</v>
      </c>
      <c r="U1006" s="511"/>
      <c r="V1006" s="543"/>
      <c r="W1006" s="1313">
        <f>ROUND(W1004,W1005)</f>
        <v>0</v>
      </c>
      <c r="X1006" s="1314"/>
      <c r="Y1006" s="1314"/>
      <c r="Z1006" s="1314"/>
      <c r="AA1006" s="1313">
        <f>ROUND(AA1004,AA1005)</f>
        <v>0</v>
      </c>
      <c r="AB1006" s="1314"/>
      <c r="AC1006" s="1314"/>
      <c r="AD1006" s="1314"/>
      <c r="AE1006" s="1313">
        <f>ROUND(AE1004,AE1005)</f>
        <v>0</v>
      </c>
      <c r="AF1006" s="1314"/>
      <c r="AG1006" s="1314"/>
      <c r="AH1006" s="1314"/>
      <c r="AI1006" s="1313">
        <f>ROUND(AI1004,AI1005)</f>
        <v>0</v>
      </c>
      <c r="AJ1006" s="1314"/>
      <c r="AK1006" s="1314"/>
      <c r="AL1006" s="1314"/>
      <c r="AM1006" s="1313">
        <f>ROUND(AM1004,AM1005)</f>
        <v>0</v>
      </c>
      <c r="AN1006" s="1314"/>
      <c r="AO1006" s="1314"/>
      <c r="AP1006" s="1314"/>
      <c r="AT1006" s="543"/>
      <c r="AU1006" s="1313">
        <f>ROUND(AU1004,AU1005)</f>
        <v>0</v>
      </c>
      <c r="AV1006" s="1314"/>
      <c r="AW1006" s="1314"/>
      <c r="AX1006" s="1314"/>
      <c r="AY1006" s="1313">
        <f>ROUND(AY1004,AY1005)</f>
        <v>0</v>
      </c>
      <c r="AZ1006" s="1314"/>
      <c r="BA1006" s="1314"/>
      <c r="BB1006" s="1314"/>
      <c r="BC1006" s="1313">
        <f>ROUND(BC1004,BC1005)</f>
        <v>0</v>
      </c>
      <c r="BD1006" s="1314"/>
      <c r="BE1006" s="1314"/>
      <c r="BF1006" s="1314"/>
      <c r="BG1006" s="1313">
        <f>ROUND(BG1004,BG1005)</f>
        <v>0</v>
      </c>
      <c r="BH1006" s="1314"/>
      <c r="BI1006" s="1314"/>
      <c r="BJ1006" s="1314"/>
      <c r="BK1006" s="1313">
        <f>ROUND(BK1004,BK1005)</f>
        <v>0</v>
      </c>
      <c r="BL1006" s="1314"/>
      <c r="BM1006" s="1314"/>
      <c r="BN1006" s="1314"/>
      <c r="BQ1006" s="201"/>
    </row>
    <row r="1007" spans="5:124" s="27" customFormat="1" ht="6" hidden="1" customHeight="1" outlineLevel="1" x14ac:dyDescent="0.15">
      <c r="E1007" s="201"/>
      <c r="G1007" s="90"/>
      <c r="H1007" s="347"/>
      <c r="I1007" s="74"/>
      <c r="J1007" s="74"/>
      <c r="K1007" s="74"/>
      <c r="L1007" s="74"/>
      <c r="M1007" s="74"/>
      <c r="N1007" s="74"/>
      <c r="O1007" s="74"/>
      <c r="P1007" s="74"/>
      <c r="Q1007" s="74"/>
      <c r="R1007" s="74"/>
      <c r="S1007" s="74"/>
      <c r="T1007" s="74"/>
      <c r="U1007" s="95"/>
      <c r="V1007" s="74"/>
      <c r="W1007" s="74"/>
      <c r="X1007" s="74"/>
      <c r="Y1007" s="74"/>
      <c r="Z1007" s="74"/>
      <c r="AA1007" s="74"/>
      <c r="AB1007" s="74"/>
      <c r="AC1007" s="74"/>
      <c r="AD1007" s="74"/>
      <c r="AE1007" s="74"/>
      <c r="AF1007" s="74"/>
      <c r="AG1007" s="74"/>
      <c r="AH1007" s="74"/>
      <c r="AI1007" s="74"/>
      <c r="AJ1007" s="74"/>
      <c r="AK1007" s="74"/>
      <c r="AL1007" s="74"/>
      <c r="AM1007" s="74"/>
      <c r="AN1007" s="74"/>
      <c r="AO1007" s="74"/>
      <c r="AP1007" s="74"/>
      <c r="AQ1007" s="74"/>
      <c r="AR1007" s="74"/>
      <c r="AS1007" s="74"/>
      <c r="AT1007" s="74"/>
      <c r="AU1007" s="74"/>
      <c r="AV1007" s="74"/>
      <c r="AW1007" s="74"/>
      <c r="AX1007" s="74"/>
      <c r="AY1007" s="74"/>
      <c r="AZ1007" s="74"/>
      <c r="BA1007" s="74"/>
      <c r="BB1007" s="74"/>
      <c r="BC1007" s="74"/>
      <c r="BD1007" s="74"/>
      <c r="BE1007" s="74"/>
      <c r="BF1007" s="74"/>
      <c r="BG1007" s="74"/>
      <c r="BH1007" s="74"/>
      <c r="BI1007" s="74"/>
      <c r="BJ1007" s="74"/>
      <c r="BK1007" s="74"/>
      <c r="BL1007" s="74"/>
      <c r="BM1007" s="74"/>
      <c r="BN1007" s="74"/>
      <c r="BO1007" s="501"/>
      <c r="BQ1007" s="201"/>
      <c r="BR1007" s="201"/>
      <c r="BS1007" s="201"/>
      <c r="BT1007" s="201"/>
      <c r="BU1007" s="201"/>
      <c r="BV1007" s="201"/>
      <c r="BW1007" s="201"/>
      <c r="BX1007" s="201"/>
      <c r="BY1007" s="201"/>
      <c r="BZ1007" s="201"/>
      <c r="CA1007" s="201"/>
      <c r="CB1007" s="201"/>
      <c r="CC1007" s="201"/>
      <c r="CD1007" s="201"/>
      <c r="CE1007" s="201"/>
      <c r="CF1007" s="201"/>
      <c r="CG1007" s="201"/>
      <c r="CH1007" s="201"/>
      <c r="CI1007" s="201"/>
      <c r="CJ1007" s="201"/>
      <c r="CK1007" s="201"/>
      <c r="CL1007" s="201"/>
      <c r="CM1007" s="201"/>
      <c r="CN1007" s="201"/>
      <c r="CO1007" s="201"/>
      <c r="CP1007" s="201"/>
      <c r="CQ1007" s="201"/>
      <c r="CR1007" s="201"/>
      <c r="CS1007" s="201"/>
      <c r="CT1007" s="201"/>
      <c r="CU1007" s="201"/>
      <c r="CV1007" s="201"/>
      <c r="CW1007" s="201"/>
      <c r="CX1007" s="201"/>
      <c r="CY1007" s="201"/>
      <c r="CZ1007" s="201"/>
      <c r="DA1007" s="201"/>
      <c r="DB1007" s="201"/>
      <c r="DC1007" s="201"/>
      <c r="DD1007" s="201"/>
      <c r="DE1007" s="201"/>
      <c r="DF1007" s="201"/>
      <c r="DG1007" s="201"/>
      <c r="DH1007" s="201"/>
      <c r="DI1007" s="201"/>
      <c r="DJ1007" s="201"/>
      <c r="DK1007" s="201"/>
      <c r="DL1007" s="201"/>
      <c r="DM1007" s="201"/>
      <c r="DN1007" s="201"/>
      <c r="DO1007" s="201"/>
      <c r="DP1007" s="201"/>
      <c r="DQ1007" s="201"/>
      <c r="DR1007" s="201"/>
      <c r="DS1007" s="201"/>
      <c r="DT1007" s="201"/>
    </row>
    <row r="1008" spans="5:124" ht="16" hidden="1" customHeight="1" outlineLevel="1" x14ac:dyDescent="0.15">
      <c r="H1008"/>
      <c r="U1008"/>
      <c r="BQ1008" s="201"/>
      <c r="CB1008" s="201"/>
      <c r="CC1008" s="201"/>
    </row>
    <row r="1009" spans="5:124" ht="8" hidden="1" customHeight="1" outlineLevel="1" x14ac:dyDescent="0.15">
      <c r="H1009"/>
      <c r="U1009"/>
      <c r="BQ1009" s="201"/>
      <c r="CB1009" s="201"/>
      <c r="CC1009" s="201"/>
    </row>
    <row r="1010" spans="5:124" s="494" customFormat="1" ht="16" hidden="1" customHeight="1" outlineLevel="1" x14ac:dyDescent="0.15">
      <c r="E1010" s="879"/>
      <c r="BQ1010" s="201"/>
      <c r="BR1010" s="879"/>
      <c r="BS1010" s="879"/>
      <c r="BT1010" s="879"/>
      <c r="BU1010" s="879"/>
      <c r="BV1010" s="879"/>
      <c r="BW1010" s="879"/>
      <c r="BX1010" s="879"/>
      <c r="BY1010" s="879"/>
      <c r="BZ1010" s="879"/>
      <c r="CA1010" s="879"/>
      <c r="CB1010" s="880"/>
      <c r="CC1010" s="880"/>
      <c r="CD1010" s="879"/>
      <c r="CE1010" s="879"/>
      <c r="CF1010" s="879"/>
      <c r="CG1010" s="879"/>
      <c r="CH1010" s="879"/>
      <c r="CI1010" s="879"/>
      <c r="CJ1010" s="879"/>
      <c r="CK1010" s="879"/>
      <c r="CL1010" s="879"/>
      <c r="CM1010" s="879"/>
      <c r="CN1010" s="879"/>
      <c r="CO1010" s="879"/>
      <c r="CP1010" s="879"/>
      <c r="CQ1010" s="879"/>
      <c r="CR1010" s="879"/>
      <c r="CS1010" s="879"/>
      <c r="CT1010" s="879"/>
      <c r="CU1010" s="879"/>
      <c r="CV1010" s="879"/>
      <c r="CW1010" s="879"/>
      <c r="CX1010" s="879"/>
      <c r="CY1010" s="879"/>
      <c r="CZ1010" s="879"/>
      <c r="DA1010" s="879"/>
      <c r="DB1010" s="879"/>
      <c r="DC1010" s="879"/>
      <c r="DD1010" s="879"/>
      <c r="DE1010" s="879"/>
      <c r="DF1010" s="879"/>
      <c r="DG1010" s="879"/>
      <c r="DH1010" s="879"/>
      <c r="DI1010" s="879"/>
      <c r="DJ1010" s="879"/>
      <c r="DK1010" s="879"/>
      <c r="DL1010" s="879"/>
      <c r="DM1010" s="879"/>
      <c r="DN1010" s="879"/>
      <c r="DO1010" s="879"/>
      <c r="DP1010" s="879"/>
      <c r="DQ1010" s="879"/>
      <c r="DR1010" s="879"/>
      <c r="DS1010" s="879"/>
      <c r="DT1010" s="879"/>
    </row>
    <row r="1011" spans="5:124" hidden="1" outlineLevel="1" x14ac:dyDescent="0.15">
      <c r="H1011" s="753" t="s">
        <v>1284</v>
      </c>
      <c r="I1011" s="754"/>
      <c r="J1011" s="754"/>
      <c r="K1011" s="754"/>
      <c r="L1011" s="754"/>
      <c r="M1011" s="754"/>
      <c r="N1011" s="754"/>
      <c r="O1011" s="754"/>
      <c r="P1011" s="754"/>
      <c r="Q1011" s="754"/>
      <c r="R1011" s="754"/>
      <c r="S1011" s="754"/>
      <c r="T1011" s="754"/>
      <c r="U1011" s="755"/>
      <c r="V1011" s="754"/>
      <c r="W1011" s="754"/>
      <c r="X1011" s="754"/>
      <c r="Y1011" s="754"/>
      <c r="Z1011" s="754"/>
      <c r="AA1011" s="754"/>
      <c r="AB1011" s="754"/>
      <c r="AC1011" s="754"/>
      <c r="AD1011" s="754"/>
      <c r="AE1011" s="754"/>
      <c r="AF1011" s="754"/>
      <c r="AG1011" s="754"/>
      <c r="AH1011" s="754"/>
      <c r="AI1011" s="754"/>
      <c r="AJ1011" s="754"/>
      <c r="AK1011" s="754"/>
      <c r="AL1011" s="754"/>
      <c r="AM1011" s="754"/>
      <c r="AN1011" s="754"/>
      <c r="AO1011" s="754"/>
      <c r="AP1011" s="754"/>
      <c r="AQ1011" s="754"/>
      <c r="AR1011" s="754"/>
      <c r="AS1011" s="754"/>
      <c r="AT1011" s="754"/>
      <c r="AU1011" s="754"/>
      <c r="AV1011" s="754"/>
      <c r="AW1011" s="754"/>
      <c r="AX1011" s="754"/>
      <c r="AY1011" s="754"/>
      <c r="AZ1011" s="754"/>
      <c r="BA1011" s="754"/>
      <c r="BB1011" s="754"/>
      <c r="BC1011" s="754"/>
      <c r="BD1011" s="754"/>
      <c r="BE1011" s="754"/>
      <c r="BF1011" s="754"/>
      <c r="BG1011" s="754"/>
      <c r="BH1011" s="754"/>
      <c r="BI1011" s="754"/>
      <c r="BJ1011" s="754"/>
      <c r="BK1011" s="754"/>
      <c r="BL1011" s="754"/>
      <c r="BM1011" s="754"/>
      <c r="BN1011" s="754"/>
      <c r="BQ1011" s="201"/>
    </row>
    <row r="1012" spans="5:124" ht="8" hidden="1" customHeight="1" outlineLevel="1" x14ac:dyDescent="0.15">
      <c r="H1012"/>
      <c r="U1012"/>
      <c r="BQ1012" s="201"/>
      <c r="CB1012" s="201"/>
      <c r="CC1012" s="201"/>
    </row>
    <row r="1013" spans="5:124" hidden="1" outlineLevel="1" x14ac:dyDescent="0.15">
      <c r="BQ1013" s="201"/>
    </row>
    <row r="1014" spans="5:124" hidden="1" outlineLevel="1" x14ac:dyDescent="0.15">
      <c r="H1014"/>
      <c r="I1014" s="749" t="str">
        <f>I859</f>
        <v>Pompe circolazione caldo</v>
      </c>
      <c r="J1014" s="283"/>
      <c r="K1014" s="283"/>
      <c r="L1014" s="283"/>
      <c r="M1014" s="283"/>
      <c r="N1014" s="283"/>
      <c r="O1014" s="283"/>
      <c r="P1014" s="283"/>
      <c r="Q1014" s="283"/>
      <c r="U1014"/>
      <c r="Z1014" s="1349">
        <v>0.3</v>
      </c>
      <c r="AA1014" s="1349"/>
      <c r="AM1014" s="756"/>
      <c r="AN1014" s="756"/>
      <c r="AO1014" s="756"/>
      <c r="AP1014" s="756"/>
      <c r="AQ1014" s="756"/>
      <c r="AR1014" s="756"/>
      <c r="AS1014" s="756"/>
      <c r="AT1014" s="756"/>
      <c r="AU1014" s="756"/>
      <c r="AV1014" s="756"/>
      <c r="AW1014" s="756"/>
      <c r="AX1014" s="756"/>
      <c r="AY1014" s="756"/>
      <c r="AZ1014" s="756"/>
      <c r="BA1014" s="756"/>
      <c r="BB1014" s="756"/>
      <c r="BC1014" s="756"/>
      <c r="BD1014" s="756"/>
      <c r="BE1014" s="756"/>
      <c r="BF1014" s="756"/>
      <c r="BG1014" s="756"/>
      <c r="BH1014" s="756"/>
      <c r="BQ1014" s="201"/>
      <c r="BT1014" s="63" t="s">
        <v>1287</v>
      </c>
    </row>
    <row r="1015" spans="5:124" hidden="1" outlineLevel="1" x14ac:dyDescent="0.15">
      <c r="H1015"/>
      <c r="I1015" s="749" t="str">
        <f t="shared" ref="I1015:I1017" si="314">I860</f>
        <v>Pompe nebulizzazione</v>
      </c>
      <c r="J1015" s="475"/>
      <c r="K1015" s="475"/>
      <c r="L1015" s="475"/>
      <c r="M1015" s="475"/>
      <c r="N1015" s="475"/>
      <c r="O1015" s="475"/>
      <c r="P1015" s="475"/>
      <c r="Q1015" s="475"/>
      <c r="V1015" s="27"/>
      <c r="W1015" s="27"/>
      <c r="Z1015" s="1349">
        <v>0</v>
      </c>
      <c r="AA1015" s="1349"/>
      <c r="BQ1015" s="201"/>
      <c r="BT1015" s="63" t="s">
        <v>1288</v>
      </c>
    </row>
    <row r="1016" spans="5:124" hidden="1" outlineLevel="1" x14ac:dyDescent="0.15">
      <c r="I1016" s="749" t="str">
        <f t="shared" si="314"/>
        <v>Ventilatori raffreddato /condensatore</v>
      </c>
      <c r="J1016" s="475"/>
      <c r="K1016" s="475"/>
      <c r="L1016" s="475"/>
      <c r="M1016" s="475"/>
      <c r="N1016" s="475"/>
      <c r="O1016" s="475"/>
      <c r="P1016" s="475"/>
      <c r="Q1016" s="475"/>
      <c r="V1016" s="27"/>
      <c r="W1016" s="27"/>
      <c r="Z1016" s="1349">
        <v>0.4</v>
      </c>
      <c r="AA1016" s="1349"/>
      <c r="BQ1016" s="201"/>
      <c r="BT1016" s="63" t="s">
        <v>1289</v>
      </c>
    </row>
    <row r="1017" spans="5:124" hidden="1" outlineLevel="1" x14ac:dyDescent="0.15">
      <c r="I1017" s="749" t="str">
        <f t="shared" si="314"/>
        <v/>
      </c>
      <c r="J1017" s="475"/>
      <c r="K1017" s="475"/>
      <c r="L1017" s="475"/>
      <c r="M1017" s="475"/>
      <c r="N1017" s="475"/>
      <c r="O1017" s="475"/>
      <c r="P1017" s="475"/>
      <c r="Q1017" s="475"/>
      <c r="U1017"/>
      <c r="Z1017" s="1349">
        <v>1</v>
      </c>
      <c r="AA1017" s="1349"/>
      <c r="BQ1017" s="201"/>
    </row>
    <row r="1018" spans="5:124" s="494" customFormat="1" ht="16" hidden="1" customHeight="1" outlineLevel="1" x14ac:dyDescent="0.15">
      <c r="E1018" s="879"/>
      <c r="BQ1018" s="201"/>
      <c r="BR1018" s="879"/>
      <c r="BS1018" s="879"/>
      <c r="BT1018" s="879"/>
      <c r="BU1018" s="879"/>
      <c r="BV1018" s="879"/>
      <c r="BW1018" s="879"/>
      <c r="BX1018" s="879"/>
      <c r="BY1018" s="879"/>
      <c r="BZ1018" s="879"/>
      <c r="CA1018" s="879"/>
      <c r="CB1018" s="880"/>
      <c r="CC1018" s="880"/>
      <c r="CD1018" s="879"/>
      <c r="CE1018" s="879"/>
      <c r="CF1018" s="879"/>
      <c r="CG1018" s="879"/>
      <c r="CH1018" s="879"/>
      <c r="CI1018" s="879"/>
      <c r="CJ1018" s="879"/>
      <c r="CK1018" s="879"/>
      <c r="CL1018" s="879"/>
      <c r="CM1018" s="879"/>
      <c r="CN1018" s="879"/>
      <c r="CO1018" s="879"/>
      <c r="CP1018" s="879"/>
      <c r="CQ1018" s="879"/>
      <c r="CR1018" s="879"/>
      <c r="CS1018" s="879"/>
      <c r="CT1018" s="879"/>
      <c r="CU1018" s="879"/>
      <c r="CV1018" s="879"/>
      <c r="CW1018" s="879"/>
      <c r="CX1018" s="879"/>
      <c r="CY1018" s="879"/>
      <c r="CZ1018" s="879"/>
      <c r="DA1018" s="879"/>
      <c r="DB1018" s="879"/>
      <c r="DC1018" s="879"/>
      <c r="DD1018" s="879"/>
      <c r="DE1018" s="879"/>
      <c r="DF1018" s="879"/>
      <c r="DG1018" s="879"/>
      <c r="DH1018" s="879"/>
      <c r="DI1018" s="879"/>
      <c r="DJ1018" s="879"/>
      <c r="DK1018" s="879"/>
      <c r="DL1018" s="879"/>
      <c r="DM1018" s="879"/>
      <c r="DN1018" s="879"/>
      <c r="DO1018" s="879"/>
      <c r="DP1018" s="879"/>
      <c r="DQ1018" s="879"/>
      <c r="DR1018" s="879"/>
      <c r="DS1018" s="879"/>
      <c r="DT1018" s="879"/>
    </row>
    <row r="1019" spans="5:124" hidden="1" outlineLevel="1" x14ac:dyDescent="0.15">
      <c r="H1019"/>
      <c r="U1019"/>
      <c r="BQ1019" s="201"/>
    </row>
    <row r="1020" spans="5:124" s="494" customFormat="1" ht="16" hidden="1" customHeight="1" outlineLevel="1" x14ac:dyDescent="0.15">
      <c r="E1020" s="879"/>
      <c r="BQ1020" s="201"/>
      <c r="BR1020" s="63"/>
      <c r="BS1020" s="63"/>
      <c r="BT1020" s="879"/>
      <c r="BU1020" s="880"/>
      <c r="BV1020" s="880"/>
      <c r="BW1020" s="880"/>
      <c r="BX1020" s="880"/>
      <c r="BY1020" s="880"/>
      <c r="BZ1020" s="880"/>
      <c r="CA1020" s="880"/>
      <c r="CB1020" s="880"/>
      <c r="CC1020" s="880"/>
      <c r="CD1020" s="879"/>
      <c r="CE1020" s="879"/>
      <c r="CF1020" s="879"/>
      <c r="CG1020" s="879"/>
      <c r="CH1020" s="879"/>
      <c r="CI1020" s="879"/>
      <c r="CJ1020" s="879"/>
      <c r="CK1020" s="879"/>
      <c r="CL1020" s="879"/>
      <c r="CM1020" s="879"/>
      <c r="CN1020" s="879"/>
      <c r="CO1020" s="879"/>
      <c r="CP1020" s="879"/>
      <c r="CQ1020" s="879"/>
      <c r="CR1020" s="879"/>
      <c r="CS1020" s="879"/>
      <c r="CT1020" s="879"/>
      <c r="CU1020" s="879"/>
      <c r="CV1020" s="879"/>
      <c r="CW1020" s="879"/>
      <c r="CX1020" s="879"/>
      <c r="CY1020" s="879"/>
      <c r="CZ1020" s="879"/>
      <c r="DA1020" s="879"/>
      <c r="DB1020" s="879"/>
      <c r="DC1020" s="879"/>
      <c r="DD1020" s="879"/>
      <c r="DE1020" s="879"/>
      <c r="DF1020" s="879"/>
      <c r="DG1020" s="879"/>
      <c r="DH1020" s="879"/>
      <c r="DI1020" s="879"/>
      <c r="DJ1020" s="879"/>
      <c r="DK1020" s="879"/>
      <c r="DL1020" s="879"/>
      <c r="DM1020" s="879"/>
      <c r="DN1020" s="879"/>
      <c r="DO1020" s="879"/>
      <c r="DP1020" s="879"/>
      <c r="DQ1020" s="879"/>
      <c r="DR1020" s="879"/>
      <c r="DS1020" s="879"/>
      <c r="DT1020" s="879"/>
    </row>
    <row r="1021" spans="5:124" s="494" customFormat="1" ht="16" hidden="1" customHeight="1" outlineLevel="1" x14ac:dyDescent="0.15">
      <c r="E1021" s="879"/>
      <c r="BQ1021" s="201"/>
      <c r="BR1021" s="63"/>
      <c r="BS1021" s="63"/>
      <c r="BT1021" s="879"/>
      <c r="BU1021" s="880"/>
      <c r="BV1021" s="880"/>
      <c r="BW1021" s="880"/>
      <c r="BX1021" s="880"/>
      <c r="BY1021" s="880"/>
      <c r="BZ1021" s="880"/>
      <c r="CA1021" s="880"/>
      <c r="CB1021" s="880"/>
      <c r="CC1021" s="880"/>
      <c r="CD1021" s="879"/>
      <c r="CE1021" s="879"/>
      <c r="CF1021" s="879"/>
      <c r="CG1021" s="879"/>
      <c r="CH1021" s="879"/>
      <c r="CI1021" s="879"/>
      <c r="CJ1021" s="879"/>
      <c r="CK1021" s="879"/>
      <c r="CL1021" s="879"/>
      <c r="CM1021" s="879"/>
      <c r="CN1021" s="879"/>
      <c r="CO1021" s="879"/>
      <c r="CP1021" s="879"/>
      <c r="CQ1021" s="879"/>
      <c r="CR1021" s="879"/>
      <c r="CS1021" s="879"/>
      <c r="CT1021" s="879"/>
      <c r="CU1021" s="879"/>
      <c r="CV1021" s="879"/>
      <c r="CW1021" s="879"/>
      <c r="CX1021" s="879"/>
      <c r="CY1021" s="879"/>
      <c r="CZ1021" s="879"/>
      <c r="DA1021" s="879"/>
      <c r="DB1021" s="879"/>
      <c r="DC1021" s="879"/>
      <c r="DD1021" s="879"/>
      <c r="DE1021" s="879"/>
      <c r="DF1021" s="879"/>
      <c r="DG1021" s="879"/>
      <c r="DH1021" s="879"/>
      <c r="DI1021" s="879"/>
      <c r="DJ1021" s="879"/>
      <c r="DK1021" s="879"/>
      <c r="DL1021" s="879"/>
      <c r="DM1021" s="879"/>
      <c r="DN1021" s="879"/>
      <c r="DO1021" s="879"/>
      <c r="DP1021" s="879"/>
      <c r="DQ1021" s="879"/>
      <c r="DR1021" s="879"/>
      <c r="DS1021" s="879"/>
      <c r="DT1021" s="879"/>
    </row>
    <row r="1022" spans="5:124" ht="8" hidden="1" customHeight="1" outlineLevel="1" x14ac:dyDescent="0.15">
      <c r="H1022"/>
      <c r="U1022"/>
      <c r="BQ1022" s="201"/>
      <c r="BU1022" s="201"/>
      <c r="BV1022" s="201"/>
      <c r="BW1022" s="201"/>
      <c r="BX1022" s="201"/>
      <c r="BY1022" s="201"/>
      <c r="BZ1022" s="201"/>
      <c r="CA1022" s="201"/>
      <c r="CB1022" s="201"/>
      <c r="CC1022" s="201"/>
    </row>
    <row r="1023" spans="5:124" s="494" customFormat="1" ht="16" hidden="1" customHeight="1" outlineLevel="1" x14ac:dyDescent="0.15">
      <c r="E1023" s="879"/>
      <c r="BQ1023" s="201"/>
      <c r="BR1023" s="63"/>
      <c r="BS1023" s="63"/>
      <c r="BT1023" s="879"/>
      <c r="BU1023" s="880"/>
      <c r="BV1023" s="880"/>
      <c r="BW1023" s="880"/>
      <c r="BX1023" s="880"/>
      <c r="BY1023" s="880"/>
      <c r="BZ1023" s="880"/>
      <c r="CA1023" s="880"/>
      <c r="CB1023" s="880"/>
      <c r="CC1023" s="880"/>
      <c r="CD1023" s="879"/>
      <c r="CE1023" s="879"/>
      <c r="CF1023" s="879"/>
      <c r="CG1023" s="879"/>
      <c r="CH1023" s="879"/>
      <c r="CI1023" s="879"/>
      <c r="CJ1023" s="879"/>
      <c r="CK1023" s="879"/>
      <c r="CL1023" s="879"/>
      <c r="CM1023" s="879"/>
      <c r="CN1023" s="879"/>
      <c r="CO1023" s="879"/>
      <c r="CP1023" s="879"/>
      <c r="CQ1023" s="879"/>
      <c r="CR1023" s="879"/>
      <c r="CS1023" s="879"/>
      <c r="CT1023" s="879"/>
      <c r="CU1023" s="879"/>
      <c r="CV1023" s="879"/>
      <c r="CW1023" s="879"/>
      <c r="CX1023" s="879"/>
      <c r="CY1023" s="879"/>
      <c r="CZ1023" s="879"/>
      <c r="DA1023" s="879"/>
      <c r="DB1023" s="879"/>
      <c r="DC1023" s="879"/>
      <c r="DD1023" s="879"/>
      <c r="DE1023" s="879"/>
      <c r="DF1023" s="879"/>
      <c r="DG1023" s="879"/>
      <c r="DH1023" s="879"/>
      <c r="DI1023" s="879"/>
      <c r="DJ1023" s="879"/>
      <c r="DK1023" s="879"/>
      <c r="DL1023" s="879"/>
      <c r="DM1023" s="879"/>
      <c r="DN1023" s="879"/>
      <c r="DO1023" s="879"/>
      <c r="DP1023" s="879"/>
      <c r="DQ1023" s="879"/>
      <c r="DR1023" s="879"/>
      <c r="DS1023" s="879"/>
      <c r="DT1023" s="879"/>
    </row>
    <row r="1024" spans="5:124" hidden="1" outlineLevel="1" x14ac:dyDescent="0.15">
      <c r="H1024"/>
      <c r="U1024"/>
      <c r="BQ1024" s="201"/>
    </row>
    <row r="1025" spans="6:69" hidden="1" outlineLevel="1" x14ac:dyDescent="0.15">
      <c r="BQ1025" s="201"/>
    </row>
    <row r="1026" spans="6:69" hidden="1" outlineLevel="1" x14ac:dyDescent="0.15">
      <c r="BQ1026" s="201"/>
    </row>
    <row r="1027" spans="6:69" hidden="1" outlineLevel="1" x14ac:dyDescent="0.15">
      <c r="BQ1027" s="201"/>
    </row>
    <row r="1028" spans="6:69" hidden="1" outlineLevel="1" x14ac:dyDescent="0.15">
      <c r="BQ1028" s="201"/>
    </row>
    <row r="1029" spans="6:69" ht="18" hidden="1" outlineLevel="1" x14ac:dyDescent="0.15">
      <c r="H1029" s="18" t="s">
        <v>17</v>
      </c>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c r="BM1029" s="18"/>
      <c r="BN1029" s="18"/>
      <c r="BO1029" s="18"/>
      <c r="BQ1029" s="201"/>
    </row>
    <row r="1030" spans="6:69" hidden="1" outlineLevel="1" x14ac:dyDescent="0.15">
      <c r="BQ1030" s="201"/>
    </row>
    <row r="1031" spans="6:69" hidden="1" outlineLevel="1" x14ac:dyDescent="0.15">
      <c r="BQ1031" s="201"/>
    </row>
    <row r="1032" spans="6:69" hidden="1" outlineLevel="1" x14ac:dyDescent="0.15">
      <c r="F1032" s="902"/>
      <c r="H1032" s="212" t="s">
        <v>892</v>
      </c>
      <c r="BQ1032" s="201"/>
    </row>
    <row r="1033" spans="6:69" ht="17" hidden="1" customHeight="1" outlineLevel="1" x14ac:dyDescent="0.15">
      <c r="F1033" s="902"/>
      <c r="H1033" s="1003" t="str">
        <f>'3 TEWI'!D227</f>
        <v>R-23</v>
      </c>
      <c r="I1033" s="1003"/>
      <c r="J1033" s="1003"/>
      <c r="K1033" s="1003"/>
      <c r="L1033" s="1003"/>
      <c r="M1033" s="1003"/>
      <c r="N1033" s="1003"/>
      <c r="O1033" s="1003"/>
      <c r="BQ1033" s="201"/>
    </row>
    <row r="1034" spans="6:69" ht="17" hidden="1" customHeight="1" outlineLevel="1" x14ac:dyDescent="0.15">
      <c r="F1034" s="902"/>
      <c r="H1034" s="1003" t="str">
        <f>'3 TEWI'!D228</f>
        <v>R-32</v>
      </c>
      <c r="I1034" s="1003"/>
      <c r="J1034" s="1003"/>
      <c r="K1034" s="1003"/>
      <c r="L1034" s="1003"/>
      <c r="M1034" s="1003"/>
      <c r="N1034" s="1003"/>
      <c r="O1034" s="1003"/>
      <c r="BQ1034" s="201"/>
    </row>
    <row r="1035" spans="6:69" ht="17" hidden="1" customHeight="1" outlineLevel="1" x14ac:dyDescent="0.15">
      <c r="F1035" s="902"/>
      <c r="H1035" s="1003" t="str">
        <f>'3 TEWI'!D229</f>
        <v>R-134a</v>
      </c>
      <c r="I1035" s="1003"/>
      <c r="J1035" s="1003"/>
      <c r="K1035" s="1003"/>
      <c r="L1035" s="1003"/>
      <c r="M1035" s="1003"/>
      <c r="N1035" s="1003"/>
      <c r="O1035" s="1003"/>
      <c r="BQ1035" s="201"/>
    </row>
    <row r="1036" spans="6:69" ht="17" hidden="1" customHeight="1" outlineLevel="1" x14ac:dyDescent="0.15">
      <c r="F1036" s="902"/>
      <c r="H1036" s="1003" t="str">
        <f>'3 TEWI'!D230</f>
        <v>R-290 (Propan)</v>
      </c>
      <c r="I1036" s="1003"/>
      <c r="J1036" s="1003"/>
      <c r="K1036" s="1003"/>
      <c r="L1036" s="1003"/>
      <c r="M1036" s="1003"/>
      <c r="N1036" s="1003"/>
      <c r="O1036" s="1003"/>
      <c r="BQ1036" s="201"/>
    </row>
    <row r="1037" spans="6:69" ht="17" hidden="1" customHeight="1" outlineLevel="1" x14ac:dyDescent="0.15">
      <c r="F1037" s="902"/>
      <c r="H1037" s="1003" t="str">
        <f>'3 TEWI'!D231</f>
        <v>R-404A</v>
      </c>
      <c r="I1037" s="1003"/>
      <c r="J1037" s="1003"/>
      <c r="K1037" s="1003"/>
      <c r="L1037" s="1003"/>
      <c r="M1037" s="1003"/>
      <c r="N1037" s="1003"/>
      <c r="O1037" s="1003"/>
      <c r="BQ1037" s="201"/>
    </row>
    <row r="1038" spans="6:69" ht="17" hidden="1" customHeight="1" outlineLevel="1" x14ac:dyDescent="0.15">
      <c r="F1038" s="902"/>
      <c r="H1038" s="1003" t="str">
        <f>'3 TEWI'!D232</f>
        <v>R-407C</v>
      </c>
      <c r="I1038" s="1003"/>
      <c r="J1038" s="1003"/>
      <c r="K1038" s="1003"/>
      <c r="L1038" s="1003"/>
      <c r="M1038" s="1003"/>
      <c r="N1038" s="1003"/>
      <c r="O1038" s="1003"/>
      <c r="BQ1038" s="201"/>
    </row>
    <row r="1039" spans="6:69" ht="17" hidden="1" customHeight="1" outlineLevel="1" x14ac:dyDescent="0.15">
      <c r="F1039" s="902"/>
      <c r="H1039" s="1003" t="str">
        <f>'3 TEWI'!D233</f>
        <v>R-407F</v>
      </c>
      <c r="I1039" s="1003"/>
      <c r="J1039" s="1003"/>
      <c r="K1039" s="1003"/>
      <c r="L1039" s="1003"/>
      <c r="M1039" s="1003"/>
      <c r="N1039" s="1003"/>
      <c r="O1039" s="1003"/>
      <c r="BQ1039" s="201"/>
    </row>
    <row r="1040" spans="6:69" ht="17" hidden="1" customHeight="1" outlineLevel="1" x14ac:dyDescent="0.15">
      <c r="F1040" s="902"/>
      <c r="H1040" s="1003" t="str">
        <f>'3 TEWI'!D234</f>
        <v>R-410A</v>
      </c>
      <c r="I1040" s="1003"/>
      <c r="J1040" s="1003"/>
      <c r="K1040" s="1003"/>
      <c r="L1040" s="1003"/>
      <c r="M1040" s="1003"/>
      <c r="N1040" s="1003"/>
      <c r="O1040" s="1003"/>
      <c r="BQ1040" s="201"/>
    </row>
    <row r="1041" spans="6:69" ht="17" hidden="1" customHeight="1" outlineLevel="1" x14ac:dyDescent="0.15">
      <c r="F1041" s="902"/>
      <c r="H1041" s="1003" t="str">
        <f>'3 TEWI'!D235</f>
        <v>R-417A</v>
      </c>
      <c r="I1041" s="1003"/>
      <c r="J1041" s="1003"/>
      <c r="K1041" s="1003"/>
      <c r="L1041" s="1003"/>
      <c r="M1041" s="1003"/>
      <c r="N1041" s="1003"/>
      <c r="O1041" s="1003"/>
      <c r="BQ1041" s="201"/>
    </row>
    <row r="1042" spans="6:69" ht="17" hidden="1" customHeight="1" outlineLevel="1" x14ac:dyDescent="0.15">
      <c r="F1042" s="902"/>
      <c r="H1042" s="1003" t="str">
        <f>'3 TEWI'!D236</f>
        <v>R-422A</v>
      </c>
      <c r="I1042" s="1003"/>
      <c r="J1042" s="1003"/>
      <c r="K1042" s="1003"/>
      <c r="L1042" s="1003"/>
      <c r="M1042" s="1003"/>
      <c r="N1042" s="1003"/>
      <c r="O1042" s="1003"/>
      <c r="BQ1042" s="201"/>
    </row>
    <row r="1043" spans="6:69" ht="17" hidden="1" customHeight="1" outlineLevel="1" x14ac:dyDescent="0.15">
      <c r="F1043" s="902"/>
      <c r="H1043" s="1003" t="str">
        <f>'3 TEWI'!D237</f>
        <v>R-422D</v>
      </c>
      <c r="I1043" s="1003"/>
      <c r="J1043" s="1003"/>
      <c r="K1043" s="1003"/>
      <c r="L1043" s="1003"/>
      <c r="M1043" s="1003"/>
      <c r="N1043" s="1003"/>
      <c r="O1043" s="1003"/>
      <c r="BQ1043" s="201"/>
    </row>
    <row r="1044" spans="6:69" ht="17" hidden="1" customHeight="1" outlineLevel="1" x14ac:dyDescent="0.15">
      <c r="F1044" s="902"/>
      <c r="H1044" s="1003" t="str">
        <f>'3 TEWI'!D238</f>
        <v>R-437A</v>
      </c>
      <c r="I1044" s="1003"/>
      <c r="J1044" s="1003"/>
      <c r="K1044" s="1003"/>
      <c r="L1044" s="1003"/>
      <c r="M1044" s="1003"/>
      <c r="N1044" s="1003"/>
      <c r="O1044" s="1003"/>
      <c r="BQ1044" s="201"/>
    </row>
    <row r="1045" spans="6:69" ht="17" hidden="1" customHeight="1" outlineLevel="1" x14ac:dyDescent="0.15">
      <c r="F1045" s="902"/>
      <c r="H1045" s="1003" t="str">
        <f>'3 TEWI'!D239</f>
        <v>R-448A</v>
      </c>
      <c r="I1045" s="1003"/>
      <c r="J1045" s="1003"/>
      <c r="K1045" s="1003"/>
      <c r="L1045" s="1003"/>
      <c r="M1045" s="1003"/>
      <c r="N1045" s="1003"/>
      <c r="O1045" s="1003"/>
      <c r="BQ1045" s="201"/>
    </row>
    <row r="1046" spans="6:69" ht="17" hidden="1" customHeight="1" outlineLevel="1" x14ac:dyDescent="0.15">
      <c r="F1046" s="902"/>
      <c r="H1046" s="1003" t="str">
        <f>'3 TEWI'!D240</f>
        <v>R-449A</v>
      </c>
      <c r="I1046" s="1003"/>
      <c r="J1046" s="1003"/>
      <c r="K1046" s="1003"/>
      <c r="L1046" s="1003"/>
      <c r="M1046" s="1003"/>
      <c r="N1046" s="1003"/>
      <c r="O1046" s="1003"/>
      <c r="BQ1046" s="201"/>
    </row>
    <row r="1047" spans="6:69" ht="17" hidden="1" customHeight="1" outlineLevel="1" x14ac:dyDescent="0.15">
      <c r="F1047" s="902"/>
      <c r="H1047" s="1003" t="str">
        <f>'3 TEWI'!D241</f>
        <v>R-450A</v>
      </c>
      <c r="I1047" s="1003"/>
      <c r="J1047" s="1003"/>
      <c r="K1047" s="1003"/>
      <c r="L1047" s="1003"/>
      <c r="M1047" s="1003"/>
      <c r="N1047" s="1003"/>
      <c r="O1047" s="1003"/>
      <c r="BQ1047" s="201"/>
    </row>
    <row r="1048" spans="6:69" ht="17" hidden="1" customHeight="1" outlineLevel="1" x14ac:dyDescent="0.15">
      <c r="F1048" s="902"/>
      <c r="H1048" s="1003" t="str">
        <f>'3 TEWI'!D242</f>
        <v>R-452A</v>
      </c>
      <c r="I1048" s="1003"/>
      <c r="J1048" s="1003"/>
      <c r="K1048" s="1003"/>
      <c r="L1048" s="1003"/>
      <c r="M1048" s="1003"/>
      <c r="N1048" s="1003"/>
      <c r="O1048" s="1003"/>
      <c r="BQ1048" s="201"/>
    </row>
    <row r="1049" spans="6:69" ht="17" hidden="1" customHeight="1" outlineLevel="1" x14ac:dyDescent="0.15">
      <c r="F1049" s="902"/>
      <c r="H1049" s="1003" t="str">
        <f>'3 TEWI'!D243</f>
        <v>R-454C</v>
      </c>
      <c r="I1049" s="1003"/>
      <c r="J1049" s="1003"/>
      <c r="K1049" s="1003"/>
      <c r="L1049" s="1003"/>
      <c r="M1049" s="1003"/>
      <c r="N1049" s="1003"/>
      <c r="O1049" s="1003"/>
      <c r="BQ1049" s="201"/>
    </row>
    <row r="1050" spans="6:69" ht="17" hidden="1" customHeight="1" outlineLevel="1" x14ac:dyDescent="0.15">
      <c r="F1050" s="902"/>
      <c r="H1050" s="1003" t="str">
        <f>'3 TEWI'!D244</f>
        <v>R-507 A</v>
      </c>
      <c r="I1050" s="1003"/>
      <c r="J1050" s="1003"/>
      <c r="K1050" s="1003"/>
      <c r="L1050" s="1003"/>
      <c r="M1050" s="1003"/>
      <c r="N1050" s="1003"/>
      <c r="O1050" s="1003"/>
      <c r="BQ1050" s="201"/>
    </row>
    <row r="1051" spans="6:69" ht="17" hidden="1" customHeight="1" outlineLevel="1" x14ac:dyDescent="0.15">
      <c r="F1051" s="902"/>
      <c r="H1051" s="1003" t="str">
        <f>'3 TEWI'!D245</f>
        <v>R-513 A</v>
      </c>
      <c r="I1051" s="1003"/>
      <c r="J1051" s="1003"/>
      <c r="K1051" s="1003"/>
      <c r="L1051" s="1003"/>
      <c r="M1051" s="1003"/>
      <c r="N1051" s="1003"/>
      <c r="O1051" s="1003"/>
      <c r="BQ1051" s="201"/>
    </row>
    <row r="1052" spans="6:69" ht="17" hidden="1" customHeight="1" outlineLevel="1" x14ac:dyDescent="0.15">
      <c r="F1052" s="902"/>
      <c r="H1052" s="1003" t="str">
        <f>'3 TEWI'!D246</f>
        <v>R-515B</v>
      </c>
      <c r="I1052" s="1003"/>
      <c r="J1052" s="1003"/>
      <c r="K1052" s="1003"/>
      <c r="L1052" s="1003"/>
      <c r="M1052" s="1003"/>
      <c r="N1052" s="1003"/>
      <c r="O1052" s="1003"/>
      <c r="BQ1052" s="201"/>
    </row>
    <row r="1053" spans="6:69" ht="17" hidden="1" customHeight="1" outlineLevel="1" x14ac:dyDescent="0.15">
      <c r="F1053" s="902"/>
      <c r="H1053" s="1003" t="str">
        <f>'3 TEWI'!D247</f>
        <v>R-717 (Ammoniak - NH3)</v>
      </c>
      <c r="I1053" s="1003"/>
      <c r="J1053" s="1003"/>
      <c r="K1053" s="1003"/>
      <c r="L1053" s="1003"/>
      <c r="M1053" s="1003"/>
      <c r="N1053" s="1003"/>
      <c r="O1053" s="1003"/>
      <c r="BQ1053" s="201"/>
    </row>
    <row r="1054" spans="6:69" ht="17" hidden="1" customHeight="1" outlineLevel="1" x14ac:dyDescent="0.15">
      <c r="F1054" s="902"/>
      <c r="H1054" s="1003" t="str">
        <f>'3 TEWI'!D248</f>
        <v>R-723</v>
      </c>
      <c r="I1054" s="1003"/>
      <c r="J1054" s="1003"/>
      <c r="K1054" s="1003"/>
      <c r="L1054" s="1003"/>
      <c r="M1054" s="1003"/>
      <c r="N1054" s="1003"/>
      <c r="O1054" s="1003"/>
      <c r="BQ1054" s="201"/>
    </row>
    <row r="1055" spans="6:69" ht="17" hidden="1" customHeight="1" outlineLevel="1" x14ac:dyDescent="0.15">
      <c r="F1055" s="902"/>
      <c r="H1055" s="1003" t="str">
        <f>'3 TEWI'!D249</f>
        <v>R-744  (CO2)</v>
      </c>
      <c r="I1055" s="1003"/>
      <c r="J1055" s="1003"/>
      <c r="K1055" s="1003"/>
      <c r="L1055" s="1003"/>
      <c r="M1055" s="1003"/>
      <c r="N1055" s="1003"/>
      <c r="O1055" s="1003"/>
      <c r="BQ1055" s="201"/>
    </row>
    <row r="1056" spans="6:69" ht="17" hidden="1" customHeight="1" outlineLevel="1" x14ac:dyDescent="0.15">
      <c r="F1056" s="902"/>
      <c r="H1056" s="1003" t="str">
        <f>'3 TEWI'!D250</f>
        <v>R-1270 (Propen)</v>
      </c>
      <c r="I1056" s="1003"/>
      <c r="J1056" s="1003"/>
      <c r="K1056" s="1003"/>
      <c r="L1056" s="1003"/>
      <c r="M1056" s="1003"/>
      <c r="N1056" s="1003"/>
      <c r="O1056" s="1003"/>
      <c r="BQ1056" s="201"/>
    </row>
    <row r="1057" spans="6:69" ht="17" hidden="1" customHeight="1" outlineLevel="1" x14ac:dyDescent="0.15">
      <c r="F1057" s="902"/>
      <c r="H1057" s="1003" t="str">
        <f>'3 TEWI'!D251</f>
        <v>R-1233zd(E)</v>
      </c>
      <c r="I1057" s="1003"/>
      <c r="J1057" s="1003"/>
      <c r="K1057" s="1003"/>
      <c r="L1057" s="1003"/>
      <c r="M1057" s="1003"/>
      <c r="N1057" s="1003"/>
      <c r="O1057" s="1003"/>
      <c r="BQ1057" s="201"/>
    </row>
    <row r="1058" spans="6:69" ht="17" hidden="1" customHeight="1" outlineLevel="1" x14ac:dyDescent="0.15">
      <c r="F1058" s="902"/>
      <c r="H1058" s="1003" t="str">
        <f>'3 TEWI'!D252</f>
        <v>R-1234ze</v>
      </c>
      <c r="I1058" s="1003"/>
      <c r="J1058" s="1003"/>
      <c r="K1058" s="1003"/>
      <c r="L1058" s="1003"/>
      <c r="M1058" s="1003"/>
      <c r="N1058" s="1003"/>
      <c r="O1058" s="1003"/>
      <c r="BQ1058" s="201"/>
    </row>
    <row r="1059" spans="6:69" ht="17" hidden="1" customHeight="1" outlineLevel="1" x14ac:dyDescent="0.15">
      <c r="F1059" s="902"/>
      <c r="H1059" s="1003" t="str">
        <f>'3 TEWI'!D253</f>
        <v>R-1234yf</v>
      </c>
      <c r="I1059" s="1003"/>
      <c r="J1059" s="1003"/>
      <c r="K1059" s="1003"/>
      <c r="L1059" s="1003"/>
      <c r="M1059" s="1003"/>
      <c r="N1059" s="1003"/>
      <c r="O1059" s="1003"/>
      <c r="BQ1059" s="201"/>
    </row>
    <row r="1060" spans="6:69" ht="17" hidden="1" customHeight="1" outlineLevel="1" x14ac:dyDescent="0.15">
      <c r="F1060" s="902"/>
      <c r="H1060" s="1003" t="str">
        <f>'3 TEWI'!D254</f>
        <v>R-1336mzz(Z)</v>
      </c>
      <c r="I1060" s="1003"/>
      <c r="J1060" s="1003"/>
      <c r="K1060" s="1003"/>
      <c r="L1060" s="1003"/>
      <c r="M1060" s="1003"/>
      <c r="N1060" s="1003"/>
      <c r="O1060" s="1003"/>
      <c r="BQ1060" s="201"/>
    </row>
    <row r="1061" spans="6:69" hidden="1" outlineLevel="1" x14ac:dyDescent="0.15"/>
    <row r="1062" spans="6:69" s="63" customFormat="1" collapsed="1" x14ac:dyDescent="0.15">
      <c r="H1062" s="797"/>
      <c r="U1062" s="201"/>
    </row>
    <row r="1063" spans="6:69" s="63" customFormat="1" x14ac:dyDescent="0.15">
      <c r="H1063" s="797"/>
      <c r="U1063" s="201"/>
    </row>
    <row r="1064" spans="6:69" s="63" customFormat="1" x14ac:dyDescent="0.15">
      <c r="H1064" s="797"/>
      <c r="U1064" s="201"/>
    </row>
    <row r="1065" spans="6:69" s="63" customFormat="1" x14ac:dyDescent="0.15">
      <c r="H1065" s="797"/>
      <c r="U1065" s="201"/>
    </row>
    <row r="1066" spans="6:69" s="63" customFormat="1" x14ac:dyDescent="0.15">
      <c r="H1066" s="797"/>
      <c r="U1066" s="201"/>
    </row>
    <row r="1067" spans="6:69" s="63" customFormat="1" x14ac:dyDescent="0.15">
      <c r="H1067" s="797"/>
      <c r="U1067" s="201"/>
    </row>
    <row r="1068" spans="6:69" s="63" customFormat="1" x14ac:dyDescent="0.15">
      <c r="H1068" s="797"/>
      <c r="U1068" s="201"/>
    </row>
    <row r="1069" spans="6:69" s="63" customFormat="1" x14ac:dyDescent="0.15">
      <c r="H1069" s="797"/>
      <c r="U1069" s="201"/>
    </row>
    <row r="1070" spans="6:69" s="63" customFormat="1" x14ac:dyDescent="0.15">
      <c r="H1070" s="797"/>
      <c r="U1070" s="201"/>
    </row>
    <row r="1071" spans="6:69" s="63" customFormat="1" x14ac:dyDescent="0.15">
      <c r="H1071" s="797"/>
      <c r="U1071" s="201"/>
    </row>
    <row r="1072" spans="6:69" s="63" customFormat="1" x14ac:dyDescent="0.15">
      <c r="H1072" s="797"/>
      <c r="U1072" s="201"/>
    </row>
    <row r="1073" spans="8:21" s="63" customFormat="1" x14ac:dyDescent="0.15">
      <c r="H1073" s="797"/>
      <c r="U1073" s="201"/>
    </row>
    <row r="1074" spans="8:21" s="63" customFormat="1" x14ac:dyDescent="0.15">
      <c r="H1074" s="797"/>
      <c r="U1074" s="201"/>
    </row>
    <row r="1075" spans="8:21" s="63" customFormat="1" x14ac:dyDescent="0.15">
      <c r="H1075" s="797"/>
      <c r="U1075" s="201"/>
    </row>
    <row r="1076" spans="8:21" s="63" customFormat="1" x14ac:dyDescent="0.15">
      <c r="H1076" s="797"/>
      <c r="U1076" s="201"/>
    </row>
    <row r="1077" spans="8:21" s="63" customFormat="1" x14ac:dyDescent="0.15">
      <c r="H1077" s="797"/>
      <c r="U1077" s="201"/>
    </row>
    <row r="1078" spans="8:21" s="63" customFormat="1" x14ac:dyDescent="0.15">
      <c r="H1078" s="797"/>
      <c r="U1078" s="201"/>
    </row>
    <row r="1079" spans="8:21" s="63" customFormat="1" x14ac:dyDescent="0.15">
      <c r="H1079" s="797"/>
      <c r="U1079" s="201"/>
    </row>
    <row r="1080" spans="8:21" s="63" customFormat="1" x14ac:dyDescent="0.15">
      <c r="H1080" s="797"/>
      <c r="U1080" s="201"/>
    </row>
    <row r="1081" spans="8:21" s="63" customFormat="1" x14ac:dyDescent="0.15">
      <c r="H1081" s="797"/>
      <c r="U1081" s="201"/>
    </row>
    <row r="1082" spans="8:21" s="63" customFormat="1" x14ac:dyDescent="0.15">
      <c r="H1082" s="797"/>
      <c r="U1082" s="201"/>
    </row>
    <row r="1083" spans="8:21" s="63" customFormat="1" x14ac:dyDescent="0.15">
      <c r="H1083" s="797"/>
      <c r="U1083" s="201"/>
    </row>
    <row r="1084" spans="8:21" s="63" customFormat="1" x14ac:dyDescent="0.15">
      <c r="H1084" s="797"/>
      <c r="U1084" s="201"/>
    </row>
    <row r="1085" spans="8:21" s="63" customFormat="1" x14ac:dyDescent="0.15">
      <c r="H1085" s="797"/>
      <c r="U1085" s="201"/>
    </row>
    <row r="1086" spans="8:21" s="63" customFormat="1" x14ac:dyDescent="0.15">
      <c r="H1086" s="797"/>
      <c r="U1086" s="201"/>
    </row>
    <row r="1087" spans="8:21" s="63" customFormat="1" x14ac:dyDescent="0.15">
      <c r="H1087" s="797"/>
      <c r="U1087" s="201"/>
    </row>
    <row r="1088" spans="8:21" s="63" customFormat="1" x14ac:dyDescent="0.15">
      <c r="H1088" s="797"/>
      <c r="U1088" s="201"/>
    </row>
    <row r="1089" spans="8:21" s="63" customFormat="1" x14ac:dyDescent="0.15">
      <c r="H1089" s="797"/>
      <c r="U1089" s="201"/>
    </row>
    <row r="1090" spans="8:21" s="63" customFormat="1" x14ac:dyDescent="0.15">
      <c r="H1090" s="797"/>
      <c r="U1090" s="201"/>
    </row>
    <row r="1091" spans="8:21" s="63" customFormat="1" x14ac:dyDescent="0.15">
      <c r="H1091" s="797"/>
      <c r="U1091" s="201"/>
    </row>
    <row r="1092" spans="8:21" s="63" customFormat="1" x14ac:dyDescent="0.15">
      <c r="H1092" s="797"/>
      <c r="U1092" s="201"/>
    </row>
    <row r="1093" spans="8:21" s="63" customFormat="1" x14ac:dyDescent="0.15">
      <c r="H1093" s="797"/>
      <c r="U1093" s="201"/>
    </row>
    <row r="1094" spans="8:21" s="63" customFormat="1" x14ac:dyDescent="0.15">
      <c r="H1094" s="797"/>
      <c r="U1094" s="201"/>
    </row>
    <row r="1095" spans="8:21" s="63" customFormat="1" x14ac:dyDescent="0.15">
      <c r="H1095" s="797"/>
      <c r="U1095" s="201"/>
    </row>
    <row r="1096" spans="8:21" s="63" customFormat="1" x14ac:dyDescent="0.15">
      <c r="H1096" s="797"/>
      <c r="U1096" s="201"/>
    </row>
    <row r="1097" spans="8:21" s="63" customFormat="1" x14ac:dyDescent="0.15">
      <c r="H1097" s="797"/>
      <c r="U1097" s="201"/>
    </row>
    <row r="1098" spans="8:21" s="63" customFormat="1" x14ac:dyDescent="0.15">
      <c r="H1098" s="797"/>
      <c r="U1098" s="201"/>
    </row>
    <row r="1099" spans="8:21" s="63" customFormat="1" x14ac:dyDescent="0.15">
      <c r="H1099" s="797"/>
      <c r="U1099" s="201"/>
    </row>
    <row r="1100" spans="8:21" s="63" customFormat="1" x14ac:dyDescent="0.15">
      <c r="H1100" s="797"/>
      <c r="U1100" s="201"/>
    </row>
    <row r="1101" spans="8:21" s="63" customFormat="1" x14ac:dyDescent="0.15">
      <c r="H1101" s="797"/>
      <c r="U1101" s="201"/>
    </row>
    <row r="1102" spans="8:21" s="63" customFormat="1" x14ac:dyDescent="0.15">
      <c r="H1102" s="797"/>
      <c r="U1102" s="201"/>
    </row>
    <row r="1103" spans="8:21" s="63" customFormat="1" x14ac:dyDescent="0.15">
      <c r="H1103" s="797"/>
      <c r="U1103" s="201"/>
    </row>
    <row r="1104" spans="8:21" s="63" customFormat="1" x14ac:dyDescent="0.15">
      <c r="H1104" s="797"/>
      <c r="U1104" s="201"/>
    </row>
    <row r="1105" spans="8:21" s="63" customFormat="1" x14ac:dyDescent="0.15">
      <c r="H1105" s="797"/>
      <c r="U1105" s="201"/>
    </row>
    <row r="1106" spans="8:21" s="63" customFormat="1" x14ac:dyDescent="0.15">
      <c r="H1106" s="797"/>
      <c r="U1106" s="201"/>
    </row>
    <row r="1107" spans="8:21" s="63" customFormat="1" x14ac:dyDescent="0.15">
      <c r="H1107" s="797"/>
      <c r="U1107" s="201"/>
    </row>
    <row r="1108" spans="8:21" s="63" customFormat="1" x14ac:dyDescent="0.15">
      <c r="H1108" s="797"/>
      <c r="U1108" s="201"/>
    </row>
    <row r="1109" spans="8:21" s="63" customFormat="1" x14ac:dyDescent="0.15">
      <c r="H1109" s="797"/>
      <c r="U1109" s="201"/>
    </row>
    <row r="1110" spans="8:21" s="63" customFormat="1" x14ac:dyDescent="0.15">
      <c r="H1110" s="797"/>
      <c r="U1110" s="201"/>
    </row>
    <row r="1111" spans="8:21" s="63" customFormat="1" x14ac:dyDescent="0.15">
      <c r="H1111" s="797"/>
      <c r="U1111" s="201"/>
    </row>
    <row r="1112" spans="8:21" s="63" customFormat="1" x14ac:dyDescent="0.15">
      <c r="H1112" s="797"/>
      <c r="U1112" s="201"/>
    </row>
    <row r="1113" spans="8:21" s="63" customFormat="1" x14ac:dyDescent="0.15">
      <c r="H1113" s="797"/>
      <c r="U1113" s="201"/>
    </row>
    <row r="1114" spans="8:21" s="63" customFormat="1" x14ac:dyDescent="0.15">
      <c r="H1114" s="797"/>
      <c r="U1114" s="201"/>
    </row>
    <row r="1115" spans="8:21" s="63" customFormat="1" x14ac:dyDescent="0.15">
      <c r="H1115" s="797"/>
      <c r="U1115" s="201"/>
    </row>
    <row r="1116" spans="8:21" s="63" customFormat="1" x14ac:dyDescent="0.15">
      <c r="H1116" s="797"/>
      <c r="U1116" s="201"/>
    </row>
    <row r="1117" spans="8:21" s="63" customFormat="1" x14ac:dyDescent="0.15">
      <c r="H1117" s="797"/>
      <c r="U1117" s="201"/>
    </row>
    <row r="1118" spans="8:21" s="63" customFormat="1" x14ac:dyDescent="0.15">
      <c r="H1118" s="797"/>
      <c r="U1118" s="201"/>
    </row>
    <row r="1119" spans="8:21" s="63" customFormat="1" x14ac:dyDescent="0.15">
      <c r="H1119" s="797"/>
      <c r="U1119" s="201"/>
    </row>
    <row r="1120" spans="8:21" s="63" customFormat="1" x14ac:dyDescent="0.15">
      <c r="H1120" s="797"/>
      <c r="U1120" s="201"/>
    </row>
    <row r="1121" spans="8:21" s="63" customFormat="1" x14ac:dyDescent="0.15">
      <c r="H1121" s="797"/>
      <c r="U1121" s="201"/>
    </row>
    <row r="1122" spans="8:21" s="63" customFormat="1" x14ac:dyDescent="0.15">
      <c r="H1122" s="797"/>
      <c r="U1122" s="201"/>
    </row>
    <row r="1123" spans="8:21" s="63" customFormat="1" x14ac:dyDescent="0.15">
      <c r="H1123" s="797"/>
      <c r="U1123" s="201"/>
    </row>
    <row r="1124" spans="8:21" s="63" customFormat="1" x14ac:dyDescent="0.15">
      <c r="H1124" s="797"/>
      <c r="U1124" s="201"/>
    </row>
    <row r="1125" spans="8:21" s="63" customFormat="1" x14ac:dyDescent="0.15">
      <c r="H1125" s="797"/>
      <c r="U1125" s="201"/>
    </row>
    <row r="1126" spans="8:21" s="63" customFormat="1" x14ac:dyDescent="0.15">
      <c r="H1126" s="797"/>
      <c r="U1126" s="201"/>
    </row>
    <row r="1127" spans="8:21" s="63" customFormat="1" x14ac:dyDescent="0.15">
      <c r="H1127" s="797"/>
      <c r="U1127" s="201"/>
    </row>
    <row r="1128" spans="8:21" s="63" customFormat="1" x14ac:dyDescent="0.15">
      <c r="H1128" s="797"/>
      <c r="U1128" s="201"/>
    </row>
    <row r="1129" spans="8:21" s="63" customFormat="1" x14ac:dyDescent="0.15">
      <c r="H1129" s="797"/>
      <c r="U1129" s="201"/>
    </row>
    <row r="1130" spans="8:21" s="63" customFormat="1" x14ac:dyDescent="0.15">
      <c r="H1130" s="797"/>
      <c r="U1130" s="201"/>
    </row>
    <row r="1131" spans="8:21" s="63" customFormat="1" x14ac:dyDescent="0.15">
      <c r="H1131" s="797"/>
      <c r="U1131" s="201"/>
    </row>
    <row r="1132" spans="8:21" s="63" customFormat="1" x14ac:dyDescent="0.15">
      <c r="H1132" s="797"/>
      <c r="U1132" s="201"/>
    </row>
    <row r="1133" spans="8:21" s="63" customFormat="1" x14ac:dyDescent="0.15">
      <c r="H1133" s="797"/>
      <c r="U1133" s="201"/>
    </row>
    <row r="1134" spans="8:21" s="63" customFormat="1" x14ac:dyDescent="0.15">
      <c r="H1134" s="797"/>
      <c r="U1134" s="201"/>
    </row>
    <row r="1135" spans="8:21" s="63" customFormat="1" x14ac:dyDescent="0.15">
      <c r="H1135" s="797"/>
      <c r="U1135" s="201"/>
    </row>
    <row r="1136" spans="8:21" s="63" customFormat="1" x14ac:dyDescent="0.15">
      <c r="H1136" s="797"/>
      <c r="U1136" s="201"/>
    </row>
    <row r="1137" spans="8:21" s="63" customFormat="1" x14ac:dyDescent="0.15">
      <c r="H1137" s="797"/>
      <c r="U1137" s="201"/>
    </row>
    <row r="1138" spans="8:21" s="63" customFormat="1" x14ac:dyDescent="0.15">
      <c r="H1138" s="797"/>
      <c r="U1138" s="201"/>
    </row>
    <row r="1139" spans="8:21" s="63" customFormat="1" x14ac:dyDescent="0.15">
      <c r="H1139" s="797"/>
      <c r="U1139" s="201"/>
    </row>
    <row r="1140" spans="8:21" s="63" customFormat="1" x14ac:dyDescent="0.15">
      <c r="H1140" s="797"/>
      <c r="U1140" s="201"/>
    </row>
    <row r="1141" spans="8:21" s="63" customFormat="1" x14ac:dyDescent="0.15">
      <c r="H1141" s="797"/>
      <c r="U1141" s="201"/>
    </row>
    <row r="1142" spans="8:21" s="63" customFormat="1" x14ac:dyDescent="0.15">
      <c r="H1142" s="797"/>
      <c r="U1142" s="201"/>
    </row>
    <row r="1143" spans="8:21" s="63" customFormat="1" x14ac:dyDescent="0.15">
      <c r="H1143" s="797"/>
      <c r="U1143" s="201"/>
    </row>
    <row r="1144" spans="8:21" s="63" customFormat="1" x14ac:dyDescent="0.15">
      <c r="H1144" s="797"/>
      <c r="U1144" s="201"/>
    </row>
    <row r="1145" spans="8:21" s="63" customFormat="1" x14ac:dyDescent="0.15">
      <c r="H1145" s="797"/>
      <c r="U1145" s="201"/>
    </row>
    <row r="1146" spans="8:21" s="63" customFormat="1" x14ac:dyDescent="0.15">
      <c r="H1146" s="797"/>
      <c r="U1146" s="201"/>
    </row>
    <row r="1147" spans="8:21" s="63" customFormat="1" x14ac:dyDescent="0.15">
      <c r="H1147" s="797"/>
      <c r="U1147" s="201"/>
    </row>
    <row r="1148" spans="8:21" s="63" customFormat="1" x14ac:dyDescent="0.15">
      <c r="H1148" s="797"/>
      <c r="U1148" s="201"/>
    </row>
    <row r="1149" spans="8:21" s="63" customFormat="1" x14ac:dyDescent="0.15">
      <c r="H1149" s="797"/>
      <c r="U1149" s="201"/>
    </row>
    <row r="1150" spans="8:21" s="63" customFormat="1" x14ac:dyDescent="0.15">
      <c r="H1150" s="797"/>
      <c r="U1150" s="201"/>
    </row>
    <row r="1151" spans="8:21" s="63" customFormat="1" x14ac:dyDescent="0.15">
      <c r="H1151" s="797"/>
      <c r="U1151" s="201"/>
    </row>
    <row r="1152" spans="8:21" s="63" customFormat="1" x14ac:dyDescent="0.15">
      <c r="H1152" s="797"/>
      <c r="U1152" s="201"/>
    </row>
    <row r="1153" spans="8:21" s="63" customFormat="1" x14ac:dyDescent="0.15">
      <c r="H1153" s="797"/>
      <c r="U1153" s="201"/>
    </row>
    <row r="1154" spans="8:21" s="63" customFormat="1" x14ac:dyDescent="0.15">
      <c r="H1154" s="797"/>
      <c r="U1154" s="201"/>
    </row>
    <row r="1155" spans="8:21" s="63" customFormat="1" x14ac:dyDescent="0.15">
      <c r="H1155" s="797"/>
      <c r="U1155" s="201"/>
    </row>
    <row r="1156" spans="8:21" s="63" customFormat="1" x14ac:dyDescent="0.15">
      <c r="H1156" s="797"/>
      <c r="U1156" s="201"/>
    </row>
    <row r="1157" spans="8:21" s="63" customFormat="1" x14ac:dyDescent="0.15">
      <c r="H1157" s="797"/>
      <c r="U1157" s="201"/>
    </row>
    <row r="1158" spans="8:21" s="63" customFormat="1" x14ac:dyDescent="0.15">
      <c r="H1158" s="797"/>
      <c r="U1158" s="201"/>
    </row>
    <row r="1159" spans="8:21" s="63" customFormat="1" x14ac:dyDescent="0.15">
      <c r="H1159" s="797"/>
      <c r="U1159" s="201"/>
    </row>
    <row r="1160" spans="8:21" s="63" customFormat="1" x14ac:dyDescent="0.15">
      <c r="H1160" s="797"/>
      <c r="U1160" s="201"/>
    </row>
    <row r="1161" spans="8:21" s="63" customFormat="1" x14ac:dyDescent="0.15">
      <c r="H1161" s="797"/>
      <c r="U1161" s="201"/>
    </row>
    <row r="1162" spans="8:21" s="63" customFormat="1" x14ac:dyDescent="0.15">
      <c r="H1162" s="797"/>
      <c r="U1162" s="201"/>
    </row>
    <row r="1163" spans="8:21" s="63" customFormat="1" x14ac:dyDescent="0.15">
      <c r="H1163" s="797"/>
      <c r="U1163" s="201"/>
    </row>
    <row r="1164" spans="8:21" s="63" customFormat="1" x14ac:dyDescent="0.15">
      <c r="H1164" s="797"/>
      <c r="U1164" s="201"/>
    </row>
    <row r="1165" spans="8:21" s="63" customFormat="1" x14ac:dyDescent="0.15">
      <c r="H1165" s="797"/>
      <c r="U1165" s="201"/>
    </row>
    <row r="1166" spans="8:21" s="63" customFormat="1" x14ac:dyDescent="0.15">
      <c r="H1166" s="797"/>
      <c r="U1166" s="201"/>
    </row>
    <row r="1167" spans="8:21" s="63" customFormat="1" x14ac:dyDescent="0.15">
      <c r="H1167" s="797"/>
      <c r="U1167" s="201"/>
    </row>
    <row r="1168" spans="8:21" s="63" customFormat="1" x14ac:dyDescent="0.15">
      <c r="H1168" s="797"/>
      <c r="U1168" s="201"/>
    </row>
    <row r="1169" spans="8:21" s="63" customFormat="1" x14ac:dyDescent="0.15">
      <c r="H1169" s="797"/>
      <c r="U1169" s="201"/>
    </row>
    <row r="1170" spans="8:21" s="63" customFormat="1" x14ac:dyDescent="0.15">
      <c r="H1170" s="797"/>
      <c r="U1170" s="201"/>
    </row>
    <row r="1171" spans="8:21" s="63" customFormat="1" x14ac:dyDescent="0.15">
      <c r="H1171" s="797"/>
      <c r="U1171" s="201"/>
    </row>
    <row r="1172" spans="8:21" s="63" customFormat="1" x14ac:dyDescent="0.15">
      <c r="H1172" s="797"/>
      <c r="U1172" s="201"/>
    </row>
  </sheetData>
  <sheetProtection algorithmName="SHA-512" hashValue="7im1MQlNw8NBAHNi8/9i/Wg2nkjSAPX50L89fnWIar+Wx26I02HiywZcKqT8K4iqzb15CkOc2B7TyeROxzUYtA==" saltValue="mmsEgFw70cOoeIvuqfcW8A==" spinCount="100000" sheet="1" objects="1" scenarios="1" selectLockedCells="1"/>
  <mergeCells count="4377">
    <mergeCell ref="BC342:BF342"/>
    <mergeCell ref="BG342:BJ342"/>
    <mergeCell ref="BG344:BJ344"/>
    <mergeCell ref="AU343:AX343"/>
    <mergeCell ref="BC344:BF344"/>
    <mergeCell ref="AU345:AX345"/>
    <mergeCell ref="BH349:BJ349"/>
    <mergeCell ref="BL349:BN349"/>
    <mergeCell ref="BH339:BJ339"/>
    <mergeCell ref="BG345:BJ345"/>
    <mergeCell ref="BL353:BN353"/>
    <mergeCell ref="BH354:BJ354"/>
    <mergeCell ref="BL354:BN354"/>
    <mergeCell ref="BL356:BN356"/>
    <mergeCell ref="AV335:AX335"/>
    <mergeCell ref="BL335:BN335"/>
    <mergeCell ref="AM329:AP329"/>
    <mergeCell ref="BG343:BJ343"/>
    <mergeCell ref="AV336:AX336"/>
    <mergeCell ref="AZ349:BB349"/>
    <mergeCell ref="BD349:BF349"/>
    <mergeCell ref="BH357:BJ357"/>
    <mergeCell ref="BD353:BF353"/>
    <mergeCell ref="AZ367:BB367"/>
    <mergeCell ref="BD367:BF367"/>
    <mergeCell ref="AZ368:BB368"/>
    <mergeCell ref="BD368:BF368"/>
    <mergeCell ref="AN370:AP370"/>
    <mergeCell ref="BH370:BJ370"/>
    <mergeCell ref="AN354:AP354"/>
    <mergeCell ref="AN356:AP356"/>
    <mergeCell ref="AZ369:BB369"/>
    <mergeCell ref="BD369:BF369"/>
    <mergeCell ref="BH353:BJ353"/>
    <mergeCell ref="BH356:BJ356"/>
    <mergeCell ref="BH360:BJ360"/>
    <mergeCell ref="BH363:BJ363"/>
    <mergeCell ref="AV366:AX366"/>
    <mergeCell ref="AZ366:BB366"/>
    <mergeCell ref="BD366:BF366"/>
    <mergeCell ref="BH366:BJ366"/>
    <mergeCell ref="BD354:BF354"/>
    <mergeCell ref="AN357:AP357"/>
    <mergeCell ref="BH361:BJ361"/>
    <mergeCell ref="AN367:AP367"/>
    <mergeCell ref="AN353:AP353"/>
    <mergeCell ref="BD356:BF356"/>
    <mergeCell ref="AZ356:BB356"/>
    <mergeCell ref="BH367:BJ367"/>
    <mergeCell ref="AE471:AH471"/>
    <mergeCell ref="AI471:AL471"/>
    <mergeCell ref="AM471:AP471"/>
    <mergeCell ref="AE855:AN855"/>
    <mergeCell ref="AM747:AN747"/>
    <mergeCell ref="AI759:AJ759"/>
    <mergeCell ref="AK759:AL759"/>
    <mergeCell ref="AM759:AN759"/>
    <mergeCell ref="AX747:AY747"/>
    <mergeCell ref="AZ747:BA747"/>
    <mergeCell ref="BB747:BC747"/>
    <mergeCell ref="BD747:BE747"/>
    <mergeCell ref="AV753:AW753"/>
    <mergeCell ref="BD752:BE752"/>
    <mergeCell ref="AV737:BG737"/>
    <mergeCell ref="AV738:BG738"/>
    <mergeCell ref="AV739:BG739"/>
    <mergeCell ref="AE745:AN745"/>
    <mergeCell ref="AE746:AF746"/>
    <mergeCell ref="AG746:AH746"/>
    <mergeCell ref="AI746:AJ746"/>
    <mergeCell ref="AE758:AN758"/>
    <mergeCell ref="AE759:AF759"/>
    <mergeCell ref="AG759:AH759"/>
    <mergeCell ref="AO759:AP759"/>
    <mergeCell ref="BB577:BD577"/>
    <mergeCell ref="AV736:BG736"/>
    <mergeCell ref="AV748:AW748"/>
    <mergeCell ref="AX748:AY748"/>
    <mergeCell ref="AZ748:BA748"/>
    <mergeCell ref="BB748:BC748"/>
    <mergeCell ref="V856:W856"/>
    <mergeCell ref="X856:Y856"/>
    <mergeCell ref="Z856:AA856"/>
    <mergeCell ref="AE840:AF840"/>
    <mergeCell ref="AE848:AF848"/>
    <mergeCell ref="AG848:AH848"/>
    <mergeCell ref="AI848:AJ848"/>
    <mergeCell ref="AK835:AL835"/>
    <mergeCell ref="AM835:AN835"/>
    <mergeCell ref="AM829:AN829"/>
    <mergeCell ref="AE835:AF835"/>
    <mergeCell ref="AG835:AH835"/>
    <mergeCell ref="AI835:AJ835"/>
    <mergeCell ref="AM766:AN766"/>
    <mergeCell ref="AE767:AF767"/>
    <mergeCell ref="AG767:AH767"/>
    <mergeCell ref="BF546:BH546"/>
    <mergeCell ref="AZ987:BB987"/>
    <mergeCell ref="BD987:BF987"/>
    <mergeCell ref="R857:S857"/>
    <mergeCell ref="T857:U857"/>
    <mergeCell ref="V857:W857"/>
    <mergeCell ref="X857:Y857"/>
    <mergeCell ref="Z857:AA857"/>
    <mergeCell ref="R855:AA855"/>
    <mergeCell ref="AK746:AL746"/>
    <mergeCell ref="AM746:AN746"/>
    <mergeCell ref="AE747:AF747"/>
    <mergeCell ref="AG747:AH747"/>
    <mergeCell ref="AM752:AN752"/>
    <mergeCell ref="BL962:BN962"/>
    <mergeCell ref="BD896:BF896"/>
    <mergeCell ref="BH896:BJ896"/>
    <mergeCell ref="BK955:BN955"/>
    <mergeCell ref="AY957:BB957"/>
    <mergeCell ref="BC957:BF957"/>
    <mergeCell ref="BG957:BJ957"/>
    <mergeCell ref="BK957:BN957"/>
    <mergeCell ref="BH895:BJ895"/>
    <mergeCell ref="AK926:AL926"/>
    <mergeCell ref="Y925:Z925"/>
    <mergeCell ref="AA925:AB925"/>
    <mergeCell ref="AE881:AJ881"/>
    <mergeCell ref="AE882:AJ882"/>
    <mergeCell ref="AE883:AJ883"/>
    <mergeCell ref="AE856:AF856"/>
    <mergeCell ref="AG856:AH856"/>
    <mergeCell ref="AG829:AH829"/>
    <mergeCell ref="AI829:AJ829"/>
    <mergeCell ref="AB432:AD432"/>
    <mergeCell ref="AF432:AH432"/>
    <mergeCell ref="AV435:AX435"/>
    <mergeCell ref="AZ435:BB435"/>
    <mergeCell ref="AJ440:AL440"/>
    <mergeCell ref="AF442:AH442"/>
    <mergeCell ref="AJ443:AL443"/>
    <mergeCell ref="AJ442:AL442"/>
    <mergeCell ref="AN976:AP976"/>
    <mergeCell ref="BC953:BF953"/>
    <mergeCell ref="BC955:BF955"/>
    <mergeCell ref="BG955:BJ955"/>
    <mergeCell ref="AZ895:BB895"/>
    <mergeCell ref="BD895:BF895"/>
    <mergeCell ref="AY978:BB978"/>
    <mergeCell ref="AU971:AX971"/>
    <mergeCell ref="AY971:BB971"/>
    <mergeCell ref="BC971:BF971"/>
    <mergeCell ref="BC873:BH873"/>
    <mergeCell ref="BC874:BH874"/>
    <mergeCell ref="BC875:BH875"/>
    <mergeCell ref="AK829:AL829"/>
    <mergeCell ref="AE839:AN839"/>
    <mergeCell ref="BD750:BE750"/>
    <mergeCell ref="AV751:AW751"/>
    <mergeCell ref="AX751:AY751"/>
    <mergeCell ref="AM821:AN821"/>
    <mergeCell ref="AH546:AJ546"/>
    <mergeCell ref="AL546:AN546"/>
    <mergeCell ref="AX546:AZ546"/>
    <mergeCell ref="BB546:BD546"/>
    <mergeCell ref="AH553:AJ553"/>
    <mergeCell ref="BL976:BN976"/>
    <mergeCell ref="BL1001:BN1001"/>
    <mergeCell ref="BK994:BN994"/>
    <mergeCell ref="AU996:AX996"/>
    <mergeCell ref="AY996:BB996"/>
    <mergeCell ref="BC996:BF996"/>
    <mergeCell ref="BG996:BJ996"/>
    <mergeCell ref="BK996:BN996"/>
    <mergeCell ref="AU997:AX997"/>
    <mergeCell ref="AY997:BB997"/>
    <mergeCell ref="BC997:BF997"/>
    <mergeCell ref="BG997:BJ997"/>
    <mergeCell ref="AU998:AX998"/>
    <mergeCell ref="AY998:BB998"/>
    <mergeCell ref="BC998:BF998"/>
    <mergeCell ref="BL987:BN987"/>
    <mergeCell ref="BG1000:BJ1000"/>
    <mergeCell ref="AU1001:AX1001"/>
    <mergeCell ref="AY1001:BB1001"/>
    <mergeCell ref="BG980:BJ980"/>
    <mergeCell ref="BK980:BN980"/>
    <mergeCell ref="AY980:BB980"/>
    <mergeCell ref="BC980:BF980"/>
    <mergeCell ref="BK990:BN990"/>
    <mergeCell ref="AU992:AX992"/>
    <mergeCell ref="AY992:BB992"/>
    <mergeCell ref="BC992:BF992"/>
    <mergeCell ref="BG992:BJ992"/>
    <mergeCell ref="BK992:BN992"/>
    <mergeCell ref="BK993:BN993"/>
    <mergeCell ref="BG977:BJ977"/>
    <mergeCell ref="BG979:BJ979"/>
    <mergeCell ref="BH987:BJ987"/>
    <mergeCell ref="AU979:AX979"/>
    <mergeCell ref="AY979:BB979"/>
    <mergeCell ref="BC979:BF979"/>
    <mergeCell ref="AU948:AX948"/>
    <mergeCell ref="AU972:AX972"/>
    <mergeCell ref="AU990:AX990"/>
    <mergeCell ref="AY967:BB967"/>
    <mergeCell ref="BD962:BF962"/>
    <mergeCell ref="AZ909:BB909"/>
    <mergeCell ref="AZ910:BB910"/>
    <mergeCell ref="AV904:AX904"/>
    <mergeCell ref="AZ893:BB893"/>
    <mergeCell ref="BG941:BH941"/>
    <mergeCell ref="BI941:BJ941"/>
    <mergeCell ref="AU950:AX950"/>
    <mergeCell ref="AY950:BB950"/>
    <mergeCell ref="BC950:BF950"/>
    <mergeCell ref="BG950:BJ950"/>
    <mergeCell ref="BD904:BF904"/>
    <mergeCell ref="BH904:BJ904"/>
    <mergeCell ref="AZ902:BB902"/>
    <mergeCell ref="BD902:BF902"/>
    <mergeCell ref="AY955:BB955"/>
    <mergeCell ref="AY953:BB953"/>
    <mergeCell ref="AY943:BB943"/>
    <mergeCell ref="BC943:BF943"/>
    <mergeCell ref="AY945:BB945"/>
    <mergeCell ref="BC945:BF945"/>
    <mergeCell ref="AZ899:BB899"/>
    <mergeCell ref="AY941:AZ941"/>
    <mergeCell ref="BA941:BB941"/>
    <mergeCell ref="BG1003:BJ1003"/>
    <mergeCell ref="AU994:AX994"/>
    <mergeCell ref="AY994:BB994"/>
    <mergeCell ref="BC994:BF994"/>
    <mergeCell ref="BG994:BJ994"/>
    <mergeCell ref="BG998:BJ998"/>
    <mergeCell ref="BL998:BN998"/>
    <mergeCell ref="AU1000:AX1000"/>
    <mergeCell ref="AY1000:BB1000"/>
    <mergeCell ref="BC1000:BF1000"/>
    <mergeCell ref="BG990:BJ990"/>
    <mergeCell ref="AY990:BB990"/>
    <mergeCell ref="BC990:BF990"/>
    <mergeCell ref="AU1005:AX1005"/>
    <mergeCell ref="BL1002:BN1002"/>
    <mergeCell ref="AU1002:AX1002"/>
    <mergeCell ref="AY1002:BB1002"/>
    <mergeCell ref="BK1004:BN1004"/>
    <mergeCell ref="BK1005:BN1005"/>
    <mergeCell ref="BC1004:BF1004"/>
    <mergeCell ref="BG1004:BJ1004"/>
    <mergeCell ref="BC1005:BF1005"/>
    <mergeCell ref="BC1001:BF1001"/>
    <mergeCell ref="BG1001:BJ1001"/>
    <mergeCell ref="AU993:AX993"/>
    <mergeCell ref="AY993:BB993"/>
    <mergeCell ref="BC993:BF993"/>
    <mergeCell ref="BG993:BJ993"/>
    <mergeCell ref="AU1006:AX1006"/>
    <mergeCell ref="AY1006:BB1006"/>
    <mergeCell ref="BC1006:BF1006"/>
    <mergeCell ref="BG1006:BJ1006"/>
    <mergeCell ref="BK1006:BN1006"/>
    <mergeCell ref="BG1005:BJ1005"/>
    <mergeCell ref="I437:S437"/>
    <mergeCell ref="X437:Z437"/>
    <mergeCell ref="AB437:AD437"/>
    <mergeCell ref="AF437:AH437"/>
    <mergeCell ref="AJ437:AL437"/>
    <mergeCell ref="AV437:AX437"/>
    <mergeCell ref="AZ437:BB437"/>
    <mergeCell ref="BD437:BF437"/>
    <mergeCell ref="BH437:BJ437"/>
    <mergeCell ref="AJ438:AL438"/>
    <mergeCell ref="AJ454:AL454"/>
    <mergeCell ref="X442:Z442"/>
    <mergeCell ref="AV442:AX442"/>
    <mergeCell ref="BD442:BF442"/>
    <mergeCell ref="BK988:BN988"/>
    <mergeCell ref="BK989:BN989"/>
    <mergeCell ref="AU1004:AX1004"/>
    <mergeCell ref="BG971:BJ971"/>
    <mergeCell ref="AI828:AJ828"/>
    <mergeCell ref="AK828:AL828"/>
    <mergeCell ref="AY1004:BB1004"/>
    <mergeCell ref="BC1002:BF1002"/>
    <mergeCell ref="BG1002:BJ1002"/>
    <mergeCell ref="AU1003:AX1003"/>
    <mergeCell ref="AY1003:BB1003"/>
    <mergeCell ref="BC1003:BF1003"/>
    <mergeCell ref="AC925:AD925"/>
    <mergeCell ref="Y921:Z921"/>
    <mergeCell ref="AA948:AD948"/>
    <mergeCell ref="W956:Z956"/>
    <mergeCell ref="AA956:AD956"/>
    <mergeCell ref="AE956:AH956"/>
    <mergeCell ref="AI956:AL956"/>
    <mergeCell ref="AM956:AP956"/>
    <mergeCell ref="Y941:Z941"/>
    <mergeCell ref="BC968:BF968"/>
    <mergeCell ref="AZ962:BB962"/>
    <mergeCell ref="BC941:BD941"/>
    <mergeCell ref="Y928:Z928"/>
    <mergeCell ref="Y924:Z924"/>
    <mergeCell ref="W920:Z920"/>
    <mergeCell ref="X909:Z909"/>
    <mergeCell ref="X915:Z915"/>
    <mergeCell ref="X914:Z914"/>
    <mergeCell ref="AE929:AF929"/>
    <mergeCell ref="AG929:AH929"/>
    <mergeCell ref="AI929:AJ929"/>
    <mergeCell ref="W925:X925"/>
    <mergeCell ref="W928:X928"/>
    <mergeCell ref="AG925:AH925"/>
    <mergeCell ref="Y926:Z926"/>
    <mergeCell ref="AC926:AD926"/>
    <mergeCell ref="AA928:AB928"/>
    <mergeCell ref="X911:Z911"/>
    <mergeCell ref="AB911:AD911"/>
    <mergeCell ref="AG924:AH924"/>
    <mergeCell ref="AG926:AH926"/>
    <mergeCell ref="AC924:AD924"/>
    <mergeCell ref="AI926:AJ926"/>
    <mergeCell ref="AB915:AD915"/>
    <mergeCell ref="AB917:AD917"/>
    <mergeCell ref="AB909:AD909"/>
    <mergeCell ref="AA920:AD920"/>
    <mergeCell ref="AC921:AD921"/>
    <mergeCell ref="AE921:AF921"/>
    <mergeCell ref="AG921:AH921"/>
    <mergeCell ref="AB918:AD918"/>
    <mergeCell ref="X875:AC875"/>
    <mergeCell ref="X876:AC876"/>
    <mergeCell ref="AI856:AJ856"/>
    <mergeCell ref="W922:X922"/>
    <mergeCell ref="Y922:Z922"/>
    <mergeCell ref="AA922:AB922"/>
    <mergeCell ref="AB916:AD916"/>
    <mergeCell ref="AJ903:AL903"/>
    <mergeCell ref="AA921:AB921"/>
    <mergeCell ref="X902:Z902"/>
    <mergeCell ref="AF899:AH899"/>
    <mergeCell ref="X904:Z904"/>
    <mergeCell ref="X901:Z901"/>
    <mergeCell ref="AB901:AD901"/>
    <mergeCell ref="AF901:AH901"/>
    <mergeCell ref="AJ901:AL901"/>
    <mergeCell ref="AK856:AL856"/>
    <mergeCell ref="Z860:AA860"/>
    <mergeCell ref="Z861:AA861"/>
    <mergeCell ref="AE873:AJ873"/>
    <mergeCell ref="AE874:AJ874"/>
    <mergeCell ref="AE875:AJ875"/>
    <mergeCell ref="AE945:AH945"/>
    <mergeCell ref="AE877:AJ877"/>
    <mergeCell ref="W941:X941"/>
    <mergeCell ref="AM943:AP943"/>
    <mergeCell ref="W926:X926"/>
    <mergeCell ref="AA926:AB926"/>
    <mergeCell ref="AK928:AL928"/>
    <mergeCell ref="AE836:AF836"/>
    <mergeCell ref="AO856:AP856"/>
    <mergeCell ref="AB903:AD903"/>
    <mergeCell ref="AC922:AD922"/>
    <mergeCell ref="W921:X921"/>
    <mergeCell ref="BK950:BN950"/>
    <mergeCell ref="BK875:BN875"/>
    <mergeCell ref="BC876:BH876"/>
    <mergeCell ref="BC877:BH877"/>
    <mergeCell ref="BC878:BH878"/>
    <mergeCell ref="BC879:BH879"/>
    <mergeCell ref="BC881:BH881"/>
    <mergeCell ref="BC882:BH882"/>
    <mergeCell ref="BC883:BH883"/>
    <mergeCell ref="BC884:BH884"/>
    <mergeCell ref="AV876:BA876"/>
    <mergeCell ref="BD893:BF893"/>
    <mergeCell ref="BH893:BJ893"/>
    <mergeCell ref="BC944:BF944"/>
    <mergeCell ref="BG944:BJ944"/>
    <mergeCell ref="BE941:BF941"/>
    <mergeCell ref="AC928:AD928"/>
    <mergeCell ref="AE927:AF927"/>
    <mergeCell ref="AG927:AH927"/>
    <mergeCell ref="AE924:AF924"/>
    <mergeCell ref="W945:Z945"/>
    <mergeCell ref="AB914:AD914"/>
    <mergeCell ref="AY975:BB975"/>
    <mergeCell ref="W970:Z970"/>
    <mergeCell ref="AA970:AD970"/>
    <mergeCell ref="AE970:AH970"/>
    <mergeCell ref="AI970:AL970"/>
    <mergeCell ref="W971:Z971"/>
    <mergeCell ref="AA971:AD971"/>
    <mergeCell ref="BC977:BF977"/>
    <mergeCell ref="AE971:AH971"/>
    <mergeCell ref="AI971:AL971"/>
    <mergeCell ref="BG989:BJ989"/>
    <mergeCell ref="AU988:AX988"/>
    <mergeCell ref="AY988:BB988"/>
    <mergeCell ref="BC988:BF988"/>
    <mergeCell ref="AE827:AN827"/>
    <mergeCell ref="AA945:AD945"/>
    <mergeCell ref="W953:Z953"/>
    <mergeCell ref="W963:Z963"/>
    <mergeCell ref="AA963:AD963"/>
    <mergeCell ref="AE963:AH963"/>
    <mergeCell ref="AI963:AL963"/>
    <mergeCell ref="W962:Z962"/>
    <mergeCell ref="W939:X939"/>
    <mergeCell ref="W929:X929"/>
    <mergeCell ref="Y929:Z929"/>
    <mergeCell ref="AC929:AD929"/>
    <mergeCell ref="AU989:AX989"/>
    <mergeCell ref="AA929:AB929"/>
    <mergeCell ref="AF903:AH903"/>
    <mergeCell ref="AE925:AF925"/>
    <mergeCell ref="AE965:AH965"/>
    <mergeCell ref="AI965:AL965"/>
    <mergeCell ref="AM965:AP965"/>
    <mergeCell ref="BH962:BJ962"/>
    <mergeCell ref="AA955:AD955"/>
    <mergeCell ref="AA957:AD957"/>
    <mergeCell ref="AA962:AD962"/>
    <mergeCell ref="W966:Z966"/>
    <mergeCell ref="AA966:AD966"/>
    <mergeCell ref="W967:Z967"/>
    <mergeCell ref="AA972:AD972"/>
    <mergeCell ref="W965:Z965"/>
    <mergeCell ref="AE966:AH966"/>
    <mergeCell ref="AA965:AD965"/>
    <mergeCell ref="W964:Z964"/>
    <mergeCell ref="AA964:AD964"/>
    <mergeCell ref="BC963:BF963"/>
    <mergeCell ref="BG963:BJ963"/>
    <mergeCell ref="AY989:BB989"/>
    <mergeCell ref="BC989:BF989"/>
    <mergeCell ref="AV962:AX962"/>
    <mergeCell ref="AM945:AP945"/>
    <mergeCell ref="AM944:AP944"/>
    <mergeCell ref="AE972:AH972"/>
    <mergeCell ref="AN970:AP970"/>
    <mergeCell ref="AN972:AP972"/>
    <mergeCell ref="AE964:AH964"/>
    <mergeCell ref="AE948:AH948"/>
    <mergeCell ref="AI925:AJ925"/>
    <mergeCell ref="AK941:AL941"/>
    <mergeCell ref="AE962:AH962"/>
    <mergeCell ref="AI962:AL962"/>
    <mergeCell ref="AE926:AF926"/>
    <mergeCell ref="AM962:AP962"/>
    <mergeCell ref="AM955:AP955"/>
    <mergeCell ref="AM957:AP957"/>
    <mergeCell ref="AU955:AX955"/>
    <mergeCell ref="AI954:AL954"/>
    <mergeCell ref="AE955:AH955"/>
    <mergeCell ref="AI955:AL955"/>
    <mergeCell ref="AE957:AH957"/>
    <mergeCell ref="AI957:AL957"/>
    <mergeCell ref="AY964:BB964"/>
    <mergeCell ref="AM988:AP988"/>
    <mergeCell ref="AM967:AP967"/>
    <mergeCell ref="AV987:AX987"/>
    <mergeCell ref="AI964:AL964"/>
    <mergeCell ref="AU977:AX977"/>
    <mergeCell ref="AY977:BB977"/>
    <mergeCell ref="AK929:AL929"/>
    <mergeCell ref="W1003:Z1003"/>
    <mergeCell ref="AA1003:AD1003"/>
    <mergeCell ref="AE1003:AH1003"/>
    <mergeCell ref="AI1003:AL1003"/>
    <mergeCell ref="AM964:AP964"/>
    <mergeCell ref="AU964:AX964"/>
    <mergeCell ref="AE884:AJ884"/>
    <mergeCell ref="AN896:AP896"/>
    <mergeCell ref="AM948:AP948"/>
    <mergeCell ref="AI944:AL944"/>
    <mergeCell ref="AU944:AX944"/>
    <mergeCell ref="AI941:AJ941"/>
    <mergeCell ref="AF918:AH918"/>
    <mergeCell ref="AN918:AP918"/>
    <mergeCell ref="AK925:AL925"/>
    <mergeCell ref="AI950:AL950"/>
    <mergeCell ref="AJ899:AL899"/>
    <mergeCell ref="AM953:AP953"/>
    <mergeCell ref="AJ897:AL897"/>
    <mergeCell ref="AU945:AX945"/>
    <mergeCell ref="AU941:AV941"/>
    <mergeCell ref="AW941:AX941"/>
    <mergeCell ref="AI945:AL945"/>
    <mergeCell ref="AI927:AJ927"/>
    <mergeCell ref="AK927:AL927"/>
    <mergeCell ref="AI928:AJ928"/>
    <mergeCell ref="AA950:AD950"/>
    <mergeCell ref="AE950:AH950"/>
    <mergeCell ref="AM979:AP979"/>
    <mergeCell ref="AM980:AP980"/>
    <mergeCell ref="AM989:AP989"/>
    <mergeCell ref="AA988:AD988"/>
    <mergeCell ref="W996:Z996"/>
    <mergeCell ref="AA996:AD996"/>
    <mergeCell ref="AE996:AH996"/>
    <mergeCell ref="AI996:AL996"/>
    <mergeCell ref="AM996:AP996"/>
    <mergeCell ref="W997:Z997"/>
    <mergeCell ref="AA997:AD997"/>
    <mergeCell ref="AE997:AH997"/>
    <mergeCell ref="AI997:AL997"/>
    <mergeCell ref="W998:Z998"/>
    <mergeCell ref="AA998:AD998"/>
    <mergeCell ref="AE998:AH998"/>
    <mergeCell ref="AI998:AL998"/>
    <mergeCell ref="AN998:AP998"/>
    <mergeCell ref="AN1001:AP1001"/>
    <mergeCell ref="AN1002:AP1002"/>
    <mergeCell ref="AA1002:AD1002"/>
    <mergeCell ref="AI1002:AL1002"/>
    <mergeCell ref="AI974:AL974"/>
    <mergeCell ref="W975:Z975"/>
    <mergeCell ref="AA975:AD975"/>
    <mergeCell ref="AE975:AH975"/>
    <mergeCell ref="AI975:AL975"/>
    <mergeCell ref="W948:Z948"/>
    <mergeCell ref="AM963:AP963"/>
    <mergeCell ref="W950:Z950"/>
    <mergeCell ref="W954:Z954"/>
    <mergeCell ref="W955:Z955"/>
    <mergeCell ref="W957:Z957"/>
    <mergeCell ref="AE933:AF933"/>
    <mergeCell ref="J907:P907"/>
    <mergeCell ref="X910:Z910"/>
    <mergeCell ref="X912:Z912"/>
    <mergeCell ref="X913:Z913"/>
    <mergeCell ref="AE922:AF922"/>
    <mergeCell ref="AG922:AH922"/>
    <mergeCell ref="AI922:AJ922"/>
    <mergeCell ref="AK922:AL922"/>
    <mergeCell ref="W923:X923"/>
    <mergeCell ref="Y923:Z923"/>
    <mergeCell ref="AA923:AB923"/>
    <mergeCell ref="AC923:AD923"/>
    <mergeCell ref="AE923:AF923"/>
    <mergeCell ref="AG923:AH923"/>
    <mergeCell ref="AI923:AJ923"/>
    <mergeCell ref="AK923:AL923"/>
    <mergeCell ref="W924:X924"/>
    <mergeCell ref="AA924:AB924"/>
    <mergeCell ref="AI966:AL966"/>
    <mergeCell ref="AM966:AP966"/>
    <mergeCell ref="W974:Z974"/>
    <mergeCell ref="R941:S941"/>
    <mergeCell ref="W943:Z943"/>
    <mergeCell ref="AA943:AD943"/>
    <mergeCell ref="AE943:AH943"/>
    <mergeCell ref="O941:Q941"/>
    <mergeCell ref="W927:X927"/>
    <mergeCell ref="Y927:Z927"/>
    <mergeCell ref="AA941:AB941"/>
    <mergeCell ref="AC941:AD941"/>
    <mergeCell ref="W944:Z944"/>
    <mergeCell ref="W930:X930"/>
    <mergeCell ref="Y930:Z930"/>
    <mergeCell ref="W931:X931"/>
    <mergeCell ref="Y931:Z931"/>
    <mergeCell ref="W932:X932"/>
    <mergeCell ref="Y932:Z932"/>
    <mergeCell ref="AG941:AH941"/>
    <mergeCell ref="AE939:AF939"/>
    <mergeCell ref="AA927:AB927"/>
    <mergeCell ref="AC927:AD927"/>
    <mergeCell ref="W935:X935"/>
    <mergeCell ref="Y935:Z935"/>
    <mergeCell ref="AA935:AB935"/>
    <mergeCell ref="AC935:AD935"/>
    <mergeCell ref="AE935:AF935"/>
    <mergeCell ref="AG935:AH935"/>
    <mergeCell ref="AA939:AB939"/>
    <mergeCell ref="W933:X933"/>
    <mergeCell ref="Y933:Z933"/>
    <mergeCell ref="AA933:AB933"/>
    <mergeCell ref="AC933:AD933"/>
    <mergeCell ref="W993:Z993"/>
    <mergeCell ref="AA993:AD993"/>
    <mergeCell ref="AE993:AH993"/>
    <mergeCell ref="AI993:AL993"/>
    <mergeCell ref="AM987:AP987"/>
    <mergeCell ref="AM992:AP992"/>
    <mergeCell ref="AA989:AD989"/>
    <mergeCell ref="AA977:AD977"/>
    <mergeCell ref="W992:Z992"/>
    <mergeCell ref="AI988:AL988"/>
    <mergeCell ref="W989:Z989"/>
    <mergeCell ref="AA987:AD987"/>
    <mergeCell ref="AE987:AH987"/>
    <mergeCell ref="AI987:AL987"/>
    <mergeCell ref="AE979:AH979"/>
    <mergeCell ref="AI979:AL979"/>
    <mergeCell ref="AE988:AH988"/>
    <mergeCell ref="AE989:AH989"/>
    <mergeCell ref="AI989:AL989"/>
    <mergeCell ref="W988:Z988"/>
    <mergeCell ref="AM993:AP993"/>
    <mergeCell ref="AI992:AL992"/>
    <mergeCell ref="AM990:AP990"/>
    <mergeCell ref="AE977:AH977"/>
    <mergeCell ref="AI977:AL977"/>
    <mergeCell ref="W978:Z978"/>
    <mergeCell ref="AA978:AD978"/>
    <mergeCell ref="AE978:AH978"/>
    <mergeCell ref="AI978:AL978"/>
    <mergeCell ref="AM978:AP978"/>
    <mergeCell ref="W979:Z979"/>
    <mergeCell ref="AA979:AD979"/>
    <mergeCell ref="X893:Z893"/>
    <mergeCell ref="AB893:AD893"/>
    <mergeCell ref="X809:Y809"/>
    <mergeCell ref="Z809:AA809"/>
    <mergeCell ref="V836:W836"/>
    <mergeCell ref="X836:Y836"/>
    <mergeCell ref="Z836:AA836"/>
    <mergeCell ref="R841:S841"/>
    <mergeCell ref="R816:S816"/>
    <mergeCell ref="AE879:AJ879"/>
    <mergeCell ref="AM836:AN836"/>
    <mergeCell ref="V848:W848"/>
    <mergeCell ref="X848:Y848"/>
    <mergeCell ref="Z848:AA848"/>
    <mergeCell ref="AE878:AJ878"/>
    <mergeCell ref="Z774:AA774"/>
    <mergeCell ref="Z820:AA820"/>
    <mergeCell ref="R812:AA812"/>
    <mergeCell ref="R813:S813"/>
    <mergeCell ref="T813:U813"/>
    <mergeCell ref="V813:W813"/>
    <mergeCell ref="X813:Y813"/>
    <mergeCell ref="Z813:AA813"/>
    <mergeCell ref="T816:U816"/>
    <mergeCell ref="AE876:AJ876"/>
    <mergeCell ref="R848:S848"/>
    <mergeCell ref="T848:U848"/>
    <mergeCell ref="R835:S835"/>
    <mergeCell ref="V819:W819"/>
    <mergeCell ref="X819:Y819"/>
    <mergeCell ref="R856:S856"/>
    <mergeCell ref="T856:U856"/>
    <mergeCell ref="AV746:AW746"/>
    <mergeCell ref="AX746:AY746"/>
    <mergeCell ref="AZ746:BA746"/>
    <mergeCell ref="AJ693:AL693"/>
    <mergeCell ref="AN693:AP693"/>
    <mergeCell ref="AV693:AX693"/>
    <mergeCell ref="BH684:BJ684"/>
    <mergeCell ref="AV714:BN714"/>
    <mergeCell ref="BH701:BJ701"/>
    <mergeCell ref="BL701:BN701"/>
    <mergeCell ref="AV745:BE745"/>
    <mergeCell ref="AI767:AJ767"/>
    <mergeCell ref="AK767:AL767"/>
    <mergeCell ref="AM767:AN767"/>
    <mergeCell ref="X821:Y821"/>
    <mergeCell ref="R773:AA773"/>
    <mergeCell ref="R774:S774"/>
    <mergeCell ref="T774:U774"/>
    <mergeCell ref="V774:W774"/>
    <mergeCell ref="AH517:AJ517"/>
    <mergeCell ref="AL517:AN517"/>
    <mergeCell ref="BG472:BJ472"/>
    <mergeCell ref="BJ546:BL546"/>
    <mergeCell ref="AH547:AJ547"/>
    <mergeCell ref="AF370:AH370"/>
    <mergeCell ref="AJ370:AL370"/>
    <mergeCell ref="AD576:AF576"/>
    <mergeCell ref="BL367:BN367"/>
    <mergeCell ref="BH368:BJ368"/>
    <mergeCell ref="BL368:BN368"/>
    <mergeCell ref="AZ685:BB685"/>
    <mergeCell ref="BD685:BF685"/>
    <mergeCell ref="AZ753:BA753"/>
    <mergeCell ref="BB753:BC753"/>
    <mergeCell ref="BD753:BE753"/>
    <mergeCell ref="AO746:AP746"/>
    <mergeCell ref="AN705:AP705"/>
    <mergeCell ref="AV705:AX705"/>
    <mergeCell ref="AV727:BN727"/>
    <mergeCell ref="AJ721:AL721"/>
    <mergeCell ref="BH693:BJ693"/>
    <mergeCell ref="AZ693:BB693"/>
    <mergeCell ref="BD693:BF693"/>
    <mergeCell ref="BD684:BF684"/>
    <mergeCell ref="BL693:BN693"/>
    <mergeCell ref="BH685:BJ685"/>
    <mergeCell ref="BL692:BN692"/>
    <mergeCell ref="BB746:BC746"/>
    <mergeCell ref="BD746:BE746"/>
    <mergeCell ref="AV747:AW747"/>
    <mergeCell ref="AX753:AY753"/>
    <mergeCell ref="AV367:AX367"/>
    <mergeCell ref="AV368:AX368"/>
    <mergeCell ref="AV369:AX369"/>
    <mergeCell ref="AN366:AP366"/>
    <mergeCell ref="AP576:AT576"/>
    <mergeCell ref="AX562:AZ562"/>
    <mergeCell ref="BB562:BD562"/>
    <mergeCell ref="AL563:AN563"/>
    <mergeCell ref="AL538:AN538"/>
    <mergeCell ref="AL552:AN552"/>
    <mergeCell ref="BF547:BH547"/>
    <mergeCell ref="AY472:BB472"/>
    <mergeCell ref="BC472:BF472"/>
    <mergeCell ref="BB548:BD548"/>
    <mergeCell ref="BF548:BH548"/>
    <mergeCell ref="AZ459:BB459"/>
    <mergeCell ref="BF526:BH526"/>
    <mergeCell ref="AX518:AZ518"/>
    <mergeCell ref="BB518:BD518"/>
    <mergeCell ref="AN372:AP372"/>
    <mergeCell ref="AZ372:BB372"/>
    <mergeCell ref="BD372:BF372"/>
    <mergeCell ref="BH372:BJ372"/>
    <mergeCell ref="V816:W816"/>
    <mergeCell ref="X816:Y816"/>
    <mergeCell ref="Z816:AA816"/>
    <mergeCell ref="R817:S817"/>
    <mergeCell ref="T817:U817"/>
    <mergeCell ref="V817:W817"/>
    <mergeCell ref="X817:Y817"/>
    <mergeCell ref="Z817:AA817"/>
    <mergeCell ref="R818:S818"/>
    <mergeCell ref="T818:U818"/>
    <mergeCell ref="V818:W818"/>
    <mergeCell ref="X818:Y818"/>
    <mergeCell ref="Z818:AA818"/>
    <mergeCell ref="R819:S819"/>
    <mergeCell ref="T819:U819"/>
    <mergeCell ref="Z819:AA819"/>
    <mergeCell ref="R814:S814"/>
    <mergeCell ref="R793:S793"/>
    <mergeCell ref="T793:U793"/>
    <mergeCell ref="V793:W793"/>
    <mergeCell ref="X793:Y793"/>
    <mergeCell ref="X786:Y786"/>
    <mergeCell ref="Z786:AA786"/>
    <mergeCell ref="R785:AA785"/>
    <mergeCell ref="Z787:AA787"/>
    <mergeCell ref="R786:S786"/>
    <mergeCell ref="R847:S847"/>
    <mergeCell ref="T847:U847"/>
    <mergeCell ref="V847:W847"/>
    <mergeCell ref="X847:Y847"/>
    <mergeCell ref="Z847:AA847"/>
    <mergeCell ref="R821:S821"/>
    <mergeCell ref="T821:U821"/>
    <mergeCell ref="V821:W821"/>
    <mergeCell ref="T841:U841"/>
    <mergeCell ref="V841:W841"/>
    <mergeCell ref="T808:U808"/>
    <mergeCell ref="V808:W808"/>
    <mergeCell ref="X808:Y808"/>
    <mergeCell ref="Z808:AA808"/>
    <mergeCell ref="R809:S809"/>
    <mergeCell ref="T809:U809"/>
    <mergeCell ref="V809:W809"/>
    <mergeCell ref="Z821:AA821"/>
    <mergeCell ref="R827:AA827"/>
    <mergeCell ref="R820:S820"/>
    <mergeCell ref="T820:U820"/>
    <mergeCell ref="V820:W820"/>
    <mergeCell ref="X820:Y820"/>
    <mergeCell ref="I369:S369"/>
    <mergeCell ref="AF367:AH367"/>
    <mergeCell ref="R766:S766"/>
    <mergeCell ref="T766:U766"/>
    <mergeCell ref="V766:W766"/>
    <mergeCell ref="X766:Y766"/>
    <mergeCell ref="Z766:AA766"/>
    <mergeCell ref="R767:S767"/>
    <mergeCell ref="T767:U767"/>
    <mergeCell ref="V767:W767"/>
    <mergeCell ref="X767:Y767"/>
    <mergeCell ref="Z767:AA767"/>
    <mergeCell ref="X693:Z693"/>
    <mergeCell ref="R628:T628"/>
    <mergeCell ref="R614:T614"/>
    <mergeCell ref="T705:V705"/>
    <mergeCell ref="X705:Z705"/>
    <mergeCell ref="X659:Z659"/>
    <mergeCell ref="Z614:AB614"/>
    <mergeCell ref="AB664:AD664"/>
    <mergeCell ref="X681:Z681"/>
    <mergeCell ref="AB681:AD681"/>
    <mergeCell ref="AB705:AD705"/>
    <mergeCell ref="X753:Y753"/>
    <mergeCell ref="AB682:AD682"/>
    <mergeCell ref="V630:X630"/>
    <mergeCell ref="Z630:AB630"/>
    <mergeCell ref="AE738:AP738"/>
    <mergeCell ref="AE739:AP739"/>
    <mergeCell ref="AN721:AP721"/>
    <mergeCell ref="AI747:AJ747"/>
    <mergeCell ref="AJ372:AL372"/>
    <mergeCell ref="X123:Z123"/>
    <mergeCell ref="AB123:AP123"/>
    <mergeCell ref="R746:S746"/>
    <mergeCell ref="R747:S747"/>
    <mergeCell ref="R753:S753"/>
    <mergeCell ref="R754:S754"/>
    <mergeCell ref="T747:U747"/>
    <mergeCell ref="T753:U753"/>
    <mergeCell ref="T754:U754"/>
    <mergeCell ref="V747:W747"/>
    <mergeCell ref="V753:W753"/>
    <mergeCell ref="T746:U746"/>
    <mergeCell ref="V746:W746"/>
    <mergeCell ref="X746:Y746"/>
    <mergeCell ref="Z746:AA746"/>
    <mergeCell ref="Z747:AA747"/>
    <mergeCell ref="Z753:AA753"/>
    <mergeCell ref="R612:T612"/>
    <mergeCell ref="X747:Y747"/>
    <mergeCell ref="V754:W754"/>
    <mergeCell ref="AD610:AF610"/>
    <mergeCell ref="AG753:AH753"/>
    <mergeCell ref="AI753:AJ753"/>
    <mergeCell ref="AK753:AL753"/>
    <mergeCell ref="AM753:AN753"/>
    <mergeCell ref="AH548:AJ548"/>
    <mergeCell ref="T683:V683"/>
    <mergeCell ref="AB644:AD644"/>
    <mergeCell ref="R616:T616"/>
    <mergeCell ref="I372:S372"/>
    <mergeCell ref="X372:Z372"/>
    <mergeCell ref="AB372:AD372"/>
    <mergeCell ref="I727:K727"/>
    <mergeCell ref="M727:O727"/>
    <mergeCell ref="X727:AP727"/>
    <mergeCell ref="I714:K714"/>
    <mergeCell ref="M713:O713"/>
    <mergeCell ref="M714:O714"/>
    <mergeCell ref="X713:AP713"/>
    <mergeCell ref="AB721:AD721"/>
    <mergeCell ref="AD597:AF597"/>
    <mergeCell ref="Z588:AB588"/>
    <mergeCell ref="AD588:AF588"/>
    <mergeCell ref="V601:X601"/>
    <mergeCell ref="Z754:AA754"/>
    <mergeCell ref="X754:Y754"/>
    <mergeCell ref="AD618:AF618"/>
    <mergeCell ref="AE753:AF753"/>
    <mergeCell ref="AF721:AH721"/>
    <mergeCell ref="AF657:AH657"/>
    <mergeCell ref="AH588:AJ588"/>
    <mergeCell ref="AJ682:AL682"/>
    <mergeCell ref="X692:Z692"/>
    <mergeCell ref="AF683:AH683"/>
    <mergeCell ref="AF685:AH685"/>
    <mergeCell ref="X683:Z683"/>
    <mergeCell ref="AF681:AH681"/>
    <mergeCell ref="AJ681:AL681"/>
    <mergeCell ref="AJ663:AL663"/>
    <mergeCell ref="AF693:AH693"/>
    <mergeCell ref="AF649:AH649"/>
    <mergeCell ref="N597:P597"/>
    <mergeCell ref="R597:T597"/>
    <mergeCell ref="R745:AA745"/>
    <mergeCell ref="R759:S759"/>
    <mergeCell ref="T759:U759"/>
    <mergeCell ref="V759:W759"/>
    <mergeCell ref="X759:Y759"/>
    <mergeCell ref="Z759:AA759"/>
    <mergeCell ref="R760:S760"/>
    <mergeCell ref="T760:U760"/>
    <mergeCell ref="V760:W760"/>
    <mergeCell ref="X760:Y760"/>
    <mergeCell ref="Z760:AA760"/>
    <mergeCell ref="X721:Z721"/>
    <mergeCell ref="X655:Z655"/>
    <mergeCell ref="X679:Z679"/>
    <mergeCell ref="N630:P630"/>
    <mergeCell ref="R630:T630"/>
    <mergeCell ref="N632:P632"/>
    <mergeCell ref="R632:T632"/>
    <mergeCell ref="V632:X632"/>
    <mergeCell ref="Z632:AB632"/>
    <mergeCell ref="T679:V679"/>
    <mergeCell ref="T682:V682"/>
    <mergeCell ref="X714:AP714"/>
    <mergeCell ref="X682:Z682"/>
    <mergeCell ref="AK747:AL747"/>
    <mergeCell ref="AE736:AP736"/>
    <mergeCell ref="AE737:AP737"/>
    <mergeCell ref="AF645:AH645"/>
    <mergeCell ref="Z635:AB635"/>
    <mergeCell ref="AD635:AF635"/>
    <mergeCell ref="AJ665:AL665"/>
    <mergeCell ref="AN665:AP665"/>
    <mergeCell ref="AB665:AD665"/>
    <mergeCell ref="AD605:AF605"/>
    <mergeCell ref="Z609:AB609"/>
    <mergeCell ref="AD608:AF608"/>
    <mergeCell ref="AD601:AF601"/>
    <mergeCell ref="AD609:AF609"/>
    <mergeCell ref="V604:X604"/>
    <mergeCell ref="Z604:AB604"/>
    <mergeCell ref="AD604:AF604"/>
    <mergeCell ref="N598:P598"/>
    <mergeCell ref="R598:T598"/>
    <mergeCell ref="V600:X600"/>
    <mergeCell ref="V597:X597"/>
    <mergeCell ref="N599:P599"/>
    <mergeCell ref="R599:T599"/>
    <mergeCell ref="AL587:AN587"/>
    <mergeCell ref="AD582:AF582"/>
    <mergeCell ref="R758:AA758"/>
    <mergeCell ref="N611:P611"/>
    <mergeCell ref="R611:T611"/>
    <mergeCell ref="Z608:AB608"/>
    <mergeCell ref="AN647:AP647"/>
    <mergeCell ref="AB659:AD659"/>
    <mergeCell ref="AF651:AH651"/>
    <mergeCell ref="AN658:AP658"/>
    <mergeCell ref="AJ651:AL651"/>
    <mergeCell ref="AL588:AN588"/>
    <mergeCell ref="Z583:AB583"/>
    <mergeCell ref="AD583:AF583"/>
    <mergeCell ref="AH583:AJ583"/>
    <mergeCell ref="AL583:AN583"/>
    <mergeCell ref="AH587:AJ587"/>
    <mergeCell ref="AD614:AF614"/>
    <mergeCell ref="BH408:BJ408"/>
    <mergeCell ref="BH373:BJ373"/>
    <mergeCell ref="AZ421:BB421"/>
    <mergeCell ref="AF421:AH421"/>
    <mergeCell ref="AZ387:BB387"/>
    <mergeCell ref="AB379:AD379"/>
    <mergeCell ref="W391:Z391"/>
    <mergeCell ref="AA391:AD391"/>
    <mergeCell ref="AB381:AD381"/>
    <mergeCell ref="AF381:AH381"/>
    <mergeCell ref="BD376:BF376"/>
    <mergeCell ref="W411:Z411"/>
    <mergeCell ref="AF416:AH416"/>
    <mergeCell ref="AE391:AH391"/>
    <mergeCell ref="BH416:BJ416"/>
    <mergeCell ref="AF417:AH417"/>
    <mergeCell ref="BD421:BF421"/>
    <mergeCell ref="BH387:BJ387"/>
    <mergeCell ref="X417:Z417"/>
    <mergeCell ref="X384:Z384"/>
    <mergeCell ref="AZ406:BB406"/>
    <mergeCell ref="X408:Z408"/>
    <mergeCell ref="AV407:AX407"/>
    <mergeCell ref="W389:Z389"/>
    <mergeCell ref="AA389:AD389"/>
    <mergeCell ref="AE389:AH389"/>
    <mergeCell ref="AI389:AL389"/>
    <mergeCell ref="AM389:AP389"/>
    <mergeCell ref="AJ407:AL407"/>
    <mergeCell ref="AI390:AL390"/>
    <mergeCell ref="BH406:BJ406"/>
    <mergeCell ref="BC391:BF391"/>
    <mergeCell ref="BK423:BN423"/>
    <mergeCell ref="BK425:BN425"/>
    <mergeCell ref="BH441:BJ441"/>
    <mergeCell ref="AV454:AX454"/>
    <mergeCell ref="BL434:BN434"/>
    <mergeCell ref="BH435:BJ435"/>
    <mergeCell ref="AJ450:AL450"/>
    <mergeCell ref="BH438:BJ438"/>
    <mergeCell ref="BK472:BN472"/>
    <mergeCell ref="AU471:AX471"/>
    <mergeCell ref="AY471:BB471"/>
    <mergeCell ref="BC471:BF471"/>
    <mergeCell ref="BG471:BJ471"/>
    <mergeCell ref="BK471:BN471"/>
    <mergeCell ref="AN468:AP468"/>
    <mergeCell ref="AV468:AX468"/>
    <mergeCell ref="AZ468:BB468"/>
    <mergeCell ref="BD468:BF468"/>
    <mergeCell ref="BD434:BF434"/>
    <mergeCell ref="AN450:AP450"/>
    <mergeCell ref="AV450:AX450"/>
    <mergeCell ref="AZ450:BB450"/>
    <mergeCell ref="BD450:BF450"/>
    <mergeCell ref="BL468:BN468"/>
    <mergeCell ref="BH443:BJ443"/>
    <mergeCell ref="AU470:AX470"/>
    <mergeCell ref="AY470:BB470"/>
    <mergeCell ref="BC470:BF470"/>
    <mergeCell ref="BG470:BJ470"/>
    <mergeCell ref="BL432:BN432"/>
    <mergeCell ref="BL433:BN433"/>
    <mergeCell ref="AZ448:BB448"/>
    <mergeCell ref="BN552:BP552"/>
    <mergeCell ref="BJ547:BL547"/>
    <mergeCell ref="BJ526:BL526"/>
    <mergeCell ref="AD526:AF526"/>
    <mergeCell ref="AA470:AD470"/>
    <mergeCell ref="AM470:AP470"/>
    <mergeCell ref="AD568:AF568"/>
    <mergeCell ref="BB553:BD553"/>
    <mergeCell ref="BF553:BH553"/>
    <mergeCell ref="BJ553:BL553"/>
    <mergeCell ref="Z548:AB548"/>
    <mergeCell ref="AD548:AF548"/>
    <mergeCell ref="Z546:AB546"/>
    <mergeCell ref="BJ518:BL518"/>
    <mergeCell ref="BJ508:BL508"/>
    <mergeCell ref="BF506:BH506"/>
    <mergeCell ref="AD508:AF508"/>
    <mergeCell ref="AL553:AN553"/>
    <mergeCell ref="AA471:AD471"/>
    <mergeCell ref="W472:Z472"/>
    <mergeCell ref="AA472:AD472"/>
    <mergeCell ref="BN511:BP511"/>
    <mergeCell ref="BJ523:BL523"/>
    <mergeCell ref="Z522:AB522"/>
    <mergeCell ref="BN513:BP513"/>
    <mergeCell ref="AP508:AT508"/>
    <mergeCell ref="BN512:BP512"/>
    <mergeCell ref="BJ512:BL512"/>
    <mergeCell ref="AU472:AX472"/>
    <mergeCell ref="W471:Z471"/>
    <mergeCell ref="AM472:AP472"/>
    <mergeCell ref="AE470:AH470"/>
    <mergeCell ref="BF523:BH523"/>
    <mergeCell ref="AJ362:AL362"/>
    <mergeCell ref="X353:Z353"/>
    <mergeCell ref="X362:Z362"/>
    <mergeCell ref="AE472:AH472"/>
    <mergeCell ref="AJ422:AL422"/>
    <mergeCell ref="AB356:AD356"/>
    <mergeCell ref="AB357:AD357"/>
    <mergeCell ref="AE426:AH426"/>
    <mergeCell ref="AI426:AL426"/>
    <mergeCell ref="BG426:BJ426"/>
    <mergeCell ref="BF516:BH516"/>
    <mergeCell ref="BJ516:BL516"/>
    <mergeCell ref="BF512:BH512"/>
    <mergeCell ref="AJ373:AL373"/>
    <mergeCell ref="AV373:AX373"/>
    <mergeCell ref="AZ373:BB373"/>
    <mergeCell ref="BD373:BF373"/>
    <mergeCell ref="AV421:AX421"/>
    <mergeCell ref="BD420:BF420"/>
    <mergeCell ref="BH420:BJ420"/>
    <mergeCell ref="BK409:BN409"/>
    <mergeCell ref="BG391:BJ391"/>
    <mergeCell ref="BD419:BF419"/>
    <mergeCell ref="AZ416:BB416"/>
    <mergeCell ref="BH468:BJ468"/>
    <mergeCell ref="BF522:BH522"/>
    <mergeCell ref="AI472:AL472"/>
    <mergeCell ref="BL448:BN448"/>
    <mergeCell ref="AM423:AP423"/>
    <mergeCell ref="AI470:AL470"/>
    <mergeCell ref="AV433:AX433"/>
    <mergeCell ref="AL511:AN511"/>
    <mergeCell ref="AP511:AT511"/>
    <mergeCell ref="AX511:AZ511"/>
    <mergeCell ref="Z508:AB508"/>
    <mergeCell ref="BB523:BD523"/>
    <mergeCell ref="BF507:BH507"/>
    <mergeCell ref="AP522:AT522"/>
    <mergeCell ref="AX522:AZ522"/>
    <mergeCell ref="AD513:AF513"/>
    <mergeCell ref="BJ517:BL517"/>
    <mergeCell ref="AL521:AN521"/>
    <mergeCell ref="AP521:AT521"/>
    <mergeCell ref="AX521:AZ521"/>
    <mergeCell ref="AD507:AF507"/>
    <mergeCell ref="BJ507:BL507"/>
    <mergeCell ref="BJ522:BL522"/>
    <mergeCell ref="Z518:AB518"/>
    <mergeCell ref="AD518:AF518"/>
    <mergeCell ref="AH513:AJ513"/>
    <mergeCell ref="AL513:AN513"/>
    <mergeCell ref="AP513:AT513"/>
    <mergeCell ref="AX513:AZ513"/>
    <mergeCell ref="BB522:BD522"/>
    <mergeCell ref="AX516:AZ516"/>
    <mergeCell ref="BF508:BH508"/>
    <mergeCell ref="BF513:BH513"/>
    <mergeCell ref="BB516:BD516"/>
    <mergeCell ref="AP507:AT507"/>
    <mergeCell ref="AP512:AT512"/>
    <mergeCell ref="BJ511:BL511"/>
    <mergeCell ref="AH523:AJ523"/>
    <mergeCell ref="AL523:AN523"/>
    <mergeCell ref="BJ568:BL568"/>
    <mergeCell ref="X113:Z113"/>
    <mergeCell ref="X114:Z114"/>
    <mergeCell ref="AZ112:BN112"/>
    <mergeCell ref="AZ113:BN113"/>
    <mergeCell ref="AZ114:BN114"/>
    <mergeCell ref="AA409:AD409"/>
    <mergeCell ref="AF404:AH404"/>
    <mergeCell ref="Z520:AN520"/>
    <mergeCell ref="AX520:BL520"/>
    <mergeCell ref="Z521:AB521"/>
    <mergeCell ref="AD521:AF521"/>
    <mergeCell ref="AX517:AZ517"/>
    <mergeCell ref="BF518:BH518"/>
    <mergeCell ref="AJ360:AL360"/>
    <mergeCell ref="X370:Z370"/>
    <mergeCell ref="BH449:BJ449"/>
    <mergeCell ref="AF448:AH448"/>
    <mergeCell ref="AV422:AX422"/>
    <mergeCell ref="BH432:BJ432"/>
    <mergeCell ref="BD435:BF435"/>
    <mergeCell ref="BH433:BJ433"/>
    <mergeCell ref="BJ506:BL506"/>
    <mergeCell ref="AB435:AD435"/>
    <mergeCell ref="BH447:BJ447"/>
    <mergeCell ref="W342:Z342"/>
    <mergeCell ref="AA342:AD342"/>
    <mergeCell ref="AE342:AH342"/>
    <mergeCell ref="AI342:AL342"/>
    <mergeCell ref="X378:Z378"/>
    <mergeCell ref="X357:Z357"/>
    <mergeCell ref="BH442:BJ442"/>
    <mergeCell ref="BJ527:BL527"/>
    <mergeCell ref="BJ532:BL532"/>
    <mergeCell ref="I2:O2"/>
    <mergeCell ref="Z2:AF2"/>
    <mergeCell ref="BF313:BM313"/>
    <mergeCell ref="X466:Z466"/>
    <mergeCell ref="AB466:AD466"/>
    <mergeCell ref="AF466:AH466"/>
    <mergeCell ref="AV466:AX466"/>
    <mergeCell ref="AZ466:BB466"/>
    <mergeCell ref="BD466:BF466"/>
    <mergeCell ref="X197:AP197"/>
    <mergeCell ref="X199:AP199"/>
    <mergeCell ref="AV197:BN197"/>
    <mergeCell ref="AV199:BN199"/>
    <mergeCell ref="AZ379:BB379"/>
    <mergeCell ref="BD379:BF379"/>
    <mergeCell ref="AF464:AH464"/>
    <mergeCell ref="AV464:AX464"/>
    <mergeCell ref="AZ464:BB464"/>
    <mergeCell ref="BD464:BF464"/>
    <mergeCell ref="AM342:AP342"/>
    <mergeCell ref="AU342:AX342"/>
    <mergeCell ref="BJ528:BL528"/>
    <mergeCell ref="AB112:AP112"/>
    <mergeCell ref="AB113:AP113"/>
    <mergeCell ref="AB114:AP114"/>
    <mergeCell ref="X112:Z112"/>
    <mergeCell ref="AB370:AD370"/>
    <mergeCell ref="AB366:AD366"/>
    <mergeCell ref="AX510:BL510"/>
    <mergeCell ref="AH511:AJ511"/>
    <mergeCell ref="Z575:AN575"/>
    <mergeCell ref="AD624:AF624"/>
    <mergeCell ref="AD630:AF630"/>
    <mergeCell ref="AJ662:AL662"/>
    <mergeCell ref="BF573:BH573"/>
    <mergeCell ref="AH582:AJ582"/>
    <mergeCell ref="AL582:AN582"/>
    <mergeCell ref="Z581:AB581"/>
    <mergeCell ref="AD581:AF581"/>
    <mergeCell ref="AH581:AJ581"/>
    <mergeCell ref="AL581:AN581"/>
    <mergeCell ref="Z628:AB628"/>
    <mergeCell ref="AD628:AF628"/>
    <mergeCell ref="AF658:AH658"/>
    <mergeCell ref="AJ658:AL658"/>
    <mergeCell ref="BF577:BH577"/>
    <mergeCell ref="Z576:AB576"/>
    <mergeCell ref="AP587:AT587"/>
    <mergeCell ref="BF587:BH587"/>
    <mergeCell ref="Z616:AB616"/>
    <mergeCell ref="Z611:AB611"/>
    <mergeCell ref="AD611:AF611"/>
    <mergeCell ref="AL578:AN578"/>
    <mergeCell ref="AN641:AP641"/>
    <mergeCell ref="AD621:AF621"/>
    <mergeCell ref="AD612:AF612"/>
    <mergeCell ref="BF582:BH582"/>
    <mergeCell ref="BF583:BH583"/>
    <mergeCell ref="X650:Z650"/>
    <mergeCell ref="X593:AP593"/>
    <mergeCell ref="AJ657:AL657"/>
    <mergeCell ref="X651:Z651"/>
    <mergeCell ref="BJ572:BL572"/>
    <mergeCell ref="BL664:BN664"/>
    <mergeCell ref="AB680:AD680"/>
    <mergeCell ref="BH664:BJ664"/>
    <mergeCell ref="T681:V681"/>
    <mergeCell ref="T684:V684"/>
    <mergeCell ref="BH675:BJ675"/>
    <mergeCell ref="AF652:AH652"/>
    <mergeCell ref="BL665:BN665"/>
    <mergeCell ref="AF659:AH659"/>
    <mergeCell ref="AJ659:AL659"/>
    <mergeCell ref="AF662:AH662"/>
    <mergeCell ref="AV662:AX662"/>
    <mergeCell ref="AZ662:BB662"/>
    <mergeCell ref="BD674:BF674"/>
    <mergeCell ref="BH662:BJ662"/>
    <mergeCell ref="BL662:BN662"/>
    <mergeCell ref="X665:Z665"/>
    <mergeCell ref="BL663:BN663"/>
    <mergeCell ref="BH665:BJ665"/>
    <mergeCell ref="AJ656:AL656"/>
    <mergeCell ref="AB655:AD655"/>
    <mergeCell ref="AF655:AH655"/>
    <mergeCell ref="AJ655:AL655"/>
    <mergeCell ref="AN655:AP655"/>
    <mergeCell ref="AB652:AD652"/>
    <mergeCell ref="AN656:AP656"/>
    <mergeCell ref="AN663:AP663"/>
    <mergeCell ref="X660:Z660"/>
    <mergeCell ref="AB660:AD660"/>
    <mergeCell ref="BL680:BN680"/>
    <mergeCell ref="BN578:BP578"/>
    <mergeCell ref="I713:K713"/>
    <mergeCell ref="T680:V680"/>
    <mergeCell ref="AV674:AX674"/>
    <mergeCell ref="AF680:AH680"/>
    <mergeCell ref="AJ680:AL680"/>
    <mergeCell ref="X684:Z684"/>
    <mergeCell ref="X680:Z680"/>
    <mergeCell ref="AB679:AD679"/>
    <mergeCell ref="AF679:AH679"/>
    <mergeCell ref="X652:Z652"/>
    <mergeCell ref="AJ699:AL699"/>
    <mergeCell ref="AN699:AP699"/>
    <mergeCell ref="AV713:BN713"/>
    <mergeCell ref="AN645:AP645"/>
    <mergeCell ref="BN577:BP577"/>
    <mergeCell ref="AF650:AH650"/>
    <mergeCell ref="AJ650:AL650"/>
    <mergeCell ref="AN650:AP650"/>
    <mergeCell ref="AJ647:AL647"/>
    <mergeCell ref="X657:Z657"/>
    <mergeCell ref="AB657:AD657"/>
    <mergeCell ref="Z577:AB577"/>
    <mergeCell ref="AD577:AF577"/>
    <mergeCell ref="AH577:AJ577"/>
    <mergeCell ref="AN657:AP657"/>
    <mergeCell ref="AB658:AD658"/>
    <mergeCell ref="BH674:BJ674"/>
    <mergeCell ref="AN659:AP659"/>
    <mergeCell ref="AF663:AH663"/>
    <mergeCell ref="AV663:AX663"/>
    <mergeCell ref="AZ663:BB663"/>
    <mergeCell ref="BD663:BF663"/>
    <mergeCell ref="BJ552:BL552"/>
    <mergeCell ref="BJ573:BL573"/>
    <mergeCell ref="BJ571:BL571"/>
    <mergeCell ref="BF528:BH528"/>
    <mergeCell ref="BJ567:BL567"/>
    <mergeCell ref="BB531:BD531"/>
    <mergeCell ref="BF531:BH531"/>
    <mergeCell ref="BJ531:BL531"/>
    <mergeCell ref="AD549:AF549"/>
    <mergeCell ref="AH549:AJ549"/>
    <mergeCell ref="AL549:AN549"/>
    <mergeCell ref="Z550:AN550"/>
    <mergeCell ref="AX550:BL550"/>
    <mergeCell ref="Z551:AB551"/>
    <mergeCell ref="AD551:AF551"/>
    <mergeCell ref="AH551:AJ551"/>
    <mergeCell ref="AL551:AN551"/>
    <mergeCell ref="BJ548:BL548"/>
    <mergeCell ref="AX558:AZ558"/>
    <mergeCell ref="Z533:AB533"/>
    <mergeCell ref="AD533:AF533"/>
    <mergeCell ref="AH533:AJ533"/>
    <mergeCell ref="Z553:AB553"/>
    <mergeCell ref="AD553:AF553"/>
    <mergeCell ref="BJ542:BL542"/>
    <mergeCell ref="BF533:BH533"/>
    <mergeCell ref="Z547:AB547"/>
    <mergeCell ref="BF551:BH551"/>
    <mergeCell ref="BJ551:BL551"/>
    <mergeCell ref="AL562:AN562"/>
    <mergeCell ref="Z561:AB561"/>
    <mergeCell ref="AL548:AN548"/>
    <mergeCell ref="BN568:BP568"/>
    <mergeCell ref="BN576:BP576"/>
    <mergeCell ref="BJ581:BL581"/>
    <mergeCell ref="BJ578:BL578"/>
    <mergeCell ref="BJ577:BL577"/>
    <mergeCell ref="BN567:BP567"/>
    <mergeCell ref="AD563:AF563"/>
    <mergeCell ref="BF572:BH572"/>
    <mergeCell ref="BN553:BP553"/>
    <mergeCell ref="AP551:AT551"/>
    <mergeCell ref="AX551:AZ551"/>
    <mergeCell ref="BB551:BD551"/>
    <mergeCell ref="AX573:AZ573"/>
    <mergeCell ref="BN551:BP551"/>
    <mergeCell ref="BF566:BH566"/>
    <mergeCell ref="BF562:BH562"/>
    <mergeCell ref="AP552:AT552"/>
    <mergeCell ref="AX552:AZ552"/>
    <mergeCell ref="BB552:BD552"/>
    <mergeCell ref="BF552:BH552"/>
    <mergeCell ref="BB558:BD558"/>
    <mergeCell ref="BF563:BH563"/>
    <mergeCell ref="BB571:BD571"/>
    <mergeCell ref="AD573:AF573"/>
    <mergeCell ref="AH573:AJ573"/>
    <mergeCell ref="AP553:AT553"/>
    <mergeCell ref="AX571:AZ571"/>
    <mergeCell ref="AD571:AF571"/>
    <mergeCell ref="AH571:AJ571"/>
    <mergeCell ref="AL568:AN568"/>
    <mergeCell ref="AD572:AF572"/>
    <mergeCell ref="AP577:AT577"/>
    <mergeCell ref="BB563:BD563"/>
    <mergeCell ref="AX563:AZ563"/>
    <mergeCell ref="AX547:AZ547"/>
    <mergeCell ref="AP532:AT532"/>
    <mergeCell ref="AX532:AZ532"/>
    <mergeCell ref="AL576:AN576"/>
    <mergeCell ref="BB572:BD572"/>
    <mergeCell ref="BF571:BH571"/>
    <mergeCell ref="BB547:BD547"/>
    <mergeCell ref="AX553:AZ553"/>
    <mergeCell ref="Z566:AB566"/>
    <mergeCell ref="AX576:AZ576"/>
    <mergeCell ref="AH531:AJ531"/>
    <mergeCell ref="AX538:AZ538"/>
    <mergeCell ref="AX548:AZ548"/>
    <mergeCell ref="BF537:BH537"/>
    <mergeCell ref="Z540:AN540"/>
    <mergeCell ref="BB566:BD566"/>
    <mergeCell ref="AD552:AF552"/>
    <mergeCell ref="AH552:AJ552"/>
    <mergeCell ref="AH576:AJ576"/>
    <mergeCell ref="Z573:AB573"/>
    <mergeCell ref="AD546:AF546"/>
    <mergeCell ref="AX536:AZ536"/>
    <mergeCell ref="AD531:AF531"/>
    <mergeCell ref="BF576:BH576"/>
    <mergeCell ref="Z539:AB539"/>
    <mergeCell ref="AD543:AF543"/>
    <mergeCell ref="Z542:AB542"/>
    <mergeCell ref="AD542:AF542"/>
    <mergeCell ref="AH542:AJ542"/>
    <mergeCell ref="AL542:AN542"/>
    <mergeCell ref="BN566:BP566"/>
    <mergeCell ref="BN532:BP532"/>
    <mergeCell ref="BN531:BP531"/>
    <mergeCell ref="BJ558:BL558"/>
    <mergeCell ref="BN533:BP533"/>
    <mergeCell ref="AL572:AN572"/>
    <mergeCell ref="AX572:AZ572"/>
    <mergeCell ref="BB573:BD573"/>
    <mergeCell ref="BJ533:BL533"/>
    <mergeCell ref="BJ562:BL562"/>
    <mergeCell ref="BN543:BP543"/>
    <mergeCell ref="BN541:BP541"/>
    <mergeCell ref="BN522:BP522"/>
    <mergeCell ref="BJ538:BL538"/>
    <mergeCell ref="AH566:AJ566"/>
    <mergeCell ref="AL566:AN566"/>
    <mergeCell ref="AP566:AT566"/>
    <mergeCell ref="AL558:AN558"/>
    <mergeCell ref="AP568:AT568"/>
    <mergeCell ref="AL571:AN571"/>
    <mergeCell ref="AL531:AN531"/>
    <mergeCell ref="AP531:AT531"/>
    <mergeCell ref="AX531:AZ531"/>
    <mergeCell ref="AL528:AN528"/>
    <mergeCell ref="AX528:AZ528"/>
    <mergeCell ref="BB528:BD528"/>
    <mergeCell ref="AL533:AN533"/>
    <mergeCell ref="AP533:AT533"/>
    <mergeCell ref="AX533:AZ533"/>
    <mergeCell ref="BF536:BH536"/>
    <mergeCell ref="AL573:AN573"/>
    <mergeCell ref="BJ563:BL563"/>
    <mergeCell ref="BN503:BP503"/>
    <mergeCell ref="Z563:AB563"/>
    <mergeCell ref="AD566:AF566"/>
    <mergeCell ref="BF543:BH543"/>
    <mergeCell ref="AH528:AJ528"/>
    <mergeCell ref="BJ543:BL543"/>
    <mergeCell ref="BJ541:BL541"/>
    <mergeCell ref="BJ536:BL536"/>
    <mergeCell ref="BN542:BP542"/>
    <mergeCell ref="AP542:AT542"/>
    <mergeCell ref="AX542:AZ542"/>
    <mergeCell ref="BB542:BD542"/>
    <mergeCell ref="BF538:BH538"/>
    <mergeCell ref="Z510:AN510"/>
    <mergeCell ref="AH503:AJ503"/>
    <mergeCell ref="AH508:AJ508"/>
    <mergeCell ref="AH527:AJ527"/>
    <mergeCell ref="BB521:BD521"/>
    <mergeCell ref="AL527:AN527"/>
    <mergeCell ref="AD522:AF522"/>
    <mergeCell ref="Z516:AB516"/>
    <mergeCell ref="AH518:AJ518"/>
    <mergeCell ref="AH522:AJ522"/>
    <mergeCell ref="AX566:AZ566"/>
    <mergeCell ref="AD539:AF539"/>
    <mergeCell ref="Z532:AB532"/>
    <mergeCell ref="AH532:AJ532"/>
    <mergeCell ref="AH541:AJ541"/>
    <mergeCell ref="AL541:AN541"/>
    <mergeCell ref="BB532:BD532"/>
    <mergeCell ref="BB533:BD533"/>
    <mergeCell ref="AX537:AZ537"/>
    <mergeCell ref="AF465:AH465"/>
    <mergeCell ref="BD430:BF430"/>
    <mergeCell ref="BH430:BJ430"/>
    <mergeCell ref="BL430:BN430"/>
    <mergeCell ref="AJ429:AL429"/>
    <mergeCell ref="AN429:AP429"/>
    <mergeCell ref="BH429:BJ429"/>
    <mergeCell ref="AZ434:BB434"/>
    <mergeCell ref="AF435:AH435"/>
    <mergeCell ref="AZ430:BB430"/>
    <mergeCell ref="AZ422:BB422"/>
    <mergeCell ref="AN448:AP448"/>
    <mergeCell ref="AN438:AP438"/>
    <mergeCell ref="AF438:AH438"/>
    <mergeCell ref="AV465:AX465"/>
    <mergeCell ref="BH434:BJ434"/>
    <mergeCell ref="BL438:BN438"/>
    <mergeCell ref="AJ441:AL441"/>
    <mergeCell ref="AV443:AX443"/>
    <mergeCell ref="AV462:AX462"/>
    <mergeCell ref="AZ462:BB462"/>
    <mergeCell ref="AF443:AH443"/>
    <mergeCell ref="AF459:AH459"/>
    <mergeCell ref="BD460:BF460"/>
    <mergeCell ref="BH448:BJ448"/>
    <mergeCell ref="BD459:BF459"/>
    <mergeCell ref="AZ465:BB465"/>
    <mergeCell ref="AV432:AX432"/>
    <mergeCell ref="AZ433:BB433"/>
    <mergeCell ref="BD433:BF433"/>
    <mergeCell ref="BD429:BF429"/>
    <mergeCell ref="AY423:BB423"/>
    <mergeCell ref="AF468:AH468"/>
    <mergeCell ref="X449:Z449"/>
    <mergeCell ref="AB449:AD449"/>
    <mergeCell ref="AF449:AH449"/>
    <mergeCell ref="AJ449:AL449"/>
    <mergeCell ref="AN449:AP449"/>
    <mergeCell ref="AV449:AX449"/>
    <mergeCell ref="AB448:AD448"/>
    <mergeCell ref="AJ448:AL448"/>
    <mergeCell ref="AV460:AX460"/>
    <mergeCell ref="AF462:AH462"/>
    <mergeCell ref="BH444:BJ444"/>
    <mergeCell ref="AF460:AH460"/>
    <mergeCell ref="BL449:BN449"/>
    <mergeCell ref="BH421:BJ421"/>
    <mergeCell ref="X416:Z416"/>
    <mergeCell ref="X433:Z433"/>
    <mergeCell ref="AB433:AD433"/>
    <mergeCell ref="AB462:AD462"/>
    <mergeCell ref="AU426:AX426"/>
    <mergeCell ref="W426:Z426"/>
    <mergeCell ref="AZ460:BB460"/>
    <mergeCell ref="BD462:BF462"/>
    <mergeCell ref="X459:Z459"/>
    <mergeCell ref="AB459:AD459"/>
    <mergeCell ref="AZ454:BB454"/>
    <mergeCell ref="AV459:AX459"/>
    <mergeCell ref="AB465:AD465"/>
    <mergeCell ref="X454:Z454"/>
    <mergeCell ref="AB454:AD454"/>
    <mergeCell ref="BH454:BJ454"/>
    <mergeCell ref="X438:Z438"/>
    <mergeCell ref="AB438:AD438"/>
    <mergeCell ref="AV438:AX438"/>
    <mergeCell ref="AZ438:BB438"/>
    <mergeCell ref="BD438:BF438"/>
    <mergeCell ref="AZ449:BB449"/>
    <mergeCell ref="BD449:BF449"/>
    <mergeCell ref="X460:Z460"/>
    <mergeCell ref="BD443:BF443"/>
    <mergeCell ref="AB460:AD460"/>
    <mergeCell ref="BH417:BJ417"/>
    <mergeCell ref="AJ417:AL417"/>
    <mergeCell ref="AN417:AP417"/>
    <mergeCell ref="AA426:AD426"/>
    <mergeCell ref="BG423:BJ423"/>
    <mergeCell ref="AF447:AH447"/>
    <mergeCell ref="AJ447:AL447"/>
    <mergeCell ref="AN447:AP447"/>
    <mergeCell ref="X443:Z443"/>
    <mergeCell ref="AJ445:AL445"/>
    <mergeCell ref="X432:Z432"/>
    <mergeCell ref="X434:Z434"/>
    <mergeCell ref="AB434:AD434"/>
    <mergeCell ref="AB429:AD429"/>
    <mergeCell ref="AF429:AH429"/>
    <mergeCell ref="AV430:AX430"/>
    <mergeCell ref="AF433:AH433"/>
    <mergeCell ref="AN437:AP437"/>
    <mergeCell ref="AZ432:BB432"/>
    <mergeCell ref="BD432:BF432"/>
    <mergeCell ref="BD422:BF422"/>
    <mergeCell ref="AJ444:AL444"/>
    <mergeCell ref="BH422:BJ422"/>
    <mergeCell ref="W425:Z425"/>
    <mergeCell ref="W424:Z424"/>
    <mergeCell ref="AA424:AD424"/>
    <mergeCell ref="AE424:AH424"/>
    <mergeCell ref="AI424:AL424"/>
    <mergeCell ref="AM424:AP424"/>
    <mergeCell ref="W423:Z423"/>
    <mergeCell ref="AB419:AD419"/>
    <mergeCell ref="AY425:BB425"/>
    <mergeCell ref="AY424:BB424"/>
    <mergeCell ref="BD407:BF407"/>
    <mergeCell ref="BC409:BF409"/>
    <mergeCell ref="AM390:AP390"/>
    <mergeCell ref="AU423:AX423"/>
    <mergeCell ref="AJ419:AL419"/>
    <mergeCell ref="AF419:AH419"/>
    <mergeCell ref="BC390:BF390"/>
    <mergeCell ref="AA423:AD423"/>
    <mergeCell ref="AE423:AH423"/>
    <mergeCell ref="X464:Z464"/>
    <mergeCell ref="AU389:AX389"/>
    <mergeCell ref="AY389:BB389"/>
    <mergeCell ref="AN432:AP432"/>
    <mergeCell ref="AJ433:AL433"/>
    <mergeCell ref="AN433:AP433"/>
    <mergeCell ref="AJ434:AL434"/>
    <mergeCell ref="AN434:AP434"/>
    <mergeCell ref="AJ435:AL435"/>
    <mergeCell ref="AN435:AP435"/>
    <mergeCell ref="X380:Z380"/>
    <mergeCell ref="W410:Z410"/>
    <mergeCell ref="AA410:AD410"/>
    <mergeCell ref="AZ407:BB407"/>
    <mergeCell ref="AB422:AD422"/>
    <mergeCell ref="AZ429:BB429"/>
    <mergeCell ref="AV429:AX429"/>
    <mergeCell ref="X447:Z447"/>
    <mergeCell ref="AB447:AD447"/>
    <mergeCell ref="AJ420:AL420"/>
    <mergeCell ref="X421:Z421"/>
    <mergeCell ref="AV383:AX383"/>
    <mergeCell ref="AE411:AH411"/>
    <mergeCell ref="AI411:AL411"/>
    <mergeCell ref="AM411:AP411"/>
    <mergeCell ref="AU411:AX411"/>
    <mergeCell ref="AY411:BB411"/>
    <mergeCell ref="AE410:AH410"/>
    <mergeCell ref="AB417:AD417"/>
    <mergeCell ref="AJ416:AL416"/>
    <mergeCell ref="AV419:AX419"/>
    <mergeCell ref="AM425:AP425"/>
    <mergeCell ref="BL387:BN387"/>
    <mergeCell ref="BH351:BJ351"/>
    <mergeCell ref="BL351:BN351"/>
    <mergeCell ref="BG331:BJ331"/>
    <mergeCell ref="BC331:BF331"/>
    <mergeCell ref="AY342:BB342"/>
    <mergeCell ref="BG306:BJ306"/>
    <mergeCell ref="BG309:BJ309"/>
    <mergeCell ref="BD340:BF340"/>
    <mergeCell ref="AZ348:BB348"/>
    <mergeCell ref="BH326:BJ326"/>
    <mergeCell ref="AZ328:BB328"/>
    <mergeCell ref="AV340:AX340"/>
    <mergeCell ref="BG308:BJ308"/>
    <mergeCell ref="BK330:BN330"/>
    <mergeCell ref="BC330:BF330"/>
    <mergeCell ref="X341:Z341"/>
    <mergeCell ref="AN326:AP326"/>
    <mergeCell ref="AV339:AX339"/>
    <mergeCell ref="AM330:AP330"/>
    <mergeCell ref="AJ339:AL339"/>
    <mergeCell ref="AJ338:AL338"/>
    <mergeCell ref="BD352:BF352"/>
    <mergeCell ref="BC306:BF306"/>
    <mergeCell ref="AA345:AD345"/>
    <mergeCell ref="X348:Z348"/>
    <mergeCell ref="AJ351:AL351"/>
    <mergeCell ref="AV348:AX348"/>
    <mergeCell ref="AZ352:BB352"/>
    <mergeCell ref="W329:Z329"/>
    <mergeCell ref="AB340:AD340"/>
    <mergeCell ref="BD338:BF338"/>
    <mergeCell ref="BK391:BN391"/>
    <mergeCell ref="AA329:AD329"/>
    <mergeCell ref="AE329:AH329"/>
    <mergeCell ref="AN211:AP211"/>
    <mergeCell ref="AE309:AH309"/>
    <mergeCell ref="AI309:AL309"/>
    <mergeCell ref="BD326:BF326"/>
    <mergeCell ref="AN327:AP327"/>
    <mergeCell ref="X211:AL211"/>
    <mergeCell ref="AB328:AD328"/>
    <mergeCell ref="X328:Z328"/>
    <mergeCell ref="AV219:BN219"/>
    <mergeCell ref="BG329:BJ329"/>
    <mergeCell ref="AI329:AL329"/>
    <mergeCell ref="BC329:BF329"/>
    <mergeCell ref="W282:Z282"/>
    <mergeCell ref="W284:Z284"/>
    <mergeCell ref="X288:Z288"/>
    <mergeCell ref="W243:Z243"/>
    <mergeCell ref="AF356:AH356"/>
    <mergeCell ref="AJ357:AL357"/>
    <mergeCell ref="X368:Z368"/>
    <mergeCell ref="AB368:AD368"/>
    <mergeCell ref="AF368:AH368"/>
    <mergeCell ref="AN348:AP348"/>
    <mergeCell ref="AN351:AP351"/>
    <mergeCell ref="AN352:AP352"/>
    <mergeCell ref="X369:Z369"/>
    <mergeCell ref="AB369:AD369"/>
    <mergeCell ref="X240:Z240"/>
    <mergeCell ref="AF341:AH341"/>
    <mergeCell ref="BL348:BN348"/>
    <mergeCell ref="BL372:BN372"/>
    <mergeCell ref="BL369:BN369"/>
    <mergeCell ref="AY345:BB345"/>
    <mergeCell ref="AZ339:BB339"/>
    <mergeCell ref="BH335:BJ335"/>
    <mergeCell ref="AU329:AX329"/>
    <mergeCell ref="BH348:BJ348"/>
    <mergeCell ref="BL352:BN352"/>
    <mergeCell ref="BK331:BN331"/>
    <mergeCell ref="AZ324:BB324"/>
    <mergeCell ref="BD324:BF324"/>
    <mergeCell ref="AZ326:BB326"/>
    <mergeCell ref="BH324:BJ324"/>
    <mergeCell ref="BL326:BN326"/>
    <mergeCell ref="BL324:BN324"/>
    <mergeCell ref="AZ370:BB370"/>
    <mergeCell ref="BL357:BN357"/>
    <mergeCell ref="BL366:BN366"/>
    <mergeCell ref="AZ341:BB341"/>
    <mergeCell ref="BL336:BN336"/>
    <mergeCell ref="BH340:BJ340"/>
    <mergeCell ref="BD341:BF341"/>
    <mergeCell ref="BH341:BJ341"/>
    <mergeCell ref="AV341:AX341"/>
    <mergeCell ref="AZ357:BB357"/>
    <mergeCell ref="BL327:BN327"/>
    <mergeCell ref="BL328:BN328"/>
    <mergeCell ref="AZ327:BB327"/>
    <mergeCell ref="AZ335:BB335"/>
    <mergeCell ref="BD336:BF336"/>
    <mergeCell ref="BK344:BN344"/>
    <mergeCell ref="AV327:AX327"/>
    <mergeCell ref="BH369:BJ369"/>
    <mergeCell ref="AU308:AX308"/>
    <mergeCell ref="BL370:BN370"/>
    <mergeCell ref="BK308:BN308"/>
    <mergeCell ref="AY305:BB305"/>
    <mergeCell ref="BC305:BF305"/>
    <mergeCell ref="I300:S300"/>
    <mergeCell ref="AU261:AX261"/>
    <mergeCell ref="BK305:BN305"/>
    <mergeCell ref="AN324:AP324"/>
    <mergeCell ref="AV326:AX326"/>
    <mergeCell ref="X326:Z326"/>
    <mergeCell ref="W281:Z281"/>
    <mergeCell ref="AV259:AX259"/>
    <mergeCell ref="W260:Z260"/>
    <mergeCell ref="AU260:AX260"/>
    <mergeCell ref="AU292:AX292"/>
    <mergeCell ref="AU291:AX291"/>
    <mergeCell ref="X356:Z356"/>
    <mergeCell ref="AV370:AX370"/>
    <mergeCell ref="BD370:BF370"/>
    <mergeCell ref="X366:Z366"/>
    <mergeCell ref="AV357:AX357"/>
    <mergeCell ref="AJ369:AL369"/>
    <mergeCell ref="AN368:AP368"/>
    <mergeCell ref="AN369:AP369"/>
    <mergeCell ref="AJ356:AL356"/>
    <mergeCell ref="AJ368:AL368"/>
    <mergeCell ref="BH352:BJ352"/>
    <mergeCell ref="AZ336:BB336"/>
    <mergeCell ref="BK329:BN329"/>
    <mergeCell ref="BK342:BN342"/>
    <mergeCell ref="AV193:AX193"/>
    <mergeCell ref="BK309:BN309"/>
    <mergeCell ref="BK306:BN306"/>
    <mergeCell ref="AY307:BB307"/>
    <mergeCell ref="BC307:BF307"/>
    <mergeCell ref="BG307:BJ307"/>
    <mergeCell ref="BK307:BN307"/>
    <mergeCell ref="AY308:BB308"/>
    <mergeCell ref="BC308:BF308"/>
    <mergeCell ref="BG305:BJ305"/>
    <mergeCell ref="I268:BN269"/>
    <mergeCell ref="AV328:AX328"/>
    <mergeCell ref="W272:Z272"/>
    <mergeCell ref="X313:Z313"/>
    <mergeCell ref="I249:S249"/>
    <mergeCell ref="AN187:AP187"/>
    <mergeCell ref="AV187:AX187"/>
    <mergeCell ref="BL187:BN187"/>
    <mergeCell ref="AF191:AH191"/>
    <mergeCell ref="AN191:AP191"/>
    <mergeCell ref="AN205:AP205"/>
    <mergeCell ref="AB195:AD195"/>
    <mergeCell ref="AN203:AP203"/>
    <mergeCell ref="BD191:BF191"/>
    <mergeCell ref="BL217:BN217"/>
    <mergeCell ref="BL195:BN195"/>
    <mergeCell ref="AF205:AH205"/>
    <mergeCell ref="AB205:AD205"/>
    <mergeCell ref="AB191:AD191"/>
    <mergeCell ref="BD207:BF207"/>
    <mergeCell ref="BH207:BJ207"/>
    <mergeCell ref="BD183:BF183"/>
    <mergeCell ref="BH187:BJ187"/>
    <mergeCell ref="BL213:BN213"/>
    <mergeCell ref="AV205:AX205"/>
    <mergeCell ref="AV189:AX189"/>
    <mergeCell ref="AZ189:BB189"/>
    <mergeCell ref="BD185:BF185"/>
    <mergeCell ref="AJ205:AL205"/>
    <mergeCell ref="AN209:AP209"/>
    <mergeCell ref="AN213:AP213"/>
    <mergeCell ref="AV153:AX153"/>
    <mergeCell ref="AV151:AX151"/>
    <mergeCell ref="AZ151:BB151"/>
    <mergeCell ref="X157:Z157"/>
    <mergeCell ref="AF195:AH195"/>
    <mergeCell ref="AJ195:AL195"/>
    <mergeCell ref="AB173:AD173"/>
    <mergeCell ref="AB157:AD157"/>
    <mergeCell ref="AJ169:AL169"/>
    <mergeCell ref="AN169:AP169"/>
    <mergeCell ref="AJ163:AL163"/>
    <mergeCell ref="BL211:BN211"/>
    <mergeCell ref="AV211:BJ211"/>
    <mergeCell ref="X189:Z189"/>
    <mergeCell ref="AB189:AD189"/>
    <mergeCell ref="AF189:AH189"/>
    <mergeCell ref="AJ189:AL189"/>
    <mergeCell ref="AN189:AP189"/>
    <mergeCell ref="AN177:AP177"/>
    <mergeCell ref="AN193:AP193"/>
    <mergeCell ref="AF157:AH157"/>
    <mergeCell ref="AF153:AH153"/>
    <mergeCell ref="X191:Z191"/>
    <mergeCell ref="X149:AP149"/>
    <mergeCell ref="AF141:AH141"/>
    <mergeCell ref="AB141:AD141"/>
    <mergeCell ref="AZ159:BB159"/>
    <mergeCell ref="X145:Z145"/>
    <mergeCell ref="X147:Z147"/>
    <mergeCell ref="AN155:AP155"/>
    <mergeCell ref="AV149:BN149"/>
    <mergeCell ref="AA185:AD185"/>
    <mergeCell ref="AN179:AP179"/>
    <mergeCell ref="AV179:AX179"/>
    <mergeCell ref="BL191:BN191"/>
    <mergeCell ref="AF187:AH187"/>
    <mergeCell ref="X187:Z187"/>
    <mergeCell ref="AV177:AX177"/>
    <mergeCell ref="AI185:AL185"/>
    <mergeCell ref="AF183:AH183"/>
    <mergeCell ref="AJ183:AL183"/>
    <mergeCell ref="X193:Z193"/>
    <mergeCell ref="X179:Z179"/>
    <mergeCell ref="AF180:AH180"/>
    <mergeCell ref="AJ180:AL180"/>
    <mergeCell ref="BL153:BN153"/>
    <mergeCell ref="AJ167:AL167"/>
    <mergeCell ref="AB163:AD163"/>
    <mergeCell ref="AN167:AP167"/>
    <mergeCell ref="AF177:AH177"/>
    <mergeCell ref="BH177:BJ177"/>
    <mergeCell ref="W185:Z185"/>
    <mergeCell ref="AZ157:BB157"/>
    <mergeCell ref="BD157:BF157"/>
    <mergeCell ref="AZ163:BB163"/>
    <mergeCell ref="AB169:AD169"/>
    <mergeCell ref="AN145:AP145"/>
    <mergeCell ref="X151:Z151"/>
    <mergeCell ref="BL167:BN167"/>
    <mergeCell ref="BH159:BJ159"/>
    <mergeCell ref="AF167:AH167"/>
    <mergeCell ref="AJ165:AL165"/>
    <mergeCell ref="X175:Z175"/>
    <mergeCell ref="I197:S197"/>
    <mergeCell ref="AZ180:BB180"/>
    <mergeCell ref="AF139:AH139"/>
    <mergeCell ref="AJ139:AL139"/>
    <mergeCell ref="AV145:AX145"/>
    <mergeCell ref="AZ195:BB195"/>
    <mergeCell ref="AN195:AP195"/>
    <mergeCell ref="AV191:AX191"/>
    <mergeCell ref="AJ159:AL159"/>
    <mergeCell ref="AB181:AD181"/>
    <mergeCell ref="AF181:AH181"/>
    <mergeCell ref="AJ181:AL181"/>
    <mergeCell ref="AF161:AH161"/>
    <mergeCell ref="AJ161:AL161"/>
    <mergeCell ref="AZ181:BB181"/>
    <mergeCell ref="AV178:AX178"/>
    <mergeCell ref="AB147:AD147"/>
    <mergeCell ref="AJ141:AL141"/>
    <mergeCell ref="AN141:AP141"/>
    <mergeCell ref="AJ193:AL193"/>
    <mergeCell ref="AZ139:BB139"/>
    <mergeCell ref="BD139:BF139"/>
    <mergeCell ref="X171:Z171"/>
    <mergeCell ref="AB171:AD171"/>
    <mergeCell ref="AN139:AP139"/>
    <mergeCell ref="AV139:AX139"/>
    <mergeCell ref="X141:Z141"/>
    <mergeCell ref="AV141:AX141"/>
    <mergeCell ref="X155:Z155"/>
    <mergeCell ref="AB145:AD145"/>
    <mergeCell ref="AI203:AL203"/>
    <mergeCell ref="W203:Z203"/>
    <mergeCell ref="AA203:AD203"/>
    <mergeCell ref="AZ205:BB205"/>
    <mergeCell ref="AV207:AX207"/>
    <mergeCell ref="AF207:AH207"/>
    <mergeCell ref="AJ207:AL207"/>
    <mergeCell ref="AF193:AH193"/>
    <mergeCell ref="BD151:BF151"/>
    <mergeCell ref="AJ187:AL187"/>
    <mergeCell ref="X180:Z180"/>
    <mergeCell ref="AF151:AH151"/>
    <mergeCell ref="AJ151:AL151"/>
    <mergeCell ref="X153:Z153"/>
    <mergeCell ref="AV185:AX185"/>
    <mergeCell ref="AZ145:BB145"/>
    <mergeCell ref="X167:Z167"/>
    <mergeCell ref="AB175:AD175"/>
    <mergeCell ref="AF175:AH175"/>
    <mergeCell ref="AF171:AH171"/>
    <mergeCell ref="AJ147:AL147"/>
    <mergeCell ref="AJ145:AL145"/>
    <mergeCell ref="AY306:BB306"/>
    <mergeCell ref="AU307:AX307"/>
    <mergeCell ref="AV324:AX324"/>
    <mergeCell ref="AA306:AD306"/>
    <mergeCell ref="AI331:AL331"/>
    <mergeCell ref="AE305:AH305"/>
    <mergeCell ref="AE306:AH306"/>
    <mergeCell ref="AV288:AX288"/>
    <mergeCell ref="AU203:AX203"/>
    <mergeCell ref="AY329:BB329"/>
    <mergeCell ref="AI306:AL306"/>
    <mergeCell ref="AA308:AD308"/>
    <mergeCell ref="AA309:AD309"/>
    <mergeCell ref="AU306:AX306"/>
    <mergeCell ref="AJ328:AL328"/>
    <mergeCell ref="AA305:AD305"/>
    <mergeCell ref="AV338:AX338"/>
    <mergeCell ref="AV286:AX286"/>
    <mergeCell ref="AU244:AX244"/>
    <mergeCell ref="AV263:AX263"/>
    <mergeCell ref="AZ461:BB461"/>
    <mergeCell ref="BD461:BF461"/>
    <mergeCell ref="BD339:BF339"/>
    <mergeCell ref="AJ341:AL341"/>
    <mergeCell ref="X327:Z327"/>
    <mergeCell ref="AF335:AH335"/>
    <mergeCell ref="AF339:AH339"/>
    <mergeCell ref="AF378:AH378"/>
    <mergeCell ref="AN406:AP406"/>
    <mergeCell ref="AB404:AD404"/>
    <mergeCell ref="AF387:AH387"/>
    <mergeCell ref="AJ387:AL387"/>
    <mergeCell ref="AN387:AP387"/>
    <mergeCell ref="BD362:BF362"/>
    <mergeCell ref="AZ417:BB417"/>
    <mergeCell ref="BD417:BF417"/>
    <mergeCell ref="AE345:AH345"/>
    <mergeCell ref="AI345:AL345"/>
    <mergeCell ref="BD384:BF384"/>
    <mergeCell ref="AZ384:BB384"/>
    <mergeCell ref="BD328:BF328"/>
    <mergeCell ref="AV380:AX380"/>
    <mergeCell ref="AZ340:BB340"/>
    <mergeCell ref="BD380:BF380"/>
    <mergeCell ref="AJ359:AL359"/>
    <mergeCell ref="X361:Z361"/>
    <mergeCell ref="AF361:AH361"/>
    <mergeCell ref="AJ361:AL361"/>
    <mergeCell ref="AV361:AX361"/>
    <mergeCell ref="BD361:BF361"/>
    <mergeCell ref="BD406:BF406"/>
    <mergeCell ref="BD381:BF381"/>
    <mergeCell ref="AI423:AL423"/>
    <mergeCell ref="X412:Z412"/>
    <mergeCell ref="X419:Z419"/>
    <mergeCell ref="AE307:AH307"/>
    <mergeCell ref="AJ348:AL348"/>
    <mergeCell ref="AF354:AH354"/>
    <mergeCell ref="AV354:AX354"/>
    <mergeCell ref="X338:Z338"/>
    <mergeCell ref="AF362:AH362"/>
    <mergeCell ref="AB376:AD376"/>
    <mergeCell ref="AF376:AH376"/>
    <mergeCell ref="X407:Z407"/>
    <mergeCell ref="AZ338:BB338"/>
    <mergeCell ref="AB339:AD339"/>
    <mergeCell ref="AB407:AD407"/>
    <mergeCell ref="AF420:AH420"/>
    <mergeCell ref="BD378:BF378"/>
    <mergeCell ref="AB335:AD335"/>
    <mergeCell ref="W330:Z330"/>
    <mergeCell ref="AM309:AP309"/>
    <mergeCell ref="AU309:AX309"/>
    <mergeCell ref="AI307:AL307"/>
    <mergeCell ref="AJ324:AL324"/>
    <mergeCell ref="AM307:AP307"/>
    <mergeCell ref="AY309:BB309"/>
    <mergeCell ref="BC309:BF309"/>
    <mergeCell ref="AZ378:BB378"/>
    <mergeCell ref="AF373:AH373"/>
    <mergeCell ref="BC423:BF423"/>
    <mergeCell ref="AF422:AH422"/>
    <mergeCell ref="AF372:AH372"/>
    <mergeCell ref="AV372:AX372"/>
    <mergeCell ref="BL141:BN141"/>
    <mergeCell ref="BH141:BJ141"/>
    <mergeCell ref="AZ141:BB141"/>
    <mergeCell ref="AF145:AH145"/>
    <mergeCell ref="AF169:AH169"/>
    <mergeCell ref="BD153:BF153"/>
    <mergeCell ref="BH153:BJ153"/>
    <mergeCell ref="AV163:AX163"/>
    <mergeCell ref="AJ153:AL153"/>
    <mergeCell ref="AN153:AP153"/>
    <mergeCell ref="AZ153:BB153"/>
    <mergeCell ref="AJ191:AL191"/>
    <mergeCell ref="BH145:BJ145"/>
    <mergeCell ref="BL155:BN155"/>
    <mergeCell ref="BL157:BN157"/>
    <mergeCell ref="BL185:BN185"/>
    <mergeCell ref="AV181:AX181"/>
    <mergeCell ref="AN178:AP178"/>
    <mergeCell ref="BL181:BN181"/>
    <mergeCell ref="BL145:BN145"/>
    <mergeCell ref="BL147:BN147"/>
    <mergeCell ref="BL180:BN180"/>
    <mergeCell ref="BD145:BF145"/>
    <mergeCell ref="BD155:BF155"/>
    <mergeCell ref="AN185:AP185"/>
    <mergeCell ref="AJ177:AL177"/>
    <mergeCell ref="AN180:AP180"/>
    <mergeCell ref="AV180:AX180"/>
    <mergeCell ref="AV183:AX183"/>
    <mergeCell ref="AZ185:BB185"/>
    <mergeCell ref="BN521:BP521"/>
    <mergeCell ref="BD465:BF465"/>
    <mergeCell ref="AL516:AN516"/>
    <mergeCell ref="X468:Z468"/>
    <mergeCell ref="AB468:AD468"/>
    <mergeCell ref="AJ468:AL468"/>
    <mergeCell ref="BB511:BD511"/>
    <mergeCell ref="BL173:BN173"/>
    <mergeCell ref="BL171:BN171"/>
    <mergeCell ref="X195:Z195"/>
    <mergeCell ref="BH327:BJ327"/>
    <mergeCell ref="AZ191:BB191"/>
    <mergeCell ref="AF336:AH336"/>
    <mergeCell ref="BD327:BF327"/>
    <mergeCell ref="BL179:BN179"/>
    <mergeCell ref="BJ521:BL521"/>
    <mergeCell ref="AZ183:BB183"/>
    <mergeCell ref="AF178:AH178"/>
    <mergeCell ref="AZ177:BB177"/>
    <mergeCell ref="BD189:BF189"/>
    <mergeCell ref="BH189:BJ189"/>
    <mergeCell ref="BL189:BN189"/>
    <mergeCell ref="AZ207:BB207"/>
    <mergeCell ref="BD177:BF177"/>
    <mergeCell ref="BD205:BF205"/>
    <mergeCell ref="BH205:BJ205"/>
    <mergeCell ref="X465:Z465"/>
    <mergeCell ref="X461:Z461"/>
    <mergeCell ref="X354:Z354"/>
    <mergeCell ref="AY390:BB390"/>
    <mergeCell ref="BC345:BF345"/>
    <mergeCell ref="AB457:AD457"/>
    <mergeCell ref="AX512:AZ512"/>
    <mergeCell ref="AL507:AN507"/>
    <mergeCell ref="Z531:AB531"/>
    <mergeCell ref="AL518:AN518"/>
    <mergeCell ref="AJ155:AL155"/>
    <mergeCell ref="AF147:AH147"/>
    <mergeCell ref="AF155:AH155"/>
    <mergeCell ref="AV161:AX161"/>
    <mergeCell ref="AV159:AX159"/>
    <mergeCell ref="AV165:AX165"/>
    <mergeCell ref="AF165:AH165"/>
    <mergeCell ref="AF159:AH159"/>
    <mergeCell ref="AV167:AX167"/>
    <mergeCell ref="BH151:BJ151"/>
    <mergeCell ref="AB161:AD161"/>
    <mergeCell ref="AV155:AX155"/>
    <mergeCell ref="AZ155:BB155"/>
    <mergeCell ref="AJ157:AL157"/>
    <mergeCell ref="AN147:AP147"/>
    <mergeCell ref="AZ147:BB147"/>
    <mergeCell ref="BD147:BF147"/>
    <mergeCell ref="BH147:BJ147"/>
    <mergeCell ref="AN157:AP157"/>
    <mergeCell ref="AV157:AX157"/>
    <mergeCell ref="AN159:AP159"/>
    <mergeCell ref="BH163:BJ163"/>
    <mergeCell ref="BH157:BJ157"/>
    <mergeCell ref="BH161:BJ161"/>
    <mergeCell ref="BD167:BF167"/>
    <mergeCell ref="BH167:BJ167"/>
    <mergeCell ref="AV147:AX147"/>
    <mergeCell ref="BD161:BF161"/>
    <mergeCell ref="Z549:AB549"/>
    <mergeCell ref="Z552:AB552"/>
    <mergeCell ref="AV171:AX171"/>
    <mergeCell ref="AJ175:AP175"/>
    <mergeCell ref="AJ171:AL171"/>
    <mergeCell ref="AN171:AP171"/>
    <mergeCell ref="AV173:AX173"/>
    <mergeCell ref="BH171:BJ171"/>
    <mergeCell ref="AH516:AJ516"/>
    <mergeCell ref="Z517:AB517"/>
    <mergeCell ref="Z523:AB523"/>
    <mergeCell ref="AD523:AF523"/>
    <mergeCell ref="AP523:AT523"/>
    <mergeCell ref="AX523:AZ523"/>
    <mergeCell ref="AD516:AF516"/>
    <mergeCell ref="AD547:AF547"/>
    <mergeCell ref="AX543:AZ543"/>
    <mergeCell ref="BB543:BD543"/>
    <mergeCell ref="Z541:AB541"/>
    <mergeCell ref="AH543:AJ543"/>
    <mergeCell ref="Z538:AB538"/>
    <mergeCell ref="BJ537:BL537"/>
    <mergeCell ref="AF179:AH179"/>
    <mergeCell ref="AJ179:AL179"/>
    <mergeCell ref="BK343:BN343"/>
    <mergeCell ref="AY330:BB330"/>
    <mergeCell ref="AF340:AH340"/>
    <mergeCell ref="AJ178:AL178"/>
    <mergeCell ref="AN181:AP181"/>
    <mergeCell ref="BH191:BJ191"/>
    <mergeCell ref="AB193:AD193"/>
    <mergeCell ref="AD528:AF528"/>
    <mergeCell ref="AX540:BL540"/>
    <mergeCell ref="AL547:AN547"/>
    <mergeCell ref="AZ187:BB187"/>
    <mergeCell ref="AB178:AD178"/>
    <mergeCell ref="AD536:AF536"/>
    <mergeCell ref="BB537:BD537"/>
    <mergeCell ref="AL522:AN522"/>
    <mergeCell ref="Z528:AB528"/>
    <mergeCell ref="BB513:BD513"/>
    <mergeCell ref="AD506:AF506"/>
    <mergeCell ref="Z503:AB503"/>
    <mergeCell ref="BB506:BD506"/>
    <mergeCell ref="BB503:BD503"/>
    <mergeCell ref="X462:Z462"/>
    <mergeCell ref="W470:Z470"/>
    <mergeCell ref="AH512:AJ512"/>
    <mergeCell ref="AX507:AZ507"/>
    <mergeCell ref="Z506:AB506"/>
    <mergeCell ref="Z543:AB543"/>
    <mergeCell ref="AZ179:BB179"/>
    <mergeCell ref="AB183:AD183"/>
    <mergeCell ref="BJ513:BL513"/>
    <mergeCell ref="BJ503:BL503"/>
    <mergeCell ref="AV461:AX461"/>
    <mergeCell ref="BF511:BH511"/>
    <mergeCell ref="AL508:AN508"/>
    <mergeCell ref="Z507:AB507"/>
    <mergeCell ref="Z511:AB511"/>
    <mergeCell ref="AD511:AF511"/>
    <mergeCell ref="AH507:AJ507"/>
    <mergeCell ref="AX508:AZ508"/>
    <mergeCell ref="BB508:BD508"/>
    <mergeCell ref="AX568:AZ568"/>
    <mergeCell ref="AJ644:AL644"/>
    <mergeCell ref="AF644:AH644"/>
    <mergeCell ref="X645:Z645"/>
    <mergeCell ref="BN558:BP558"/>
    <mergeCell ref="Z558:AB558"/>
    <mergeCell ref="AD558:AF558"/>
    <mergeCell ref="BH338:BJ338"/>
    <mergeCell ref="BH328:BJ328"/>
    <mergeCell ref="AF173:AH173"/>
    <mergeCell ref="AJ173:AL173"/>
    <mergeCell ref="AN173:AP173"/>
    <mergeCell ref="BL183:BN183"/>
    <mergeCell ref="AD541:AF541"/>
    <mergeCell ref="AX527:AZ527"/>
    <mergeCell ref="BB527:BD527"/>
    <mergeCell ref="BH362:BJ362"/>
    <mergeCell ref="AB353:AD353"/>
    <mergeCell ref="AF353:AH353"/>
    <mergeCell ref="AV356:AX356"/>
    <mergeCell ref="BD181:BF181"/>
    <mergeCell ref="AN207:AP207"/>
    <mergeCell ref="AN217:AP217"/>
    <mergeCell ref="BG330:BJ330"/>
    <mergeCell ref="AI305:AL305"/>
    <mergeCell ref="AU254:AX254"/>
    <mergeCell ref="AV277:AX277"/>
    <mergeCell ref="BB538:BD538"/>
    <mergeCell ref="AD538:AF538"/>
    <mergeCell ref="AH538:AJ538"/>
    <mergeCell ref="AL543:AN543"/>
    <mergeCell ref="AP543:AT543"/>
    <mergeCell ref="BB588:BD588"/>
    <mergeCell ref="AD599:AF599"/>
    <mergeCell ref="V611:X611"/>
    <mergeCell ref="AN652:AP652"/>
    <mergeCell ref="AH563:AJ563"/>
    <mergeCell ref="AH558:AJ558"/>
    <mergeCell ref="AL561:AN561"/>
    <mergeCell ref="AL503:AN503"/>
    <mergeCell ref="AH536:AJ536"/>
    <mergeCell ref="AP558:AT558"/>
    <mergeCell ref="Z526:AB526"/>
    <mergeCell ref="Z527:AB527"/>
    <mergeCell ref="AD527:AF527"/>
    <mergeCell ref="AD517:AF517"/>
    <mergeCell ref="BN586:BP586"/>
    <mergeCell ref="V599:X599"/>
    <mergeCell ref="AB645:AD645"/>
    <mergeCell ref="BN587:BP587"/>
    <mergeCell ref="BN588:BP588"/>
    <mergeCell ref="BJ588:BL588"/>
    <mergeCell ref="BJ586:BL586"/>
    <mergeCell ref="BJ587:BL587"/>
    <mergeCell ref="AX588:AZ588"/>
    <mergeCell ref="BB582:BD582"/>
    <mergeCell ref="AX585:BL585"/>
    <mergeCell ref="Z598:AB598"/>
    <mergeCell ref="AD598:AF598"/>
    <mergeCell ref="Z597:AB597"/>
    <mergeCell ref="V628:X628"/>
    <mergeCell ref="V625:X625"/>
    <mergeCell ref="Z625:AB625"/>
    <mergeCell ref="BJ576:BL576"/>
    <mergeCell ref="BB581:BD581"/>
    <mergeCell ref="AX583:AZ583"/>
    <mergeCell ref="BB583:BD583"/>
    <mergeCell ref="V629:X629"/>
    <mergeCell ref="V598:X598"/>
    <mergeCell ref="V618:X618"/>
    <mergeCell ref="V621:X621"/>
    <mergeCell ref="V608:X608"/>
    <mergeCell ref="AB642:AD642"/>
    <mergeCell ref="AF642:AH642"/>
    <mergeCell ref="V634:X634"/>
    <mergeCell ref="Z634:AB634"/>
    <mergeCell ref="AD634:AF634"/>
    <mergeCell ref="V635:X635"/>
    <mergeCell ref="V616:X616"/>
    <mergeCell ref="Z615:AB615"/>
    <mergeCell ref="AD615:AF615"/>
    <mergeCell ref="Z610:AB610"/>
    <mergeCell ref="Z601:AB601"/>
    <mergeCell ref="Z600:AB600"/>
    <mergeCell ref="Z621:AB621"/>
    <mergeCell ref="X595:AP595"/>
    <mergeCell ref="AD602:AF602"/>
    <mergeCell ref="V603:X603"/>
    <mergeCell ref="Z603:AB603"/>
    <mergeCell ref="V609:X609"/>
    <mergeCell ref="Z585:AN585"/>
    <mergeCell ref="Z586:AB586"/>
    <mergeCell ref="AD586:AF586"/>
    <mergeCell ref="AH586:AJ586"/>
    <mergeCell ref="AD600:AF600"/>
    <mergeCell ref="AD603:AF603"/>
    <mergeCell ref="Z587:AB587"/>
    <mergeCell ref="AD616:AF616"/>
    <mergeCell ref="V626:X626"/>
    <mergeCell ref="Z626:AB626"/>
    <mergeCell ref="AD626:AF626"/>
    <mergeCell ref="AZ681:BB681"/>
    <mergeCell ref="BD681:BF681"/>
    <mergeCell ref="X642:Z642"/>
    <mergeCell ref="Z582:AB582"/>
    <mergeCell ref="AD632:AF632"/>
    <mergeCell ref="BL684:BN684"/>
    <mergeCell ref="AZ674:BB674"/>
    <mergeCell ref="BH679:BJ679"/>
    <mergeCell ref="AJ675:AL675"/>
    <mergeCell ref="BL679:BN679"/>
    <mergeCell ref="BD680:BF680"/>
    <mergeCell ref="AN684:AP684"/>
    <mergeCell ref="AV675:AX675"/>
    <mergeCell ref="AJ649:AL649"/>
    <mergeCell ref="AN649:AP649"/>
    <mergeCell ref="AJ643:AL643"/>
    <mergeCell ref="AN643:AP643"/>
    <mergeCell ref="X644:Z644"/>
    <mergeCell ref="AJ641:AL641"/>
    <mergeCell ref="AD629:AF629"/>
    <mergeCell ref="Z629:AB629"/>
    <mergeCell ref="AB647:AD647"/>
    <mergeCell ref="X641:Z641"/>
    <mergeCell ref="X656:Z656"/>
    <mergeCell ref="AB656:AD656"/>
    <mergeCell ref="BH663:BJ663"/>
    <mergeCell ref="BJ583:BL583"/>
    <mergeCell ref="X662:Z662"/>
    <mergeCell ref="AB662:AD662"/>
    <mergeCell ref="AN662:AP662"/>
    <mergeCell ref="AJ684:AL684"/>
    <mergeCell ref="X643:Z643"/>
    <mergeCell ref="AB643:AD643"/>
    <mergeCell ref="AF643:AH643"/>
    <mergeCell ref="AJ642:AL642"/>
    <mergeCell ref="AN642:AP642"/>
    <mergeCell ref="X647:Z647"/>
    <mergeCell ref="AF647:AH647"/>
    <mergeCell ref="AF675:AH675"/>
    <mergeCell ref="AV665:AX665"/>
    <mergeCell ref="BD662:BF662"/>
    <mergeCell ref="AJ652:AL652"/>
    <mergeCell ref="AF656:AH656"/>
    <mergeCell ref="AN644:AP644"/>
    <mergeCell ref="AN651:AP651"/>
    <mergeCell ref="AB684:AD684"/>
    <mergeCell ref="AF684:AH684"/>
    <mergeCell ref="X663:Z663"/>
    <mergeCell ref="AB663:AD663"/>
    <mergeCell ref="AJ664:AL664"/>
    <mergeCell ref="AN664:AP664"/>
    <mergeCell ref="AB683:AD683"/>
    <mergeCell ref="X664:Z664"/>
    <mergeCell ref="AJ660:AL660"/>
    <mergeCell ref="AD622:AF622"/>
    <mergeCell ref="AD636:AF636"/>
    <mergeCell ref="AD625:AF625"/>
    <mergeCell ref="R626:T626"/>
    <mergeCell ref="N624:P624"/>
    <mergeCell ref="BL682:BN682"/>
    <mergeCell ref="BL681:BN681"/>
    <mergeCell ref="BL675:BN675"/>
    <mergeCell ref="AV680:AX680"/>
    <mergeCell ref="AN681:AP681"/>
    <mergeCell ref="BL674:BN674"/>
    <mergeCell ref="AJ679:AL679"/>
    <mergeCell ref="BD679:BF679"/>
    <mergeCell ref="BH680:BJ680"/>
    <mergeCell ref="AZ683:BB683"/>
    <mergeCell ref="AN683:AP683"/>
    <mergeCell ref="AV683:AX683"/>
    <mergeCell ref="AZ679:BB679"/>
    <mergeCell ref="AN675:AP675"/>
    <mergeCell ref="AZ682:BB682"/>
    <mergeCell ref="BD682:BF682"/>
    <mergeCell ref="BH682:BJ682"/>
    <mergeCell ref="AV679:AX679"/>
    <mergeCell ref="BD683:BF683"/>
    <mergeCell ref="BH683:BJ683"/>
    <mergeCell ref="AN679:AP679"/>
    <mergeCell ref="AJ683:AL683"/>
    <mergeCell ref="BL683:BN683"/>
    <mergeCell ref="BH681:BJ681"/>
    <mergeCell ref="AN674:AP674"/>
    <mergeCell ref="AJ674:AL674"/>
    <mergeCell ref="AJ645:AL645"/>
    <mergeCell ref="AB641:AD641"/>
    <mergeCell ref="AF641:AH641"/>
    <mergeCell ref="R624:T624"/>
    <mergeCell ref="V624:X624"/>
    <mergeCell ref="Z624:AB624"/>
    <mergeCell ref="X675:Z675"/>
    <mergeCell ref="X674:Z674"/>
    <mergeCell ref="V622:X622"/>
    <mergeCell ref="V614:X614"/>
    <mergeCell ref="V615:X615"/>
    <mergeCell ref="V610:X610"/>
    <mergeCell ref="N618:P618"/>
    <mergeCell ref="N603:P603"/>
    <mergeCell ref="R603:T603"/>
    <mergeCell ref="V636:X636"/>
    <mergeCell ref="Z636:AB636"/>
    <mergeCell ref="Z618:AB618"/>
    <mergeCell ref="N622:P622"/>
    <mergeCell ref="R622:T622"/>
    <mergeCell ref="N636:P636"/>
    <mergeCell ref="R636:T636"/>
    <mergeCell ref="AF660:AH660"/>
    <mergeCell ref="N619:P619"/>
    <mergeCell ref="R619:T619"/>
    <mergeCell ref="V619:X619"/>
    <mergeCell ref="Z619:AB619"/>
    <mergeCell ref="AD619:AF619"/>
    <mergeCell ref="N620:P620"/>
    <mergeCell ref="R620:T620"/>
    <mergeCell ref="V620:X620"/>
    <mergeCell ref="Z620:AB620"/>
    <mergeCell ref="AD620:AF620"/>
    <mergeCell ref="N600:P600"/>
    <mergeCell ref="R600:T600"/>
    <mergeCell ref="N615:P615"/>
    <mergeCell ref="R615:T615"/>
    <mergeCell ref="N625:P625"/>
    <mergeCell ref="R625:T625"/>
    <mergeCell ref="N604:P604"/>
    <mergeCell ref="R604:T604"/>
    <mergeCell ref="N605:P605"/>
    <mergeCell ref="R605:T605"/>
    <mergeCell ref="N601:P601"/>
    <mergeCell ref="N608:P608"/>
    <mergeCell ref="R608:T608"/>
    <mergeCell ref="N609:P609"/>
    <mergeCell ref="R609:T609"/>
    <mergeCell ref="V605:X605"/>
    <mergeCell ref="Z605:AB605"/>
    <mergeCell ref="Z622:AB622"/>
    <mergeCell ref="N621:P621"/>
    <mergeCell ref="R621:T621"/>
    <mergeCell ref="Z571:AB571"/>
    <mergeCell ref="AD578:AF578"/>
    <mergeCell ref="BF578:BH578"/>
    <mergeCell ref="AH561:AJ561"/>
    <mergeCell ref="AL577:AN577"/>
    <mergeCell ref="Z562:AB562"/>
    <mergeCell ref="AD562:AF562"/>
    <mergeCell ref="AH562:AJ562"/>
    <mergeCell ref="AD561:AF561"/>
    <mergeCell ref="BJ566:BL566"/>
    <mergeCell ref="AP578:AT578"/>
    <mergeCell ref="Z568:AB568"/>
    <mergeCell ref="BF568:BH568"/>
    <mergeCell ref="Z567:AB567"/>
    <mergeCell ref="BJ561:BL561"/>
    <mergeCell ref="AX561:AZ561"/>
    <mergeCell ref="BB561:BD561"/>
    <mergeCell ref="BF561:BH561"/>
    <mergeCell ref="AH578:AJ578"/>
    <mergeCell ref="AX578:AZ578"/>
    <mergeCell ref="BB578:BD578"/>
    <mergeCell ref="AX565:BL565"/>
    <mergeCell ref="BB568:BD568"/>
    <mergeCell ref="AH567:AJ567"/>
    <mergeCell ref="AL567:AN567"/>
    <mergeCell ref="AP567:AT567"/>
    <mergeCell ref="AX567:AZ567"/>
    <mergeCell ref="BB567:BD567"/>
    <mergeCell ref="BF567:BH567"/>
    <mergeCell ref="Z565:AN565"/>
    <mergeCell ref="Z572:AB572"/>
    <mergeCell ref="AD567:AF567"/>
    <mergeCell ref="BD702:BF702"/>
    <mergeCell ref="AB704:AD704"/>
    <mergeCell ref="X697:Z697"/>
    <mergeCell ref="AB697:AD697"/>
    <mergeCell ref="AF701:AH701"/>
    <mergeCell ref="AJ701:AL701"/>
    <mergeCell ref="BD701:BF701"/>
    <mergeCell ref="AV684:AX684"/>
    <mergeCell ref="AB650:AD650"/>
    <mergeCell ref="X658:Z658"/>
    <mergeCell ref="N626:P626"/>
    <mergeCell ref="AX586:AZ586"/>
    <mergeCell ref="AX575:BL575"/>
    <mergeCell ref="AH572:AJ572"/>
    <mergeCell ref="BB576:BD576"/>
    <mergeCell ref="AP586:AT586"/>
    <mergeCell ref="AP588:AT588"/>
    <mergeCell ref="AD587:AF587"/>
    <mergeCell ref="AL586:AN586"/>
    <mergeCell ref="BJ582:BL582"/>
    <mergeCell ref="H655:V655"/>
    <mergeCell ref="AB675:AD675"/>
    <mergeCell ref="AF665:AH665"/>
    <mergeCell ref="N614:P614"/>
    <mergeCell ref="V612:X612"/>
    <mergeCell ref="Z612:AB612"/>
    <mergeCell ref="N612:P612"/>
    <mergeCell ref="N616:P616"/>
    <mergeCell ref="Z599:AB599"/>
    <mergeCell ref="N610:P610"/>
    <mergeCell ref="R610:T610"/>
    <mergeCell ref="R601:T601"/>
    <mergeCell ref="T704:V704"/>
    <mergeCell ref="T697:V697"/>
    <mergeCell ref="AJ704:AL704"/>
    <mergeCell ref="AN704:AP704"/>
    <mergeCell ref="AV704:AX704"/>
    <mergeCell ref="X701:Z701"/>
    <mergeCell ref="AB701:AD701"/>
    <mergeCell ref="T685:V685"/>
    <mergeCell ref="AB692:AD692"/>
    <mergeCell ref="AF692:AH692"/>
    <mergeCell ref="X704:Z704"/>
    <mergeCell ref="X700:Z700"/>
    <mergeCell ref="AB700:AD700"/>
    <mergeCell ref="X699:Z699"/>
    <mergeCell ref="AB699:AD699"/>
    <mergeCell ref="X702:Z702"/>
    <mergeCell ref="AJ705:AL705"/>
    <mergeCell ref="AB685:AD685"/>
    <mergeCell ref="AV685:AX685"/>
    <mergeCell ref="AJ692:AL692"/>
    <mergeCell ref="AN692:AP692"/>
    <mergeCell ref="AX587:AZ587"/>
    <mergeCell ref="BB587:BD587"/>
    <mergeCell ref="BL705:BN705"/>
    <mergeCell ref="AJ697:AL697"/>
    <mergeCell ref="AN697:AP697"/>
    <mergeCell ref="AV697:AX697"/>
    <mergeCell ref="AZ697:BB697"/>
    <mergeCell ref="BD697:BF697"/>
    <mergeCell ref="BH697:BJ697"/>
    <mergeCell ref="BL697:BN697"/>
    <mergeCell ref="AF698:AH698"/>
    <mergeCell ref="AJ698:AL698"/>
    <mergeCell ref="AN698:AP698"/>
    <mergeCell ref="AV698:AX698"/>
    <mergeCell ref="AZ698:BB698"/>
    <mergeCell ref="AN700:AP700"/>
    <mergeCell ref="AV700:AX700"/>
    <mergeCell ref="AZ700:BB700"/>
    <mergeCell ref="BD700:BF700"/>
    <mergeCell ref="BH700:BJ700"/>
    <mergeCell ref="BL698:BN698"/>
    <mergeCell ref="BH704:BJ704"/>
    <mergeCell ref="BL700:BN700"/>
    <mergeCell ref="BH698:BJ698"/>
    <mergeCell ref="AZ704:BB704"/>
    <mergeCell ref="BD704:BF704"/>
    <mergeCell ref="BD705:BF705"/>
    <mergeCell ref="AF705:AH705"/>
    <mergeCell ref="AF704:AH704"/>
    <mergeCell ref="AZ705:BB705"/>
    <mergeCell ref="AZ675:BB675"/>
    <mergeCell ref="BD675:BF675"/>
    <mergeCell ref="X85:Z85"/>
    <mergeCell ref="BH139:BJ139"/>
    <mergeCell ref="BL139:BN139"/>
    <mergeCell ref="AZ135:BB135"/>
    <mergeCell ref="BN507:BP507"/>
    <mergeCell ref="BN523:BP523"/>
    <mergeCell ref="AP503:AT503"/>
    <mergeCell ref="AB702:AD702"/>
    <mergeCell ref="AF702:AH702"/>
    <mergeCell ref="AJ702:AL702"/>
    <mergeCell ref="AN702:AP702"/>
    <mergeCell ref="AV702:AX702"/>
    <mergeCell ref="AZ702:BB702"/>
    <mergeCell ref="BL702:BN702"/>
    <mergeCell ref="AF699:AH699"/>
    <mergeCell ref="AF700:AH700"/>
    <mergeCell ref="AJ700:AL700"/>
    <mergeCell ref="AB674:AD674"/>
    <mergeCell ref="AF674:AH674"/>
    <mergeCell ref="AN701:AP701"/>
    <mergeCell ref="AV701:AX701"/>
    <mergeCell ref="AZ701:BB701"/>
    <mergeCell ref="Z530:AN530"/>
    <mergeCell ref="BB512:BD512"/>
    <mergeCell ref="BN508:BP508"/>
    <mergeCell ref="AF682:AH682"/>
    <mergeCell ref="X649:Z649"/>
    <mergeCell ref="BL685:BN685"/>
    <mergeCell ref="BH692:BJ692"/>
    <mergeCell ref="AB649:AD649"/>
    <mergeCell ref="AZ684:BB684"/>
    <mergeCell ref="Z578:AB578"/>
    <mergeCell ref="AB464:AD464"/>
    <mergeCell ref="AL512:AN512"/>
    <mergeCell ref="AX506:AZ506"/>
    <mergeCell ref="AB187:AD187"/>
    <mergeCell ref="AZ178:BB178"/>
    <mergeCell ref="BL209:BN209"/>
    <mergeCell ref="BH179:BJ179"/>
    <mergeCell ref="AV69:AX69"/>
    <mergeCell ref="X93:Z93"/>
    <mergeCell ref="AZ123:BN123"/>
    <mergeCell ref="AB101:AP101"/>
    <mergeCell ref="AZ101:BN101"/>
    <mergeCell ref="H51:BN51"/>
    <mergeCell ref="AB75:AP75"/>
    <mergeCell ref="X71:Z71"/>
    <mergeCell ref="I105:BN105"/>
    <mergeCell ref="AZ83:BN83"/>
    <mergeCell ref="AB151:AD151"/>
    <mergeCell ref="AJ340:AL340"/>
    <mergeCell ref="AB341:AD341"/>
    <mergeCell ref="I107:BN107"/>
    <mergeCell ref="I106:BN106"/>
    <mergeCell ref="X89:Z89"/>
    <mergeCell ref="AV93:AX93"/>
    <mergeCell ref="BL135:BN135"/>
    <mergeCell ref="AN135:AP135"/>
    <mergeCell ref="AV135:AX135"/>
    <mergeCell ref="I93:S93"/>
    <mergeCell ref="AV91:AX91"/>
    <mergeCell ref="AZ91:BN91"/>
    <mergeCell ref="AB89:AP89"/>
    <mergeCell ref="AB91:AP91"/>
    <mergeCell ref="BH135:BJ135"/>
    <mergeCell ref="AZ110:BN110"/>
    <mergeCell ref="BD135:BF135"/>
    <mergeCell ref="AB421:AD421"/>
    <mergeCell ref="BD357:BF357"/>
    <mergeCell ref="AZ383:BB383"/>
    <mergeCell ref="BD383:BF383"/>
    <mergeCell ref="AV384:AX384"/>
    <mergeCell ref="AF357:AH357"/>
    <mergeCell ref="AB153:AD153"/>
    <mergeCell ref="X173:Z173"/>
    <mergeCell ref="AB179:AD179"/>
    <mergeCell ref="AB177:AD177"/>
    <mergeCell ref="AB155:AD155"/>
    <mergeCell ref="AE185:AH185"/>
    <mergeCell ref="BD159:BF159"/>
    <mergeCell ref="AN161:AP161"/>
    <mergeCell ref="AV169:AX169"/>
    <mergeCell ref="AA331:AD331"/>
    <mergeCell ref="AJ336:AL336"/>
    <mergeCell ref="AN336:AP336"/>
    <mergeCell ref="AU330:AX330"/>
    <mergeCell ref="AM331:AP331"/>
    <mergeCell ref="AF326:AH326"/>
    <mergeCell ref="X339:Z339"/>
    <mergeCell ref="W308:Z308"/>
    <mergeCell ref="AM305:AP305"/>
    <mergeCell ref="AE331:AH331"/>
    <mergeCell ref="X340:Z340"/>
    <mergeCell ref="AJ352:AL352"/>
    <mergeCell ref="AJ353:AL353"/>
    <mergeCell ref="AJ354:AL354"/>
    <mergeCell ref="I96:BN97"/>
    <mergeCell ref="AB83:AP83"/>
    <mergeCell ref="X139:Z139"/>
    <mergeCell ref="AB139:AD139"/>
    <mergeCell ref="AB420:AD420"/>
    <mergeCell ref="AJ363:AL363"/>
    <mergeCell ref="AE344:AH344"/>
    <mergeCell ref="AV123:AX123"/>
    <mergeCell ref="X161:Z161"/>
    <mergeCell ref="BL159:BN159"/>
    <mergeCell ref="X165:Z165"/>
    <mergeCell ref="AZ165:BB165"/>
    <mergeCell ref="AZ85:BN85"/>
    <mergeCell ref="BH155:BJ155"/>
    <mergeCell ref="BD187:BF187"/>
    <mergeCell ref="AB85:AP85"/>
    <mergeCell ref="W135:Z135"/>
    <mergeCell ref="X119:Z119"/>
    <mergeCell ref="AB110:AP110"/>
    <mergeCell ref="AV119:AX119"/>
    <mergeCell ref="X83:Z83"/>
    <mergeCell ref="I85:S85"/>
    <mergeCell ref="AZ89:BN89"/>
    <mergeCell ref="AV89:AX89"/>
    <mergeCell ref="AZ93:BN93"/>
    <mergeCell ref="I123:S123"/>
    <mergeCell ref="H131:BN131"/>
    <mergeCell ref="AB93:AP93"/>
    <mergeCell ref="AJ326:AL326"/>
    <mergeCell ref="W306:Z306"/>
    <mergeCell ref="AB352:AD352"/>
    <mergeCell ref="AZ354:BB354"/>
    <mergeCell ref="X38:Z38"/>
    <mergeCell ref="X40:Z40"/>
    <mergeCell ref="X42:AP42"/>
    <mergeCell ref="X57:Z57"/>
    <mergeCell ref="AV57:AX57"/>
    <mergeCell ref="X59:Z59"/>
    <mergeCell ref="AV59:AX59"/>
    <mergeCell ref="X79:Z79"/>
    <mergeCell ref="AB79:AP79"/>
    <mergeCell ref="AV79:AX79"/>
    <mergeCell ref="AZ79:BN79"/>
    <mergeCell ref="X81:Z81"/>
    <mergeCell ref="AB81:AP81"/>
    <mergeCell ref="AV81:AX81"/>
    <mergeCell ref="AZ81:BN81"/>
    <mergeCell ref="X69:Z69"/>
    <mergeCell ref="AB63:AP63"/>
    <mergeCell ref="AZ73:BN73"/>
    <mergeCell ref="AV75:AX75"/>
    <mergeCell ref="X44:AP44"/>
    <mergeCell ref="AV49:BN49"/>
    <mergeCell ref="AV71:AX71"/>
    <mergeCell ref="AZ71:BN71"/>
    <mergeCell ref="AV63:AX63"/>
    <mergeCell ref="AZ75:BN75"/>
    <mergeCell ref="X73:Z73"/>
    <mergeCell ref="AB69:AP69"/>
    <mergeCell ref="AB73:AP73"/>
    <mergeCell ref="AV73:AX73"/>
    <mergeCell ref="AB71:AP71"/>
    <mergeCell ref="X63:Z63"/>
    <mergeCell ref="AZ69:BN69"/>
    <mergeCell ref="BD335:BF335"/>
    <mergeCell ref="BH336:BJ336"/>
    <mergeCell ref="BD141:BF141"/>
    <mergeCell ref="AN416:AP416"/>
    <mergeCell ref="AV416:AX416"/>
    <mergeCell ref="AB383:AD383"/>
    <mergeCell ref="AF383:AH383"/>
    <mergeCell ref="BD387:BF387"/>
    <mergeCell ref="AJ404:AL404"/>
    <mergeCell ref="AN404:AP404"/>
    <mergeCell ref="AE409:AH409"/>
    <mergeCell ref="AI409:AL409"/>
    <mergeCell ref="AU409:AX409"/>
    <mergeCell ref="AY409:BB409"/>
    <mergeCell ref="AB167:AD167"/>
    <mergeCell ref="AJ327:AL327"/>
    <mergeCell ref="X324:Z324"/>
    <mergeCell ref="AB324:AD324"/>
    <mergeCell ref="X159:Z159"/>
    <mergeCell ref="AB159:AD159"/>
    <mergeCell ref="BD408:BF408"/>
    <mergeCell ref="AM343:AP343"/>
    <mergeCell ref="W344:Z344"/>
    <mergeCell ref="X336:Z336"/>
    <mergeCell ref="W343:Z343"/>
    <mergeCell ref="AA343:AD343"/>
    <mergeCell ref="AE343:AH343"/>
    <mergeCell ref="AI343:AL343"/>
    <mergeCell ref="BC343:BF343"/>
    <mergeCell ref="AU331:AX331"/>
    <mergeCell ref="BC203:BF203"/>
    <mergeCell ref="BG203:BJ203"/>
    <mergeCell ref="X75:Z75"/>
    <mergeCell ref="M724:O724"/>
    <mergeCell ref="BL721:BN721"/>
    <mergeCell ref="AN183:AP183"/>
    <mergeCell ref="AB338:AD338"/>
    <mergeCell ref="AF338:AH338"/>
    <mergeCell ref="AJ335:AL335"/>
    <mergeCell ref="AN335:AP335"/>
    <mergeCell ref="AV682:AX682"/>
    <mergeCell ref="Z537:AB537"/>
    <mergeCell ref="AD537:AF537"/>
    <mergeCell ref="AH537:AJ537"/>
    <mergeCell ref="AL537:AN537"/>
    <mergeCell ref="BL404:BN404"/>
    <mergeCell ref="BK345:BN345"/>
    <mergeCell ref="BG409:BJ409"/>
    <mergeCell ref="X383:Z383"/>
    <mergeCell ref="AF457:AH457"/>
    <mergeCell ref="AV457:AX457"/>
    <mergeCell ref="AZ457:BB457"/>
    <mergeCell ref="BD457:BF457"/>
    <mergeCell ref="X381:Z381"/>
    <mergeCell ref="AH506:AJ506"/>
    <mergeCell ref="AL506:AN506"/>
    <mergeCell ref="AU425:AX425"/>
    <mergeCell ref="AF434:AH434"/>
    <mergeCell ref="AV434:AX434"/>
    <mergeCell ref="X435:Z435"/>
    <mergeCell ref="X373:Z373"/>
    <mergeCell ref="X457:Z457"/>
    <mergeCell ref="AB336:AD336"/>
    <mergeCell ref="AY331:BB331"/>
    <mergeCell ref="M725:O725"/>
    <mergeCell ref="M723:O723"/>
    <mergeCell ref="AZ721:BB721"/>
    <mergeCell ref="BD721:BF721"/>
    <mergeCell ref="BH721:BJ721"/>
    <mergeCell ref="H31:S31"/>
    <mergeCell ref="V31:Z31"/>
    <mergeCell ref="AB31:AJ31"/>
    <mergeCell ref="AN682:AP682"/>
    <mergeCell ref="AF380:AH380"/>
    <mergeCell ref="BD348:BF348"/>
    <mergeCell ref="X351:Z351"/>
    <mergeCell ref="AB351:AD351"/>
    <mergeCell ref="AF351:AH351"/>
    <mergeCell ref="AV351:AX351"/>
    <mergeCell ref="AZ351:BB351"/>
    <mergeCell ref="BD351:BF351"/>
    <mergeCell ref="AL31:AV31"/>
    <mergeCell ref="AA330:AD330"/>
    <mergeCell ref="AY344:BB344"/>
    <mergeCell ref="AE330:AH330"/>
    <mergeCell ref="AI330:AL330"/>
    <mergeCell ref="AW31:BO31"/>
    <mergeCell ref="X91:Z91"/>
    <mergeCell ref="AV85:AX85"/>
    <mergeCell ref="X352:Z352"/>
    <mergeCell ref="AF348:AH348"/>
    <mergeCell ref="AB354:AD354"/>
    <mergeCell ref="AM345:AP345"/>
    <mergeCell ref="AV353:AX353"/>
    <mergeCell ref="W345:Z345"/>
    <mergeCell ref="X300:Z300"/>
    <mergeCell ref="AY203:BB203"/>
    <mergeCell ref="AZ193:BB193"/>
    <mergeCell ref="W297:Z297"/>
    <mergeCell ref="AV83:AX83"/>
    <mergeCell ref="AI135:AL135"/>
    <mergeCell ref="AE135:AH135"/>
    <mergeCell ref="AA135:AD135"/>
    <mergeCell ref="X286:Z286"/>
    <mergeCell ref="AF352:AH352"/>
    <mergeCell ref="AV352:AX352"/>
    <mergeCell ref="BL169:BN169"/>
    <mergeCell ref="AZ353:BB353"/>
    <mergeCell ref="W261:Z261"/>
    <mergeCell ref="AA344:AD344"/>
    <mergeCell ref="AY343:BB343"/>
    <mergeCell ref="AN328:AP328"/>
    <mergeCell ref="AI344:AL344"/>
    <mergeCell ref="AM344:AP344"/>
    <mergeCell ref="AU344:AX344"/>
    <mergeCell ref="AM306:AP306"/>
    <mergeCell ref="W307:Z307"/>
    <mergeCell ref="AA307:AD307"/>
    <mergeCell ref="AF327:AH327"/>
    <mergeCell ref="AB327:AD327"/>
    <mergeCell ref="AE308:AH308"/>
    <mergeCell ref="AI308:AL308"/>
    <mergeCell ref="AM308:AP308"/>
    <mergeCell ref="AF324:AH324"/>
    <mergeCell ref="AF328:AH328"/>
    <mergeCell ref="AU298:AX298"/>
    <mergeCell ref="AB326:AD326"/>
    <mergeCell ref="AU241:AX241"/>
    <mergeCell ref="AE425:AH425"/>
    <mergeCell ref="AI425:AL425"/>
    <mergeCell ref="AZ404:BB404"/>
    <mergeCell ref="AJ367:AL367"/>
    <mergeCell ref="X367:Z367"/>
    <mergeCell ref="AB367:AD367"/>
    <mergeCell ref="AB378:AD378"/>
    <mergeCell ref="AA411:AD411"/>
    <mergeCell ref="AN407:AP407"/>
    <mergeCell ref="AV362:AX362"/>
    <mergeCell ref="AI410:AL410"/>
    <mergeCell ref="AM410:AP410"/>
    <mergeCell ref="AU410:AX410"/>
    <mergeCell ref="AY410:BB410"/>
    <mergeCell ref="AB348:AD348"/>
    <mergeCell ref="BD774:BE774"/>
    <mergeCell ref="X387:Z387"/>
    <mergeCell ref="AB387:AD387"/>
    <mergeCell ref="AB408:AD408"/>
    <mergeCell ref="AF408:AH408"/>
    <mergeCell ref="AI391:AL391"/>
    <mergeCell ref="AM391:AP391"/>
    <mergeCell ref="AU391:AX391"/>
    <mergeCell ref="AY391:BB391"/>
    <mergeCell ref="AV404:AX404"/>
    <mergeCell ref="AZ380:BB380"/>
    <mergeCell ref="AV406:AX406"/>
    <mergeCell ref="AF369:AH369"/>
    <mergeCell ref="AZ376:BB376"/>
    <mergeCell ref="AF407:AH407"/>
    <mergeCell ref="AV379:AX379"/>
    <mergeCell ref="X429:Z429"/>
    <mergeCell ref="BB786:BC786"/>
    <mergeCell ref="BD786:BE786"/>
    <mergeCell ref="BD782:BE782"/>
    <mergeCell ref="AJ685:AL685"/>
    <mergeCell ref="AN685:AP685"/>
    <mergeCell ref="BD698:BF698"/>
    <mergeCell ref="AH526:AJ526"/>
    <mergeCell ref="AL526:AN526"/>
    <mergeCell ref="AX526:AZ526"/>
    <mergeCell ref="BB526:BD526"/>
    <mergeCell ref="AH521:AJ521"/>
    <mergeCell ref="AG781:AH781"/>
    <mergeCell ref="AI781:AJ781"/>
    <mergeCell ref="AV723:BN723"/>
    <mergeCell ref="BH705:BJ705"/>
    <mergeCell ref="AI774:AJ774"/>
    <mergeCell ref="AK774:AL774"/>
    <mergeCell ref="AM774:AN774"/>
    <mergeCell ref="AO774:AP774"/>
    <mergeCell ref="AG775:AH775"/>
    <mergeCell ref="AI775:AJ775"/>
    <mergeCell ref="BH702:BJ702"/>
    <mergeCell ref="BL704:BN704"/>
    <mergeCell ref="BL699:BN699"/>
    <mergeCell ref="BF527:BH527"/>
    <mergeCell ref="AN680:AP680"/>
    <mergeCell ref="AX530:BL530"/>
    <mergeCell ref="BF532:BH532"/>
    <mergeCell ref="AL532:AN532"/>
    <mergeCell ref="AL536:AN536"/>
    <mergeCell ref="BF541:BH541"/>
    <mergeCell ref="BD775:BE775"/>
    <mergeCell ref="AE780:AF780"/>
    <mergeCell ref="AG780:AH780"/>
    <mergeCell ref="AI780:AJ780"/>
    <mergeCell ref="AK780:AL780"/>
    <mergeCell ref="AM780:AN780"/>
    <mergeCell ref="AK789:AL789"/>
    <mergeCell ref="AM789:AN789"/>
    <mergeCell ref="AI782:AJ782"/>
    <mergeCell ref="AK782:AL782"/>
    <mergeCell ref="AM782:AN782"/>
    <mergeCell ref="AE785:AN785"/>
    <mergeCell ref="AE781:AF781"/>
    <mergeCell ref="AE775:AF775"/>
    <mergeCell ref="AX774:AY774"/>
    <mergeCell ref="AK775:AL775"/>
    <mergeCell ref="AM775:AN775"/>
    <mergeCell ref="BB774:BC774"/>
    <mergeCell ref="AV775:AW775"/>
    <mergeCell ref="AX775:AY775"/>
    <mergeCell ref="AZ775:BA775"/>
    <mergeCell ref="BB775:BC775"/>
    <mergeCell ref="AV781:AW781"/>
    <mergeCell ref="AX781:AY781"/>
    <mergeCell ref="AZ781:BA781"/>
    <mergeCell ref="BB781:BC781"/>
    <mergeCell ref="AE779:AF779"/>
    <mergeCell ref="AG779:AH779"/>
    <mergeCell ref="AI779:AJ779"/>
    <mergeCell ref="AK779:AL779"/>
    <mergeCell ref="AM779:AN779"/>
    <mergeCell ref="AO786:AP786"/>
    <mergeCell ref="AK781:AL781"/>
    <mergeCell ref="AM786:AN786"/>
    <mergeCell ref="AE800:AN800"/>
    <mergeCell ref="AE801:AF801"/>
    <mergeCell ref="AG801:AH801"/>
    <mergeCell ref="AI801:AJ801"/>
    <mergeCell ref="AK801:AL801"/>
    <mergeCell ref="AM801:AN801"/>
    <mergeCell ref="AE803:AF803"/>
    <mergeCell ref="AG803:AH803"/>
    <mergeCell ref="AI803:AJ803"/>
    <mergeCell ref="AK803:AL803"/>
    <mergeCell ref="AE804:AF804"/>
    <mergeCell ref="AG804:AH804"/>
    <mergeCell ref="AI804:AJ804"/>
    <mergeCell ref="AK804:AL804"/>
    <mergeCell ref="AK793:AL793"/>
    <mergeCell ref="AM793:AN793"/>
    <mergeCell ref="AE792:AF792"/>
    <mergeCell ref="AG792:AH792"/>
    <mergeCell ref="AI792:AJ792"/>
    <mergeCell ref="AK792:AL792"/>
    <mergeCell ref="AE794:AF794"/>
    <mergeCell ref="AG794:AH794"/>
    <mergeCell ref="AI794:AJ794"/>
    <mergeCell ref="AK794:AL794"/>
    <mergeCell ref="AM794:AN794"/>
    <mergeCell ref="AI805:AJ805"/>
    <mergeCell ref="AE786:AF786"/>
    <mergeCell ref="AG786:AH786"/>
    <mergeCell ref="AI786:AJ786"/>
    <mergeCell ref="AI793:AJ793"/>
    <mergeCell ref="AE787:AF787"/>
    <mergeCell ref="AG787:AH787"/>
    <mergeCell ref="AI787:AJ787"/>
    <mergeCell ref="AK787:AL787"/>
    <mergeCell ref="AM787:AN787"/>
    <mergeCell ref="AE793:AF793"/>
    <mergeCell ref="AG793:AH793"/>
    <mergeCell ref="AK786:AL786"/>
    <mergeCell ref="AM791:AN791"/>
    <mergeCell ref="AM792:AN792"/>
    <mergeCell ref="AE791:AF791"/>
    <mergeCell ref="AG791:AH791"/>
    <mergeCell ref="AI791:AJ791"/>
    <mergeCell ref="AK791:AL791"/>
    <mergeCell ref="AE788:AF788"/>
    <mergeCell ref="AG788:AH788"/>
    <mergeCell ref="AI788:AJ788"/>
    <mergeCell ref="AK788:AL788"/>
    <mergeCell ref="AM788:AN788"/>
    <mergeCell ref="AE789:AF789"/>
    <mergeCell ref="AG789:AH789"/>
    <mergeCell ref="AI789:AJ789"/>
    <mergeCell ref="AE790:AF790"/>
    <mergeCell ref="AG790:AH790"/>
    <mergeCell ref="AI790:AJ790"/>
    <mergeCell ref="AK790:AL790"/>
    <mergeCell ref="AM790:AN790"/>
    <mergeCell ref="AG828:AH828"/>
    <mergeCell ref="AE802:AF802"/>
    <mergeCell ref="AG802:AH802"/>
    <mergeCell ref="AI802:AJ802"/>
    <mergeCell ref="AK802:AL802"/>
    <mergeCell ref="AM802:AN802"/>
    <mergeCell ref="AE808:AF808"/>
    <mergeCell ref="AG808:AH808"/>
    <mergeCell ref="AI808:AJ808"/>
    <mergeCell ref="AK808:AL808"/>
    <mergeCell ref="AM808:AN808"/>
    <mergeCell ref="AE809:AF809"/>
    <mergeCell ref="AG809:AH809"/>
    <mergeCell ref="AI809:AJ809"/>
    <mergeCell ref="AK809:AL809"/>
    <mergeCell ref="AM809:AN809"/>
    <mergeCell ref="AE812:AN812"/>
    <mergeCell ref="AM815:AN815"/>
    <mergeCell ref="AM803:AN803"/>
    <mergeCell ref="AM804:AN804"/>
    <mergeCell ref="AM814:AN814"/>
    <mergeCell ref="AE805:AF805"/>
    <mergeCell ref="AG805:AH805"/>
    <mergeCell ref="AE814:AF814"/>
    <mergeCell ref="AG814:AH814"/>
    <mergeCell ref="AI814:AJ814"/>
    <mergeCell ref="AE813:AF813"/>
    <mergeCell ref="AG813:AH813"/>
    <mergeCell ref="AI813:AJ813"/>
    <mergeCell ref="AK813:AL813"/>
    <mergeCell ref="AM813:AN813"/>
    <mergeCell ref="AK814:AL814"/>
    <mergeCell ref="AX802:AY802"/>
    <mergeCell ref="AZ802:BA802"/>
    <mergeCell ref="AX767:AY767"/>
    <mergeCell ref="AZ767:BA767"/>
    <mergeCell ref="AE829:AF829"/>
    <mergeCell ref="AE828:AF828"/>
    <mergeCell ref="AE815:AF815"/>
    <mergeCell ref="AG815:AH815"/>
    <mergeCell ref="AI815:AJ815"/>
    <mergeCell ref="AK816:AL816"/>
    <mergeCell ref="AM816:AN816"/>
    <mergeCell ref="AE817:AF817"/>
    <mergeCell ref="AG817:AH817"/>
    <mergeCell ref="AI817:AJ817"/>
    <mergeCell ref="AK817:AL817"/>
    <mergeCell ref="AM817:AN817"/>
    <mergeCell ref="AE818:AF818"/>
    <mergeCell ref="AG818:AH818"/>
    <mergeCell ref="AI818:AJ818"/>
    <mergeCell ref="AK818:AL818"/>
    <mergeCell ref="AM818:AN818"/>
    <mergeCell ref="AE819:AF819"/>
    <mergeCell ref="AG819:AH819"/>
    <mergeCell ref="AI819:AJ819"/>
    <mergeCell ref="AK819:AL819"/>
    <mergeCell ref="AM819:AN819"/>
    <mergeCell ref="AE820:AF820"/>
    <mergeCell ref="AG820:AH820"/>
    <mergeCell ref="AI820:AJ820"/>
    <mergeCell ref="AK820:AL820"/>
    <mergeCell ref="AM820:AN820"/>
    <mergeCell ref="AE821:AF821"/>
    <mergeCell ref="AZ805:BA805"/>
    <mergeCell ref="BB805:BC805"/>
    <mergeCell ref="BD805:BE805"/>
    <mergeCell ref="AV789:AW789"/>
    <mergeCell ref="AG836:AH836"/>
    <mergeCell ref="AG847:AH847"/>
    <mergeCell ref="AI847:AJ847"/>
    <mergeCell ref="AK847:AL847"/>
    <mergeCell ref="AM847:AN847"/>
    <mergeCell ref="AG840:AH840"/>
    <mergeCell ref="AI840:AJ840"/>
    <mergeCell ref="AK840:AL840"/>
    <mergeCell ref="AL850:AP850"/>
    <mergeCell ref="BF746:BG746"/>
    <mergeCell ref="AV758:BE758"/>
    <mergeCell ref="AV759:AW759"/>
    <mergeCell ref="AX759:AY759"/>
    <mergeCell ref="AZ759:BA759"/>
    <mergeCell ref="BB759:BC759"/>
    <mergeCell ref="BD759:BE759"/>
    <mergeCell ref="BF759:BG759"/>
    <mergeCell ref="AV760:AW760"/>
    <mergeCell ref="AX760:AY760"/>
    <mergeCell ref="AZ760:BA760"/>
    <mergeCell ref="BB760:BC760"/>
    <mergeCell ref="BD760:BE760"/>
    <mergeCell ref="AV766:AW766"/>
    <mergeCell ref="AX766:AY766"/>
    <mergeCell ref="AZ766:BA766"/>
    <mergeCell ref="AO840:AP840"/>
    <mergeCell ref="BD801:BE801"/>
    <mergeCell ref="AV802:AW802"/>
    <mergeCell ref="BD163:BF163"/>
    <mergeCell ref="BD169:BF169"/>
    <mergeCell ref="BH165:BJ165"/>
    <mergeCell ref="AZ167:BB167"/>
    <mergeCell ref="BH175:BN175"/>
    <mergeCell ref="AZ169:BB169"/>
    <mergeCell ref="AZ171:BB171"/>
    <mergeCell ref="BD165:BF165"/>
    <mergeCell ref="BL178:BN178"/>
    <mergeCell ref="AZ161:BB161"/>
    <mergeCell ref="BH169:BJ169"/>
    <mergeCell ref="BH181:BJ181"/>
    <mergeCell ref="BH173:BJ173"/>
    <mergeCell ref="BD195:BF195"/>
    <mergeCell ref="BH195:BJ195"/>
    <mergeCell ref="BH178:BJ178"/>
    <mergeCell ref="AZ173:BB173"/>
    <mergeCell ref="BL165:BN165"/>
    <mergeCell ref="BD173:BF173"/>
    <mergeCell ref="BD179:BF179"/>
    <mergeCell ref="BD171:BF171"/>
    <mergeCell ref="BL177:BN177"/>
    <mergeCell ref="BD180:BF180"/>
    <mergeCell ref="BD193:BF193"/>
    <mergeCell ref="BH193:BJ193"/>
    <mergeCell ref="BL193:BN193"/>
    <mergeCell ref="BL161:BN161"/>
    <mergeCell ref="I219:S219"/>
    <mergeCell ref="X219:AP219"/>
    <mergeCell ref="I286:S286"/>
    <mergeCell ref="X221:AP221"/>
    <mergeCell ref="W255:Z255"/>
    <mergeCell ref="AU255:AX255"/>
    <mergeCell ref="X257:Z257"/>
    <mergeCell ref="W280:Z280"/>
    <mergeCell ref="AV221:BN221"/>
    <mergeCell ref="BH183:BJ183"/>
    <mergeCell ref="X163:Z163"/>
    <mergeCell ref="X207:Z207"/>
    <mergeCell ref="X205:Z205"/>
    <mergeCell ref="W238:Z238"/>
    <mergeCell ref="AU273:AX273"/>
    <mergeCell ref="AU274:AX274"/>
    <mergeCell ref="X277:Z277"/>
    <mergeCell ref="X181:Z181"/>
    <mergeCell ref="AF163:AH163"/>
    <mergeCell ref="AB165:AD165"/>
    <mergeCell ref="X169:Z169"/>
    <mergeCell ref="X183:Z183"/>
    <mergeCell ref="X177:Z177"/>
    <mergeCell ref="X178:Z178"/>
    <mergeCell ref="BH180:BJ180"/>
    <mergeCell ref="AN165:AP165"/>
    <mergeCell ref="BH185:BJ185"/>
    <mergeCell ref="AV195:AX195"/>
    <mergeCell ref="AB180:AD180"/>
    <mergeCell ref="AB207:AD207"/>
    <mergeCell ref="AE203:AH203"/>
    <mergeCell ref="BD178:BF178"/>
    <mergeCell ref="AV230:BN230"/>
    <mergeCell ref="I263:S263"/>
    <mergeCell ref="W241:Z241"/>
    <mergeCell ref="AV240:AX240"/>
    <mergeCell ref="AU243:AX243"/>
    <mergeCell ref="AV257:AX257"/>
    <mergeCell ref="X230:AP230"/>
    <mergeCell ref="W235:Z235"/>
    <mergeCell ref="AU238:AX238"/>
    <mergeCell ref="I257:S257"/>
    <mergeCell ref="AU272:AX272"/>
    <mergeCell ref="W247:Z247"/>
    <mergeCell ref="W275:Z275"/>
    <mergeCell ref="X263:Z263"/>
    <mergeCell ref="W245:Z245"/>
    <mergeCell ref="W244:Z244"/>
    <mergeCell ref="X251:Z251"/>
    <mergeCell ref="W254:Z254"/>
    <mergeCell ref="X271:Z271"/>
    <mergeCell ref="AU235:AX235"/>
    <mergeCell ref="AV249:AX249"/>
    <mergeCell ref="AU275:AX275"/>
    <mergeCell ref="BB803:BC803"/>
    <mergeCell ref="BD803:BE803"/>
    <mergeCell ref="AX794:AY794"/>
    <mergeCell ref="AZ794:BA794"/>
    <mergeCell ref="AV788:AW788"/>
    <mergeCell ref="AX788:AY788"/>
    <mergeCell ref="AO801:AP801"/>
    <mergeCell ref="AV805:AW805"/>
    <mergeCell ref="I294:S294"/>
    <mergeCell ref="X294:Z294"/>
    <mergeCell ref="AV294:AX294"/>
    <mergeCell ref="W236:Z236"/>
    <mergeCell ref="W237:Z237"/>
    <mergeCell ref="W274:Z274"/>
    <mergeCell ref="W273:Z273"/>
    <mergeCell ref="X234:Z234"/>
    <mergeCell ref="X259:Z259"/>
    <mergeCell ref="AU236:AX236"/>
    <mergeCell ref="AU237:AX237"/>
    <mergeCell ref="X249:Z249"/>
    <mergeCell ref="W292:Z292"/>
    <mergeCell ref="W291:Z291"/>
    <mergeCell ref="AF384:AH384"/>
    <mergeCell ref="AF366:AH366"/>
    <mergeCell ref="AJ366:AL366"/>
    <mergeCell ref="AV378:AX378"/>
    <mergeCell ref="AV376:AX376"/>
    <mergeCell ref="AB373:AD373"/>
    <mergeCell ref="X335:Z335"/>
    <mergeCell ref="AU297:AX297"/>
    <mergeCell ref="W298:Z298"/>
    <mergeCell ref="AX805:AY805"/>
    <mergeCell ref="I356:S356"/>
    <mergeCell ref="X448:Z448"/>
    <mergeCell ref="X404:Z404"/>
    <mergeCell ref="W331:Z331"/>
    <mergeCell ref="X379:Z379"/>
    <mergeCell ref="AF406:AH406"/>
    <mergeCell ref="X349:Z349"/>
    <mergeCell ref="AB349:AD349"/>
    <mergeCell ref="AF349:AH349"/>
    <mergeCell ref="AJ349:AL349"/>
    <mergeCell ref="AN349:AP349"/>
    <mergeCell ref="AV349:AX349"/>
    <mergeCell ref="AV448:AX448"/>
    <mergeCell ref="BF813:BG813"/>
    <mergeCell ref="BF840:BG840"/>
    <mergeCell ref="BF801:BG801"/>
    <mergeCell ref="BD793:BE793"/>
    <mergeCell ref="BB794:BC794"/>
    <mergeCell ref="BD794:BE794"/>
    <mergeCell ref="AV800:BE800"/>
    <mergeCell ref="AZ419:BB419"/>
    <mergeCell ref="AV814:AW814"/>
    <mergeCell ref="BG424:BJ424"/>
    <mergeCell ref="BC389:BF389"/>
    <mergeCell ref="AM828:AN828"/>
    <mergeCell ref="AV785:BE785"/>
    <mergeCell ref="AV786:AW786"/>
    <mergeCell ref="AX786:AY786"/>
    <mergeCell ref="AZ786:BA786"/>
    <mergeCell ref="BF786:BG786"/>
    <mergeCell ref="AV787:AW787"/>
    <mergeCell ref="AO813:AP813"/>
    <mergeCell ref="BF586:BH586"/>
    <mergeCell ref="AV681:AX681"/>
    <mergeCell ref="AZ680:BB680"/>
    <mergeCell ref="AX503:AZ503"/>
    <mergeCell ref="AX577:AZ577"/>
    <mergeCell ref="BD766:BE766"/>
    <mergeCell ref="BF588:BH588"/>
    <mergeCell ref="BB767:BC767"/>
    <mergeCell ref="BD767:BE767"/>
    <mergeCell ref="AZ774:BA774"/>
    <mergeCell ref="BF581:BH581"/>
    <mergeCell ref="BB536:BD536"/>
    <mergeCell ref="BD664:BF664"/>
    <mergeCell ref="BH699:BJ699"/>
    <mergeCell ref="AV721:AX721"/>
    <mergeCell ref="BF521:BH521"/>
    <mergeCell ref="W242:Z242"/>
    <mergeCell ref="AU242:AX242"/>
    <mergeCell ref="X296:Z296"/>
    <mergeCell ref="AV296:AX296"/>
    <mergeCell ref="AU245:AX245"/>
    <mergeCell ref="AV251:AX251"/>
    <mergeCell ref="AV300:AX300"/>
    <mergeCell ref="AU305:AX305"/>
    <mergeCell ref="AU281:AX281"/>
    <mergeCell ref="AU282:AX282"/>
    <mergeCell ref="AU284:AX284"/>
    <mergeCell ref="AU247:AX247"/>
    <mergeCell ref="AU280:AX280"/>
    <mergeCell ref="W309:Z309"/>
    <mergeCell ref="W305:Z305"/>
    <mergeCell ref="AA425:AD425"/>
    <mergeCell ref="BB840:BC840"/>
    <mergeCell ref="BD840:BE840"/>
    <mergeCell ref="BD828:BE828"/>
    <mergeCell ref="AX821:AY821"/>
    <mergeCell ref="AZ821:BA821"/>
    <mergeCell ref="BB821:BC821"/>
    <mergeCell ref="BB828:BC828"/>
    <mergeCell ref="BD821:BE821"/>
    <mergeCell ref="AV808:AW808"/>
    <mergeCell ref="AX808:AY808"/>
    <mergeCell ref="AZ840:BA840"/>
    <mergeCell ref="AV835:AW835"/>
    <mergeCell ref="AX835:AY835"/>
    <mergeCell ref="AZ835:BA835"/>
    <mergeCell ref="BB835:BC835"/>
    <mergeCell ref="BD835:BE835"/>
    <mergeCell ref="AX829:AY829"/>
    <mergeCell ref="AZ829:BA829"/>
    <mergeCell ref="AX814:AY814"/>
    <mergeCell ref="BD834:BE834"/>
    <mergeCell ref="AZ828:BA828"/>
    <mergeCell ref="AX832:AY832"/>
    <mergeCell ref="AV817:AW817"/>
    <mergeCell ref="AX817:AY817"/>
    <mergeCell ref="AZ817:BA817"/>
    <mergeCell ref="BB817:BC817"/>
    <mergeCell ref="BD817:BE817"/>
    <mergeCell ref="AV818:AW818"/>
    <mergeCell ref="AX818:AY818"/>
    <mergeCell ref="AZ818:BA818"/>
    <mergeCell ref="BB818:BC818"/>
    <mergeCell ref="BD818:BE818"/>
    <mergeCell ref="AF893:AH893"/>
    <mergeCell ref="AE928:AF928"/>
    <mergeCell ref="AG928:AH928"/>
    <mergeCell ref="AE941:AF941"/>
    <mergeCell ref="AI924:AJ924"/>
    <mergeCell ref="AI921:AJ921"/>
    <mergeCell ref="AU953:AX953"/>
    <mergeCell ref="BB766:BC766"/>
    <mergeCell ref="X899:Z899"/>
    <mergeCell ref="AB899:AD899"/>
    <mergeCell ref="BC850:BG850"/>
    <mergeCell ref="AX848:AY848"/>
    <mergeCell ref="AZ814:BA814"/>
    <mergeCell ref="BB814:BC814"/>
    <mergeCell ref="BD814:BE814"/>
    <mergeCell ref="AV820:AW820"/>
    <mergeCell ref="AX820:AY820"/>
    <mergeCell ref="AZ820:BA820"/>
    <mergeCell ref="AV841:AW841"/>
    <mergeCell ref="AV801:AW801"/>
    <mergeCell ref="X898:Z898"/>
    <mergeCell ref="AB898:AD898"/>
    <mergeCell ref="AF898:AH898"/>
    <mergeCell ref="AJ898:AL898"/>
    <mergeCell ref="X873:AC873"/>
    <mergeCell ref="X874:AC874"/>
    <mergeCell ref="AO828:AP828"/>
    <mergeCell ref="AK921:AL921"/>
    <mergeCell ref="AJ904:AL904"/>
    <mergeCell ref="AI1005:AL1005"/>
    <mergeCell ref="AB904:AD904"/>
    <mergeCell ref="AF904:AH904"/>
    <mergeCell ref="AF907:AH907"/>
    <mergeCell ref="BD918:BF918"/>
    <mergeCell ref="AN904:AP904"/>
    <mergeCell ref="AA967:AD967"/>
    <mergeCell ref="AE967:AH967"/>
    <mergeCell ref="AI967:AL967"/>
    <mergeCell ref="AY972:BB972"/>
    <mergeCell ref="BC972:BF972"/>
    <mergeCell ref="AB910:AD910"/>
    <mergeCell ref="AB912:AD912"/>
    <mergeCell ref="AB913:AD913"/>
    <mergeCell ref="AE968:AH968"/>
    <mergeCell ref="AI968:AL968"/>
    <mergeCell ref="AM968:AP968"/>
    <mergeCell ref="AM994:AP994"/>
    <mergeCell ref="AE920:AH920"/>
    <mergeCell ref="AI920:AL920"/>
    <mergeCell ref="AK924:AL924"/>
    <mergeCell ref="AA976:AD976"/>
    <mergeCell ref="AE976:AH976"/>
    <mergeCell ref="AI976:AL976"/>
    <mergeCell ref="AI972:AL972"/>
    <mergeCell ref="AA980:AD980"/>
    <mergeCell ref="AE980:AH980"/>
    <mergeCell ref="AI980:AL980"/>
    <mergeCell ref="AA1004:AD1004"/>
    <mergeCell ref="AA974:AD974"/>
    <mergeCell ref="AE1004:AH1004"/>
    <mergeCell ref="AI1004:AL1004"/>
    <mergeCell ref="AA990:AD990"/>
    <mergeCell ref="AA930:AB930"/>
    <mergeCell ref="AC930:AD930"/>
    <mergeCell ref="AE930:AF930"/>
    <mergeCell ref="AG930:AH930"/>
    <mergeCell ref="AI930:AJ930"/>
    <mergeCell ref="AK930:AL930"/>
    <mergeCell ref="AA931:AB931"/>
    <mergeCell ref="AC931:AD931"/>
    <mergeCell ref="AE931:AF931"/>
    <mergeCell ref="AG931:AH931"/>
    <mergeCell ref="AI931:AJ931"/>
    <mergeCell ref="AK931:AL931"/>
    <mergeCell ref="AA932:AB932"/>
    <mergeCell ref="AC932:AD932"/>
    <mergeCell ref="AE932:AF932"/>
    <mergeCell ref="AA954:AD954"/>
    <mergeCell ref="AE954:AH954"/>
    <mergeCell ref="AI948:AL948"/>
    <mergeCell ref="AG932:AH932"/>
    <mergeCell ref="AA944:AD944"/>
    <mergeCell ref="AE944:AH944"/>
    <mergeCell ref="AI939:AJ939"/>
    <mergeCell ref="AK939:AL939"/>
    <mergeCell ref="AA953:AD953"/>
    <mergeCell ref="AE953:AH953"/>
    <mergeCell ref="AI953:AL953"/>
    <mergeCell ref="AI932:AJ932"/>
    <mergeCell ref="AK932:AL932"/>
    <mergeCell ref="AE974:AH974"/>
    <mergeCell ref="AV875:BA875"/>
    <mergeCell ref="W1006:Z1006"/>
    <mergeCell ref="AA1006:AD1006"/>
    <mergeCell ref="AE1006:AH1006"/>
    <mergeCell ref="AI1006:AL1006"/>
    <mergeCell ref="W1005:Z1005"/>
    <mergeCell ref="AA1005:AD1005"/>
    <mergeCell ref="AE1005:AH1005"/>
    <mergeCell ref="W968:Z968"/>
    <mergeCell ref="AA968:AD968"/>
    <mergeCell ref="AU957:AX957"/>
    <mergeCell ref="AA994:AD994"/>
    <mergeCell ref="AE994:AH994"/>
    <mergeCell ref="AA1000:AD1000"/>
    <mergeCell ref="AE1000:AH1000"/>
    <mergeCell ref="AI1000:AL1000"/>
    <mergeCell ref="W1001:Z1001"/>
    <mergeCell ref="AA1001:AD1001"/>
    <mergeCell ref="AE1001:AH1001"/>
    <mergeCell ref="AI1001:AL1001"/>
    <mergeCell ref="W972:Z972"/>
    <mergeCell ref="W976:Z976"/>
    <mergeCell ref="W977:Z977"/>
    <mergeCell ref="W980:Z980"/>
    <mergeCell ref="W987:Z987"/>
    <mergeCell ref="W990:Z990"/>
    <mergeCell ref="AE990:AH990"/>
    <mergeCell ref="AI990:AL990"/>
    <mergeCell ref="AM1004:AP1004"/>
    <mergeCell ref="W1004:Z1004"/>
    <mergeCell ref="X897:Z897"/>
    <mergeCell ref="AB897:AD897"/>
    <mergeCell ref="AV846:AW846"/>
    <mergeCell ref="AX846:AY846"/>
    <mergeCell ref="AZ846:BA846"/>
    <mergeCell ref="BB846:BC846"/>
    <mergeCell ref="X65:AE65"/>
    <mergeCell ref="AV65:BC65"/>
    <mergeCell ref="BD848:BE848"/>
    <mergeCell ref="BF828:BG828"/>
    <mergeCell ref="AJ895:AL895"/>
    <mergeCell ref="W892:Z892"/>
    <mergeCell ref="AA892:AD892"/>
    <mergeCell ref="AE892:AH892"/>
    <mergeCell ref="AI892:AL892"/>
    <mergeCell ref="X894:Z894"/>
    <mergeCell ref="AB894:AD894"/>
    <mergeCell ref="AJ893:AL893"/>
    <mergeCell ref="AE847:AF847"/>
    <mergeCell ref="AV881:BA881"/>
    <mergeCell ref="AV882:BA882"/>
    <mergeCell ref="AV883:BA883"/>
    <mergeCell ref="AV884:BA884"/>
    <mergeCell ref="BG389:BJ389"/>
    <mergeCell ref="AJ406:AL406"/>
    <mergeCell ref="AV381:AX381"/>
    <mergeCell ref="AZ381:BB381"/>
    <mergeCell ref="AF379:AH379"/>
    <mergeCell ref="AB384:AD384"/>
    <mergeCell ref="X376:Z376"/>
    <mergeCell ref="AV387:AX387"/>
    <mergeCell ref="AB380:AD380"/>
    <mergeCell ref="AM409:AP409"/>
    <mergeCell ref="BH407:BJ407"/>
    <mergeCell ref="AF897:AH897"/>
    <mergeCell ref="AU892:AX892"/>
    <mergeCell ref="AY892:BB892"/>
    <mergeCell ref="AN892:AP892"/>
    <mergeCell ref="X896:Z896"/>
    <mergeCell ref="AB896:AD896"/>
    <mergeCell ref="AB902:AD902"/>
    <mergeCell ref="AF902:AH902"/>
    <mergeCell ref="AJ902:AL902"/>
    <mergeCell ref="AN902:AP902"/>
    <mergeCell ref="AV902:AX902"/>
    <mergeCell ref="AZ904:BB904"/>
    <mergeCell ref="AV848:AW848"/>
    <mergeCell ref="AM857:AN857"/>
    <mergeCell ref="Z862:AA862"/>
    <mergeCell ref="X878:AC878"/>
    <mergeCell ref="X879:AC879"/>
    <mergeCell ref="X881:AC881"/>
    <mergeCell ref="X882:AC882"/>
    <mergeCell ref="X883:AC883"/>
    <mergeCell ref="X884:AC884"/>
    <mergeCell ref="X877:AC877"/>
    <mergeCell ref="X903:Z903"/>
    <mergeCell ref="AN897:AP897"/>
    <mergeCell ref="AV897:AX897"/>
    <mergeCell ref="AV877:BA877"/>
    <mergeCell ref="AN903:AP903"/>
    <mergeCell ref="AV899:AX899"/>
    <mergeCell ref="X895:Z895"/>
    <mergeCell ref="AB895:AD895"/>
    <mergeCell ref="AF895:AH895"/>
    <mergeCell ref="AF894:AH894"/>
    <mergeCell ref="AJ894:AL894"/>
    <mergeCell ref="AN894:AP894"/>
    <mergeCell ref="AV894:AX894"/>
    <mergeCell ref="AZ894:BB894"/>
    <mergeCell ref="BD894:BF894"/>
    <mergeCell ref="BH894:BJ894"/>
    <mergeCell ref="AF896:AH896"/>
    <mergeCell ref="AJ896:AL896"/>
    <mergeCell ref="AZ801:BA801"/>
    <mergeCell ref="BB801:BC801"/>
    <mergeCell ref="AM841:AN841"/>
    <mergeCell ref="AY426:BB426"/>
    <mergeCell ref="BC426:BF426"/>
    <mergeCell ref="AM875:AP875"/>
    <mergeCell ref="AV873:BA873"/>
    <mergeCell ref="AV874:BA874"/>
    <mergeCell ref="BB848:BC848"/>
    <mergeCell ref="AM426:AP426"/>
    <mergeCell ref="AE752:AF752"/>
    <mergeCell ref="AG752:AH752"/>
    <mergeCell ref="AI752:AJ752"/>
    <mergeCell ref="AK752:AL752"/>
    <mergeCell ref="AJ432:AL432"/>
    <mergeCell ref="AN660:AP660"/>
    <mergeCell ref="AX581:AZ581"/>
    <mergeCell ref="AX582:AZ582"/>
    <mergeCell ref="AM848:AN848"/>
    <mergeCell ref="AH568:AJ568"/>
    <mergeCell ref="AE761:AF761"/>
    <mergeCell ref="AG761:AH761"/>
    <mergeCell ref="AI761:AJ761"/>
    <mergeCell ref="AK761:AL761"/>
    <mergeCell ref="Z1015:AA1015"/>
    <mergeCell ref="Z1016:AA1016"/>
    <mergeCell ref="Z1017:AA1017"/>
    <mergeCell ref="Z1014:AA1014"/>
    <mergeCell ref="AU974:AX974"/>
    <mergeCell ref="AY974:BB974"/>
    <mergeCell ref="BC974:BF974"/>
    <mergeCell ref="AM950:AP950"/>
    <mergeCell ref="AY963:BB963"/>
    <mergeCell ref="W994:Z994"/>
    <mergeCell ref="W1000:Z1000"/>
    <mergeCell ref="AI994:AL994"/>
    <mergeCell ref="AA992:AD992"/>
    <mergeCell ref="AE992:AH992"/>
    <mergeCell ref="AI943:AL943"/>
    <mergeCell ref="AU968:AX968"/>
    <mergeCell ref="AY968:BB968"/>
    <mergeCell ref="BC978:BF978"/>
    <mergeCell ref="AU980:AX980"/>
    <mergeCell ref="AU975:AX975"/>
    <mergeCell ref="AM1006:AP1006"/>
    <mergeCell ref="AU976:AX976"/>
    <mergeCell ref="AY976:BB976"/>
    <mergeCell ref="BC976:BF976"/>
    <mergeCell ref="W1002:Z1002"/>
    <mergeCell ref="AE1002:AH1002"/>
    <mergeCell ref="AM954:AP954"/>
    <mergeCell ref="BC970:BF970"/>
    <mergeCell ref="AM1005:AP1005"/>
    <mergeCell ref="AY965:BB965"/>
    <mergeCell ref="AU978:AX978"/>
    <mergeCell ref="AY1005:BB1005"/>
    <mergeCell ref="AN895:AP895"/>
    <mergeCell ref="AV895:AX895"/>
    <mergeCell ref="BH899:BJ899"/>
    <mergeCell ref="BH902:BJ902"/>
    <mergeCell ref="AN901:AP901"/>
    <mergeCell ref="AV901:AX901"/>
    <mergeCell ref="AZ901:BB901"/>
    <mergeCell ref="BD901:BF901"/>
    <mergeCell ref="BH901:BJ901"/>
    <mergeCell ref="BH897:BJ897"/>
    <mergeCell ref="AZ897:BB897"/>
    <mergeCell ref="BD899:BF899"/>
    <mergeCell ref="AN898:AP898"/>
    <mergeCell ref="BG974:BJ974"/>
    <mergeCell ref="BG968:BJ968"/>
    <mergeCell ref="AY966:BB966"/>
    <mergeCell ref="BC966:BF966"/>
    <mergeCell ref="BG966:BJ966"/>
    <mergeCell ref="AY970:BB970"/>
    <mergeCell ref="AU956:AX956"/>
    <mergeCell ref="AY956:BB956"/>
    <mergeCell ref="BC956:BF956"/>
    <mergeCell ref="BG956:BJ956"/>
    <mergeCell ref="BG964:BJ964"/>
    <mergeCell ref="AU963:AX963"/>
    <mergeCell ref="AU970:AX970"/>
    <mergeCell ref="AV896:AX896"/>
    <mergeCell ref="BG943:BJ943"/>
    <mergeCell ref="BG945:BJ945"/>
    <mergeCell ref="BG988:BJ988"/>
    <mergeCell ref="AU967:AX967"/>
    <mergeCell ref="BG976:BJ976"/>
    <mergeCell ref="BK948:BN948"/>
    <mergeCell ref="AZ898:BB898"/>
    <mergeCell ref="BD898:BF898"/>
    <mergeCell ref="BH898:BJ898"/>
    <mergeCell ref="AN899:AP899"/>
    <mergeCell ref="AZ916:BB916"/>
    <mergeCell ref="AZ917:BB917"/>
    <mergeCell ref="AZ918:BB918"/>
    <mergeCell ref="AZ896:BB896"/>
    <mergeCell ref="AY944:BB944"/>
    <mergeCell ref="AU943:AX943"/>
    <mergeCell ref="BD897:BF897"/>
    <mergeCell ref="BL918:BN918"/>
    <mergeCell ref="BK943:BN943"/>
    <mergeCell ref="BK944:BN944"/>
    <mergeCell ref="BK945:BN945"/>
    <mergeCell ref="AZ911:BB911"/>
    <mergeCell ref="AY948:BB948"/>
    <mergeCell ref="BC948:BF948"/>
    <mergeCell ref="BG948:BJ948"/>
    <mergeCell ref="BK963:BN963"/>
    <mergeCell ref="BG953:BJ953"/>
    <mergeCell ref="BK953:BN953"/>
    <mergeCell ref="AU954:AX954"/>
    <mergeCell ref="AY954:BB954"/>
    <mergeCell ref="BC954:BF954"/>
    <mergeCell ref="BG954:BJ954"/>
    <mergeCell ref="BK966:BN966"/>
    <mergeCell ref="BC964:BF964"/>
    <mergeCell ref="AE857:AF857"/>
    <mergeCell ref="AG857:AH857"/>
    <mergeCell ref="AI857:AJ857"/>
    <mergeCell ref="AK857:AL857"/>
    <mergeCell ref="AM856:AN856"/>
    <mergeCell ref="AK848:AL848"/>
    <mergeCell ref="AX847:AY847"/>
    <mergeCell ref="BD847:BE847"/>
    <mergeCell ref="AN893:AP893"/>
    <mergeCell ref="BD841:BE841"/>
    <mergeCell ref="AO859:AP859"/>
    <mergeCell ref="AI846:AJ846"/>
    <mergeCell ref="AK846:AL846"/>
    <mergeCell ref="AM846:AN846"/>
    <mergeCell ref="AE830:AF830"/>
    <mergeCell ref="AG830:AH830"/>
    <mergeCell ref="AI830:AJ830"/>
    <mergeCell ref="AK830:AL830"/>
    <mergeCell ref="AM830:AN830"/>
    <mergeCell ref="AE831:AF831"/>
    <mergeCell ref="AG831:AH831"/>
    <mergeCell ref="AI831:AJ831"/>
    <mergeCell ref="AK831:AL831"/>
    <mergeCell ref="AM831:AN831"/>
    <mergeCell ref="AV857:AW857"/>
    <mergeCell ref="AX857:AY857"/>
    <mergeCell ref="AZ857:BA857"/>
    <mergeCell ref="BB857:BC857"/>
    <mergeCell ref="BD857:BE857"/>
    <mergeCell ref="AE832:AF832"/>
    <mergeCell ref="AX841:AY841"/>
    <mergeCell ref="AZ841:BA841"/>
    <mergeCell ref="AV839:BE839"/>
    <mergeCell ref="AV828:AW828"/>
    <mergeCell ref="AX828:AY828"/>
    <mergeCell ref="BG411:BJ411"/>
    <mergeCell ref="AV903:AX903"/>
    <mergeCell ref="AZ903:BB903"/>
    <mergeCell ref="BD903:BF903"/>
    <mergeCell ref="BH903:BJ903"/>
    <mergeCell ref="AZ912:BB912"/>
    <mergeCell ref="AZ913:BB913"/>
    <mergeCell ref="AZ914:BB914"/>
    <mergeCell ref="AZ915:BB915"/>
    <mergeCell ref="AV878:BA878"/>
    <mergeCell ref="AV879:BA879"/>
    <mergeCell ref="BK424:BN424"/>
    <mergeCell ref="BK426:BN426"/>
    <mergeCell ref="BB847:BC847"/>
    <mergeCell ref="BB841:BC841"/>
    <mergeCell ref="AV847:AW847"/>
    <mergeCell ref="BG425:BJ425"/>
    <mergeCell ref="BF859:BG859"/>
    <mergeCell ref="BC892:BF892"/>
    <mergeCell ref="BG892:BJ892"/>
    <mergeCell ref="AV898:AX898"/>
    <mergeCell ref="BB750:BC750"/>
    <mergeCell ref="BD809:BE809"/>
    <mergeCell ref="AV812:BE812"/>
    <mergeCell ref="AV813:AW813"/>
    <mergeCell ref="BL429:BN429"/>
    <mergeCell ref="BL435:BN435"/>
    <mergeCell ref="BL437:BN437"/>
    <mergeCell ref="BD907:BF907"/>
    <mergeCell ref="AV767:AW767"/>
    <mergeCell ref="AX801:AY801"/>
    <mergeCell ref="AV794:AW794"/>
    <mergeCell ref="AV773:BE773"/>
    <mergeCell ref="BD787:BE787"/>
    <mergeCell ref="AV793:AW793"/>
    <mergeCell ref="AX793:AY793"/>
    <mergeCell ref="BK470:BN470"/>
    <mergeCell ref="AZ793:BA793"/>
    <mergeCell ref="BB793:BC793"/>
    <mergeCell ref="AZ790:BA790"/>
    <mergeCell ref="BB790:BC790"/>
    <mergeCell ref="BD790:BE790"/>
    <mergeCell ref="BF774:BG774"/>
    <mergeCell ref="AV763:AW763"/>
    <mergeCell ref="AX763:AY763"/>
    <mergeCell ref="AZ751:BA751"/>
    <mergeCell ref="AV699:AX699"/>
    <mergeCell ref="AZ699:BB699"/>
    <mergeCell ref="BD699:BF699"/>
    <mergeCell ref="AV692:AX692"/>
    <mergeCell ref="AZ692:BB692"/>
    <mergeCell ref="BF477:BM477"/>
    <mergeCell ref="AV774:AW774"/>
    <mergeCell ref="AV750:AW750"/>
    <mergeCell ref="AX750:AY750"/>
    <mergeCell ref="AZ750:BA750"/>
    <mergeCell ref="BF503:BH503"/>
    <mergeCell ref="BB507:BD507"/>
    <mergeCell ref="BF558:BH558"/>
    <mergeCell ref="BF542:BH542"/>
    <mergeCell ref="BB586:BD586"/>
    <mergeCell ref="BD448:BF448"/>
    <mergeCell ref="AE751:AF751"/>
    <mergeCell ref="AG751:AH751"/>
    <mergeCell ref="AI751:AJ751"/>
    <mergeCell ref="AK751:AL751"/>
    <mergeCell ref="AM751:AN751"/>
    <mergeCell ref="BF856:BG856"/>
    <mergeCell ref="AZ848:BA848"/>
    <mergeCell ref="AE390:AH390"/>
    <mergeCell ref="AB406:AD406"/>
    <mergeCell ref="BC411:BF411"/>
    <mergeCell ref="AZ408:BB408"/>
    <mergeCell ref="X430:Z430"/>
    <mergeCell ref="AB430:AD430"/>
    <mergeCell ref="AF430:AH430"/>
    <mergeCell ref="AJ430:AL430"/>
    <mergeCell ref="AN430:AP430"/>
    <mergeCell ref="BB752:BC752"/>
    <mergeCell ref="Z513:AB513"/>
    <mergeCell ref="AB461:AD461"/>
    <mergeCell ref="AZ762:BA762"/>
    <mergeCell ref="BB762:BC762"/>
    <mergeCell ref="BD692:BF692"/>
    <mergeCell ref="AH539:AJ539"/>
    <mergeCell ref="AL539:AN539"/>
    <mergeCell ref="AP541:AT541"/>
    <mergeCell ref="AX541:AZ541"/>
    <mergeCell ref="BB541:BD541"/>
    <mergeCell ref="AV664:AX664"/>
    <mergeCell ref="AZ664:BB664"/>
    <mergeCell ref="AZ665:BB665"/>
    <mergeCell ref="BD665:BF665"/>
    <mergeCell ref="BK954:BN954"/>
    <mergeCell ref="AV855:BE855"/>
    <mergeCell ref="AV856:AW856"/>
    <mergeCell ref="AX856:AY856"/>
    <mergeCell ref="AZ856:BA856"/>
    <mergeCell ref="BB856:BC856"/>
    <mergeCell ref="BD856:BE856"/>
    <mergeCell ref="BD748:BE748"/>
    <mergeCell ref="AV749:AW749"/>
    <mergeCell ref="AX749:AY749"/>
    <mergeCell ref="AZ749:BA749"/>
    <mergeCell ref="BB749:BC749"/>
    <mergeCell ref="BD749:BE749"/>
    <mergeCell ref="BB751:BC751"/>
    <mergeCell ref="AX752:AY752"/>
    <mergeCell ref="AZ752:BA752"/>
    <mergeCell ref="BK968:BN968"/>
    <mergeCell ref="BD751:BE751"/>
    <mergeCell ref="AV752:AW752"/>
    <mergeCell ref="AX776:AY776"/>
    <mergeCell ref="AV780:AW780"/>
    <mergeCell ref="AV776:AW776"/>
    <mergeCell ref="AX806:AY806"/>
    <mergeCell ref="AV791:AW791"/>
    <mergeCell ref="AX791:AY791"/>
    <mergeCell ref="AV792:AW792"/>
    <mergeCell ref="AX792:AY792"/>
    <mergeCell ref="AZ776:BA776"/>
    <mergeCell ref="BB776:BC776"/>
    <mergeCell ref="BD776:BE776"/>
    <mergeCell ref="AV777:AW777"/>
    <mergeCell ref="AX777:AY777"/>
    <mergeCell ref="AF461:AH461"/>
    <mergeCell ref="AM761:AN761"/>
    <mergeCell ref="BK964:BN964"/>
    <mergeCell ref="AU965:AX965"/>
    <mergeCell ref="BC965:BF965"/>
    <mergeCell ref="BG965:BJ965"/>
    <mergeCell ref="BK965:BN965"/>
    <mergeCell ref="AU966:AX966"/>
    <mergeCell ref="AE762:AF762"/>
    <mergeCell ref="AG762:AH762"/>
    <mergeCell ref="AI762:AJ762"/>
    <mergeCell ref="AK762:AL762"/>
    <mergeCell ref="AM762:AN762"/>
    <mergeCell ref="AX754:AY754"/>
    <mergeCell ref="AV761:AW761"/>
    <mergeCell ref="AX761:AY761"/>
    <mergeCell ref="AZ761:BA761"/>
    <mergeCell ref="BB761:BC761"/>
    <mergeCell ref="BD761:BE761"/>
    <mergeCell ref="AV762:AW762"/>
    <mergeCell ref="AX762:AY762"/>
    <mergeCell ref="AG764:AH764"/>
    <mergeCell ref="AI764:AJ764"/>
    <mergeCell ref="AK764:AL764"/>
    <mergeCell ref="AG832:AH832"/>
    <mergeCell ref="AI832:AJ832"/>
    <mergeCell ref="AK832:AL832"/>
    <mergeCell ref="AM832:AN832"/>
    <mergeCell ref="AE833:AF833"/>
    <mergeCell ref="AG833:AH833"/>
    <mergeCell ref="AI833:AJ833"/>
    <mergeCell ref="AK833:AL833"/>
    <mergeCell ref="BL406:BN406"/>
    <mergeCell ref="AJ421:AL421"/>
    <mergeCell ref="BG978:BJ978"/>
    <mergeCell ref="BK978:BN978"/>
    <mergeCell ref="BK979:BN979"/>
    <mergeCell ref="BG970:BJ970"/>
    <mergeCell ref="BL970:BN970"/>
    <mergeCell ref="BG972:BJ972"/>
    <mergeCell ref="BL972:BN972"/>
    <mergeCell ref="BK967:BN967"/>
    <mergeCell ref="BC967:BF967"/>
    <mergeCell ref="BG967:BJ967"/>
    <mergeCell ref="BH450:BJ450"/>
    <mergeCell ref="BL450:BN450"/>
    <mergeCell ref="BL447:BN447"/>
    <mergeCell ref="BD820:BE820"/>
    <mergeCell ref="AV893:AX893"/>
    <mergeCell ref="AZ847:BA847"/>
    <mergeCell ref="AX813:AY813"/>
    <mergeCell ref="AZ813:BA813"/>
    <mergeCell ref="BB517:BD517"/>
    <mergeCell ref="BF517:BH517"/>
    <mergeCell ref="BC975:BF975"/>
    <mergeCell ref="BG975:BJ975"/>
    <mergeCell ref="AV447:AX447"/>
    <mergeCell ref="AZ447:BB447"/>
    <mergeCell ref="BD447:BF447"/>
    <mergeCell ref="AZ763:BA763"/>
    <mergeCell ref="BB763:BC763"/>
    <mergeCell ref="BD763:BE763"/>
    <mergeCell ref="AV764:AW764"/>
    <mergeCell ref="AX764:AY764"/>
    <mergeCell ref="BK389:BN389"/>
    <mergeCell ref="BG390:BJ390"/>
    <mergeCell ref="BK411:BN411"/>
    <mergeCell ref="BD404:BF404"/>
    <mergeCell ref="BH404:BJ404"/>
    <mergeCell ref="BL407:BN407"/>
    <mergeCell ref="BK390:BN390"/>
    <mergeCell ref="X406:Z406"/>
    <mergeCell ref="AU390:AX390"/>
    <mergeCell ref="BC425:BF425"/>
    <mergeCell ref="BC424:BF424"/>
    <mergeCell ref="BL408:BN408"/>
    <mergeCell ref="BH419:BJ419"/>
    <mergeCell ref="AJ408:AL408"/>
    <mergeCell ref="AN408:AP408"/>
    <mergeCell ref="AV408:AX408"/>
    <mergeCell ref="BL416:BN416"/>
    <mergeCell ref="BK410:BN410"/>
    <mergeCell ref="X422:Z422"/>
    <mergeCell ref="AU424:AX424"/>
    <mergeCell ref="BD416:BF416"/>
    <mergeCell ref="X420:Z420"/>
    <mergeCell ref="BL417:BN417"/>
    <mergeCell ref="AV420:AX420"/>
    <mergeCell ref="AZ420:BB420"/>
    <mergeCell ref="W390:Z390"/>
    <mergeCell ref="AA390:AD390"/>
    <mergeCell ref="BG410:BJ410"/>
    <mergeCell ref="AV417:AX417"/>
    <mergeCell ref="AB416:AD416"/>
    <mergeCell ref="BC410:BF410"/>
    <mergeCell ref="W409:Z409"/>
    <mergeCell ref="I453:S453"/>
    <mergeCell ref="X453:Z453"/>
    <mergeCell ref="AB453:AD453"/>
    <mergeCell ref="AF453:AH453"/>
    <mergeCell ref="AJ453:AL453"/>
    <mergeCell ref="AN453:AP453"/>
    <mergeCell ref="AV453:AX453"/>
    <mergeCell ref="AZ453:BB453"/>
    <mergeCell ref="BD453:BF453"/>
    <mergeCell ref="BH453:BJ453"/>
    <mergeCell ref="BL453:BN453"/>
    <mergeCell ref="X451:Z451"/>
    <mergeCell ref="AB451:AD451"/>
    <mergeCell ref="AF451:AH451"/>
    <mergeCell ref="AJ451:AL451"/>
    <mergeCell ref="AN451:AP451"/>
    <mergeCell ref="AV451:AX451"/>
    <mergeCell ref="AZ451:BB451"/>
    <mergeCell ref="BD451:BF451"/>
    <mergeCell ref="BH451:BJ451"/>
    <mergeCell ref="BL451:BN451"/>
    <mergeCell ref="I450:S450"/>
    <mergeCell ref="X450:Z450"/>
    <mergeCell ref="AB450:AD450"/>
    <mergeCell ref="AF450:AH450"/>
    <mergeCell ref="N613:P613"/>
    <mergeCell ref="R613:T613"/>
    <mergeCell ref="V613:X613"/>
    <mergeCell ref="Z613:AB613"/>
    <mergeCell ref="AD613:AF613"/>
    <mergeCell ref="N623:P623"/>
    <mergeCell ref="R623:T623"/>
    <mergeCell ref="V623:X623"/>
    <mergeCell ref="Z623:AB623"/>
    <mergeCell ref="AD623:AF623"/>
    <mergeCell ref="N633:P633"/>
    <mergeCell ref="R633:T633"/>
    <mergeCell ref="V633:X633"/>
    <mergeCell ref="Z633:AB633"/>
    <mergeCell ref="AD633:AF633"/>
    <mergeCell ref="AD503:AF503"/>
    <mergeCell ref="Z512:AB512"/>
    <mergeCell ref="AD512:AF512"/>
    <mergeCell ref="AD532:AF532"/>
    <mergeCell ref="Z536:AB536"/>
    <mergeCell ref="R618:T618"/>
    <mergeCell ref="N629:P629"/>
    <mergeCell ref="R629:T629"/>
    <mergeCell ref="N631:P631"/>
    <mergeCell ref="R631:T631"/>
    <mergeCell ref="V631:X631"/>
    <mergeCell ref="Z631:AB631"/>
    <mergeCell ref="AD631:AF631"/>
    <mergeCell ref="R752:S752"/>
    <mergeCell ref="T752:U752"/>
    <mergeCell ref="V752:W752"/>
    <mergeCell ref="X752:Y752"/>
    <mergeCell ref="Z752:AA752"/>
    <mergeCell ref="R751:S751"/>
    <mergeCell ref="T751:U751"/>
    <mergeCell ref="V751:W751"/>
    <mergeCell ref="X751:Y751"/>
    <mergeCell ref="Z751:AA751"/>
    <mergeCell ref="R750:S750"/>
    <mergeCell ref="T750:U750"/>
    <mergeCell ref="V750:W750"/>
    <mergeCell ref="X750:Y750"/>
    <mergeCell ref="Z750:AA750"/>
    <mergeCell ref="N602:P602"/>
    <mergeCell ref="R602:T602"/>
    <mergeCell ref="V602:X602"/>
    <mergeCell ref="Z602:AB602"/>
    <mergeCell ref="X723:AP723"/>
    <mergeCell ref="AF697:AH697"/>
    <mergeCell ref="X685:Z685"/>
    <mergeCell ref="X698:Z698"/>
    <mergeCell ref="AB698:AD698"/>
    <mergeCell ref="AB693:AD693"/>
    <mergeCell ref="AF664:AH664"/>
    <mergeCell ref="AB651:AD651"/>
    <mergeCell ref="N634:P634"/>
    <mergeCell ref="R634:T634"/>
    <mergeCell ref="N635:P635"/>
    <mergeCell ref="R635:T635"/>
    <mergeCell ref="N628:P628"/>
    <mergeCell ref="R748:S748"/>
    <mergeCell ref="T748:U748"/>
    <mergeCell ref="V748:W748"/>
    <mergeCell ref="X748:Y748"/>
    <mergeCell ref="Z748:AA748"/>
    <mergeCell ref="AE748:AF748"/>
    <mergeCell ref="AG748:AH748"/>
    <mergeCell ref="AI748:AJ748"/>
    <mergeCell ref="AK748:AL748"/>
    <mergeCell ref="AM748:AN748"/>
    <mergeCell ref="AE749:AF749"/>
    <mergeCell ref="AG749:AH749"/>
    <mergeCell ref="AI749:AJ749"/>
    <mergeCell ref="AK749:AL749"/>
    <mergeCell ref="AM749:AN749"/>
    <mergeCell ref="AE750:AF750"/>
    <mergeCell ref="AG750:AH750"/>
    <mergeCell ref="AI750:AJ750"/>
    <mergeCell ref="AK750:AL750"/>
    <mergeCell ref="AM750:AN750"/>
    <mergeCell ref="R749:S749"/>
    <mergeCell ref="T749:U749"/>
    <mergeCell ref="V749:W749"/>
    <mergeCell ref="X749:Y749"/>
    <mergeCell ref="Z749:AA749"/>
    <mergeCell ref="BD762:BE762"/>
    <mergeCell ref="AG760:AH760"/>
    <mergeCell ref="AI760:AJ760"/>
    <mergeCell ref="AK760:AL760"/>
    <mergeCell ref="AM760:AN760"/>
    <mergeCell ref="AE754:AF754"/>
    <mergeCell ref="AG754:AH754"/>
    <mergeCell ref="AI754:AJ754"/>
    <mergeCell ref="AK754:AL754"/>
    <mergeCell ref="AM754:AN754"/>
    <mergeCell ref="AE760:AF760"/>
    <mergeCell ref="BD754:BE754"/>
    <mergeCell ref="AZ764:BA764"/>
    <mergeCell ref="BB764:BC764"/>
    <mergeCell ref="BD764:BE764"/>
    <mergeCell ref="AV765:AW765"/>
    <mergeCell ref="AX765:AY765"/>
    <mergeCell ref="AZ765:BA765"/>
    <mergeCell ref="BB765:BC765"/>
    <mergeCell ref="BD765:BE765"/>
    <mergeCell ref="AE763:AF763"/>
    <mergeCell ref="AG763:AH763"/>
    <mergeCell ref="AI763:AJ763"/>
    <mergeCell ref="AK763:AL763"/>
    <mergeCell ref="AM763:AN763"/>
    <mergeCell ref="AM764:AN764"/>
    <mergeCell ref="AM765:AN765"/>
    <mergeCell ref="AV754:AW754"/>
    <mergeCell ref="AZ754:BA754"/>
    <mergeCell ref="BB754:BC754"/>
    <mergeCell ref="AE764:AF764"/>
    <mergeCell ref="R776:S776"/>
    <mergeCell ref="T776:U776"/>
    <mergeCell ref="V776:W776"/>
    <mergeCell ref="X776:Y776"/>
    <mergeCell ref="Z776:AA776"/>
    <mergeCell ref="AE773:AN773"/>
    <mergeCell ref="AE774:AF774"/>
    <mergeCell ref="AG774:AH774"/>
    <mergeCell ref="X774:Y774"/>
    <mergeCell ref="R761:S761"/>
    <mergeCell ref="T761:U761"/>
    <mergeCell ref="V761:W761"/>
    <mergeCell ref="X761:Y761"/>
    <mergeCell ref="Z761:AA761"/>
    <mergeCell ref="R762:S762"/>
    <mergeCell ref="T762:U762"/>
    <mergeCell ref="V762:W762"/>
    <mergeCell ref="X762:Y762"/>
    <mergeCell ref="Z762:AA762"/>
    <mergeCell ref="R763:S763"/>
    <mergeCell ref="T763:U763"/>
    <mergeCell ref="V763:W763"/>
    <mergeCell ref="X763:Y763"/>
    <mergeCell ref="Z763:AA763"/>
    <mergeCell ref="R764:S764"/>
    <mergeCell ref="T764:U764"/>
    <mergeCell ref="V764:W764"/>
    <mergeCell ref="X764:Y764"/>
    <mergeCell ref="Z764:AA764"/>
    <mergeCell ref="R777:S777"/>
    <mergeCell ref="T777:U777"/>
    <mergeCell ref="V777:W777"/>
    <mergeCell ref="X777:Y777"/>
    <mergeCell ref="Z777:AA777"/>
    <mergeCell ref="AI776:AJ776"/>
    <mergeCell ref="AK776:AL776"/>
    <mergeCell ref="R775:S775"/>
    <mergeCell ref="T775:U775"/>
    <mergeCell ref="V775:W775"/>
    <mergeCell ref="X775:Y775"/>
    <mergeCell ref="Z775:AA775"/>
    <mergeCell ref="AE765:AF765"/>
    <mergeCell ref="AG765:AH765"/>
    <mergeCell ref="AI765:AJ765"/>
    <mergeCell ref="AK765:AL765"/>
    <mergeCell ref="R778:S778"/>
    <mergeCell ref="T778:U778"/>
    <mergeCell ref="V778:W778"/>
    <mergeCell ref="X778:Y778"/>
    <mergeCell ref="Z778:AA778"/>
    <mergeCell ref="R765:S765"/>
    <mergeCell ref="T765:U765"/>
    <mergeCell ref="V765:W765"/>
    <mergeCell ref="X765:Y765"/>
    <mergeCell ref="Z765:AA765"/>
    <mergeCell ref="AE766:AF766"/>
    <mergeCell ref="AG766:AH766"/>
    <mergeCell ref="AI766:AJ766"/>
    <mergeCell ref="AK766:AL766"/>
    <mergeCell ref="AE776:AF776"/>
    <mergeCell ref="AG776:AH776"/>
    <mergeCell ref="R779:S779"/>
    <mergeCell ref="T779:U779"/>
    <mergeCell ref="V779:W779"/>
    <mergeCell ref="X779:Y779"/>
    <mergeCell ref="Z779:AA779"/>
    <mergeCell ref="R780:S780"/>
    <mergeCell ref="T780:U780"/>
    <mergeCell ref="V780:W780"/>
    <mergeCell ref="X780:Y780"/>
    <mergeCell ref="Z780:AA780"/>
    <mergeCell ref="R788:S788"/>
    <mergeCell ref="T788:U788"/>
    <mergeCell ref="V788:W788"/>
    <mergeCell ref="X788:Y788"/>
    <mergeCell ref="Z788:AA788"/>
    <mergeCell ref="R781:S781"/>
    <mergeCell ref="T781:U781"/>
    <mergeCell ref="V781:W781"/>
    <mergeCell ref="X781:Y781"/>
    <mergeCell ref="Z781:AA781"/>
    <mergeCell ref="R782:S782"/>
    <mergeCell ref="T782:U782"/>
    <mergeCell ref="V782:W782"/>
    <mergeCell ref="X782:Y782"/>
    <mergeCell ref="Z782:AA782"/>
    <mergeCell ref="R787:S787"/>
    <mergeCell ref="T787:U787"/>
    <mergeCell ref="R789:S789"/>
    <mergeCell ref="T789:U789"/>
    <mergeCell ref="V789:W789"/>
    <mergeCell ref="X789:Y789"/>
    <mergeCell ref="Z789:AA789"/>
    <mergeCell ref="R790:S790"/>
    <mergeCell ref="T790:U790"/>
    <mergeCell ref="V790:W790"/>
    <mergeCell ref="X790:Y790"/>
    <mergeCell ref="Z790:AA790"/>
    <mergeCell ref="V786:W786"/>
    <mergeCell ref="X787:Y787"/>
    <mergeCell ref="V787:W787"/>
    <mergeCell ref="T786:U786"/>
    <mergeCell ref="T791:U791"/>
    <mergeCell ref="V791:W791"/>
    <mergeCell ref="X791:Y791"/>
    <mergeCell ref="Z791:AA791"/>
    <mergeCell ref="R791:S791"/>
    <mergeCell ref="R792:S792"/>
    <mergeCell ref="T792:U792"/>
    <mergeCell ref="V792:W792"/>
    <mergeCell ref="X792:Y792"/>
    <mergeCell ref="Z792:AA792"/>
    <mergeCell ref="R803:S803"/>
    <mergeCell ref="T803:U803"/>
    <mergeCell ref="V803:W803"/>
    <mergeCell ref="X803:Y803"/>
    <mergeCell ref="Z803:AA803"/>
    <mergeCell ref="R804:S804"/>
    <mergeCell ref="T804:U804"/>
    <mergeCell ref="V804:W804"/>
    <mergeCell ref="X804:Y804"/>
    <mergeCell ref="Z804:AA804"/>
    <mergeCell ref="Z793:AA793"/>
    <mergeCell ref="R794:S794"/>
    <mergeCell ref="T794:U794"/>
    <mergeCell ref="V794:W794"/>
    <mergeCell ref="X794:Y794"/>
    <mergeCell ref="Z794:AA794"/>
    <mergeCell ref="R800:AA800"/>
    <mergeCell ref="R801:S801"/>
    <mergeCell ref="T801:U801"/>
    <mergeCell ref="V801:W801"/>
    <mergeCell ref="X801:Y801"/>
    <mergeCell ref="Z801:AA801"/>
    <mergeCell ref="R802:S802"/>
    <mergeCell ref="T802:U802"/>
    <mergeCell ref="V802:W802"/>
    <mergeCell ref="X802:Y802"/>
    <mergeCell ref="Z802:AA802"/>
    <mergeCell ref="R805:S805"/>
    <mergeCell ref="T805:U805"/>
    <mergeCell ref="V805:W805"/>
    <mergeCell ref="X805:Y805"/>
    <mergeCell ref="Z805:AA805"/>
    <mergeCell ref="R806:S806"/>
    <mergeCell ref="T806:U806"/>
    <mergeCell ref="V806:W806"/>
    <mergeCell ref="X806:Y806"/>
    <mergeCell ref="Z806:AA806"/>
    <mergeCell ref="R807:S807"/>
    <mergeCell ref="T807:U807"/>
    <mergeCell ref="V807:W807"/>
    <mergeCell ref="X807:Y807"/>
    <mergeCell ref="Z807:AA807"/>
    <mergeCell ref="R815:S815"/>
    <mergeCell ref="T815:U815"/>
    <mergeCell ref="V815:W815"/>
    <mergeCell ref="X815:Y815"/>
    <mergeCell ref="Z815:AA815"/>
    <mergeCell ref="R808:S808"/>
    <mergeCell ref="Z814:AA814"/>
    <mergeCell ref="T814:U814"/>
    <mergeCell ref="V814:W814"/>
    <mergeCell ref="X814:Y814"/>
    <mergeCell ref="R830:S830"/>
    <mergeCell ref="T830:U830"/>
    <mergeCell ref="V830:W830"/>
    <mergeCell ref="X830:Y830"/>
    <mergeCell ref="Z830:AA830"/>
    <mergeCell ref="R831:S831"/>
    <mergeCell ref="T831:U831"/>
    <mergeCell ref="V831:W831"/>
    <mergeCell ref="X831:Y831"/>
    <mergeCell ref="Z831:AA831"/>
    <mergeCell ref="R832:S832"/>
    <mergeCell ref="T832:U832"/>
    <mergeCell ref="V832:W832"/>
    <mergeCell ref="X832:Y832"/>
    <mergeCell ref="Z832:AA832"/>
    <mergeCell ref="Z828:AA828"/>
    <mergeCell ref="R829:S829"/>
    <mergeCell ref="T829:U829"/>
    <mergeCell ref="V829:W829"/>
    <mergeCell ref="X829:Y829"/>
    <mergeCell ref="Z829:AA829"/>
    <mergeCell ref="R828:S828"/>
    <mergeCell ref="T828:U828"/>
    <mergeCell ref="V828:W828"/>
    <mergeCell ref="X828:Y828"/>
    <mergeCell ref="R833:S833"/>
    <mergeCell ref="T833:U833"/>
    <mergeCell ref="V833:W833"/>
    <mergeCell ref="X833:Y833"/>
    <mergeCell ref="Z833:AA833"/>
    <mergeCell ref="R834:S834"/>
    <mergeCell ref="T834:U834"/>
    <mergeCell ref="V834:W834"/>
    <mergeCell ref="X834:Y834"/>
    <mergeCell ref="Z834:AA834"/>
    <mergeCell ref="R842:S842"/>
    <mergeCell ref="T842:U842"/>
    <mergeCell ref="V842:W842"/>
    <mergeCell ref="X842:Y842"/>
    <mergeCell ref="Z842:AA842"/>
    <mergeCell ref="R843:S843"/>
    <mergeCell ref="T843:U843"/>
    <mergeCell ref="V843:W843"/>
    <mergeCell ref="X843:Y843"/>
    <mergeCell ref="Z843:AA843"/>
    <mergeCell ref="X835:Y835"/>
    <mergeCell ref="Z835:AA835"/>
    <mergeCell ref="R844:S844"/>
    <mergeCell ref="T844:U844"/>
    <mergeCell ref="V844:W844"/>
    <mergeCell ref="X844:Y844"/>
    <mergeCell ref="Z844:AA844"/>
    <mergeCell ref="X841:Y841"/>
    <mergeCell ref="Z841:AA841"/>
    <mergeCell ref="R839:AA839"/>
    <mergeCell ref="R840:S840"/>
    <mergeCell ref="T840:U840"/>
    <mergeCell ref="V840:W840"/>
    <mergeCell ref="X840:Y840"/>
    <mergeCell ref="Z840:AA840"/>
    <mergeCell ref="T835:U835"/>
    <mergeCell ref="V835:W835"/>
    <mergeCell ref="R836:S836"/>
    <mergeCell ref="T836:U836"/>
    <mergeCell ref="R845:S845"/>
    <mergeCell ref="T845:U845"/>
    <mergeCell ref="V845:W845"/>
    <mergeCell ref="X845:Y845"/>
    <mergeCell ref="Z845:AA845"/>
    <mergeCell ref="R846:S846"/>
    <mergeCell ref="T846:U846"/>
    <mergeCell ref="V846:W846"/>
    <mergeCell ref="X846:Y846"/>
    <mergeCell ref="Z846:AA846"/>
    <mergeCell ref="AE842:AF842"/>
    <mergeCell ref="AG842:AH842"/>
    <mergeCell ref="AI842:AJ842"/>
    <mergeCell ref="AK842:AL842"/>
    <mergeCell ref="AM842:AN842"/>
    <mergeCell ref="AE843:AF843"/>
    <mergeCell ref="AG843:AH843"/>
    <mergeCell ref="AI843:AJ843"/>
    <mergeCell ref="AK843:AL843"/>
    <mergeCell ref="AM843:AN843"/>
    <mergeCell ref="AE844:AF844"/>
    <mergeCell ref="AG844:AH844"/>
    <mergeCell ref="AI844:AJ844"/>
    <mergeCell ref="AK844:AL844"/>
    <mergeCell ref="AM844:AN844"/>
    <mergeCell ref="AE845:AF845"/>
    <mergeCell ref="AG845:AH845"/>
    <mergeCell ref="AI845:AJ845"/>
    <mergeCell ref="AK845:AL845"/>
    <mergeCell ref="AM845:AN845"/>
    <mergeCell ref="AE846:AF846"/>
    <mergeCell ref="AG846:AH846"/>
    <mergeCell ref="AM833:AN833"/>
    <mergeCell ref="AE834:AF834"/>
    <mergeCell ref="AG834:AH834"/>
    <mergeCell ref="AI834:AJ834"/>
    <mergeCell ref="AK834:AL834"/>
    <mergeCell ref="AM834:AN834"/>
    <mergeCell ref="AK841:AL841"/>
    <mergeCell ref="AM840:AN840"/>
    <mergeCell ref="AI836:AJ836"/>
    <mergeCell ref="AK836:AL836"/>
    <mergeCell ref="AG841:AH841"/>
    <mergeCell ref="AI841:AJ841"/>
    <mergeCell ref="AK805:AL805"/>
    <mergeCell ref="AM805:AN805"/>
    <mergeCell ref="AE806:AF806"/>
    <mergeCell ref="AG806:AH806"/>
    <mergeCell ref="AI806:AJ806"/>
    <mergeCell ref="AK806:AL806"/>
    <mergeCell ref="AM806:AN806"/>
    <mergeCell ref="AE807:AF807"/>
    <mergeCell ref="AG807:AH807"/>
    <mergeCell ref="AI807:AJ807"/>
    <mergeCell ref="AK807:AL807"/>
    <mergeCell ref="AM807:AN807"/>
    <mergeCell ref="AK815:AL815"/>
    <mergeCell ref="AE816:AF816"/>
    <mergeCell ref="AG816:AH816"/>
    <mergeCell ref="AI816:AJ816"/>
    <mergeCell ref="AE841:AF841"/>
    <mergeCell ref="AG821:AH821"/>
    <mergeCell ref="AI821:AJ821"/>
    <mergeCell ref="AK821:AL821"/>
    <mergeCell ref="AM781:AN781"/>
    <mergeCell ref="AE782:AF782"/>
    <mergeCell ref="AG782:AH782"/>
    <mergeCell ref="AZ778:BA778"/>
    <mergeCell ref="BB778:BC778"/>
    <mergeCell ref="BD778:BE778"/>
    <mergeCell ref="AV779:AW779"/>
    <mergeCell ref="AX779:AY779"/>
    <mergeCell ref="AZ779:BA779"/>
    <mergeCell ref="BB779:BC779"/>
    <mergeCell ref="BD779:BE779"/>
    <mergeCell ref="AX780:AY780"/>
    <mergeCell ref="AZ780:BA780"/>
    <mergeCell ref="BB780:BC780"/>
    <mergeCell ref="BD780:BE780"/>
    <mergeCell ref="AM776:AN776"/>
    <mergeCell ref="AE777:AF777"/>
    <mergeCell ref="AG777:AH777"/>
    <mergeCell ref="AI777:AJ777"/>
    <mergeCell ref="AK777:AL777"/>
    <mergeCell ref="AM777:AN777"/>
    <mergeCell ref="AE778:AF778"/>
    <mergeCell ref="AG778:AH778"/>
    <mergeCell ref="AI778:AJ778"/>
    <mergeCell ref="AK778:AL778"/>
    <mergeCell ref="AM778:AN778"/>
    <mergeCell ref="AZ777:BA777"/>
    <mergeCell ref="BB777:BC777"/>
    <mergeCell ref="BD777:BE777"/>
    <mergeCell ref="AV778:AW778"/>
    <mergeCell ref="AX778:AY778"/>
    <mergeCell ref="BD781:BE781"/>
    <mergeCell ref="AV804:AW804"/>
    <mergeCell ref="AX804:AY804"/>
    <mergeCell ref="AZ804:BA804"/>
    <mergeCell ref="BB804:BC804"/>
    <mergeCell ref="BD804:BE804"/>
    <mergeCell ref="AV782:AW782"/>
    <mergeCell ref="AX782:AY782"/>
    <mergeCell ref="AZ782:BA782"/>
    <mergeCell ref="BB782:BC782"/>
    <mergeCell ref="AX787:AY787"/>
    <mergeCell ref="AZ787:BA787"/>
    <mergeCell ref="BB802:BC802"/>
    <mergeCell ref="BD802:BE802"/>
    <mergeCell ref="BB787:BC787"/>
    <mergeCell ref="AX789:AY789"/>
    <mergeCell ref="AZ789:BA789"/>
    <mergeCell ref="BB789:BC789"/>
    <mergeCell ref="BD789:BE789"/>
    <mergeCell ref="AV790:AW790"/>
    <mergeCell ref="AX790:AY790"/>
    <mergeCell ref="AZ788:BA788"/>
    <mergeCell ref="BB788:BC788"/>
    <mergeCell ref="BD788:BE788"/>
    <mergeCell ref="AZ791:BA791"/>
    <mergeCell ref="BB791:BC791"/>
    <mergeCell ref="BD791:BE791"/>
    <mergeCell ref="AZ792:BA792"/>
    <mergeCell ref="BB792:BC792"/>
    <mergeCell ref="BD792:BE792"/>
    <mergeCell ref="AV803:AW803"/>
    <mergeCell ref="AX803:AY803"/>
    <mergeCell ref="AZ803:BA803"/>
    <mergeCell ref="AZ806:BA806"/>
    <mergeCell ref="BB806:BC806"/>
    <mergeCell ref="BD806:BE806"/>
    <mergeCell ref="AV807:AW807"/>
    <mergeCell ref="AX807:AY807"/>
    <mergeCell ref="AZ807:BA807"/>
    <mergeCell ref="BB807:BC807"/>
    <mergeCell ref="BD807:BE807"/>
    <mergeCell ref="AV815:AW815"/>
    <mergeCell ref="AX815:AY815"/>
    <mergeCell ref="AZ815:BA815"/>
    <mergeCell ref="BB815:BC815"/>
    <mergeCell ref="BD815:BE815"/>
    <mergeCell ref="AV816:AW816"/>
    <mergeCell ref="AX816:AY816"/>
    <mergeCell ref="AZ816:BA816"/>
    <mergeCell ref="BB816:BC816"/>
    <mergeCell ref="BD816:BE816"/>
    <mergeCell ref="AX809:AY809"/>
    <mergeCell ref="AZ809:BA809"/>
    <mergeCell ref="AV809:AW809"/>
    <mergeCell ref="AZ808:BA808"/>
    <mergeCell ref="BB808:BC808"/>
    <mergeCell ref="BD808:BE808"/>
    <mergeCell ref="AV806:AW806"/>
    <mergeCell ref="BB813:BC813"/>
    <mergeCell ref="BD813:BE813"/>
    <mergeCell ref="BB809:BC809"/>
    <mergeCell ref="AV819:AW819"/>
    <mergeCell ref="AX819:AY819"/>
    <mergeCell ref="AZ819:BA819"/>
    <mergeCell ref="BB819:BC819"/>
    <mergeCell ref="BD819:BE819"/>
    <mergeCell ref="AV830:AW830"/>
    <mergeCell ref="AX830:AY830"/>
    <mergeCell ref="AZ830:BA830"/>
    <mergeCell ref="BB830:BC830"/>
    <mergeCell ref="BD830:BE830"/>
    <mergeCell ref="BB820:BC820"/>
    <mergeCell ref="BD829:BE829"/>
    <mergeCell ref="AV827:BE827"/>
    <mergeCell ref="AV821:AW821"/>
    <mergeCell ref="BB836:BC836"/>
    <mergeCell ref="AV831:AW831"/>
    <mergeCell ref="AX831:AY831"/>
    <mergeCell ref="AZ831:BA831"/>
    <mergeCell ref="BB831:BC831"/>
    <mergeCell ref="BD831:BE831"/>
    <mergeCell ref="AV832:AW832"/>
    <mergeCell ref="BD836:BE836"/>
    <mergeCell ref="BB829:BC829"/>
    <mergeCell ref="AV829:AW829"/>
    <mergeCell ref="BB842:BC842"/>
    <mergeCell ref="BD842:BE842"/>
    <mergeCell ref="AV843:AW843"/>
    <mergeCell ref="AX843:AY843"/>
    <mergeCell ref="AZ843:BA843"/>
    <mergeCell ref="BB843:BC843"/>
    <mergeCell ref="BD843:BE843"/>
    <mergeCell ref="AV844:AW844"/>
    <mergeCell ref="AX844:AY844"/>
    <mergeCell ref="AZ844:BA844"/>
    <mergeCell ref="BB844:BC844"/>
    <mergeCell ref="BD844:BE844"/>
    <mergeCell ref="AV845:AW845"/>
    <mergeCell ref="AX845:AY845"/>
    <mergeCell ref="AZ845:BA845"/>
    <mergeCell ref="BB845:BC845"/>
    <mergeCell ref="BD845:BE845"/>
    <mergeCell ref="I27:BM27"/>
    <mergeCell ref="W937:X937"/>
    <mergeCell ref="Y937:Z937"/>
    <mergeCell ref="AA937:AB937"/>
    <mergeCell ref="AC937:AD937"/>
    <mergeCell ref="AE937:AF937"/>
    <mergeCell ref="AG937:AH937"/>
    <mergeCell ref="AI937:AJ937"/>
    <mergeCell ref="AK937:AL937"/>
    <mergeCell ref="AG933:AH933"/>
    <mergeCell ref="AI933:AJ933"/>
    <mergeCell ref="AK933:AL933"/>
    <mergeCell ref="W934:X934"/>
    <mergeCell ref="Y934:Z934"/>
    <mergeCell ref="AA934:AB934"/>
    <mergeCell ref="AC934:AD934"/>
    <mergeCell ref="AE934:AF934"/>
    <mergeCell ref="AG934:AH934"/>
    <mergeCell ref="AI934:AJ934"/>
    <mergeCell ref="AK934:AL934"/>
    <mergeCell ref="AI935:AJ935"/>
    <mergeCell ref="AK935:AL935"/>
    <mergeCell ref="W936:X936"/>
    <mergeCell ref="Y936:Z936"/>
    <mergeCell ref="AA936:AB936"/>
    <mergeCell ref="AC936:AD936"/>
    <mergeCell ref="AE936:AF936"/>
    <mergeCell ref="AG936:AH936"/>
    <mergeCell ref="AI936:AJ936"/>
    <mergeCell ref="AK936:AL936"/>
    <mergeCell ref="AZ832:BA832"/>
    <mergeCell ref="BB832:BC832"/>
    <mergeCell ref="BK956:BN956"/>
    <mergeCell ref="W252:Z252"/>
    <mergeCell ref="AU252:AX252"/>
    <mergeCell ref="W253:Z253"/>
    <mergeCell ref="AU253:AX253"/>
    <mergeCell ref="W289:Z289"/>
    <mergeCell ref="AU289:AX289"/>
    <mergeCell ref="W290:Z290"/>
    <mergeCell ref="AU290:AX290"/>
    <mergeCell ref="W278:Z278"/>
    <mergeCell ref="AU278:AX278"/>
    <mergeCell ref="W279:Z279"/>
    <mergeCell ref="AU279:AX279"/>
    <mergeCell ref="BD832:BE832"/>
    <mergeCell ref="AV833:AW833"/>
    <mergeCell ref="AX833:AY833"/>
    <mergeCell ref="AZ833:BA833"/>
    <mergeCell ref="BB833:BC833"/>
    <mergeCell ref="BD833:BE833"/>
    <mergeCell ref="AV834:AW834"/>
    <mergeCell ref="AX834:AY834"/>
    <mergeCell ref="AZ834:BA834"/>
    <mergeCell ref="BB834:BC834"/>
    <mergeCell ref="AV840:AW840"/>
    <mergeCell ref="AX840:AY840"/>
    <mergeCell ref="AV836:AW836"/>
    <mergeCell ref="AX836:AY836"/>
    <mergeCell ref="AZ836:BA836"/>
    <mergeCell ref="BD846:BE846"/>
    <mergeCell ref="AV842:AW842"/>
    <mergeCell ref="AX842:AY842"/>
    <mergeCell ref="AZ842:BA842"/>
  </mergeCells>
  <phoneticPr fontId="9" type="noConversion"/>
  <conditionalFormatting sqref="F269:H269">
    <cfRule type="expression" dxfId="360" priority="43">
      <formula>IF($I$17=0,1,0)</formula>
    </cfRule>
  </conditionalFormatting>
  <conditionalFormatting sqref="F268:I268">
    <cfRule type="expression" dxfId="359" priority="39">
      <formula>IF($I$17=0,1,0)</formula>
    </cfRule>
  </conditionalFormatting>
  <conditionalFormatting sqref="F29:BP267">
    <cfRule type="expression" dxfId="358" priority="1">
      <formula>IF($I$17=0,1,0)</formula>
    </cfRule>
  </conditionalFormatting>
  <conditionalFormatting sqref="F270:BP475">
    <cfRule type="expression" dxfId="357" priority="3">
      <formula>IF($I$17=0,1,0)</formula>
    </cfRule>
  </conditionalFormatting>
  <conditionalFormatting sqref="G358:G373">
    <cfRule type="expression" dxfId="356" priority="50">
      <formula>IF($X$313=$H$489,1,IF($X$313="",1,0))</formula>
    </cfRule>
  </conditionalFormatting>
  <conditionalFormatting sqref="G354:BO380">
    <cfRule type="expression" dxfId="355" priority="16">
      <formula>IF($X$313=$H$489,1,IF($X$313="",1,0))</formula>
    </cfRule>
  </conditionalFormatting>
  <conditionalFormatting sqref="G381:BO478 G317:BO353">
    <cfRule type="expression" dxfId="354" priority="1504">
      <formula>IF($X$313=$H$489,1,IF($X$313="",1,0))</formula>
    </cfRule>
  </conditionalFormatting>
  <conditionalFormatting sqref="H202:V219 AR218">
    <cfRule type="expression" dxfId="353" priority="252">
      <formula>IF($X$114=1,0,1)</formula>
    </cfRule>
  </conditionalFormatting>
  <conditionalFormatting sqref="I95">
    <cfRule type="expression" dxfId="352" priority="1217">
      <formula>IF((X85+X93)&gt;0,0,1)</formula>
    </cfRule>
  </conditionalFormatting>
  <conditionalFormatting sqref="I178">
    <cfRule type="expression" dxfId="351" priority="1479">
      <formula>IF($AB$63&gt;1,0,1)</formula>
    </cfRule>
  </conditionalFormatting>
  <conditionalFormatting sqref="I179">
    <cfRule type="expression" dxfId="350" priority="1478">
      <formula>IF($AB$63&gt;2,0,1)</formula>
    </cfRule>
  </conditionalFormatting>
  <conditionalFormatting sqref="I180">
    <cfRule type="expression" dxfId="349" priority="1477">
      <formula>IF($AB$63&gt;3,0,1)</formula>
    </cfRule>
  </conditionalFormatting>
  <conditionalFormatting sqref="I389:I391">
    <cfRule type="expression" dxfId="348" priority="295">
      <formula>IF($X$114=0,1,0)</formula>
    </cfRule>
  </conditionalFormatting>
  <conditionalFormatting sqref="I71:U71">
    <cfRule type="expression" dxfId="347" priority="1501">
      <formula>IF($AB$63&gt;1,0,1)</formula>
    </cfRule>
  </conditionalFormatting>
  <conditionalFormatting sqref="I73:U73">
    <cfRule type="expression" dxfId="346" priority="1500">
      <formula>IF($AB$63&gt;2,0,1)</formula>
    </cfRule>
  </conditionalFormatting>
  <conditionalFormatting sqref="I75:U75">
    <cfRule type="expression" dxfId="345" priority="1498">
      <formula>IF($AB$63&gt;3,0,1)</formula>
    </cfRule>
  </conditionalFormatting>
  <conditionalFormatting sqref="I117:U119">
    <cfRule type="expression" dxfId="344" priority="262">
      <formula>IF($X$113=0,1,0)</formula>
    </cfRule>
  </conditionalFormatting>
  <conditionalFormatting sqref="I121:U124">
    <cfRule type="expression" dxfId="343" priority="263">
      <formula>IF($X$112=2,1,0)</formula>
    </cfRule>
  </conditionalFormatting>
  <conditionalFormatting sqref="I155:U155">
    <cfRule type="expression" dxfId="342" priority="1491">
      <formula>IF($AB$63&gt;1,0,1)</formula>
    </cfRule>
  </conditionalFormatting>
  <conditionalFormatting sqref="I157:U157">
    <cfRule type="expression" dxfId="341" priority="1490">
      <formula>IF($AB$63&gt;2,0,1)</formula>
    </cfRule>
  </conditionalFormatting>
  <conditionalFormatting sqref="I159:U159">
    <cfRule type="expression" dxfId="340" priority="1489">
      <formula>IF($AB$63&gt;3,0,1)</formula>
    </cfRule>
  </conditionalFormatting>
  <conditionalFormatting sqref="I167:U167">
    <cfRule type="expression" dxfId="339" priority="1488">
      <formula>IF($AB$63&gt;1,0,1)</formula>
    </cfRule>
  </conditionalFormatting>
  <conditionalFormatting sqref="I169:U169">
    <cfRule type="expression" dxfId="338" priority="1487">
      <formula>IF($AB$63&gt;2,0,1)</formula>
    </cfRule>
  </conditionalFormatting>
  <conditionalFormatting sqref="I171:U171">
    <cfRule type="expression" dxfId="337" priority="1486">
      <formula>IF($AB$63&gt;3,0,1)</formula>
    </cfRule>
  </conditionalFormatting>
  <conditionalFormatting sqref="I354:W354">
    <cfRule type="expression" dxfId="336" priority="25">
      <formula>$A$435</formula>
    </cfRule>
  </conditionalFormatting>
  <conditionalFormatting sqref="I356:W356">
    <cfRule type="expression" dxfId="335" priority="19">
      <formula>$A$437</formula>
    </cfRule>
  </conditionalFormatting>
  <conditionalFormatting sqref="I380:W380">
    <cfRule type="expression" dxfId="334" priority="13">
      <formula>$A380</formula>
    </cfRule>
  </conditionalFormatting>
  <conditionalFormatting sqref="I435:W435">
    <cfRule type="expression" dxfId="333" priority="34">
      <formula>$A$435</formula>
    </cfRule>
  </conditionalFormatting>
  <conditionalFormatting sqref="I437:W437">
    <cfRule type="expression" dxfId="332" priority="31">
      <formula>$A$437</formula>
    </cfRule>
  </conditionalFormatting>
  <conditionalFormatting sqref="I461:W461">
    <cfRule type="expression" dxfId="331" priority="37">
      <formula>$A461</formula>
    </cfRule>
  </conditionalFormatting>
  <conditionalFormatting sqref="I96:BN97">
    <cfRule type="expression" dxfId="330" priority="1216">
      <formula>IF((X85+X93)&gt;0,0,1)</formula>
    </cfRule>
  </conditionalFormatting>
  <conditionalFormatting sqref="U85">
    <cfRule type="expression" dxfId="329" priority="1376">
      <formula>IF($I$85&gt;"",0,1)</formula>
    </cfRule>
  </conditionalFormatting>
  <conditionalFormatting sqref="U93:AQ95">
    <cfRule type="expression" dxfId="328" priority="1468">
      <formula>IF($I$93="",1,0)</formula>
    </cfRule>
  </conditionalFormatting>
  <conditionalFormatting sqref="U117:BN118">
    <cfRule type="expression" dxfId="327" priority="1132">
      <formula>IF($I$93="",1,0)</formula>
    </cfRule>
  </conditionalFormatting>
  <conditionalFormatting sqref="W203:AP203 X205:AP210 AM211:AP211 X212:AP217">
    <cfRule type="expression" dxfId="326" priority="251">
      <formula>IF($AB$114=1,0,1)</formula>
    </cfRule>
  </conditionalFormatting>
  <conditionalFormatting sqref="W219:AP221 AA389:AB390 AE389:AF390 AI389:AJ390 AM389:AN390">
    <cfRule type="expression" dxfId="325" priority="946">
      <formula>IF($AB$114=0,1,0)</formula>
    </cfRule>
  </conditionalFormatting>
  <conditionalFormatting sqref="W389:AP391">
    <cfRule type="expression" dxfId="324" priority="322">
      <formula>IF($AB$114=0,1,0)</formula>
    </cfRule>
  </conditionalFormatting>
  <conditionalFormatting sqref="W390:AP390">
    <cfRule type="expression" dxfId="323" priority="293">
      <formula>IF($AB$114=0,1,0)</formula>
    </cfRule>
  </conditionalFormatting>
  <conditionalFormatting sqref="X219 AS219:AT219">
    <cfRule type="cellIs" dxfId="322" priority="1018" operator="lessThan">
      <formula>-0.05</formula>
    </cfRule>
  </conditionalFormatting>
  <conditionalFormatting sqref="X221">
    <cfRule type="cellIs" dxfId="321" priority="1013" operator="lessThan">
      <formula>-0.05</formula>
    </cfRule>
  </conditionalFormatting>
  <conditionalFormatting sqref="X155:AD155">
    <cfRule type="expression" dxfId="320" priority="1355">
      <formula>IF($X$63&gt;1,0,1)</formula>
    </cfRule>
  </conditionalFormatting>
  <conditionalFormatting sqref="X157:AD157">
    <cfRule type="expression" dxfId="319" priority="1343">
      <formula>IF($X$63&gt;2,0,1)</formula>
    </cfRule>
  </conditionalFormatting>
  <conditionalFormatting sqref="X159:AD159">
    <cfRule type="expression" dxfId="318" priority="1340">
      <formula>IF($X$63&gt;3,0,1)</formula>
    </cfRule>
  </conditionalFormatting>
  <conditionalFormatting sqref="X167:AD167">
    <cfRule type="expression" dxfId="317" priority="1322">
      <formula>IF($X$63&gt;1,0,1)</formula>
    </cfRule>
  </conditionalFormatting>
  <conditionalFormatting sqref="X169:AD169">
    <cfRule type="expression" dxfId="316" priority="1334">
      <formula>IF($X$63&gt;2,0,1)</formula>
    </cfRule>
  </conditionalFormatting>
  <conditionalFormatting sqref="X171:AD171">
    <cfRule type="expression" dxfId="315" priority="1328">
      <formula>IF($X$63&gt;3,0,1)</formula>
    </cfRule>
  </conditionalFormatting>
  <conditionalFormatting sqref="X380:AH380">
    <cfRule type="expression" dxfId="314" priority="12">
      <formula>$B380</formula>
    </cfRule>
  </conditionalFormatting>
  <conditionalFormatting sqref="X461:AH461">
    <cfRule type="expression" dxfId="313" priority="36">
      <formula>$B461</formula>
    </cfRule>
  </conditionalFormatting>
  <conditionalFormatting sqref="X178:AL178">
    <cfRule type="expression" dxfId="312" priority="1287">
      <formula>IF($X$63&gt;1,0,1)</formula>
    </cfRule>
  </conditionalFormatting>
  <conditionalFormatting sqref="X179:AL179">
    <cfRule type="expression" dxfId="311" priority="1288">
      <formula>IF($X$63&gt;2,0,1)</formula>
    </cfRule>
  </conditionalFormatting>
  <conditionalFormatting sqref="X180:AL180">
    <cfRule type="expression" dxfId="310" priority="1291">
      <formula>IF($X$63&gt;3,0,1)</formula>
    </cfRule>
  </conditionalFormatting>
  <conditionalFormatting sqref="X211:AL211">
    <cfRule type="expression" dxfId="309" priority="155">
      <formula>IF($X$114=0,1,0)</formula>
    </cfRule>
  </conditionalFormatting>
  <conditionalFormatting sqref="X71:AP71 AE155 AI155 AE167 AI167">
    <cfRule type="expression" dxfId="308" priority="1497">
      <formula>IF($X$63&gt;1,0,1)</formula>
    </cfRule>
  </conditionalFormatting>
  <conditionalFormatting sqref="X73:AP73 AE157 AI157 AE169 AI169">
    <cfRule type="expression" dxfId="307" priority="1496">
      <formula>IF($X$63&gt;2,0,1)</formula>
    </cfRule>
  </conditionalFormatting>
  <conditionalFormatting sqref="X75:AP75 AE159 AI159 AE171 AI171">
    <cfRule type="expression" dxfId="306" priority="1495">
      <formula>IF($X$63&gt;3,0,1)</formula>
    </cfRule>
  </conditionalFormatting>
  <conditionalFormatting sqref="X121:AP124">
    <cfRule type="expression" dxfId="305" priority="261">
      <formula>IF($AB$112=1,1,0)</formula>
    </cfRule>
  </conditionalFormatting>
  <conditionalFormatting sqref="X354:AP354">
    <cfRule type="expression" dxfId="304" priority="24">
      <formula>$B$435</formula>
    </cfRule>
  </conditionalFormatting>
  <conditionalFormatting sqref="X356:AP356">
    <cfRule type="expression" dxfId="303" priority="18">
      <formula>$B$437</formula>
    </cfRule>
  </conditionalFormatting>
  <conditionalFormatting sqref="X435:AP435">
    <cfRule type="expression" dxfId="302" priority="33">
      <formula>$B$435</formula>
    </cfRule>
  </conditionalFormatting>
  <conditionalFormatting sqref="X437:AP437">
    <cfRule type="expression" dxfId="301" priority="30">
      <formula>$B$437</formula>
    </cfRule>
  </conditionalFormatting>
  <conditionalFormatting sqref="X195:AQ195">
    <cfRule type="cellIs" dxfId="300" priority="1502" operator="lessThan">
      <formula>-0.05</formula>
    </cfRule>
  </conditionalFormatting>
  <conditionalFormatting sqref="X196:AT196 AS197:AT197 X197 X199 AS199:AT199">
    <cfRule type="cellIs" dxfId="299" priority="1503" operator="lessThan">
      <formula>-0.05</formula>
    </cfRule>
  </conditionalFormatting>
  <conditionalFormatting sqref="X117:BN118 X119:AP120">
    <cfRule type="expression" dxfId="298" priority="949">
      <formula>IF($AB$113=0,1,0)</formula>
    </cfRule>
  </conditionalFormatting>
  <conditionalFormatting sqref="AF155:AH155">
    <cfRule type="expression" dxfId="297" priority="1354">
      <formula>IF($X$63&gt;1,0,1)</formula>
    </cfRule>
  </conditionalFormatting>
  <conditionalFormatting sqref="AF157:AH157">
    <cfRule type="expression" dxfId="296" priority="1342">
      <formula>IF($X$63&gt;2,0,1)</formula>
    </cfRule>
  </conditionalFormatting>
  <conditionalFormatting sqref="AF159:AH159">
    <cfRule type="expression" dxfId="295" priority="1339">
      <formula>IF($X$63&gt;3,0,1)</formula>
    </cfRule>
  </conditionalFormatting>
  <conditionalFormatting sqref="AF167:AH167">
    <cfRule type="expression" dxfId="294" priority="1321">
      <formula>IF($X$63&gt;1,0,1)</formula>
    </cfRule>
  </conditionalFormatting>
  <conditionalFormatting sqref="AF169:AH169">
    <cfRule type="expression" dxfId="293" priority="1333">
      <formula>IF($X$63&gt;2,0,1)</formula>
    </cfRule>
  </conditionalFormatting>
  <conditionalFormatting sqref="AF171:AH171">
    <cfRule type="expression" dxfId="292" priority="1327">
      <formula>IF($X$63&gt;3,0,1)</formula>
    </cfRule>
  </conditionalFormatting>
  <conditionalFormatting sqref="AJ155:AL155">
    <cfRule type="expression" dxfId="291" priority="1353">
      <formula>IF($X$63&gt;1,0,1)</formula>
    </cfRule>
  </conditionalFormatting>
  <conditionalFormatting sqref="AJ157:AL157">
    <cfRule type="expression" dxfId="290" priority="1341">
      <formula>IF($X$63&gt;2,0,1)</formula>
    </cfRule>
  </conditionalFormatting>
  <conditionalFormatting sqref="AJ159:AL159">
    <cfRule type="expression" dxfId="289" priority="1338">
      <formula>IF($X$63&gt;3,0,1)</formula>
    </cfRule>
  </conditionalFormatting>
  <conditionalFormatting sqref="AJ167:AL167">
    <cfRule type="expression" dxfId="288" priority="1320">
      <formula>IF($X$63&gt;1,0,1)</formula>
    </cfRule>
  </conditionalFormatting>
  <conditionalFormatting sqref="AJ169:AL169">
    <cfRule type="expression" dxfId="287" priority="1332">
      <formula>IF($X$63&gt;2,0,1)</formula>
    </cfRule>
  </conditionalFormatting>
  <conditionalFormatting sqref="AJ171:AL171">
    <cfRule type="expression" dxfId="286" priority="1326">
      <formula>IF($X$63&gt;3,0,1)</formula>
    </cfRule>
  </conditionalFormatting>
  <conditionalFormatting sqref="AN336:AR336">
    <cfRule type="cellIs" dxfId="285" priority="1266" operator="greaterThan">
      <formula>8760</formula>
    </cfRule>
  </conditionalFormatting>
  <conditionalFormatting sqref="AN417:AR417">
    <cfRule type="cellIs" dxfId="284" priority="1268" operator="greaterThan">
      <formula>8760</formula>
    </cfRule>
  </conditionalFormatting>
  <conditionalFormatting sqref="AR38:AR44">
    <cfRule type="expression" dxfId="283" priority="1249">
      <formula>IF($AR$2=1,0,1)</formula>
    </cfRule>
  </conditionalFormatting>
  <conditionalFormatting sqref="AR53:AR95">
    <cfRule type="expression" dxfId="282" priority="558">
      <formula>IF($AR$2=1,0,1)</formula>
    </cfRule>
  </conditionalFormatting>
  <conditionalFormatting sqref="AR98">
    <cfRule type="expression" dxfId="281" priority="144">
      <formula>IF($AR$2=1,0,1)</formula>
    </cfRule>
  </conditionalFormatting>
  <conditionalFormatting sqref="AR100:AR104">
    <cfRule type="expression" dxfId="280" priority="126">
      <formula>IF($AR$2=1,0,1)</formula>
    </cfRule>
  </conditionalFormatting>
  <conditionalFormatting sqref="AR109:AR116">
    <cfRule type="expression" dxfId="279" priority="954">
      <formula>IF($AR$2=1,0,1)</formula>
    </cfRule>
  </conditionalFormatting>
  <conditionalFormatting sqref="AR119:AR124">
    <cfRule type="expression" dxfId="278" priority="1121">
      <formula>IF($AR$2=1,0,1)</formula>
    </cfRule>
  </conditionalFormatting>
  <conditionalFormatting sqref="AR133:AR196">
    <cfRule type="expression" dxfId="277" priority="150">
      <formula>IF($AR$2=1,0,1)</formula>
    </cfRule>
  </conditionalFormatting>
  <conditionalFormatting sqref="AR200">
    <cfRule type="expression" dxfId="276" priority="1089">
      <formula>IF($AR$2=1,0,1)</formula>
    </cfRule>
  </conditionalFormatting>
  <conditionalFormatting sqref="AR721:AR725">
    <cfRule type="expression" dxfId="275" priority="1221">
      <formula>IF($AR$2=1,0,1)</formula>
    </cfRule>
  </conditionalFormatting>
  <conditionalFormatting sqref="AR209:AT209">
    <cfRule type="expression" dxfId="274" priority="115">
      <formula>IF($AR$2=1,0,1)</formula>
    </cfRule>
  </conditionalFormatting>
  <conditionalFormatting sqref="AS38:AS44 AS218">
    <cfRule type="expression" dxfId="273" priority="1248">
      <formula>IF($AS$2=1,0,1)</formula>
    </cfRule>
  </conditionalFormatting>
  <conditionalFormatting sqref="AS53:AS95">
    <cfRule type="expression" dxfId="272" priority="557">
      <formula>IF($AS$2=1,0,1)</formula>
    </cfRule>
  </conditionalFormatting>
  <conditionalFormatting sqref="AS98">
    <cfRule type="expression" dxfId="271" priority="143">
      <formula>IF($AS$2=1,0,1)</formula>
    </cfRule>
  </conditionalFormatting>
  <conditionalFormatting sqref="AS100:AS104">
    <cfRule type="expression" dxfId="270" priority="125">
      <formula>IF($AS$2=1,0,1)</formula>
    </cfRule>
  </conditionalFormatting>
  <conditionalFormatting sqref="AS109:AS116">
    <cfRule type="expression" dxfId="269" priority="953">
      <formula>IF($AS$2=1,0,1)</formula>
    </cfRule>
  </conditionalFormatting>
  <conditionalFormatting sqref="AS119:AS124">
    <cfRule type="expression" dxfId="268" priority="1120">
      <formula>IF($AS$2=1,0,1)</formula>
    </cfRule>
  </conditionalFormatting>
  <conditionalFormatting sqref="AS133:AS196">
    <cfRule type="expression" dxfId="267" priority="149">
      <formula>IF($AS$2=1,0,1)</formula>
    </cfRule>
  </conditionalFormatting>
  <conditionalFormatting sqref="AS200">
    <cfRule type="expression" dxfId="266" priority="1088">
      <formula>IF($AS$2=1,0,1)</formula>
    </cfRule>
  </conditionalFormatting>
  <conditionalFormatting sqref="AS721:AS725">
    <cfRule type="expression" dxfId="265" priority="1220">
      <formula>IF($AS$2=1,0,1)</formula>
    </cfRule>
  </conditionalFormatting>
  <conditionalFormatting sqref="AS221:AT221">
    <cfRule type="cellIs" dxfId="264" priority="1094" operator="lessThan">
      <formula>-0.05</formula>
    </cfRule>
  </conditionalFormatting>
  <conditionalFormatting sqref="AT53:AT95">
    <cfRule type="expression" dxfId="263" priority="556">
      <formula>IF($AT$2=1,0,1)</formula>
    </cfRule>
  </conditionalFormatting>
  <conditionalFormatting sqref="AT98">
    <cfRule type="expression" dxfId="262" priority="142">
      <formula>IF($AT$2=1,0,1)</formula>
    </cfRule>
  </conditionalFormatting>
  <conditionalFormatting sqref="AT100:AT104">
    <cfRule type="expression" dxfId="261" priority="124">
      <formula>IF($AT$2=1,0,1)</formula>
    </cfRule>
  </conditionalFormatting>
  <conditionalFormatting sqref="AT109:AT116">
    <cfRule type="expression" dxfId="260" priority="952">
      <formula>IF($AT$2=1,0,1)</formula>
    </cfRule>
  </conditionalFormatting>
  <conditionalFormatting sqref="AT119:AT124">
    <cfRule type="expression" dxfId="259" priority="1119">
      <formula>IF($AT$2=1,0,1)</formula>
    </cfRule>
  </conditionalFormatting>
  <conditionalFormatting sqref="AT133:AT197">
    <cfRule type="expression" dxfId="258" priority="148">
      <formula>IF($AT$2=1,0,1)</formula>
    </cfRule>
  </conditionalFormatting>
  <conditionalFormatting sqref="AT200">
    <cfRule type="expression" dxfId="257" priority="1087">
      <formula>IF($AT$2=1,0,1)</formula>
    </cfRule>
  </conditionalFormatting>
  <conditionalFormatting sqref="AT218:AT219 AT38:AT44">
    <cfRule type="expression" dxfId="256" priority="1247">
      <formula>IF($AT$2=1,0,1)</formula>
    </cfRule>
  </conditionalFormatting>
  <conditionalFormatting sqref="AT446:AT453">
    <cfRule type="expression" dxfId="255" priority="63">
      <formula>IF($AV$49=1,1,0)</formula>
    </cfRule>
  </conditionalFormatting>
  <conditionalFormatting sqref="AT721:AT725">
    <cfRule type="expression" dxfId="254" priority="1219">
      <formula>IF($AT$2=1,0,1)</formula>
    </cfRule>
  </conditionalFormatting>
  <conditionalFormatting sqref="AT349:AU349">
    <cfRule type="expression" dxfId="253" priority="77">
      <formula>IF($AV$49=1,1,0)</formula>
    </cfRule>
  </conditionalFormatting>
  <conditionalFormatting sqref="AT354:BN354">
    <cfRule type="expression" dxfId="252" priority="27">
      <formula>IF($AV$49=1,1,0)</formula>
    </cfRule>
  </conditionalFormatting>
  <conditionalFormatting sqref="AT356:BN356">
    <cfRule type="expression" dxfId="251" priority="21">
      <formula>IF($AV$49=1,1,0)</formula>
    </cfRule>
  </conditionalFormatting>
  <conditionalFormatting sqref="AT373:BN373">
    <cfRule type="expression" dxfId="250" priority="111">
      <formula>IF($AV$49=1,1,0)</formula>
    </cfRule>
  </conditionalFormatting>
  <conditionalFormatting sqref="AT380:BN380">
    <cfRule type="expression" dxfId="249" priority="15">
      <formula>IF($AV$49=1,1,0)</formula>
    </cfRule>
  </conditionalFormatting>
  <conditionalFormatting sqref="AT401:BN474">
    <cfRule type="expression" dxfId="248" priority="959">
      <formula>IF($AV$49=1,1,0)</formula>
    </cfRule>
  </conditionalFormatting>
  <conditionalFormatting sqref="AU167:AU171 BL167:BN171">
    <cfRule type="expression" dxfId="247" priority="173">
      <formula>IF($AU$133="",1,0)</formula>
    </cfRule>
  </conditionalFormatting>
  <conditionalFormatting sqref="AU189:AV189">
    <cfRule type="expression" dxfId="246" priority="122">
      <formula>IF($AV$133="",1,0)</formula>
    </cfRule>
    <cfRule type="expression" dxfId="245" priority="123">
      <formula>IF($AV$53=1,1,0)</formula>
    </cfRule>
  </conditionalFormatting>
  <conditionalFormatting sqref="AU112:AY114">
    <cfRule type="expression" dxfId="244" priority="951">
      <formula>IF($AV$49=1,1,0)</formula>
    </cfRule>
  </conditionalFormatting>
  <conditionalFormatting sqref="AU85:BN85 X85:AQ85">
    <cfRule type="expression" dxfId="243" priority="1467">
      <formula>IF($I$85="",1,0)</formula>
    </cfRule>
  </conditionalFormatting>
  <conditionalFormatting sqref="AU93:BN95">
    <cfRule type="expression" dxfId="242" priority="1469">
      <formula>IF($I$93="",1,0)</formula>
    </cfRule>
  </conditionalFormatting>
  <conditionalFormatting sqref="AU110:BN111 AU236:AU237 AY236:BN237 AU273:AU274 AY273:BN274 AU291:BN309 AT365:AT372">
    <cfRule type="expression" dxfId="241" priority="958">
      <formula>IF($AV$49=1,1,0)</formula>
    </cfRule>
  </conditionalFormatting>
  <conditionalFormatting sqref="AU115:BN116 AU119:BN120 AU121:AU123 AU124:BN124 AU167:AU171 BL167:BN172 AU172:BJ172 AU173:BN177 AU178:AU180 BK178:BN180 BK189:BN189 AU190:BN190 AU191:AU193 AU194:BN194 AU195 AU196:BN200 AU218:BN218 AU219 AU220:BN220 AU221">
    <cfRule type="expression" dxfId="240" priority="960">
      <formula>IF($AV$53=1,1,0)</formula>
    </cfRule>
  </conditionalFormatting>
  <conditionalFormatting sqref="AU116:BN124">
    <cfRule type="expression" dxfId="239" priority="174">
      <formula>IF($AV$53="",1,0)</formula>
    </cfRule>
  </conditionalFormatting>
  <conditionalFormatting sqref="AU172:BN188">
    <cfRule type="expression" dxfId="238" priority="146">
      <formula>IF($AV$133="",1,0)</formula>
    </cfRule>
  </conditionalFormatting>
  <conditionalFormatting sqref="AU181:BN188">
    <cfRule type="expression" dxfId="237" priority="147">
      <formula>IF($AV$53=1,1,0)</formula>
    </cfRule>
  </conditionalFormatting>
  <conditionalFormatting sqref="AU190:BN210">
    <cfRule type="expression" dxfId="236" priority="171">
      <formula>IF($AV$133="",1,0)</formula>
    </cfRule>
  </conditionalFormatting>
  <conditionalFormatting sqref="AU203:BN210 AU211 AU212:BN217">
    <cfRule type="expression" dxfId="235" priority="250">
      <formula>IF($AZ$114=1,0,1)</formula>
    </cfRule>
  </conditionalFormatting>
  <conditionalFormatting sqref="AU218:BN221">
    <cfRule type="expression" dxfId="234" priority="253">
      <formula>IF($AZ$114=0,1,0)</formula>
    </cfRule>
  </conditionalFormatting>
  <conditionalFormatting sqref="AU229:BN235">
    <cfRule type="expression" dxfId="233" priority="48">
      <formula>IF($AV$49=1,1,0)</formula>
    </cfRule>
  </conditionalFormatting>
  <conditionalFormatting sqref="AU238:BN267">
    <cfRule type="expression" dxfId="232" priority="2">
      <formula>IF($AV$49=1,1,0)</formula>
    </cfRule>
  </conditionalFormatting>
  <conditionalFormatting sqref="AU270:BN272">
    <cfRule type="expression" dxfId="231" priority="42">
      <formula>IF($AV$49=1,1,0)</formula>
    </cfRule>
  </conditionalFormatting>
  <conditionalFormatting sqref="AU275:BN288">
    <cfRule type="expression" dxfId="230" priority="4">
      <formula>IF($AV$49=1,1,0)</formula>
    </cfRule>
  </conditionalFormatting>
  <conditionalFormatting sqref="AU321:BN353 AU355:BN355 AU357:BN379 AU381:BN393">
    <cfRule type="expression" dxfId="229" priority="46">
      <formula>IF($AV$49=1,1,0)</formula>
    </cfRule>
  </conditionalFormatting>
  <conditionalFormatting sqref="AV219">
    <cfRule type="cellIs" dxfId="228" priority="256" operator="lessThan">
      <formula>-0.05</formula>
    </cfRule>
  </conditionalFormatting>
  <conditionalFormatting sqref="AV103:AY103">
    <cfRule type="expression" dxfId="227" priority="1200">
      <formula>IF($AV$49=1,1,0)</formula>
    </cfRule>
  </conditionalFormatting>
  <conditionalFormatting sqref="AV65:BC65">
    <cfRule type="expression" dxfId="226" priority="215">
      <formula>IF($AV$49=1,1,0)</formula>
    </cfRule>
  </conditionalFormatting>
  <conditionalFormatting sqref="AV380:BF380">
    <cfRule type="expression" dxfId="225" priority="11">
      <formula>$C$461</formula>
    </cfRule>
  </conditionalFormatting>
  <conditionalFormatting sqref="AV461:BF461">
    <cfRule type="expression" dxfId="224" priority="35">
      <formula>$C$461</formula>
    </cfRule>
  </conditionalFormatting>
  <conditionalFormatting sqref="AV155:BJ155">
    <cfRule type="expression" dxfId="223" priority="170">
      <formula>IF($AV$63&gt;1,0,1)</formula>
    </cfRule>
  </conditionalFormatting>
  <conditionalFormatting sqref="AV157:BJ157">
    <cfRule type="expression" dxfId="222" priority="169">
      <formula>IF($AV$63&gt;2,0,1)</formula>
    </cfRule>
  </conditionalFormatting>
  <conditionalFormatting sqref="AV159:BJ159">
    <cfRule type="expression" dxfId="221" priority="168">
      <formula>IF($AV$63&gt;3,0,1)</formula>
    </cfRule>
  </conditionalFormatting>
  <conditionalFormatting sqref="AV167:BJ167">
    <cfRule type="expression" dxfId="220" priority="166">
      <formula>IF($AV$63&gt;1,0,1)</formula>
    </cfRule>
  </conditionalFormatting>
  <conditionalFormatting sqref="AV167:BJ171">
    <cfRule type="expression" dxfId="219" priority="167">
      <formula>IF($AV$49=1,1,0)</formula>
    </cfRule>
  </conditionalFormatting>
  <conditionalFormatting sqref="AV169:BJ169">
    <cfRule type="expression" dxfId="218" priority="165">
      <formula>IF($AV$63&gt;2,0,1)</formula>
    </cfRule>
  </conditionalFormatting>
  <conditionalFormatting sqref="AV171:BJ171">
    <cfRule type="expression" dxfId="217" priority="164">
      <formula>IF($AV$63&gt;3,0,1)</formula>
    </cfRule>
  </conditionalFormatting>
  <conditionalFormatting sqref="AV178:BJ178">
    <cfRule type="expression" dxfId="216" priority="162">
      <formula>IF($AV$63&gt;1,0,1)</formula>
    </cfRule>
  </conditionalFormatting>
  <conditionalFormatting sqref="AV178:BJ180">
    <cfRule type="expression" dxfId="215" priority="159">
      <formula>IF($AV$49=1,1,0)</formula>
    </cfRule>
  </conditionalFormatting>
  <conditionalFormatting sqref="AV179:BJ179">
    <cfRule type="expression" dxfId="214" priority="160">
      <formula>IF($AV$63&gt;2,0,1)</formula>
    </cfRule>
  </conditionalFormatting>
  <conditionalFormatting sqref="AV180:BJ180">
    <cfRule type="expression" dxfId="213" priority="158">
      <formula>IF($AV$63&gt;3,0,1)</formula>
    </cfRule>
  </conditionalFormatting>
  <conditionalFormatting sqref="AV211:BJ211">
    <cfRule type="expression" dxfId="212" priority="154">
      <formula>IF($X$114=0,1,0)</formula>
    </cfRule>
  </conditionalFormatting>
  <conditionalFormatting sqref="AV53:BN64">
    <cfRule type="expression" dxfId="211" priority="559">
      <formula>IF($AV$49=1,1,0)</formula>
    </cfRule>
  </conditionalFormatting>
  <conditionalFormatting sqref="AV71:BN71">
    <cfRule type="expression" dxfId="210" priority="1494">
      <formula>IF($AV$63&gt;1,0,1)</formula>
    </cfRule>
  </conditionalFormatting>
  <conditionalFormatting sqref="AV73:BN73">
    <cfRule type="expression" dxfId="209" priority="1493">
      <formula>IF($AV$63&gt;2,0,1)</formula>
    </cfRule>
  </conditionalFormatting>
  <conditionalFormatting sqref="AV75:BN75">
    <cfRule type="expression" dxfId="208" priority="1492">
      <formula>IF($AV$63&gt;3,0,1)</formula>
    </cfRule>
  </conditionalFormatting>
  <conditionalFormatting sqref="AV98:BN98">
    <cfRule type="expression" dxfId="207" priority="145">
      <formula>IF($AV$49=1,1,0)</formula>
    </cfRule>
  </conditionalFormatting>
  <conditionalFormatting sqref="AV102:BN102">
    <cfRule type="expression" dxfId="206" priority="127">
      <formula>IF($AV$49=1,1,0)</formula>
    </cfRule>
  </conditionalFormatting>
  <conditionalFormatting sqref="AV104:BN104">
    <cfRule type="expression" dxfId="205" priority="1143">
      <formula>IF($AV$49=1,1,0)</formula>
    </cfRule>
  </conditionalFormatting>
  <conditionalFormatting sqref="AV119:BN120">
    <cfRule type="expression" dxfId="204" priority="948">
      <formula>IF($AZ$113=0,1,0)</formula>
    </cfRule>
  </conditionalFormatting>
  <conditionalFormatting sqref="AV121:BN124">
    <cfRule type="expression" dxfId="203" priority="260">
      <formula>IF($AZ$112=1,1,0)</formula>
    </cfRule>
  </conditionalFormatting>
  <conditionalFormatting sqref="AV133:BN221">
    <cfRule type="expression" dxfId="202" priority="49">
      <formula>IF($AV$49=1,1,0)</formula>
    </cfRule>
  </conditionalFormatting>
  <conditionalFormatting sqref="AV195:BN195">
    <cfRule type="cellIs" dxfId="201" priority="202" operator="lessThan">
      <formula>-0.05</formula>
    </cfRule>
  </conditionalFormatting>
  <conditionalFormatting sqref="AV354:BN354">
    <cfRule type="expression" dxfId="200" priority="23">
      <formula>$C$435</formula>
    </cfRule>
  </conditionalFormatting>
  <conditionalFormatting sqref="AV356:BN356">
    <cfRule type="expression" dxfId="199" priority="17">
      <formula>$C$437</formula>
    </cfRule>
  </conditionalFormatting>
  <conditionalFormatting sqref="AV435:BN435">
    <cfRule type="expression" dxfId="198" priority="32">
      <formula>$C$435</formula>
    </cfRule>
  </conditionalFormatting>
  <conditionalFormatting sqref="AV437:BN437">
    <cfRule type="expression" dxfId="197" priority="29">
      <formula>$C$437</formula>
    </cfRule>
  </conditionalFormatting>
  <conditionalFormatting sqref="AV734:BN734">
    <cfRule type="expression" dxfId="196" priority="1182">
      <formula>IF($AV$49=1,1,0)</formula>
    </cfRule>
  </conditionalFormatting>
  <conditionalFormatting sqref="AV869:BN871">
    <cfRule type="expression" dxfId="195" priority="934">
      <formula>IF($AV$49=1,1,0)</formula>
    </cfRule>
  </conditionalFormatting>
  <conditionalFormatting sqref="AV890:BN890">
    <cfRule type="expression" dxfId="194" priority="863">
      <formula>IF($AV$49=1,1,0)</formula>
    </cfRule>
  </conditionalFormatting>
  <conditionalFormatting sqref="AY189:AZ189">
    <cfRule type="expression" dxfId="192" priority="121">
      <formula>IF($AV$53=1,1,0)</formula>
    </cfRule>
    <cfRule type="expression" dxfId="191" priority="120">
      <formula>IF($AV$133="",1,0)</formula>
    </cfRule>
  </conditionalFormatting>
  <conditionalFormatting sqref="AY101:BN101">
    <cfRule type="expression" dxfId="190" priority="131">
      <formula>IF($AV$49=1,1,0)</formula>
    </cfRule>
  </conditionalFormatting>
  <conditionalFormatting sqref="AY289:BN290">
    <cfRule type="expression" dxfId="189" priority="8">
      <formula>IF($AV$49=1,1,0)</formula>
    </cfRule>
  </conditionalFormatting>
  <conditionalFormatting sqref="BC189:BD189">
    <cfRule type="expression" dxfId="188" priority="119">
      <formula>IF($AV$53=1,1,0)</formula>
    </cfRule>
    <cfRule type="expression" dxfId="187" priority="118">
      <formula>IF($AV$133="",1,0)</formula>
    </cfRule>
  </conditionalFormatting>
  <conditionalFormatting sqref="BD65:BN65 AV66:BN95 AV100:BN100 BA103:BN103 AV109:BN109">
    <cfRule type="expression" dxfId="186" priority="1264">
      <formula>IF($AV$49=1,1,0)</formula>
    </cfRule>
  </conditionalFormatting>
  <conditionalFormatting sqref="BE477:BN477">
    <cfRule type="expression" dxfId="185" priority="1222">
      <formula>IF($X$313=$H$488,0,1)</formula>
    </cfRule>
  </conditionalFormatting>
  <conditionalFormatting sqref="BG189:BH189">
    <cfRule type="expression" dxfId="184" priority="117">
      <formula>IF($AV$53=1,1,0)</formula>
    </cfRule>
    <cfRule type="expression" dxfId="183" priority="116">
      <formula>IF($AV$133="",1,0)</formula>
    </cfRule>
  </conditionalFormatting>
  <conditionalFormatting sqref="BK189:BN189 AU211 BK211:BN211 AU212:BN221">
    <cfRule type="expression" dxfId="182" priority="172">
      <formula>IF($AV$133="",1,0)</formula>
    </cfRule>
  </conditionalFormatting>
  <conditionalFormatting sqref="BK211:BN211">
    <cfRule type="expression" dxfId="181" priority="245">
      <formula>IF($AZ$114=1,0,1)</formula>
    </cfRule>
  </conditionalFormatting>
  <conditionalFormatting sqref="BK309:BN309">
    <cfRule type="expression" dxfId="180" priority="213">
      <formula>IF($AV$49=1,1,0)</formula>
    </cfRule>
  </conditionalFormatting>
  <conditionalFormatting sqref="BL211:BN211">
    <cfRule type="expression" dxfId="179" priority="214">
      <formula>IF($AV$49=1,1,0)</formula>
    </cfRule>
  </conditionalFormatting>
  <conditionalFormatting sqref="BN392:BN393">
    <cfRule type="expression" dxfId="178" priority="47">
      <formula>IF($AV$49=1,1,0)</formula>
    </cfRule>
  </conditionalFormatting>
  <conditionalFormatting sqref="BO268:BP269">
    <cfRule type="expression" dxfId="177" priority="45">
      <formula>IF($I$17=0,1,0)</formula>
    </cfRule>
  </conditionalFormatting>
  <dataValidations xWindow="996" yWindow="818" count="65">
    <dataValidation type="list" allowBlank="1" showInputMessage="1" showErrorMessage="1" sqref="X42:AQ42" xr:uid="{00000000-0002-0000-0200-000000000000}">
      <formula1>$H$598:$H$605</formula1>
    </dataValidation>
    <dataValidation type="list" allowBlank="1" showInputMessage="1" showErrorMessage="1" sqref="AQ93:AQ95 AZ94:BN95 AB102:AQ102 AB94:AP95" xr:uid="{00000000-0002-0000-0200-000001000000}">
      <formula1>$I$582:$I$583</formula1>
    </dataValidation>
    <dataValidation type="list" allowBlank="1" showInputMessage="1" showErrorMessage="1" sqref="AZ89:BN89 AB89:AP89" xr:uid="{00000000-0002-0000-0200-000002000000}">
      <formula1>$I$562:$I$563</formula1>
    </dataValidation>
    <dataValidation type="list" allowBlank="1" showInputMessage="1" showErrorMessage="1" sqref="AQ85" xr:uid="{00000000-0002-0000-0200-000003000000}">
      <formula1>$I$537:$I$538</formula1>
    </dataValidation>
    <dataValidation type="list" allowBlank="1" showInputMessage="1" showErrorMessage="1" sqref="AZ83:BN83 AZ85:BN85 AB91:AP91 AB93:AP93 AZ91:BN91 AZ93:BN93 AB83:AP83 AB85:AP85 AB123:AP123 AZ123:BN123" xr:uid="{00000000-0002-0000-0200-000004000000}">
      <formula1>$AK$488:$AK$489</formula1>
    </dataValidation>
    <dataValidation type="list" allowBlank="1" showInputMessage="1" showErrorMessage="1" sqref="AZ81:BN81 AB81:AP81" xr:uid="{00000000-0002-0000-0200-000005000000}">
      <formula1>$I$517:$I$518</formula1>
    </dataValidation>
    <dataValidation type="list" allowBlank="1" showInputMessage="1" showErrorMessage="1" sqref="AZ79:BN79 AB79:AP79" xr:uid="{00000000-0002-0000-0200-000006000000}">
      <formula1>$I$507:$I$508</formula1>
    </dataValidation>
    <dataValidation type="list" allowBlank="1" showInputMessage="1" showErrorMessage="1" sqref="AV63:AX63 AV66:AX66 X66:Z66 X63:Z63" xr:uid="{00000000-0002-0000-0200-000007000000}">
      <formula1>$H$494:$H$497</formula1>
    </dataValidation>
    <dataValidation type="list" allowBlank="1" showInputMessage="1" showErrorMessage="1" sqref="AB71:AP71 AB75:AP75 AB73:AP73 AZ75:BN75 AZ69:BN69 AZ71:BN71 AZ73:BN73 AB69:AP69" xr:uid="{00000000-0002-0000-0200-000008000000}">
      <formula1>$I$679:$I$684</formula1>
    </dataValidation>
    <dataValidation type="list" allowBlank="1" showInputMessage="1" showErrorMessage="1" sqref="AQ44" xr:uid="{00000000-0002-0000-0200-000009000000}">
      <formula1>$H$643:$H$645</formula1>
    </dataValidation>
    <dataValidation type="list" allowBlank="1" showInputMessage="1" showErrorMessage="1" sqref="X313:Z313" xr:uid="{00000000-0002-0000-0200-00000A000000}">
      <formula1>$H$488:$H$489</formula1>
    </dataValidation>
    <dataValidation allowBlank="1" showInputMessage="1" showErrorMessage="1" prompt="Test deutsch_x000d_" sqref="AR53 AR40" xr:uid="{00000000-0002-0000-0200-00000B000000}"/>
    <dataValidation allowBlank="1" showInputMessage="1" showErrorMessage="1" prompt="Test französisch" sqref="AS53 AS40" xr:uid="{00000000-0002-0000-0200-00000C000000}"/>
    <dataValidation allowBlank="1" showInputMessage="1" showErrorMessage="1" prompt="Test italienisch_x000d_" sqref="AT53 AT40" xr:uid="{00000000-0002-0000-0200-00000D000000}"/>
    <dataValidation allowBlank="1" showInputMessage="1" showErrorMessage="1" prompt="In presenza di aggregati ausiliari supplementari nella «parte fredda» è possibile inserirli qui._x000d_" sqref="AT93" xr:uid="{00000000-0002-0000-0200-00000E000000}"/>
    <dataValidation allowBlank="1" showInputMessage="1" showErrorMessage="1" prompt="Les installations frigorifiques sur lesquelles la puissance d'un compresseur est régulée par un convertisseur de fréquence sont plus efficaces en charge partielle. Cet état est pris en compte dans le calcul avec un «bonus de charge partielle»." sqref="AS175" xr:uid="{00000000-0002-0000-0200-00000F000000}"/>
    <dataValidation allowBlank="1" showInputMessage="1" showErrorMessage="1" prompt="Gli impianti di refrigerazione dove la potenza di un compressore è regolata con un inverter di frequenza possono essere più efficienti con funzionamento a carico parziale. Se ne tiene conto nel calcolo con il cosiddetto «bonus carico parziale»." sqref="AT175" xr:uid="{00000000-0002-0000-0200-000010000000}"/>
    <dataValidation allowBlank="1" showInputMessage="1" showErrorMessage="1" prompt="Saisie du temps de marche de la machine calculé par le projeteur.  (possibilité d'intégrer l'expérience ou la situation effective)." sqref="AS191" xr:uid="{00000000-0002-0000-0200-000011000000}"/>
    <dataValidation allowBlank="1" showInputMessage="1" showErrorMessage="1" prompt="Inserimento del tempo d'esercizio della macchina calcolato dal progettista.  (Si possono far confluire le esperienze o la situazione effettiva)." sqref="AT191" xr:uid="{00000000-0002-0000-0200-000012000000}"/>
    <dataValidation allowBlank="1" showInputMessage="1" showErrorMessage="1" prompt="L'écart en % des «durées de marche du projeteur» des «durées de marche standard» est affiché à cet endroit. " sqref="AS195" xr:uid="{00000000-0002-0000-0200-000013000000}"/>
    <dataValidation allowBlank="1" showInputMessage="1" showErrorMessage="1" prompt="Qui viene indicata la differenza percentuale tra i «tempi del progettista» e i «tempi standard». " sqref="AT195" xr:uid="{00000000-0002-0000-0200-000014000000}"/>
    <dataValidation allowBlank="1" showInputMessage="1" showErrorMessage="1" prompt="Eingabe der Leistung für die Kühlung der Kälteanlage. (Auslegung)_x000d_" sqref="AR38" xr:uid="{00000000-0002-0000-0200-000015000000}"/>
    <dataValidation allowBlank="1" showInputMessage="1" showErrorMessage="1" prompt="Saisie de la puissance de réfrigération de l'installation frigorifique. (nominale)" sqref="AS38" xr:uid="{00000000-0002-0000-0200-000016000000}"/>
    <dataValidation allowBlank="1" showInputMessage="1" showErrorMessage="1" prompt="Inserimento potenza per la refrigerazione dell'impianto di refrigerazione. (installazione)_x000d_" sqref="AT38" xr:uid="{00000000-0002-0000-0200-000017000000}"/>
    <dataValidation allowBlank="1" showInputMessage="1" showErrorMessage="1" prompt="Wählen Sie aus der Liste einen Standort, an welchem ein ähnliches Klima herrscht. (Objekt steht in Biel: wählen Sie als Standort am besten Bern)_x000d_" sqref="AR42" xr:uid="{00000000-0002-0000-0200-000018000000}"/>
    <dataValidation allowBlank="1" showInputMessage="1" showErrorMessage="1" prompt="Sélectionnez une localité dans la liste avec un climat similaire. (le bien se trouve à Bienne: le mieux est de choisir Berne)" sqref="AS42" xr:uid="{00000000-0002-0000-0200-000019000000}"/>
    <dataValidation allowBlank="1" showInputMessage="1" showErrorMessage="1" prompt="Selezionare dalla lista un luogo dove c'è un clima simile. (L'oggetto si trova a Bienne: la migliore località da scegliere è Berna)_x000d_" sqref="AT42" xr:uid="{00000000-0002-0000-0200-00001A000000}"/>
    <dataValidation allowBlank="1" showInputMessage="1" showErrorMessage="1" prompt="Mit dem Betriebs-Profil wird die Betriebsweise der Kälteanlage definiert. Wählen Sie das Profil, welches der geplanten Betriebsweise der Kälteanlage am ehesten entspricht." sqref="AR44" xr:uid="{00000000-0002-0000-0200-00001B000000}"/>
    <dataValidation allowBlank="1" showInputMessage="1" showErrorMessage="1" prompt="Le profil de fonctionnement définit le principe de fonctionnement de l'installation frigorifique. Sélectionnez le profil le plus proche du principe de fonctionnement prévu de l'installation frigorifique." sqref="AS44" xr:uid="{00000000-0002-0000-0200-00001C000000}"/>
    <dataValidation allowBlank="1" showInputMessage="1" showErrorMessage="1" prompt="Il profilo di funzionamento determina la modalità di funzionamento dell'impianto di refrigerazione. Scegliere il profilo che corrisponde meglio alla modalità di funzionamento prevista dell'impianto di refrigerazione." sqref="AT44" xr:uid="{00000000-0002-0000-0200-00001D000000}"/>
    <dataValidation allowBlank="1" showInputMessage="1" showErrorMessage="1" prompt="Es werden nur die effektiv benötigten Verdichter eingegeben. Allfällige (Reserve-) Verdichter für eine erhöhte Betriebssicherheit sind hier nicht einzurechnen._x000d_" sqref="AR63" xr:uid="{00000000-0002-0000-0200-00001E000000}"/>
    <dataValidation allowBlank="1" showInputMessage="1" showErrorMessage="1" prompt="Seuls les compresseurs vraiment nécessaires sont saisis. Les éventuels compresseurs (de réserve) pour une meilleure sécurité de fonctionnement ne sont pas à intégrer._x000d_" sqref="AS63" xr:uid="{00000000-0002-0000-0200-00001F000000}"/>
    <dataValidation allowBlank="1" showInputMessage="1" showErrorMessage="1" prompt="Vengono inseriti soli i compressori effettivamente necessari. Qui non sono calcolati eventuali compressori (di riserva) per una maggiore sicurezza d'esercizio._x000d_" sqref="AT63" xr:uid="{00000000-0002-0000-0200-000020000000}"/>
    <dataValidation allowBlank="1" showInputMessage="1" showErrorMessage="1" prompt="Falls es zusätzliche Hilfsbetriebe auf der «warmen Seite» gibt, können diese hier eingetragen werden._x000d_" sqref="AR85" xr:uid="{00000000-0002-0000-0200-000021000000}"/>
    <dataValidation allowBlank="1" showInputMessage="1" showErrorMessage="1" prompt="S'il y a des unités auxiliaires supplémentaires du «côté chaud», il faut les saisir ici._x000d_" sqref="AS85" xr:uid="{00000000-0002-0000-0200-000022000000}"/>
    <dataValidation allowBlank="1" showInputMessage="1" showErrorMessage="1" prompt="In presenza di aggregati ausiliari supplementari nella «parte calda» è possibile inserirli qui._x000d_" sqref="AT85" xr:uid="{00000000-0002-0000-0200-000023000000}"/>
    <dataValidation allowBlank="1" showInputMessage="1" showErrorMessage="1" prompt="Falls es zusätzliche Hilfsbetriebe auf der «kalten Seite» gibt, können diese hier eingetragen werden._x000d_" sqref="AR93" xr:uid="{00000000-0002-0000-0200-000024000000}"/>
    <dataValidation allowBlank="1" showInputMessage="1" showErrorMessage="1" prompt="S'il y a des unités auxiliaires supplémentaires du «côté froid», il faut les saisir ici._x000d_" sqref="AS93" xr:uid="{00000000-0002-0000-0200-000025000000}"/>
    <dataValidation allowBlank="1" showInputMessage="1" showErrorMessage="1" prompt="Die Mittlere Aussentemperatur der Jahreszeit ist ein Indikator bei der Bestimmung der effektiven Betriebsweise der Kälteanlage (Kondensationstemperatur)." sqref="AR139" xr:uid="{00000000-0002-0000-0200-000026000000}"/>
    <dataValidation allowBlank="1" showInputMessage="1" showErrorMessage="1" prompt="La température extérieure moyenne de la saison est un indicateur pour la détermination du fonctionnement effectif de l'installation frigorifique (température de condensation)." sqref="AS139" xr:uid="{00000000-0002-0000-0200-000027000000}"/>
    <dataValidation allowBlank="1" showInputMessage="1" showErrorMessage="1" prompt="La temperatura esterna media della stagione è un indicatore per la determinazione dell'effettiva modalità di esercizio dell'impianto di refrigerazione (temperatura di condensazione)." sqref="AT139" xr:uid="{00000000-0002-0000-0200-000028000000}"/>
    <dataValidation allowBlank="1" showInputMessage="1" showErrorMessage="1" prompt="Hier kann die mittlere Temperatur durch den Planer eingegeben werden." sqref="AR141" xr:uid="{00000000-0002-0000-0200-000029000000}"/>
    <dataValidation allowBlank="1" showInputMessage="1" showErrorMessage="1" prompt="La température moyenne peut être saisie par le projeteur à cet endroit." sqref="AS141" xr:uid="{00000000-0002-0000-0200-00002A000000}"/>
    <dataValidation allowBlank="1" showInputMessage="1" showErrorMessage="1" prompt="Qui il progettista può inserire la temperatura media." sqref="AT141" xr:uid="{00000000-0002-0000-0200-00002B000000}"/>
    <dataValidation allowBlank="1" showInputMessage="1" showErrorMessage="1" prompt="Kälteanlagen bei denen die Leistung eines Verdichters mit einem Frequenzumformer reguliert wird, sind im Teillastbetrieb effizienter. Dies wird in der Berechnung mit einem sogenannten «Teillast-Bonus» berücksichtigt." sqref="AR175" xr:uid="{00000000-0002-0000-0200-00002C000000}"/>
    <dataValidation allowBlank="1" showInputMessage="1" showErrorMessage="1" prompt="Eingabe der vom Planer berecheten Betriebszeit der Maschine.  (Möglichkeit die Erfahrungen oder situative Situation einfliessen zu lassen)." sqref="AR191" xr:uid="{00000000-0002-0000-0200-00002D000000}"/>
    <dataValidation allowBlank="1" showInputMessage="1" showErrorMessage="1" prompt="Hier wird die prozentuale Abweichung der «Laufzeiten des Planer» von den «Standard-Laufzeiten» angezeigt. " sqref="AR195" xr:uid="{00000000-0002-0000-0200-00002E000000}"/>
    <dataValidation allowBlank="1" showInputMessage="1" showErrorMessage="1" sqref="AS94:AT94 AR95:AT95 AS102:AT102" xr:uid="{00000000-0002-0000-0200-00002F000000}"/>
    <dataValidation allowBlank="1" showInputMessage="1" showErrorMessage="1" prompt="Eingabe der Leistungsaufnahme des Verdichters bei 50 Hz. im jeweiligen Betriebspunkt (gemäss Angaben des Herstellers oder aus den Datenblätten des Verdichters)." sqref="AR151" xr:uid="{00000000-0002-0000-0200-000030000000}"/>
    <dataValidation allowBlank="1" showInputMessage="1" showErrorMessage="1" prompt="Saisissez la puissance absorbée du compresseur à 50 Hz au point de fonctionnement correspondant (selon les indications du fabricant ou les fiches techniques du compresseur)._x000a_" sqref="AS151" xr:uid="{00000000-0002-0000-0200-000031000000}"/>
    <dataValidation allowBlank="1" showInputMessage="1" showErrorMessage="1" prompt="Inserire la potenza assorbita dal compressore a 50 Hz nel rispettivo punto di funzionamento (secondo le indicazioni del produttore o le schede tecniche del compressore)._x000a_" sqref="AT151" xr:uid="{00000000-0002-0000-0200-000032000000}"/>
    <dataValidation allowBlank="1" showInputMessage="1" showErrorMessage="1" prompt="Eingabe der effektiven Kälteleistung des Verdichters im jeweiligen Betriebspunkt (gemäss Angaben des Herstellers oder aus den Datenblätten des Verdichters)._x000a_" sqref="AR163" xr:uid="{00000000-0002-0000-0200-000033000000}"/>
    <dataValidation allowBlank="1" showInputMessage="1" showErrorMessage="1" prompt="Saisissez la puissance frigorifique effective du compresseur au point de fonctionnement correspondant (selon les indications du fabricant ou les fiches techniques du compresseur)." sqref="AS163" xr:uid="{00000000-0002-0000-0200-000034000000}"/>
    <dataValidation allowBlank="1" showInputMessage="1" showErrorMessage="1" prompt="Inserire la potenza frigorifera effettiva del compressore nel rispettivo punto di funzionamento (secondo le indicazioni del produttore o le schede tecniche del compressore)._x000a_" sqref="AT163" xr:uid="{00000000-0002-0000-0200-000035000000}"/>
    <dataValidation allowBlank="1" showInputMessage="1" showErrorMessage="1" prompt="Die Betriebszeiten errechnen sich aus dem Kältebedarf und der installierten Kälteleistung. Bei einer überdimensionierte Anlage sinkt die Laufzeiten pro Tag." sqref="AR193:AR194 AR187 AR189" xr:uid="{00000000-0002-0000-0200-000036000000}"/>
    <dataValidation allowBlank="1" showInputMessage="1" showErrorMessage="1" prompt="Les durées de fonctionnement sont calculées à partir de la demande de refroidissement et la capacité de refroidissement est installé. Dans une échéance surdimensionnées d'investissement par des baisses de jour." sqref="AS193:AS194 AS187 AS189" xr:uid="{00000000-0002-0000-0200-000037000000}"/>
    <dataValidation allowBlank="1" showInputMessage="1" showErrorMessage="1" prompt="I tempi di funzionamento sono calcolati dalla domanda di raffreddamento e la capacità di raffreddamento installata. In un sovradimensionato scadenze di investimento al giorno diminuisce." sqref="AT193:AT194 AT187 AT189" xr:uid="{00000000-0002-0000-0200-000038000000}"/>
    <dataValidation type="list" allowBlank="1" showInputMessage="1" showErrorMessage="1" sqref="AZ101:BN102 AB101:AP101" xr:uid="{CEAE6BD9-F8CA-4748-8C23-F7D5BE362228}">
      <formula1>$X$494:$X$495</formula1>
    </dataValidation>
    <dataValidation type="list" allowBlank="1" showInputMessage="1" showErrorMessage="1" sqref="X119:Z119 AV119:AX119" xr:uid="{BCD8CCA6-C468-FB4F-9DF7-E1B26D55F36E}">
      <formula1>$AM$494:$AM$498</formula1>
    </dataValidation>
    <dataValidation type="list" allowBlank="1" showInputMessage="1" showErrorMessage="1" sqref="X44:AP44" xr:uid="{1AD6A5CE-6B6D-4042-BF2F-B2D3C74B2AEA}">
      <formula1>$H$642:$H$645</formula1>
    </dataValidation>
    <dataValidation type="whole" allowBlank="1" showInputMessage="1" showErrorMessage="1" error="min. 20° ...  max. 55 °C" sqref="AV218:AX218" xr:uid="{F9DBCAF2-BD5F-F848-A5ED-FF1F49CAB3E2}">
      <formula1>20</formula1>
      <formula2>55</formula2>
    </dataValidation>
    <dataValidation type="list" allowBlank="1" showInputMessage="1" showErrorMessage="1" sqref="AB110:AP110 AZ110:BN110 AZ115:BN115" xr:uid="{2A016787-ED2C-B94B-833E-B85020681D4A}">
      <formula1>$BA$494:$BA$496</formula1>
    </dataValidation>
    <dataValidation type="whole" allowBlank="1" showInputMessage="1" showErrorMessage="1" error="min. 20° ...  max. 50 °C" sqref="BL217:BN217 AN217:AP217" xr:uid="{4B6CD128-9FAC-D84A-8A3C-D95A071B2581}">
      <formula1>20</formula1>
      <formula2>50</formula2>
    </dataValidation>
    <dataValidation type="whole" operator="greaterThan" allowBlank="1" showInputMessage="1" showErrorMessage="1" sqref="AN213:AP213 BL213:BN213" xr:uid="{3E3E5447-BD4E-184E-8026-8F64BB3B6C59}">
      <formula1>0</formula1>
    </dataValidation>
    <dataValidation type="list" allowBlank="1" showInputMessage="1" showErrorMessage="1" sqref="X65:AE65 AV65:BC65" xr:uid="{41299BCD-96E1-754E-BB55-56FDD272EAC3}">
      <formula1>$H$1033:$H$1060</formula1>
    </dataValidation>
  </dataValidations>
  <hyperlinks>
    <hyperlink ref="Z2" location="'3 TEWI'!A1" display="zur TEWI-Berechnung" xr:uid="{00000000-0004-0000-0200-000000000000}"/>
    <hyperlink ref="I2" location="'1 System specification'!A1" display="'1 System specification'!A1" xr:uid="{00000000-0004-0000-0200-000001000000}"/>
    <hyperlink ref="BF313" location="s2" display="s2" xr:uid="{00000000-0004-0000-0200-000002000000}"/>
    <hyperlink ref="BG313" location="s2" display="s2" xr:uid="{00000000-0004-0000-0200-000003000000}"/>
    <hyperlink ref="BH313" location="s2" display="s2" xr:uid="{00000000-0004-0000-0200-000004000000}"/>
    <hyperlink ref="BI313" location="s2" display="s2" xr:uid="{00000000-0004-0000-0200-000005000000}"/>
    <hyperlink ref="BJ313" location="s2" display="s2" xr:uid="{00000000-0004-0000-0200-000006000000}"/>
    <hyperlink ref="BK313" location="s2" display="s2" xr:uid="{00000000-0004-0000-0200-000007000000}"/>
    <hyperlink ref="BL313" location="s2" display="s2" xr:uid="{00000000-0004-0000-0200-000008000000}"/>
    <hyperlink ref="BM313" location="s2" display="s2" xr:uid="{00000000-0004-0000-0200-000009000000}"/>
    <hyperlink ref="BF477" location="s2" display="s2" xr:uid="{00000000-0004-0000-0200-00000A000000}"/>
    <hyperlink ref="BG477" location="s2" display="s2" xr:uid="{00000000-0004-0000-0200-00000B000000}"/>
    <hyperlink ref="BH477" location="s2" display="s2" xr:uid="{00000000-0004-0000-0200-00000C000000}"/>
    <hyperlink ref="BI477" location="s2" display="s2" xr:uid="{00000000-0004-0000-0200-00000D000000}"/>
    <hyperlink ref="BJ477" location="s2" display="s2" xr:uid="{00000000-0004-0000-0200-00000E000000}"/>
    <hyperlink ref="BK477" location="s2" display="s2" xr:uid="{00000000-0004-0000-0200-00000F000000}"/>
    <hyperlink ref="BL477" location="s2" display="s2" xr:uid="{00000000-0004-0000-0200-000010000000}"/>
    <hyperlink ref="BM477" location="s2" display="s2" xr:uid="{00000000-0004-0000-0200-000011000000}"/>
    <hyperlink ref="J2" location="'1 System specification'!A1" display="'1 System specification'!A1" xr:uid="{00000000-0004-0000-0200-000012000000}"/>
    <hyperlink ref="K2" location="'1 System specification'!A1" display="'1 System specification'!A1" xr:uid="{00000000-0004-0000-0200-000013000000}"/>
    <hyperlink ref="L2" location="'1 System specification'!A1" display="'1 System specification'!A1" xr:uid="{00000000-0004-0000-0200-000014000000}"/>
    <hyperlink ref="M2" location="'1 System specification'!A1" display="'1 System specification'!A1" xr:uid="{00000000-0004-0000-0200-000015000000}"/>
    <hyperlink ref="N2" location="'1 System specification'!A1" display="'1 System specification'!A1" xr:uid="{00000000-0004-0000-0200-000016000000}"/>
    <hyperlink ref="O2" location="'1 System specification'!A1" display="'1 System specification'!A1" xr:uid="{00000000-0004-0000-0200-000017000000}"/>
    <hyperlink ref="I2:O2" location="'1 System specification'!O87" display="'1 System specification'!O87" xr:uid="{73512AB7-90FB-DD45-B00B-0F08B54CF8EE}"/>
    <hyperlink ref="Z2:AF2" location="'3 TEWI'!C4" display="'3 TEWI'!C4" xr:uid="{D2280348-41D0-D147-AD22-00EEF56A8739}"/>
    <hyperlink ref="BF477:BM477" location="'2A Electricity regular'!X38" display="'2A Electricity regular'!X38" xr:uid="{D5EE40F7-E154-C34E-9CD3-11124E79C10F}"/>
  </hyperlinks>
  <printOptions horizontalCentered="1"/>
  <pageMargins left="0.39370078740157483" right="0.39370078740157483" top="0.39370078740157483" bottom="0.39370078740157483" header="0.51181102362204722" footer="0.51181102362204722"/>
  <pageSetup paperSize="9" scale="50" orientation="portrait" horizontalDpi="4294967292" verticalDpi="4294967292"/>
  <headerFooter>
    <oddFooter>&amp;R&amp;K000000Sheet 2A - &amp;P</oddFooter>
  </headerFooter>
  <rowBreaks count="2" manualBreakCount="2">
    <brk id="126" max="16383" man="1"/>
    <brk id="223" max="16383" man="1"/>
  </rowBreaks>
  <colBreaks count="2" manualBreakCount="2">
    <brk id="67" max="1048575" man="1"/>
    <brk id="68" max="1048575" man="1"/>
  </colBreaks>
  <ignoredErrors>
    <ignoredError sqref="BL191 AV178:AV179 X211 Z2 I2 BF477" unlockedFormula="1"/>
    <ignoredError sqref="I393" numberStoredAsText="1"/>
  </ignoredErrors>
  <drawing r:id="rId1"/>
  <extLst>
    <ext xmlns:x14="http://schemas.microsoft.com/office/spreadsheetml/2009/9/main" uri="{78C0D931-6437-407d-A8EE-F0AAD7539E65}">
      <x14:conditionalFormattings>
        <x14:conditionalFormatting xmlns:xm="http://schemas.microsoft.com/office/excel/2006/main">
          <x14:cfRule type="expression" priority="1215" id="{EB537E77-34AC-3A47-ADAB-7BA19C581BE3}">
            <xm:f>IF(X!$C$529=X!$G$530,1,0)</xm:f>
            <x14:dxf>
              <font>
                <b/>
                <i val="0"/>
                <color rgb="FFFF0000"/>
              </font>
              <fill>
                <patternFill patternType="none">
                  <fgColor indexed="64"/>
                  <bgColor auto="1"/>
                </patternFill>
              </fill>
            </x14:dxf>
          </x14:cfRule>
          <xm:sqref>AW31:BO31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W787"/>
  <sheetViews>
    <sheetView showGridLines="0" showRowColHeaders="0" topLeftCell="E1" zoomScaleNormal="100" workbookViewId="0">
      <selection activeCell="H671" sqref="H671:O671"/>
    </sheetView>
  </sheetViews>
  <sheetFormatPr baseColWidth="10" defaultColWidth="2.83203125" defaultRowHeight="13" outlineLevelRow="2" outlineLevelCol="1" x14ac:dyDescent="0.15"/>
  <cols>
    <col min="1" max="1" width="3.33203125" hidden="1" customWidth="1" outlineLevel="1"/>
    <col min="2" max="4" width="2.83203125" hidden="1" customWidth="1" outlineLevel="1"/>
    <col min="5" max="5" width="2.83203125" collapsed="1"/>
    <col min="7" max="7" width="3.83203125" customWidth="1"/>
    <col min="8" max="8" width="4.33203125" style="161" customWidth="1"/>
    <col min="14" max="15" width="3.1640625" bestFit="1" customWidth="1"/>
    <col min="21" max="21" width="2.83203125" style="27"/>
    <col min="24" max="24" width="3.1640625" bestFit="1" customWidth="1"/>
    <col min="27" max="27" width="3.1640625" bestFit="1" customWidth="1"/>
    <col min="31" max="31" width="3.1640625" bestFit="1" customWidth="1"/>
    <col min="43" max="43" width="1.6640625" customWidth="1"/>
    <col min="47" max="47" width="1.83203125" customWidth="1"/>
    <col min="48" max="48" width="2.83203125" customWidth="1"/>
    <col min="69" max="69" width="2.83203125" style="63"/>
    <col min="70" max="73" width="2.83203125" style="63" hidden="1" customWidth="1" outlineLevel="1"/>
    <col min="74" max="77" width="4.1640625" style="63" hidden="1" customWidth="1" outlineLevel="1"/>
    <col min="78" max="78" width="9.83203125" style="63" hidden="1" customWidth="1" outlineLevel="1"/>
    <col min="79" max="81" width="19.83203125" style="63" hidden="1" customWidth="1" outlineLevel="1"/>
    <col min="82" max="82" width="2.83203125" style="63" collapsed="1"/>
    <col min="83" max="153" width="2.83203125" style="63"/>
  </cols>
  <sheetData>
    <row r="1" spans="5:153" x14ac:dyDescent="0.15">
      <c r="E1" s="63"/>
    </row>
    <row r="2" spans="5:153" s="688" customFormat="1" x14ac:dyDescent="0.15">
      <c r="E2" s="777"/>
      <c r="H2" s="700" t="s">
        <v>0</v>
      </c>
      <c r="I2" s="1574" t="str">
        <f>X!$C$285</f>
        <v>indietro alla panoramica (1)</v>
      </c>
      <c r="J2" s="1574"/>
      <c r="K2" s="1574"/>
      <c r="L2" s="1574"/>
      <c r="M2" s="1574"/>
      <c r="N2" s="1574"/>
      <c r="O2" s="1574"/>
      <c r="X2" s="706"/>
      <c r="Y2" s="689" t="s">
        <v>12</v>
      </c>
      <c r="Z2" s="1574" t="str">
        <f>X!$C$284</f>
        <v>al calcolo TEWI (3)</v>
      </c>
      <c r="AA2" s="1574"/>
      <c r="AB2" s="1574"/>
      <c r="AC2" s="1574"/>
      <c r="AD2" s="1574"/>
      <c r="AE2" s="1574"/>
      <c r="AF2" s="1574"/>
      <c r="AG2" s="1574"/>
      <c r="AR2" s="440">
        <f>X!E8</f>
        <v>0</v>
      </c>
      <c r="AS2" s="440">
        <f>X!F8</f>
        <v>0</v>
      </c>
      <c r="AT2" s="440">
        <f>X!G8</f>
        <v>1</v>
      </c>
      <c r="BQ2" s="777"/>
      <c r="BR2" s="777"/>
      <c r="BS2" s="777"/>
      <c r="BT2" s="777"/>
      <c r="BU2" s="777"/>
      <c r="BV2" s="777" t="s">
        <v>609</v>
      </c>
      <c r="BW2" s="777"/>
      <c r="BX2" s="777"/>
      <c r="BY2" s="777"/>
      <c r="BZ2" s="777"/>
      <c r="CA2" s="777"/>
      <c r="CB2" s="777"/>
      <c r="CC2" s="777"/>
      <c r="CD2" s="777"/>
      <c r="CE2" s="777"/>
      <c r="CF2" s="777"/>
      <c r="CG2" s="777"/>
      <c r="CH2" s="777"/>
      <c r="CI2" s="777"/>
      <c r="CJ2" s="777"/>
      <c r="CK2" s="777"/>
      <c r="CL2" s="777"/>
      <c r="CM2" s="777"/>
      <c r="CN2" s="777"/>
      <c r="CO2" s="777"/>
      <c r="CP2" s="777"/>
      <c r="CQ2" s="777"/>
      <c r="CR2" s="777"/>
      <c r="CS2" s="777"/>
      <c r="CT2" s="777"/>
      <c r="CU2" s="777"/>
      <c r="CV2" s="777"/>
      <c r="CW2" s="777"/>
      <c r="CX2" s="777"/>
      <c r="CY2" s="777"/>
      <c r="CZ2" s="777"/>
      <c r="DA2" s="777"/>
      <c r="DB2" s="777"/>
      <c r="DC2" s="777"/>
      <c r="DD2" s="777"/>
      <c r="DE2" s="777"/>
      <c r="DF2" s="777"/>
      <c r="DG2" s="777"/>
      <c r="DH2" s="777"/>
      <c r="DI2" s="777"/>
      <c r="DJ2" s="777"/>
      <c r="DK2" s="777"/>
      <c r="DL2" s="777"/>
      <c r="DM2" s="777"/>
      <c r="DN2" s="777"/>
      <c r="DO2" s="777"/>
      <c r="DP2" s="777"/>
      <c r="DQ2" s="777"/>
      <c r="DR2" s="777"/>
      <c r="DS2" s="777"/>
      <c r="DT2" s="777"/>
      <c r="DU2" s="777"/>
      <c r="DV2" s="777"/>
      <c r="DW2" s="777"/>
      <c r="DX2" s="777"/>
      <c r="DY2" s="777"/>
      <c r="DZ2" s="777"/>
      <c r="EA2" s="777"/>
      <c r="EB2" s="777"/>
      <c r="EC2" s="777"/>
      <c r="ED2" s="777"/>
      <c r="EE2" s="777"/>
      <c r="EF2" s="777"/>
      <c r="EG2" s="777"/>
      <c r="EH2" s="777"/>
      <c r="EI2" s="777"/>
      <c r="EJ2" s="777"/>
      <c r="EK2" s="777"/>
      <c r="EL2" s="777"/>
      <c r="EM2" s="777"/>
      <c r="EN2" s="777"/>
      <c r="EO2" s="777"/>
      <c r="EP2" s="777"/>
      <c r="EQ2" s="777"/>
      <c r="ER2" s="777"/>
      <c r="ES2" s="777"/>
      <c r="ET2" s="777"/>
      <c r="EU2" s="777"/>
      <c r="EV2" s="777"/>
      <c r="EW2" s="777"/>
    </row>
    <row r="3" spans="5:153" x14ac:dyDescent="0.15">
      <c r="E3" s="63"/>
    </row>
    <row r="4" spans="5:153" x14ac:dyDescent="0.15">
      <c r="E4" s="63"/>
    </row>
    <row r="5" spans="5:153" x14ac:dyDescent="0.15">
      <c r="E5" s="63"/>
    </row>
    <row r="6" spans="5:153" x14ac:dyDescent="0.15">
      <c r="E6" s="63"/>
    </row>
    <row r="7" spans="5:153" x14ac:dyDescent="0.15">
      <c r="E7" s="63"/>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c r="BO7" s="744"/>
    </row>
    <row r="8" spans="5:153" ht="12" customHeight="1" x14ac:dyDescent="0.15">
      <c r="E8" s="63"/>
    </row>
    <row r="9" spans="5:153" ht="12" hidden="1" customHeight="1" outlineLevel="2" x14ac:dyDescent="0.15">
      <c r="E9" s="63"/>
      <c r="F9" s="902"/>
      <c r="G9" t="s">
        <v>156</v>
      </c>
      <c r="I9" t="s">
        <v>1657</v>
      </c>
      <c r="M9" s="597" t="str">
        <f>'1 System specification'!AK211</f>
        <v/>
      </c>
    </row>
    <row r="10" spans="5:153" ht="12" hidden="1" customHeight="1" outlineLevel="2" x14ac:dyDescent="0.15">
      <c r="E10" s="63"/>
      <c r="F10" s="902"/>
    </row>
    <row r="11" spans="5:153" ht="12" hidden="1" customHeight="1" outlineLevel="2" x14ac:dyDescent="0.15">
      <c r="E11" s="63"/>
      <c r="F11" s="902"/>
      <c r="H11"/>
      <c r="I11" t="s">
        <v>1622</v>
      </c>
      <c r="M11" s="597">
        <f>'1 System specification'!AC211</f>
        <v>0</v>
      </c>
      <c r="R11" t="s">
        <v>869</v>
      </c>
      <c r="U11" s="1031" t="str">
        <f>X!C449</f>
        <v>2B: Calcolo del fabbisogno di elettricità con il valore SEER</v>
      </c>
      <c r="AK11" t="str">
        <f>X!C451</f>
        <v>Questo calcolo semplificato con il valore SEER è adatto solo per i sistemi di refrigerazione con refrigeratore di liquido per applicazioni di freddo di climatizzazione</v>
      </c>
      <c r="CI11" s="63" t="s">
        <v>1700</v>
      </c>
    </row>
    <row r="12" spans="5:153" ht="12" hidden="1" customHeight="1" outlineLevel="2" x14ac:dyDescent="0.15">
      <c r="E12" s="63"/>
      <c r="F12" s="902"/>
      <c r="R12" t="s">
        <v>1616</v>
      </c>
      <c r="U12" s="1031" t="str">
        <f>X!C450</f>
        <v>2B: Calcolo del fabbisogno di elettricità con il valore SEPR</v>
      </c>
      <c r="AK12" t="str">
        <f>X!C452</f>
        <v>Questo calcolo semplificato con il valore SEPR è adatto solo per i sistemi di refrigerazione con refrigeratori di liquido per freddo di processo.</v>
      </c>
    </row>
    <row r="13" spans="5:153" ht="12" hidden="1" customHeight="1" outlineLevel="2" x14ac:dyDescent="0.15">
      <c r="E13" s="63"/>
      <c r="F13" s="902"/>
      <c r="AK13" s="1030"/>
    </row>
    <row r="14" spans="5:153" ht="12" hidden="1" customHeight="1" outlineLevel="2" x14ac:dyDescent="0.15">
      <c r="E14" s="63"/>
      <c r="F14" s="902"/>
    </row>
    <row r="15" spans="5:153" ht="12" hidden="1" customHeight="1" outlineLevel="2" x14ac:dyDescent="0.15">
      <c r="E15" s="63"/>
      <c r="F15" s="902"/>
    </row>
    <row r="16" spans="5:153" ht="12" hidden="1" customHeight="1" outlineLevel="2" x14ac:dyDescent="0.15">
      <c r="E16" s="63"/>
      <c r="F16" s="902"/>
      <c r="I16" t="str">
        <f>'1 System specification'!L183</f>
        <v>A: Berechnung anhand von Betriebsdaten</v>
      </c>
      <c r="U16"/>
      <c r="Z16" s="1087">
        <f>'1 System specification'!AC183</f>
        <v>1</v>
      </c>
      <c r="AB16" t="str">
        <f>'1 System specification'!AE183</f>
        <v>(1 = ja)</v>
      </c>
      <c r="AH16" t="str">
        <f>'1 System specification'!AK183</f>
        <v/>
      </c>
    </row>
    <row r="17" spans="5:153" ht="12" hidden="1" customHeight="1" outlineLevel="2" x14ac:dyDescent="0.15">
      <c r="E17" s="63"/>
      <c r="F17" s="902"/>
      <c r="I17" t="str">
        <f>'1 System specification'!L184</f>
        <v>B: Berechung über Kennwerte</v>
      </c>
      <c r="U17"/>
      <c r="Z17" s="1098">
        <f>'1 System specification'!AC184</f>
        <v>0</v>
      </c>
      <c r="AB17" t="str">
        <f>'1 System specification'!AE184</f>
        <v>(1 = ja)</v>
      </c>
      <c r="AH17" t="str">
        <f>'1 System specification'!AK184</f>
        <v>Calcolare il fabbisogno di elettricità nel foglio 2A (ritorno a 1 specifiche dell'impianto)</v>
      </c>
    </row>
    <row r="18" spans="5:153" ht="12" hidden="1" customHeight="1" outlineLevel="2" x14ac:dyDescent="0.15">
      <c r="E18" s="63"/>
      <c r="F18" s="902"/>
      <c r="I18" t="str">
        <f>'1 System specification'!L185</f>
        <v>C: Manuelle Eingabe (zur TEWI-Berechnung)</v>
      </c>
      <c r="U18"/>
      <c r="Z18" s="1087">
        <f>'1 System specification'!AC185</f>
        <v>0</v>
      </c>
      <c r="AB18" t="str">
        <f>'1 System specification'!AE185</f>
        <v>(1 = ja)</v>
      </c>
      <c r="AH18" t="str">
        <f>'1 System specification'!AK185</f>
        <v>Calcolare il fabbisogno di elettricità nel foglio 2A (ritorno a 1 specifiche dell'impianto)</v>
      </c>
    </row>
    <row r="19" spans="5:153" ht="12" hidden="1" customHeight="1" outlineLevel="2" x14ac:dyDescent="0.15">
      <c r="E19" s="63"/>
      <c r="F19" s="902"/>
      <c r="R19" s="500"/>
    </row>
    <row r="20" spans="5:153" ht="12" hidden="1" customHeight="1" outlineLevel="2" x14ac:dyDescent="0.15">
      <c r="E20" s="63"/>
      <c r="F20" s="902"/>
      <c r="R20" s="500"/>
    </row>
    <row r="21" spans="5:153" ht="12" hidden="1" customHeight="1" outlineLevel="2" x14ac:dyDescent="0.15">
      <c r="E21" s="63"/>
      <c r="F21" s="902"/>
      <c r="I21" s="1098">
        <f>Z17</f>
        <v>0</v>
      </c>
      <c r="K21" t="s">
        <v>1703</v>
      </c>
      <c r="R21" s="500"/>
      <c r="AH21" t="str">
        <f>X!C443</f>
        <v>2B: Secondo le specifiche, lei ha scelto un metodo di calcolo diverso.</v>
      </c>
    </row>
    <row r="22" spans="5:153" ht="12" hidden="1" customHeight="1" outlineLevel="2" x14ac:dyDescent="0.15">
      <c r="E22" s="63"/>
      <c r="F22" s="902"/>
    </row>
    <row r="23" spans="5:153" ht="12" hidden="1" customHeight="1" outlineLevel="2" x14ac:dyDescent="0.15">
      <c r="E23" s="63"/>
      <c r="F23" s="902"/>
    </row>
    <row r="24" spans="5:153" ht="12" customHeight="1" collapsed="1" x14ac:dyDescent="0.15">
      <c r="E24" s="63"/>
    </row>
    <row r="25" spans="5:153" x14ac:dyDescent="0.15">
      <c r="E25" s="63"/>
      <c r="G25" s="409" t="str">
        <f>X!$C$148</f>
        <v>Efficienza per il freddo</v>
      </c>
      <c r="I25" s="29"/>
      <c r="J25" s="29"/>
      <c r="K25" s="29"/>
      <c r="L25" s="29"/>
      <c r="M25" s="29"/>
      <c r="N25" s="29"/>
      <c r="O25" s="29"/>
      <c r="P25" s="29"/>
      <c r="Q25" s="29"/>
      <c r="R25" s="29"/>
      <c r="S25" s="29"/>
      <c r="T25" s="29"/>
      <c r="U25" s="29"/>
      <c r="V25" s="29"/>
      <c r="W25" s="29"/>
      <c r="X25" s="29"/>
    </row>
    <row r="26" spans="5:153" s="30" customFormat="1" ht="18" customHeight="1" x14ac:dyDescent="0.25">
      <c r="E26" s="785"/>
      <c r="G26" s="389" t="str">
        <f>X!$C$21</f>
        <v>Strumento per prognosi di consumo elettrico, impatto ambientale e costo del ciclo di vita per impianti di refrigerazione e climatizzazione</v>
      </c>
      <c r="H26" s="353"/>
      <c r="V26" s="31"/>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0" customFormat="1" ht="12" customHeight="1" x14ac:dyDescent="0.25">
      <c r="E27" s="785"/>
      <c r="G27" s="389"/>
      <c r="H27" s="353"/>
      <c r="V27" s="31"/>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row>
    <row r="28" spans="5:153" s="30" customFormat="1" ht="12" customHeight="1" x14ac:dyDescent="0.25">
      <c r="E28" s="785"/>
      <c r="G28" s="389"/>
      <c r="H28" s="353"/>
      <c r="V28" s="31"/>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row>
    <row r="29" spans="5:153" s="702" customFormat="1" ht="30" x14ac:dyDescent="0.3">
      <c r="E29" s="786"/>
      <c r="G29" s="703" t="str">
        <f>IF(Z17=1,IF(M11=R11,U11,IF(M11=R12,U12,AH21)),AH21)</f>
        <v>2B: Secondo le specifiche, lei ha scelto un metodo di calcolo diverso.</v>
      </c>
      <c r="H29" s="704"/>
      <c r="V29" s="705"/>
      <c r="BQ29" s="786"/>
      <c r="BR29" s="786"/>
      <c r="BS29" s="786"/>
      <c r="BT29" s="786"/>
      <c r="BU29" s="786"/>
      <c r="BV29" s="786"/>
      <c r="BW29" s="786"/>
      <c r="BX29" s="786"/>
      <c r="BY29" s="786"/>
      <c r="BZ29" s="786"/>
      <c r="CA29" s="786"/>
      <c r="CB29" s="786"/>
      <c r="CC29" s="786"/>
      <c r="CD29" s="786"/>
      <c r="CE29" s="786"/>
      <c r="CF29" s="786"/>
      <c r="CG29" s="786"/>
      <c r="CH29" s="786"/>
      <c r="CI29" s="786"/>
      <c r="CJ29" s="786"/>
      <c r="CK29" s="786"/>
      <c r="CL29" s="786"/>
      <c r="CM29" s="786"/>
      <c r="CN29" s="786"/>
      <c r="CO29" s="786"/>
      <c r="CP29" s="786"/>
      <c r="CQ29" s="786"/>
      <c r="CR29" s="786"/>
      <c r="CS29" s="786"/>
      <c r="CT29" s="786"/>
      <c r="CU29" s="786"/>
      <c r="CV29" s="786"/>
      <c r="CW29" s="786"/>
      <c r="CX29" s="786"/>
      <c r="CY29" s="786"/>
      <c r="CZ29" s="786"/>
      <c r="DA29" s="786"/>
      <c r="DB29" s="786"/>
      <c r="DC29" s="786"/>
      <c r="DD29" s="786"/>
      <c r="DE29" s="786"/>
      <c r="DF29" s="786"/>
      <c r="DG29" s="786"/>
      <c r="DH29" s="786"/>
      <c r="DI29" s="786"/>
      <c r="DJ29" s="786"/>
      <c r="DK29" s="786"/>
      <c r="DL29" s="786"/>
      <c r="DM29" s="786"/>
      <c r="DN29" s="786"/>
      <c r="DO29" s="786"/>
      <c r="DP29" s="786"/>
      <c r="DQ29" s="786"/>
      <c r="DR29" s="786"/>
      <c r="DS29" s="786"/>
      <c r="DT29" s="786"/>
      <c r="DU29" s="786"/>
      <c r="DV29" s="786"/>
      <c r="DW29" s="786"/>
      <c r="DX29" s="786"/>
      <c r="DY29" s="786"/>
      <c r="DZ29" s="786"/>
      <c r="EA29" s="786"/>
      <c r="EB29" s="786"/>
      <c r="EC29" s="786"/>
      <c r="ED29" s="786"/>
      <c r="EE29" s="786"/>
      <c r="EF29" s="786"/>
      <c r="EG29" s="786"/>
      <c r="EH29" s="786"/>
      <c r="EI29" s="786"/>
      <c r="EJ29" s="786"/>
      <c r="EK29" s="786"/>
      <c r="EL29" s="786"/>
      <c r="EM29" s="786"/>
      <c r="EN29" s="786"/>
      <c r="EO29" s="786"/>
      <c r="EP29" s="786"/>
      <c r="EQ29" s="786"/>
      <c r="ER29" s="786"/>
      <c r="ES29" s="786"/>
      <c r="ET29" s="786"/>
      <c r="EU29" s="786"/>
      <c r="EV29" s="786"/>
      <c r="EW29" s="786"/>
    </row>
    <row r="30" spans="5:153" s="30" customFormat="1" ht="7" customHeight="1" x14ac:dyDescent="0.25">
      <c r="E30" s="785"/>
      <c r="G30" s="611"/>
      <c r="H30" s="353"/>
      <c r="I30" s="611"/>
      <c r="V30" s="31"/>
      <c r="BQ30" s="785"/>
      <c r="BR30" s="785"/>
      <c r="BS30" s="785"/>
      <c r="BT30" s="803"/>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row>
    <row r="31" spans="5:153" s="31" customFormat="1" ht="20" customHeight="1" x14ac:dyDescent="0.15">
      <c r="E31" s="1005"/>
      <c r="G31" s="611"/>
      <c r="H31" s="1029"/>
      <c r="I31" s="1270" t="str">
        <f>IF(Z17=0,AH17,IF(M11=R11,AK11,IF(M11=R12,AK12,AH17)))</f>
        <v>Calcolare il fabbisogno di elettricità nel foglio 2A (ritorno a 1 specifiche dell'impianto)</v>
      </c>
      <c r="J31" s="1270"/>
      <c r="K31" s="1270"/>
      <c r="L31" s="1270"/>
      <c r="M31" s="1270"/>
      <c r="N31" s="1270"/>
      <c r="O31" s="1270"/>
      <c r="P31" s="1270"/>
      <c r="Q31" s="1270"/>
      <c r="R31" s="1270"/>
      <c r="S31" s="1270"/>
      <c r="T31" s="1270"/>
      <c r="U31" s="1270"/>
      <c r="V31" s="1270"/>
      <c r="W31" s="1270"/>
      <c r="X31" s="1270"/>
      <c r="Y31" s="1270"/>
      <c r="Z31" s="1270"/>
      <c r="AA31" s="1270"/>
      <c r="AB31" s="1270"/>
      <c r="AC31" s="1270"/>
      <c r="AD31" s="1270"/>
      <c r="AE31" s="1270"/>
      <c r="AF31" s="1270"/>
      <c r="AG31" s="1270"/>
      <c r="AH31" s="1270"/>
      <c r="AI31" s="1270"/>
      <c r="AJ31" s="1270"/>
      <c r="AK31" s="1270"/>
      <c r="AL31" s="1270"/>
      <c r="AM31" s="1270"/>
      <c r="AN31" s="1270"/>
      <c r="AO31" s="1270"/>
      <c r="AP31" s="1270"/>
      <c r="AQ31" s="1270"/>
      <c r="AR31" s="1270"/>
      <c r="AS31" s="1270"/>
      <c r="AT31" s="1270"/>
      <c r="AU31" s="1270"/>
      <c r="AV31" s="1270"/>
      <c r="AW31" s="1270"/>
      <c r="AX31" s="1270"/>
      <c r="AY31" s="1270"/>
      <c r="AZ31" s="1270"/>
      <c r="BA31" s="1270"/>
      <c r="BB31" s="1270"/>
      <c r="BC31" s="1270"/>
      <c r="BD31" s="1270"/>
      <c r="BE31" s="1270"/>
      <c r="BF31" s="1270"/>
      <c r="BG31" s="1270"/>
      <c r="BH31" s="1270"/>
      <c r="BI31" s="1270"/>
      <c r="BJ31" s="1270"/>
      <c r="BK31" s="1270"/>
      <c r="BL31" s="1270"/>
      <c r="BM31" s="1270"/>
      <c r="BQ31" s="1005"/>
      <c r="BR31" s="1005"/>
      <c r="BS31" s="1005"/>
      <c r="BT31" s="802"/>
      <c r="BU31" s="1005"/>
      <c r="BV31" s="1005"/>
      <c r="BW31" s="1005"/>
      <c r="BX31" s="1005"/>
      <c r="BY31" s="1005"/>
      <c r="BZ31" s="1005"/>
      <c r="CA31" s="1005"/>
      <c r="CB31" s="1005"/>
      <c r="CC31" s="1005"/>
      <c r="CD31" s="1005"/>
      <c r="CE31" s="1005"/>
      <c r="CF31" s="1005"/>
      <c r="CG31" s="1005"/>
      <c r="CH31" s="1005"/>
      <c r="CI31" s="1005"/>
      <c r="CJ31" s="1005"/>
      <c r="CK31" s="1005"/>
      <c r="CL31" s="1005"/>
      <c r="CM31" s="1005"/>
      <c r="CN31" s="1005"/>
      <c r="CO31" s="1005"/>
      <c r="CP31" s="1005"/>
      <c r="CQ31" s="1005"/>
      <c r="CR31" s="1005"/>
      <c r="CS31" s="1005"/>
      <c r="CT31" s="1005"/>
      <c r="CU31" s="1005"/>
      <c r="CV31" s="1005"/>
      <c r="CW31" s="1005"/>
      <c r="CX31" s="1005"/>
      <c r="CY31" s="1005"/>
      <c r="CZ31" s="1005"/>
      <c r="DA31" s="1005"/>
      <c r="DB31" s="1005"/>
      <c r="DC31" s="1005"/>
      <c r="DD31" s="1005"/>
      <c r="DE31" s="1005"/>
      <c r="DF31" s="1005"/>
      <c r="DG31" s="1005"/>
      <c r="DH31" s="1005"/>
      <c r="DI31" s="1005"/>
      <c r="DJ31" s="1005"/>
      <c r="DK31" s="1005"/>
      <c r="DL31" s="1005"/>
      <c r="DM31" s="1005"/>
      <c r="DN31" s="1005"/>
      <c r="DO31" s="1005"/>
      <c r="DP31" s="1005"/>
      <c r="DQ31" s="1005"/>
      <c r="DR31" s="1005"/>
      <c r="DS31" s="1005"/>
      <c r="DT31" s="1005"/>
      <c r="DU31" s="1005"/>
      <c r="DV31" s="1005"/>
      <c r="DW31" s="1005"/>
      <c r="DX31" s="1005"/>
      <c r="DY31" s="1005"/>
      <c r="DZ31" s="1005"/>
      <c r="EA31" s="1005"/>
      <c r="EB31" s="1005"/>
      <c r="EC31" s="1005"/>
      <c r="ED31" s="1005"/>
      <c r="EE31" s="1005"/>
      <c r="EF31" s="1005"/>
      <c r="EG31" s="1005"/>
      <c r="EH31" s="1005"/>
      <c r="EI31" s="1005"/>
      <c r="EJ31" s="1005"/>
      <c r="EK31" s="1005"/>
      <c r="EL31" s="1005"/>
      <c r="EM31" s="1005"/>
      <c r="EN31" s="1005"/>
      <c r="EO31" s="1005"/>
      <c r="EP31" s="1005"/>
      <c r="EQ31" s="1005"/>
      <c r="ER31" s="1005"/>
      <c r="ES31" s="1005"/>
      <c r="ET31" s="1005"/>
      <c r="EU31" s="1005"/>
      <c r="EV31" s="1005"/>
      <c r="EW31" s="1005"/>
    </row>
    <row r="32" spans="5:153" s="30" customFormat="1" ht="5" customHeight="1" x14ac:dyDescent="0.25">
      <c r="E32" s="785"/>
      <c r="G32" s="611"/>
      <c r="H32" s="353"/>
      <c r="I32" s="611"/>
      <c r="V32" s="31"/>
      <c r="BQ32" s="785"/>
      <c r="BR32" s="785"/>
      <c r="BS32" s="785"/>
      <c r="BT32" s="803"/>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row>
    <row r="33" spans="5:153" ht="12" customHeight="1" x14ac:dyDescent="0.15">
      <c r="E33" s="63"/>
      <c r="G33" s="33"/>
      <c r="H33" s="354"/>
      <c r="I33" s="33"/>
      <c r="J33" s="33"/>
      <c r="K33" s="33"/>
      <c r="L33" s="33"/>
      <c r="M33" s="33"/>
      <c r="N33" s="33"/>
      <c r="O33" s="33"/>
      <c r="P33" s="33"/>
      <c r="Q33" s="33"/>
      <c r="R33" s="33"/>
      <c r="S33" s="33"/>
      <c r="T33" s="33"/>
      <c r="U33" s="33"/>
      <c r="V33" s="33"/>
      <c r="W33" s="33"/>
      <c r="X33" s="33"/>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row>
    <row r="34" spans="5:153" ht="5" customHeight="1" x14ac:dyDescent="0.15">
      <c r="E34" s="63"/>
      <c r="H34" s="355"/>
      <c r="I34" s="29"/>
      <c r="J34" s="29"/>
      <c r="K34" s="29"/>
      <c r="L34" s="29"/>
      <c r="M34" s="29"/>
      <c r="N34" s="29"/>
      <c r="O34" s="29"/>
      <c r="P34" s="29"/>
      <c r="Q34" s="29"/>
      <c r="R34" s="29"/>
      <c r="S34" s="29"/>
      <c r="T34" s="29"/>
      <c r="U34" s="29"/>
      <c r="V34" s="29"/>
      <c r="W34" s="29"/>
      <c r="X34" s="29"/>
    </row>
    <row r="35" spans="5:153" s="35" customFormat="1" ht="12" customHeight="1" x14ac:dyDescent="0.15">
      <c r="E35" s="778"/>
      <c r="H35" s="1244">
        <f>'1 System specification'!Q87</f>
        <v>0</v>
      </c>
      <c r="I35" s="1244"/>
      <c r="J35" s="1244"/>
      <c r="K35" s="1244"/>
      <c r="L35" s="1244"/>
      <c r="M35" s="1244"/>
      <c r="N35" s="1244"/>
      <c r="O35" s="1244"/>
      <c r="P35" s="1244"/>
      <c r="Q35" s="1244"/>
      <c r="R35" s="1244"/>
      <c r="S35" s="1244"/>
      <c r="T35" s="36"/>
      <c r="U35" s="36"/>
      <c r="V35" s="1248">
        <f ca="1">IF('1 System specification'!AP87="",TODAY(),'1 System specification'!AP87)</f>
        <v>46253</v>
      </c>
      <c r="W35" s="1248"/>
      <c r="X35" s="1248"/>
      <c r="Y35" s="1248"/>
      <c r="Z35" s="1248"/>
      <c r="AA35" s="36"/>
      <c r="AB35" s="1244">
        <f>'1 System specification'!AP94</f>
        <v>0</v>
      </c>
      <c r="AC35" s="1244"/>
      <c r="AD35" s="1244"/>
      <c r="AE35" s="1244"/>
      <c r="AF35" s="1244"/>
      <c r="AG35" s="1244"/>
      <c r="AH35" s="1244"/>
      <c r="AI35" s="1244"/>
      <c r="AJ35" s="1244"/>
      <c r="AK35" s="36"/>
      <c r="AL35" s="1244">
        <f>'1 System specification'!Q94</f>
        <v>0</v>
      </c>
      <c r="AM35" s="1244"/>
      <c r="AN35" s="1244"/>
      <c r="AO35" s="1244"/>
      <c r="AP35" s="1244"/>
      <c r="AQ35" s="1244"/>
      <c r="AR35" s="1244"/>
      <c r="AS35" s="1244"/>
      <c r="AT35" s="1244"/>
      <c r="AU35" s="1244"/>
      <c r="AV35" s="1244"/>
      <c r="AX35" s="1408" t="str">
        <f>'1 System specification'!AO80</f>
        <v>Versione 6.4 (2026): valida fino al 30 gennaio 2027</v>
      </c>
      <c r="AY35" s="1408"/>
      <c r="AZ35" s="1408"/>
      <c r="BA35" s="1408"/>
      <c r="BB35" s="1408"/>
      <c r="BC35" s="1408"/>
      <c r="BD35" s="1408"/>
      <c r="BE35" s="1408"/>
      <c r="BF35" s="1408"/>
      <c r="BG35" s="1408"/>
      <c r="BH35" s="1408"/>
      <c r="BI35" s="1408"/>
      <c r="BJ35" s="1408"/>
      <c r="BK35" s="1408"/>
      <c r="BL35" s="1408"/>
      <c r="BM35" s="1408"/>
      <c r="BN35" s="1408"/>
      <c r="BO35" s="1408"/>
      <c r="BQ35" s="778"/>
      <c r="BR35" s="778"/>
      <c r="BS35" s="778"/>
      <c r="BT35" s="778"/>
      <c r="BU35" s="778"/>
      <c r="BV35" s="778"/>
      <c r="BW35" s="778"/>
      <c r="BX35" s="778"/>
      <c r="BY35" s="778"/>
      <c r="BZ35" s="778"/>
      <c r="CA35" s="778"/>
      <c r="CB35" s="778"/>
      <c r="CC35" s="778"/>
      <c r="CD35" s="778"/>
      <c r="CE35" s="778"/>
      <c r="CF35" s="778"/>
      <c r="CG35" s="778"/>
      <c r="CH35" s="778"/>
      <c r="CI35" s="778"/>
      <c r="CJ35" s="778"/>
      <c r="CK35" s="778"/>
      <c r="CL35" s="778"/>
      <c r="CM35" s="778"/>
      <c r="CN35" s="778"/>
      <c r="CO35" s="778"/>
      <c r="CP35" s="778"/>
      <c r="CQ35" s="778"/>
      <c r="CR35" s="778"/>
      <c r="CS35" s="778"/>
      <c r="CT35" s="778"/>
      <c r="CU35" s="778"/>
      <c r="CV35" s="778"/>
      <c r="CW35" s="778"/>
      <c r="CX35" s="778"/>
      <c r="CY35" s="778"/>
      <c r="CZ35" s="778"/>
      <c r="DA35" s="778"/>
      <c r="DB35" s="778"/>
      <c r="DC35" s="778"/>
      <c r="DD35" s="778"/>
      <c r="DE35" s="778"/>
      <c r="DF35" s="778"/>
      <c r="DG35" s="778"/>
      <c r="DH35" s="778"/>
      <c r="DI35" s="778"/>
      <c r="DJ35" s="778"/>
      <c r="DK35" s="778"/>
      <c r="DL35" s="778"/>
      <c r="DM35" s="778"/>
      <c r="DN35" s="778"/>
      <c r="DO35" s="778"/>
      <c r="DP35" s="778"/>
      <c r="DQ35" s="778"/>
      <c r="DR35" s="778"/>
      <c r="DS35" s="778"/>
      <c r="DT35" s="778"/>
      <c r="DU35" s="778"/>
      <c r="DV35" s="778"/>
      <c r="DW35" s="778"/>
      <c r="DX35" s="778"/>
      <c r="DY35" s="778"/>
      <c r="DZ35" s="778"/>
      <c r="EA35" s="778"/>
      <c r="EB35" s="778"/>
      <c r="EC35" s="778"/>
      <c r="ED35" s="778"/>
      <c r="EE35" s="778"/>
      <c r="EF35" s="778"/>
      <c r="EG35" s="778"/>
      <c r="EH35" s="778"/>
      <c r="EI35" s="778"/>
      <c r="EJ35" s="778"/>
      <c r="EK35" s="778"/>
      <c r="EL35" s="778"/>
      <c r="EM35" s="778"/>
      <c r="EN35" s="778"/>
      <c r="EO35" s="778"/>
      <c r="EP35" s="778"/>
      <c r="EQ35" s="778"/>
      <c r="ER35" s="778"/>
      <c r="ES35" s="778"/>
      <c r="ET35" s="778"/>
      <c r="EU35" s="778"/>
      <c r="EV35" s="778"/>
      <c r="EW35" s="778"/>
    </row>
    <row r="36" spans="5:153" s="35" customFormat="1" ht="4" customHeight="1" x14ac:dyDescent="0.15">
      <c r="E36" s="778"/>
      <c r="G36" s="38"/>
      <c r="H36" s="38"/>
      <c r="I36" s="38"/>
      <c r="J36" s="38"/>
      <c r="K36" s="38"/>
      <c r="L36" s="38"/>
      <c r="M36" s="38"/>
      <c r="N36" s="38"/>
      <c r="O36" s="38"/>
      <c r="P36" s="38"/>
      <c r="Q36" s="38"/>
      <c r="R36" s="38"/>
      <c r="S36" s="38"/>
      <c r="T36" s="37"/>
      <c r="U36" s="37"/>
      <c r="V36" s="39"/>
      <c r="W36" s="38"/>
      <c r="X36" s="38"/>
      <c r="Y36" s="38"/>
      <c r="Z36" s="38"/>
      <c r="AA36" s="38"/>
      <c r="AB36" s="38"/>
      <c r="AC36" s="37"/>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Q36" s="778"/>
      <c r="BR36" s="778"/>
      <c r="BS36" s="778"/>
      <c r="BT36" s="778"/>
      <c r="BU36" s="778"/>
      <c r="BV36" s="778"/>
      <c r="BW36" s="778"/>
      <c r="BX36" s="778"/>
      <c r="BY36" s="778"/>
      <c r="BZ36" s="778"/>
      <c r="CA36" s="778"/>
      <c r="CB36" s="778"/>
      <c r="CC36" s="778"/>
      <c r="CD36" s="778"/>
      <c r="CE36" s="778"/>
      <c r="CF36" s="778"/>
      <c r="CG36" s="778"/>
      <c r="CH36" s="778"/>
      <c r="CI36" s="778"/>
      <c r="CJ36" s="778"/>
      <c r="CK36" s="778"/>
      <c r="CL36" s="778"/>
      <c r="CM36" s="778"/>
      <c r="CN36" s="778"/>
      <c r="CO36" s="778"/>
      <c r="CP36" s="778"/>
      <c r="CQ36" s="778"/>
      <c r="CR36" s="778"/>
      <c r="CS36" s="778"/>
      <c r="CT36" s="778"/>
      <c r="CU36" s="778"/>
      <c r="CV36" s="778"/>
      <c r="CW36" s="778"/>
      <c r="CX36" s="778"/>
      <c r="CY36" s="778"/>
      <c r="CZ36" s="778"/>
      <c r="DA36" s="778"/>
      <c r="DB36" s="778"/>
      <c r="DC36" s="778"/>
      <c r="DD36" s="778"/>
      <c r="DE36" s="778"/>
      <c r="DF36" s="778"/>
      <c r="DG36" s="778"/>
      <c r="DH36" s="778"/>
      <c r="DI36" s="778"/>
      <c r="DJ36" s="778"/>
      <c r="DK36" s="778"/>
      <c r="DL36" s="778"/>
      <c r="DM36" s="778"/>
      <c r="DN36" s="778"/>
      <c r="DO36" s="778"/>
      <c r="DP36" s="778"/>
      <c r="DQ36" s="778"/>
      <c r="DR36" s="778"/>
      <c r="DS36" s="778"/>
      <c r="DT36" s="778"/>
      <c r="DU36" s="778"/>
      <c r="DV36" s="778"/>
      <c r="DW36" s="778"/>
      <c r="DX36" s="778"/>
      <c r="DY36" s="778"/>
      <c r="DZ36" s="778"/>
      <c r="EA36" s="778"/>
      <c r="EB36" s="778"/>
      <c r="EC36" s="778"/>
      <c r="ED36" s="778"/>
      <c r="EE36" s="778"/>
      <c r="EF36" s="778"/>
      <c r="EG36" s="778"/>
      <c r="EH36" s="778"/>
      <c r="EI36" s="778"/>
      <c r="EJ36" s="778"/>
      <c r="EK36" s="778"/>
      <c r="EL36" s="778"/>
      <c r="EM36" s="778"/>
      <c r="EN36" s="778"/>
      <c r="EO36" s="778"/>
      <c r="EP36" s="778"/>
      <c r="EQ36" s="778"/>
      <c r="ER36" s="778"/>
      <c r="ES36" s="778"/>
      <c r="ET36" s="778"/>
      <c r="EU36" s="778"/>
      <c r="EV36" s="778"/>
      <c r="EW36" s="778"/>
    </row>
    <row r="37" spans="5:153" x14ac:dyDescent="0.15">
      <c r="E37" s="63"/>
      <c r="H37" s="355"/>
      <c r="I37" s="29"/>
      <c r="J37" s="29"/>
      <c r="K37" s="29"/>
      <c r="L37" s="29"/>
      <c r="M37" s="29"/>
      <c r="N37" s="29"/>
      <c r="O37" s="29"/>
      <c r="P37" s="29"/>
      <c r="Q37" s="29"/>
      <c r="R37" s="29"/>
      <c r="S37" s="29"/>
      <c r="T37" s="29"/>
      <c r="U37" s="49"/>
      <c r="V37" s="29"/>
      <c r="W37" s="29"/>
      <c r="X37" s="29"/>
    </row>
    <row r="38" spans="5:153" x14ac:dyDescent="0.15">
      <c r="E38" s="63"/>
      <c r="H38" s="355"/>
      <c r="I38" s="29"/>
      <c r="J38" s="29"/>
      <c r="K38" s="29"/>
      <c r="L38" s="29"/>
      <c r="M38" s="29"/>
      <c r="N38" s="29"/>
      <c r="O38" s="29"/>
      <c r="P38" s="29"/>
      <c r="Q38" s="29"/>
      <c r="R38" s="29"/>
      <c r="S38" s="29"/>
      <c r="T38" s="29"/>
      <c r="U38" s="49"/>
      <c r="V38" s="29"/>
      <c r="W38" s="29"/>
      <c r="X38" s="29"/>
    </row>
    <row r="39" spans="5:153" x14ac:dyDescent="0.15">
      <c r="E39" s="63"/>
    </row>
    <row r="40" spans="5:153" x14ac:dyDescent="0.15">
      <c r="E40" s="63"/>
      <c r="G40" s="77"/>
      <c r="H40" s="369"/>
      <c r="I40" s="78"/>
      <c r="J40" s="78"/>
      <c r="K40" s="78"/>
      <c r="L40" s="78"/>
      <c r="M40" s="78"/>
      <c r="N40" s="78"/>
      <c r="O40" s="78"/>
      <c r="P40" s="78"/>
      <c r="Q40" s="78"/>
      <c r="R40" s="78"/>
      <c r="S40" s="78"/>
      <c r="T40" s="78"/>
      <c r="U40" s="79"/>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80"/>
    </row>
    <row r="41" spans="5:153" s="86" customFormat="1" ht="21" customHeight="1" x14ac:dyDescent="0.15">
      <c r="E41" s="779"/>
      <c r="G41" s="81"/>
      <c r="H41" s="357">
        <v>1</v>
      </c>
      <c r="I41" s="394" t="str">
        <f>X!$C$118</f>
        <v>Dati di base</v>
      </c>
      <c r="J41" s="83"/>
      <c r="K41" s="83"/>
      <c r="L41" s="84"/>
      <c r="M41" s="84"/>
      <c r="N41" s="85"/>
      <c r="O41" s="85"/>
      <c r="P41" s="85"/>
      <c r="Q41" s="85"/>
      <c r="R41" s="85"/>
      <c r="S41" s="85"/>
      <c r="T41" s="85"/>
      <c r="U41" s="85"/>
      <c r="V41" s="85"/>
      <c r="W41" s="85"/>
      <c r="X41" s="456"/>
      <c r="Y41" s="83"/>
      <c r="Z41" s="84"/>
      <c r="AA41" s="84"/>
      <c r="AB41" s="84"/>
      <c r="AC41" s="84"/>
      <c r="AD41" s="84"/>
      <c r="AE41" s="84"/>
      <c r="AF41" s="84"/>
      <c r="AG41" s="84"/>
      <c r="AH41" s="84"/>
      <c r="AI41" s="84"/>
      <c r="AJ41" s="84"/>
      <c r="AK41" s="84"/>
      <c r="AL41" s="84"/>
      <c r="AM41" s="84"/>
      <c r="AN41" s="84"/>
      <c r="AO41" s="84"/>
      <c r="AP41" s="84"/>
      <c r="AQ41" s="84"/>
      <c r="AR41" s="85"/>
      <c r="AS41" s="85"/>
      <c r="AT41" s="85"/>
      <c r="AU41" s="85"/>
      <c r="AV41" s="83"/>
      <c r="AW41" s="83"/>
      <c r="AX41" s="84"/>
      <c r="AY41" s="84"/>
      <c r="AZ41" s="84"/>
      <c r="BA41" s="84"/>
      <c r="BB41" s="84"/>
      <c r="BC41" s="84"/>
      <c r="BD41" s="84"/>
      <c r="BE41" s="84"/>
      <c r="BF41" s="84"/>
      <c r="BG41" s="84"/>
      <c r="BH41" s="84"/>
      <c r="BI41" s="84"/>
      <c r="BJ41" s="84"/>
      <c r="BK41" s="84"/>
      <c r="BL41" s="84"/>
      <c r="BM41" s="84"/>
      <c r="BN41" s="84"/>
      <c r="BO41" s="89"/>
      <c r="BQ41" s="779"/>
      <c r="BR41" s="779"/>
      <c r="BS41" s="779"/>
      <c r="BT41" s="779"/>
      <c r="BU41" s="779"/>
      <c r="BV41" s="201">
        <v>250</v>
      </c>
      <c r="BW41" s="201"/>
      <c r="BX41" s="201"/>
      <c r="BY41" s="201"/>
      <c r="BZ41" s="779"/>
      <c r="CA41" s="216" t="str">
        <f>X!E12</f>
        <v>Deutsch</v>
      </c>
      <c r="CB41" s="216" t="str">
        <f>X!F12</f>
        <v>Français</v>
      </c>
      <c r="CC41" s="216" t="str">
        <f>X!G12</f>
        <v>Italiano</v>
      </c>
      <c r="CD41" s="779"/>
      <c r="CE41" s="779"/>
      <c r="CF41" s="779"/>
      <c r="CG41" s="779"/>
      <c r="CH41" s="779"/>
      <c r="CI41" s="779"/>
      <c r="CJ41" s="779"/>
      <c r="CK41" s="779"/>
      <c r="CL41" s="779"/>
      <c r="CM41" s="779"/>
      <c r="CN41" s="779"/>
      <c r="CO41" s="779"/>
      <c r="CP41" s="779"/>
      <c r="CQ41" s="779"/>
      <c r="CR41" s="779"/>
      <c r="CS41" s="779"/>
      <c r="CT41" s="779"/>
      <c r="CU41" s="779"/>
      <c r="CV41" s="779"/>
      <c r="CW41" s="779"/>
      <c r="CX41" s="779"/>
      <c r="CY41" s="779"/>
      <c r="CZ41" s="779"/>
      <c r="DA41" s="779"/>
      <c r="DB41" s="779"/>
      <c r="DC41" s="779"/>
      <c r="DD41" s="779"/>
      <c r="DE41" s="779"/>
      <c r="DF41" s="779"/>
      <c r="DG41" s="779"/>
      <c r="DH41" s="779"/>
      <c r="DI41" s="779"/>
      <c r="DJ41" s="779"/>
      <c r="DK41" s="779"/>
      <c r="DL41" s="779"/>
      <c r="DM41" s="779"/>
      <c r="DN41" s="779"/>
      <c r="DO41" s="779"/>
      <c r="DP41" s="779"/>
      <c r="DQ41" s="779"/>
      <c r="DR41" s="779"/>
      <c r="DS41" s="779"/>
      <c r="DT41" s="779"/>
      <c r="DU41" s="779"/>
      <c r="DV41" s="779"/>
      <c r="DW41" s="779"/>
      <c r="DX41" s="779"/>
      <c r="DY41" s="779"/>
      <c r="DZ41" s="779"/>
      <c r="EA41" s="779"/>
      <c r="EB41" s="779"/>
      <c r="EC41" s="779"/>
      <c r="ED41" s="779"/>
      <c r="EE41" s="779"/>
      <c r="EF41" s="779"/>
      <c r="EG41" s="779"/>
      <c r="EH41" s="779"/>
      <c r="EI41" s="779"/>
      <c r="EJ41" s="779"/>
      <c r="EK41" s="779"/>
      <c r="EL41" s="779"/>
      <c r="EM41" s="779"/>
      <c r="EN41" s="779"/>
      <c r="EO41" s="779"/>
      <c r="EP41" s="779"/>
      <c r="EQ41" s="779"/>
      <c r="ER41" s="779"/>
      <c r="ES41" s="779"/>
      <c r="ET41" s="779"/>
      <c r="EU41" s="779"/>
      <c r="EV41" s="779"/>
      <c r="EW41" s="779"/>
    </row>
    <row r="42" spans="5:153" s="27" customFormat="1" ht="6" customHeight="1" x14ac:dyDescent="0.2">
      <c r="E42" s="201"/>
      <c r="G42" s="90"/>
      <c r="H42" s="370"/>
      <c r="I42" s="91"/>
      <c r="J42" s="91"/>
      <c r="K42" s="91"/>
      <c r="L42" s="91"/>
      <c r="M42" s="91"/>
      <c r="N42" s="91"/>
      <c r="O42" s="91"/>
      <c r="P42" s="91"/>
      <c r="Q42" s="91"/>
      <c r="R42" s="91"/>
      <c r="S42" s="91"/>
      <c r="T42" s="91"/>
      <c r="U42" s="92"/>
      <c r="V42" s="91"/>
      <c r="W42" s="91"/>
      <c r="X42" s="91"/>
      <c r="Y42" s="91"/>
      <c r="Z42" s="91"/>
      <c r="AA42" s="91"/>
      <c r="AB42" s="91"/>
      <c r="AC42" s="91"/>
      <c r="AD42" s="91"/>
      <c r="AE42" s="91"/>
      <c r="AY42" s="93"/>
      <c r="BO42" s="94"/>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row>
    <row r="43" spans="5:153" s="27" customFormat="1" ht="17" customHeight="1" x14ac:dyDescent="0.2">
      <c r="E43" s="201"/>
      <c r="G43" s="90"/>
      <c r="H43" s="397" t="str">
        <f>X!$C$160</f>
        <v>Fabbisogno potenza di refrigerazione</v>
      </c>
      <c r="I43" s="74"/>
      <c r="J43" s="74"/>
      <c r="K43" s="74"/>
      <c r="M43" s="74"/>
      <c r="P43" s="74"/>
      <c r="Q43" s="74"/>
      <c r="U43" s="95" t="s">
        <v>83</v>
      </c>
      <c r="W43" s="74"/>
      <c r="X43" s="1409"/>
      <c r="Y43" s="1409"/>
      <c r="Z43" s="1410"/>
      <c r="AA43" s="74"/>
      <c r="AB43" s="74"/>
      <c r="AC43" s="74"/>
      <c r="AD43" s="74"/>
      <c r="AE43" s="74"/>
      <c r="AF43" s="74"/>
      <c r="AG43" s="74"/>
      <c r="AH43" s="74"/>
      <c r="AI43" s="74"/>
      <c r="AJ43" s="74"/>
      <c r="AK43" s="74"/>
      <c r="AL43" s="74"/>
      <c r="AM43" s="74"/>
      <c r="AN43" s="74"/>
      <c r="AO43" s="74"/>
      <c r="AP43" s="74"/>
      <c r="AQ43" s="74"/>
      <c r="AR43" s="445" t="s">
        <v>266</v>
      </c>
      <c r="AS43" s="445" t="s">
        <v>266</v>
      </c>
      <c r="AT43" s="445" t="s">
        <v>266</v>
      </c>
      <c r="AU43" s="74"/>
      <c r="AV43" s="74"/>
      <c r="AW43" s="74"/>
      <c r="AX43" s="74"/>
      <c r="AY43" s="74"/>
      <c r="AZ43" s="74"/>
      <c r="BO43" s="94"/>
      <c r="BQ43" s="201"/>
      <c r="BR43" s="201"/>
      <c r="BS43" s="201"/>
      <c r="BT43" s="201"/>
      <c r="BU43" s="788"/>
      <c r="BV43" s="788">
        <f>LEN(CA43)</f>
        <v>62</v>
      </c>
      <c r="BW43" s="788">
        <f>LEN(CB43)</f>
        <v>71</v>
      </c>
      <c r="BX43" s="788">
        <f>LEN(CC43)</f>
        <v>78</v>
      </c>
      <c r="BY43" s="788"/>
      <c r="BZ43" s="789" t="s">
        <v>385</v>
      </c>
      <c r="CA43" s="201" t="str">
        <f>X!E496</f>
        <v>Eingabe der Leistung (Auslegung) für die Kühlung des Gebäudes.</v>
      </c>
      <c r="CB43" s="201" t="str">
        <f>X!F496</f>
        <v>Saisie de la puissance (planifiée) pour le refroidissement du bâtiment.</v>
      </c>
      <c r="CC43" s="201" t="str">
        <f>X!G496</f>
        <v>Inserimento della potenza (installazione) per la refrigerazione dell'edificio.</v>
      </c>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c r="EK43" s="201"/>
      <c r="EL43" s="201"/>
      <c r="EM43" s="201"/>
      <c r="EN43" s="201"/>
      <c r="EO43" s="201"/>
      <c r="EP43" s="201"/>
      <c r="EQ43" s="201"/>
      <c r="ER43" s="201"/>
      <c r="ES43" s="201"/>
      <c r="ET43" s="201"/>
      <c r="EU43" s="201"/>
      <c r="EV43" s="201"/>
      <c r="EW43" s="201"/>
    </row>
    <row r="44" spans="5:153" s="27" customFormat="1" ht="6" hidden="1" customHeight="1" outlineLevel="1" x14ac:dyDescent="0.15">
      <c r="E44" s="201"/>
      <c r="G44" s="90"/>
      <c r="H44" s="347"/>
      <c r="I44" s="74"/>
      <c r="J44" s="74"/>
      <c r="K44" s="74"/>
      <c r="M44" s="74"/>
      <c r="N44" s="74"/>
      <c r="O44" s="74"/>
      <c r="P44" s="74"/>
      <c r="Q44" s="74"/>
      <c r="U44" s="95"/>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O44" s="94"/>
      <c r="BQ44" s="201"/>
      <c r="BR44" s="201"/>
      <c r="BS44" s="201"/>
      <c r="BT44" s="201"/>
      <c r="BU44" s="201"/>
      <c r="BV44" s="201"/>
      <c r="BW44" s="201"/>
      <c r="BX44" s="201"/>
      <c r="BY44" s="201"/>
      <c r="BZ44" s="789"/>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row>
    <row r="45" spans="5:153" s="27" customFormat="1" ht="17" hidden="1" customHeight="1" outlineLevel="1" x14ac:dyDescent="0.2">
      <c r="E45" s="201"/>
      <c r="G45" s="90"/>
      <c r="H45" s="397" t="str">
        <f>X!$C$203</f>
        <v>Temperatura aria ambiente</v>
      </c>
      <c r="I45" s="74"/>
      <c r="J45" s="74"/>
      <c r="K45" s="74"/>
      <c r="M45" s="74"/>
      <c r="P45" s="74"/>
      <c r="Q45" s="74"/>
      <c r="U45" s="95" t="s">
        <v>85</v>
      </c>
      <c r="W45" s="74"/>
      <c r="X45" s="1409"/>
      <c r="Y45" s="1409"/>
      <c r="Z45" s="1410"/>
      <c r="AA45" s="74"/>
      <c r="AB45" s="74"/>
      <c r="AC45" s="74"/>
      <c r="AD45" s="74"/>
      <c r="AE45" s="74"/>
      <c r="AF45" s="74"/>
      <c r="AG45" s="74"/>
      <c r="AH45" s="74"/>
      <c r="AI45" s="74"/>
      <c r="AJ45" s="74"/>
      <c r="AK45" s="74"/>
      <c r="AL45" s="74"/>
      <c r="AM45" s="74"/>
      <c r="AN45" s="74"/>
      <c r="AO45" s="74"/>
      <c r="AP45" s="74"/>
      <c r="AQ45" s="74"/>
      <c r="AR45" s="445" t="s">
        <v>266</v>
      </c>
      <c r="AS45" s="445" t="s">
        <v>266</v>
      </c>
      <c r="AT45" s="445" t="s">
        <v>266</v>
      </c>
      <c r="AU45" s="344"/>
      <c r="AV45" s="74"/>
      <c r="AW45" s="74"/>
      <c r="AX45" s="74"/>
      <c r="AY45" s="74"/>
      <c r="AZ45" s="74"/>
      <c r="BO45" s="94"/>
      <c r="BQ45" s="201"/>
      <c r="BR45" s="201"/>
      <c r="BS45" s="201"/>
      <c r="BT45" s="201" t="s">
        <v>935</v>
      </c>
      <c r="BU45" s="788"/>
      <c r="BV45" s="788">
        <f>LEN(CA45)</f>
        <v>98</v>
      </c>
      <c r="BW45" s="788">
        <f>LEN(CB45)</f>
        <v>106</v>
      </c>
      <c r="BX45" s="788">
        <f>LEN(CC45)</f>
        <v>109</v>
      </c>
      <c r="BY45" s="788"/>
      <c r="BZ45" s="789" t="s">
        <v>386</v>
      </c>
      <c r="CA45" s="201" t="str">
        <f>X!E497</f>
        <v>Die Raumlufttemperatur entspricht der Temperatur der Raumluft in der Raummitte und 1 m über Boden.</v>
      </c>
      <c r="CB45" s="201" t="str">
        <f>X!F497</f>
        <v>La température de l'air ambiant correspond à la température au centre de la pièce, à 1 m au-dessus du sol.</v>
      </c>
      <c r="CC45" s="201" t="str">
        <f>X!G497</f>
        <v>La temperatura ambiente corrisponde alla temperatura dell'aria nel centro della stanza e a 1 m dal pavimento.</v>
      </c>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row>
    <row r="46" spans="5:153" s="27" customFormat="1" ht="6" customHeight="1" collapsed="1" x14ac:dyDescent="0.15">
      <c r="E46" s="201"/>
      <c r="G46" s="90"/>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O46" s="9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c r="EK46" s="201"/>
      <c r="EL46" s="201"/>
      <c r="EM46" s="201"/>
      <c r="EN46" s="201"/>
      <c r="EO46" s="201"/>
      <c r="EP46" s="201"/>
      <c r="EQ46" s="201"/>
      <c r="ER46" s="201"/>
      <c r="ES46" s="201"/>
      <c r="ET46" s="201"/>
      <c r="EU46" s="201"/>
      <c r="EV46" s="201"/>
      <c r="EW46" s="201"/>
    </row>
    <row r="47" spans="5:153" s="27" customFormat="1" ht="17" customHeight="1" x14ac:dyDescent="0.2">
      <c r="E47" s="201"/>
      <c r="G47" s="90"/>
      <c r="H47" s="397" t="str">
        <f>X!$C$217</f>
        <v>Sede (il clima corrisponde circa a...)</v>
      </c>
      <c r="I47" s="74"/>
      <c r="J47" s="74"/>
      <c r="K47" s="74"/>
      <c r="M47" s="74"/>
      <c r="P47" s="74"/>
      <c r="Q47" s="74"/>
      <c r="U47" s="95"/>
      <c r="W47" s="74"/>
      <c r="X47" s="1413"/>
      <c r="Y47" s="1413"/>
      <c r="Z47" s="1413"/>
      <c r="AA47" s="1413"/>
      <c r="AB47" s="1413"/>
      <c r="AC47" s="1413"/>
      <c r="AD47" s="1413"/>
      <c r="AE47" s="1413"/>
      <c r="AF47" s="1413"/>
      <c r="AG47" s="1413"/>
      <c r="AH47" s="1413"/>
      <c r="AI47" s="1413"/>
      <c r="AJ47" s="1413"/>
      <c r="AK47" s="1413"/>
      <c r="AL47" s="1413"/>
      <c r="AM47" s="1413"/>
      <c r="AN47" s="1413"/>
      <c r="AO47" s="1413"/>
      <c r="AP47" s="1414"/>
      <c r="AQ47" s="171"/>
      <c r="AR47" s="445" t="s">
        <v>266</v>
      </c>
      <c r="AS47" s="445" t="s">
        <v>266</v>
      </c>
      <c r="AT47" s="445" t="s">
        <v>266</v>
      </c>
      <c r="AU47" s="74"/>
      <c r="AV47" s="74"/>
      <c r="AW47" s="74"/>
      <c r="AX47" s="74"/>
      <c r="AY47" s="74"/>
      <c r="AZ47" s="74"/>
      <c r="BO47" s="94"/>
      <c r="BQ47" s="201"/>
      <c r="BR47" s="201"/>
      <c r="BS47" s="201"/>
      <c r="BT47" s="201"/>
      <c r="BU47" s="201"/>
      <c r="BV47" s="788">
        <f>LEN(CA47)</f>
        <v>75</v>
      </c>
      <c r="BW47" s="788">
        <f>LEN(CB47)</f>
        <v>78</v>
      </c>
      <c r="BX47" s="788">
        <f>LEN(CC47)</f>
        <v>84</v>
      </c>
      <c r="BY47" s="788"/>
      <c r="BZ47" s="201" t="s">
        <v>387</v>
      </c>
      <c r="CA47" s="201" t="str">
        <f>X!E498</f>
        <v>Der Standort hilft bei der Bestimmung der Betriebsdaten (Aussentemperatur).</v>
      </c>
      <c r="CB47" s="201" t="str">
        <f>X!F498</f>
        <v>Le lieu aide à déterminer les données d'exploitation (température extérieure).</v>
      </c>
      <c r="CC47" s="201" t="str">
        <f>X!G498</f>
        <v>La sede contribuisce alla determinazione dei dati d'esercizio (temperatura esterna).</v>
      </c>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c r="EK47" s="201"/>
      <c r="EL47" s="201"/>
      <c r="EM47" s="201"/>
      <c r="EN47" s="201"/>
      <c r="EO47" s="201"/>
      <c r="EP47" s="201"/>
      <c r="EQ47" s="201"/>
      <c r="ER47" s="201"/>
      <c r="ES47" s="201"/>
      <c r="ET47" s="201"/>
      <c r="EU47" s="201"/>
      <c r="EV47" s="201"/>
      <c r="EW47" s="201"/>
    </row>
    <row r="48" spans="5:153" s="27" customFormat="1" ht="6" customHeight="1" x14ac:dyDescent="0.15">
      <c r="E48" s="201"/>
      <c r="G48" s="90"/>
      <c r="H48" s="347"/>
      <c r="I48" s="74"/>
      <c r="J48" s="74"/>
      <c r="K48" s="74"/>
      <c r="L48" s="74"/>
      <c r="M48" s="74"/>
      <c r="N48" s="74"/>
      <c r="O48" s="74"/>
      <c r="P48" s="74"/>
      <c r="Q48" s="74"/>
      <c r="R48" s="74"/>
      <c r="S48" s="74"/>
      <c r="T48" s="74"/>
      <c r="U48" s="95"/>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O48" s="94"/>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c r="EK48" s="201"/>
      <c r="EL48" s="201"/>
      <c r="EM48" s="201"/>
      <c r="EN48" s="201"/>
      <c r="EO48" s="201"/>
      <c r="EP48" s="201"/>
      <c r="EQ48" s="201"/>
      <c r="ER48" s="201"/>
      <c r="ES48" s="201"/>
      <c r="ET48" s="201"/>
      <c r="EU48" s="201"/>
      <c r="EV48" s="201"/>
      <c r="EW48" s="201"/>
    </row>
    <row r="49" spans="5:153" s="27" customFormat="1" ht="17" hidden="1" customHeight="1" outlineLevel="1" x14ac:dyDescent="0.15">
      <c r="E49" s="201"/>
      <c r="G49" s="980"/>
      <c r="H49" s="347"/>
      <c r="I49" s="74"/>
      <c r="J49" s="74"/>
      <c r="K49" s="74"/>
      <c r="L49" s="74"/>
      <c r="M49" s="74"/>
      <c r="N49" s="74"/>
      <c r="O49" s="74"/>
      <c r="P49" s="74"/>
      <c r="Q49" s="74"/>
      <c r="R49" s="74"/>
      <c r="S49" s="74"/>
      <c r="T49" s="74"/>
      <c r="U49" s="95"/>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O49" s="94"/>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c r="EK49" s="201"/>
      <c r="EL49" s="201"/>
      <c r="EM49" s="201"/>
      <c r="EN49" s="201"/>
      <c r="EO49" s="201"/>
      <c r="EP49" s="201"/>
      <c r="EQ49" s="201"/>
      <c r="ER49" s="201"/>
      <c r="ES49" s="201"/>
      <c r="ET49" s="201"/>
      <c r="EU49" s="201"/>
      <c r="EV49" s="201"/>
      <c r="EW49" s="201"/>
    </row>
    <row r="50" spans="5:153" s="27" customFormat="1" ht="17" hidden="1" customHeight="1" outlineLevel="1" x14ac:dyDescent="0.15">
      <c r="E50" s="201"/>
      <c r="G50" s="980"/>
      <c r="H50" s="1004" t="s">
        <v>1607</v>
      </c>
      <c r="I50" s="74"/>
      <c r="J50" s="74"/>
      <c r="K50" s="74"/>
      <c r="L50" s="74"/>
      <c r="M50" s="74"/>
      <c r="N50" s="74"/>
      <c r="O50" s="74"/>
      <c r="P50" s="74"/>
      <c r="Q50" s="74"/>
      <c r="R50" s="74"/>
      <c r="S50" s="74"/>
      <c r="T50" s="74"/>
      <c r="U50" s="95"/>
      <c r="V50" s="74"/>
      <c r="W50" s="74"/>
      <c r="X50" s="1413"/>
      <c r="Y50" s="1413"/>
      <c r="Z50" s="1413"/>
      <c r="AA50" s="1413"/>
      <c r="AB50" s="1413"/>
      <c r="AC50" s="1413"/>
      <c r="AD50" s="1413"/>
      <c r="AE50" s="1413"/>
      <c r="AF50" s="1413"/>
      <c r="AG50" s="1413"/>
      <c r="AH50" s="1413"/>
      <c r="AI50" s="1413"/>
      <c r="AJ50" s="1413"/>
      <c r="AK50" s="1413"/>
      <c r="AL50" s="1413"/>
      <c r="AM50" s="1413"/>
      <c r="AN50" s="1413"/>
      <c r="AO50" s="1413"/>
      <c r="AP50" s="1414"/>
      <c r="AQ50" s="74"/>
      <c r="AR50" s="74"/>
      <c r="AS50" s="74"/>
      <c r="AT50" s="74"/>
      <c r="AU50" s="74"/>
      <c r="AV50" s="74"/>
      <c r="AW50" s="74"/>
      <c r="AX50" s="74"/>
      <c r="AY50" s="74"/>
      <c r="AZ50" s="74"/>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c r="EK50" s="201"/>
      <c r="EL50" s="201"/>
      <c r="EM50" s="201"/>
      <c r="EN50" s="201"/>
      <c r="EO50" s="201"/>
      <c r="EP50" s="201"/>
      <c r="EQ50" s="201"/>
      <c r="ER50" s="201"/>
      <c r="ES50" s="201"/>
      <c r="ET50" s="201"/>
      <c r="EU50" s="201"/>
      <c r="EV50" s="201"/>
      <c r="EW50" s="201"/>
    </row>
    <row r="51" spans="5:153" s="27" customFormat="1" ht="6" hidden="1" customHeight="1" outlineLevel="1" x14ac:dyDescent="0.15">
      <c r="E51" s="201"/>
      <c r="G51" s="980"/>
      <c r="H51" s="347"/>
      <c r="I51" s="74"/>
      <c r="J51" s="74"/>
      <c r="K51" s="74"/>
      <c r="L51" s="74"/>
      <c r="M51" s="74"/>
      <c r="N51" s="74"/>
      <c r="O51" s="74"/>
      <c r="P51" s="74"/>
      <c r="Q51" s="74"/>
      <c r="R51" s="74"/>
      <c r="S51" s="74"/>
      <c r="T51" s="74"/>
      <c r="U51" s="95"/>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c r="EK51" s="201"/>
      <c r="EL51" s="201"/>
      <c r="EM51" s="201"/>
      <c r="EN51" s="201"/>
      <c r="EO51" s="201"/>
      <c r="EP51" s="201"/>
      <c r="EQ51" s="201"/>
      <c r="ER51" s="201"/>
      <c r="ES51" s="201"/>
      <c r="ET51" s="201"/>
      <c r="EU51" s="201"/>
      <c r="EV51" s="201"/>
      <c r="EW51" s="201"/>
    </row>
    <row r="52" spans="5:153" s="27" customFormat="1" ht="17" hidden="1" customHeight="1" outlineLevel="1" x14ac:dyDescent="0.15">
      <c r="E52" s="201"/>
      <c r="G52" s="980"/>
      <c r="H52" s="1038" t="str">
        <f>X!$C$147</f>
        <v>Temperatura acqua fredda</v>
      </c>
      <c r="I52" s="722"/>
      <c r="J52" s="722"/>
      <c r="K52" s="722"/>
      <c r="L52" s="722"/>
      <c r="M52" s="722"/>
      <c r="N52" s="722"/>
      <c r="O52" s="722"/>
      <c r="P52" s="722"/>
      <c r="Q52" s="722"/>
      <c r="R52" s="722"/>
      <c r="S52" s="722"/>
      <c r="T52" s="722"/>
      <c r="U52" s="723" t="s">
        <v>85</v>
      </c>
      <c r="V52" s="730"/>
      <c r="W52" s="722"/>
      <c r="X52" s="1552"/>
      <c r="Y52" s="1552"/>
      <c r="Z52" s="1553"/>
      <c r="AA52" s="722"/>
      <c r="AB52" s="722"/>
      <c r="AC52" s="722"/>
      <c r="AD52" s="722"/>
      <c r="AE52" s="722"/>
      <c r="AF52" s="722"/>
      <c r="AG52" s="722"/>
      <c r="AH52" s="722"/>
      <c r="AI52" s="722"/>
      <c r="AJ52" s="722"/>
      <c r="AK52" s="722"/>
      <c r="AL52" s="722"/>
      <c r="AM52" s="722"/>
      <c r="AN52" s="722"/>
      <c r="AO52" s="722"/>
      <c r="AP52" s="722"/>
      <c r="AQ52" s="74"/>
      <c r="AR52" s="74"/>
      <c r="AS52" s="74"/>
      <c r="AT52" s="74"/>
      <c r="AU52" s="74"/>
      <c r="AV52" s="74"/>
      <c r="AW52" s="74"/>
      <c r="AX52" s="74"/>
      <c r="AY52" s="74"/>
      <c r="AZ52" s="74"/>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c r="EK52" s="201"/>
      <c r="EL52" s="201"/>
      <c r="EM52" s="201"/>
      <c r="EN52" s="201"/>
      <c r="EO52" s="201"/>
      <c r="EP52" s="201"/>
      <c r="EQ52" s="201"/>
      <c r="ER52" s="201"/>
      <c r="ES52" s="201"/>
      <c r="ET52" s="201"/>
      <c r="EU52" s="201"/>
      <c r="EV52" s="201"/>
      <c r="EW52" s="201"/>
    </row>
    <row r="53" spans="5:153" s="27" customFormat="1" ht="17" customHeight="1" collapsed="1" x14ac:dyDescent="0.15">
      <c r="E53" s="201"/>
      <c r="G53" s="96"/>
      <c r="H53" s="371"/>
      <c r="I53" s="97"/>
      <c r="J53" s="97"/>
      <c r="K53" s="97"/>
      <c r="L53" s="97"/>
      <c r="M53" s="97"/>
      <c r="N53" s="97"/>
      <c r="O53" s="97"/>
      <c r="P53" s="97"/>
      <c r="Q53" s="97"/>
      <c r="R53" s="97"/>
      <c r="S53" s="97"/>
      <c r="T53" s="97"/>
      <c r="U53" s="98"/>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9"/>
      <c r="BB53" s="99"/>
      <c r="BC53" s="99"/>
      <c r="BD53" s="99"/>
      <c r="BE53" s="99"/>
      <c r="BF53" s="99"/>
      <c r="BG53" s="99"/>
      <c r="BH53" s="99"/>
      <c r="BI53" s="99"/>
      <c r="BJ53" s="99"/>
      <c r="BK53" s="99"/>
      <c r="BL53" s="99"/>
      <c r="BM53" s="100"/>
      <c r="BN53" s="99"/>
      <c r="BO53" s="1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c r="EK53" s="201"/>
      <c r="EL53" s="201"/>
      <c r="EM53" s="201"/>
      <c r="EN53" s="201"/>
      <c r="EO53" s="201"/>
      <c r="EP53" s="201"/>
      <c r="EQ53" s="201"/>
      <c r="ER53" s="201"/>
      <c r="ES53" s="201"/>
      <c r="ET53" s="201"/>
      <c r="EU53" s="201"/>
      <c r="EV53" s="201"/>
      <c r="EW53" s="201"/>
    </row>
    <row r="54" spans="5:153" s="27" customFormat="1" ht="17" customHeight="1" x14ac:dyDescent="0.15">
      <c r="E54" s="201"/>
      <c r="H54" s="347"/>
      <c r="I54" s="74"/>
      <c r="J54" s="74"/>
      <c r="K54" s="74"/>
      <c r="L54" s="74"/>
      <c r="M54" s="74"/>
      <c r="N54" s="74"/>
      <c r="O54" s="74"/>
      <c r="P54" s="74"/>
      <c r="Q54" s="74"/>
      <c r="R54" s="74"/>
      <c r="S54" s="74"/>
      <c r="T54" s="74"/>
      <c r="U54" s="95"/>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c r="EK54" s="201"/>
      <c r="EL54" s="201"/>
      <c r="EM54" s="201"/>
      <c r="EN54" s="201"/>
      <c r="EO54" s="201"/>
      <c r="EP54" s="201"/>
      <c r="EQ54" s="201"/>
      <c r="ER54" s="201"/>
      <c r="ES54" s="201"/>
      <c r="ET54" s="201"/>
      <c r="EU54" s="201"/>
      <c r="EV54" s="201"/>
      <c r="EW54" s="201"/>
    </row>
    <row r="55" spans="5:153" s="27" customFormat="1" ht="17" customHeight="1" x14ac:dyDescent="0.15">
      <c r="E55" s="201"/>
      <c r="H55" s="347"/>
      <c r="I55" s="74"/>
      <c r="J55" s="74"/>
      <c r="K55" s="74"/>
      <c r="L55" s="74"/>
      <c r="M55" s="74"/>
      <c r="N55" s="74"/>
      <c r="O55" s="74"/>
      <c r="P55" s="74"/>
      <c r="Q55" s="74"/>
      <c r="R55" s="74"/>
      <c r="S55" s="74"/>
      <c r="T55" s="74"/>
      <c r="U55" s="95"/>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c r="EK55" s="201"/>
      <c r="EL55" s="201"/>
      <c r="EM55" s="201"/>
      <c r="EN55" s="201"/>
      <c r="EO55" s="201"/>
      <c r="EP55" s="201"/>
      <c r="EQ55" s="201"/>
      <c r="ER55" s="201"/>
      <c r="ES55" s="201"/>
      <c r="ET55" s="201"/>
      <c r="EU55" s="201"/>
      <c r="EV55" s="201"/>
      <c r="EW55" s="201"/>
    </row>
    <row r="56" spans="5:153" s="27" customFormat="1" ht="17" customHeight="1" x14ac:dyDescent="0.15">
      <c r="E56" s="201"/>
      <c r="G56" s="102"/>
      <c r="H56" s="372"/>
      <c r="I56" s="103"/>
      <c r="J56" s="103"/>
      <c r="K56" s="103"/>
      <c r="L56" s="103"/>
      <c r="M56" s="103"/>
      <c r="N56" s="103"/>
      <c r="O56" s="103"/>
      <c r="P56" s="103"/>
      <c r="Q56" s="103"/>
      <c r="R56" s="103"/>
      <c r="S56" s="103"/>
      <c r="T56" s="103"/>
      <c r="U56" s="104"/>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79"/>
      <c r="BE56" s="79"/>
      <c r="BF56" s="79"/>
      <c r="BG56" s="79"/>
      <c r="BH56" s="79"/>
      <c r="BI56" s="79"/>
      <c r="BJ56" s="79"/>
      <c r="BK56" s="79"/>
      <c r="BL56" s="79"/>
      <c r="BM56" s="79"/>
      <c r="BN56" s="79"/>
      <c r="BO56" s="105"/>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c r="EK56" s="201"/>
      <c r="EL56" s="201"/>
      <c r="EM56" s="201"/>
      <c r="EN56" s="201"/>
      <c r="EO56" s="201"/>
      <c r="EP56" s="201"/>
      <c r="EQ56" s="201"/>
      <c r="ER56" s="201"/>
      <c r="ES56" s="201"/>
      <c r="ET56" s="201"/>
      <c r="EU56" s="201"/>
      <c r="EV56" s="201"/>
      <c r="EW56" s="201"/>
    </row>
    <row r="57" spans="5:153" s="86" customFormat="1" ht="21" customHeight="1" x14ac:dyDescent="0.15">
      <c r="E57" s="779"/>
      <c r="G57" s="81"/>
      <c r="H57" s="357">
        <v>2</v>
      </c>
      <c r="I57" s="394" t="str">
        <f>X!$C$34</f>
        <v>Scelta dell'impianto di refrigerazione</v>
      </c>
      <c r="J57" s="83"/>
      <c r="K57" s="83"/>
      <c r="L57" s="84"/>
      <c r="M57" s="84"/>
      <c r="N57" s="85"/>
      <c r="O57" s="85"/>
      <c r="P57" s="85"/>
      <c r="Q57" s="85"/>
      <c r="R57" s="85"/>
      <c r="S57" s="85"/>
      <c r="T57" s="85"/>
      <c r="U57" s="85"/>
      <c r="V57" s="85"/>
      <c r="W57" s="85"/>
      <c r="X57" s="83"/>
      <c r="Y57" s="83"/>
      <c r="Z57" s="84"/>
      <c r="AA57" s="84"/>
      <c r="AB57" s="84"/>
      <c r="AC57" s="84"/>
      <c r="AD57" s="84"/>
      <c r="AE57" s="84"/>
      <c r="AF57" s="84"/>
      <c r="AG57" s="84"/>
      <c r="AH57" s="84"/>
      <c r="AI57" s="84"/>
      <c r="AJ57" s="84"/>
      <c r="AK57" s="84"/>
      <c r="AL57" s="84"/>
      <c r="AM57" s="84"/>
      <c r="AN57" s="84"/>
      <c r="AO57" s="84"/>
      <c r="AP57" s="84"/>
      <c r="AQ57" s="84"/>
      <c r="AR57" s="85"/>
      <c r="AS57" s="85"/>
      <c r="AT57" s="85"/>
      <c r="AU57" s="85"/>
      <c r="AV57" s="1418">
        <f>'1 System specification'!W243</f>
        <v>1</v>
      </c>
      <c r="AW57" s="1418"/>
      <c r="AX57" s="1418"/>
      <c r="AY57" s="1418"/>
      <c r="AZ57" s="1418"/>
      <c r="BA57" s="1418"/>
      <c r="BB57" s="1418"/>
      <c r="BC57" s="1418"/>
      <c r="BD57" s="1418"/>
      <c r="BE57" s="1418"/>
      <c r="BF57" s="1418"/>
      <c r="BG57" s="1418"/>
      <c r="BH57" s="1418"/>
      <c r="BI57" s="1418"/>
      <c r="BJ57" s="1418"/>
      <c r="BK57" s="1418"/>
      <c r="BL57" s="1418"/>
      <c r="BM57" s="1418"/>
      <c r="BN57" s="1418"/>
      <c r="BO57" s="89"/>
      <c r="BQ57" s="779"/>
      <c r="BR57" s="779"/>
      <c r="BS57" s="779"/>
      <c r="BT57" s="779"/>
      <c r="BU57" s="779"/>
      <c r="BV57" s="779"/>
      <c r="BW57" s="779"/>
      <c r="BX57" s="779"/>
      <c r="BY57" s="779"/>
      <c r="BZ57" s="779"/>
      <c r="CA57" s="779"/>
      <c r="CB57" s="779"/>
      <c r="CC57" s="779"/>
      <c r="CD57" s="779"/>
      <c r="CE57" s="779"/>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c r="EK57" s="779"/>
      <c r="EL57" s="779"/>
      <c r="EM57" s="779"/>
      <c r="EN57" s="779"/>
      <c r="EO57" s="779"/>
      <c r="EP57" s="779"/>
      <c r="EQ57" s="779"/>
      <c r="ER57" s="779"/>
      <c r="ES57" s="779"/>
      <c r="ET57" s="779"/>
      <c r="EU57" s="779"/>
      <c r="EV57" s="779"/>
      <c r="EW57" s="779"/>
    </row>
    <row r="58" spans="5:153" s="27" customFormat="1" ht="17"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107"/>
      <c r="AC58" s="107"/>
      <c r="AD58" s="107"/>
      <c r="AE58" s="107"/>
      <c r="AF58" s="107"/>
      <c r="AG58" s="107"/>
      <c r="AH58" s="107"/>
      <c r="AI58" s="107"/>
      <c r="AJ58" s="107"/>
      <c r="AK58" s="74"/>
      <c r="AL58" s="74"/>
      <c r="AM58" s="74"/>
      <c r="AN58" s="74"/>
      <c r="AO58" s="74"/>
      <c r="AP58" s="74"/>
      <c r="AQ58" s="74"/>
      <c r="AR58" s="74"/>
      <c r="AS58" s="74"/>
      <c r="AT58" s="74"/>
      <c r="AU58" s="74"/>
      <c r="AV58" s="106"/>
      <c r="AW58" s="106"/>
      <c r="AX58" s="106"/>
      <c r="AY58" s="74"/>
      <c r="AZ58" s="107"/>
      <c r="BA58" s="107"/>
      <c r="BB58" s="107"/>
      <c r="BC58" s="107"/>
      <c r="BD58" s="107"/>
      <c r="BE58" s="107"/>
      <c r="BF58" s="107"/>
      <c r="BG58" s="107"/>
      <c r="BH58" s="107"/>
      <c r="BM58"/>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c r="EK58" s="201"/>
      <c r="EL58" s="201"/>
      <c r="EM58" s="201"/>
      <c r="EN58" s="201"/>
      <c r="EO58" s="201"/>
      <c r="EP58" s="201"/>
      <c r="EQ58" s="201"/>
      <c r="ER58" s="201"/>
      <c r="ES58" s="201"/>
      <c r="ET58" s="201"/>
      <c r="EU58" s="201"/>
      <c r="EV58" s="201"/>
      <c r="EW58" s="201"/>
    </row>
    <row r="59" spans="5:153" s="27" customFormat="1" ht="31" customHeight="1" x14ac:dyDescent="0.15">
      <c r="E59" s="201"/>
      <c r="G59" s="90"/>
      <c r="H59" s="1222" t="str">
        <f>X!C399</f>
        <v>In caso di sostituzione dell’impianto, i dati immessi per compressori e azionamenti ausiliari (ventilatori, pompe) devono corrispondere ai «valori reali» in loco. Per i nuovi progetti devono essere presi in considerazione i valori di progettazione e/o di esecuzione (niente valori stimati)</v>
      </c>
      <c r="I59" s="1222"/>
      <c r="J59" s="1222"/>
      <c r="K59" s="1222"/>
      <c r="L59" s="1222"/>
      <c r="M59" s="1222"/>
      <c r="N59" s="1222"/>
      <c r="O59" s="1222"/>
      <c r="P59" s="1222"/>
      <c r="Q59" s="1222"/>
      <c r="R59" s="1222"/>
      <c r="S59" s="1222"/>
      <c r="T59" s="1222"/>
      <c r="U59" s="1222"/>
      <c r="V59" s="1222"/>
      <c r="W59" s="1222"/>
      <c r="X59" s="1222"/>
      <c r="Y59" s="1222"/>
      <c r="Z59" s="1222"/>
      <c r="AA59" s="1222"/>
      <c r="AB59" s="1222"/>
      <c r="AC59" s="1222"/>
      <c r="AD59" s="1222"/>
      <c r="AE59" s="1222"/>
      <c r="AF59" s="1222"/>
      <c r="AG59" s="1222"/>
      <c r="AH59" s="1222"/>
      <c r="AI59" s="1222"/>
      <c r="AJ59" s="1222"/>
      <c r="AK59" s="1222"/>
      <c r="AL59" s="1222"/>
      <c r="AM59" s="1222"/>
      <c r="AN59" s="1222"/>
      <c r="AO59" s="1222"/>
      <c r="AP59" s="1222"/>
      <c r="AQ59" s="1222"/>
      <c r="AR59" s="1222"/>
      <c r="AS59" s="1222"/>
      <c r="AT59" s="1222"/>
      <c r="AU59" s="1222"/>
      <c r="AV59" s="1222"/>
      <c r="AW59" s="1222"/>
      <c r="AX59" s="1222"/>
      <c r="AY59" s="1222"/>
      <c r="AZ59" s="1222"/>
      <c r="BA59" s="1222"/>
      <c r="BB59" s="1222"/>
      <c r="BC59" s="1222"/>
      <c r="BD59" s="1222"/>
      <c r="BE59" s="1222"/>
      <c r="BF59" s="1222"/>
      <c r="BG59" s="1222"/>
      <c r="BH59" s="1222"/>
      <c r="BI59" s="1222"/>
      <c r="BJ59" s="1222"/>
      <c r="BK59" s="1222"/>
      <c r="BL59" s="1222"/>
      <c r="BM59" s="1222"/>
      <c r="BN59" s="1222"/>
      <c r="BO59" s="94"/>
      <c r="BQ59" s="201"/>
      <c r="BR59" s="201"/>
      <c r="BS59" s="201"/>
      <c r="BT59" s="201"/>
      <c r="BU59" s="201"/>
      <c r="BV59" s="201"/>
      <c r="BW59" s="201"/>
      <c r="BX59" s="201"/>
      <c r="BY59" s="201"/>
      <c r="BZ59" s="201"/>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c r="DU59" s="201"/>
      <c r="DV59" s="201"/>
      <c r="DW59" s="201"/>
      <c r="DX59" s="201"/>
      <c r="DY59" s="201"/>
      <c r="DZ59" s="201"/>
      <c r="EA59" s="201"/>
      <c r="EB59" s="201"/>
      <c r="EC59" s="201"/>
      <c r="ED59" s="201"/>
      <c r="EE59" s="201"/>
      <c r="EF59" s="201"/>
      <c r="EG59" s="201"/>
      <c r="EH59" s="201"/>
      <c r="EI59" s="201"/>
      <c r="EJ59" s="201"/>
      <c r="EK59" s="201"/>
      <c r="EL59" s="201"/>
      <c r="EM59" s="201"/>
      <c r="EN59" s="201"/>
      <c r="EO59" s="201"/>
      <c r="EP59" s="201"/>
      <c r="EQ59" s="201"/>
      <c r="ER59" s="201"/>
      <c r="ES59" s="201"/>
      <c r="ET59" s="201"/>
      <c r="EU59" s="201"/>
      <c r="EV59" s="201"/>
      <c r="EW59" s="201"/>
    </row>
    <row r="60" spans="5:153"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c r="DU60" s="201"/>
      <c r="DV60" s="201"/>
      <c r="DW60" s="201"/>
      <c r="DX60" s="201"/>
      <c r="DY60" s="201"/>
      <c r="DZ60" s="201"/>
      <c r="EA60" s="201"/>
      <c r="EB60" s="201"/>
      <c r="EC60" s="201"/>
      <c r="ED60" s="201"/>
      <c r="EE60" s="201"/>
      <c r="EF60" s="201"/>
      <c r="EG60" s="201"/>
      <c r="EH60" s="201"/>
      <c r="EI60" s="201"/>
      <c r="EJ60" s="201"/>
      <c r="EK60" s="201"/>
      <c r="EL60" s="201"/>
      <c r="EM60" s="201"/>
      <c r="EN60" s="201"/>
      <c r="EO60" s="201"/>
      <c r="EP60" s="201"/>
      <c r="EQ60" s="201"/>
      <c r="ER60" s="201"/>
      <c r="ES60" s="201"/>
      <c r="ET60" s="201"/>
      <c r="EU60" s="201"/>
      <c r="EV60" s="201"/>
      <c r="EW60" s="201"/>
    </row>
    <row r="61" spans="5:153" s="110" customFormat="1" ht="17" customHeight="1" x14ac:dyDescent="0.15">
      <c r="E61" s="796"/>
      <c r="G61" s="108"/>
      <c r="H61" s="359"/>
      <c r="I61" s="109"/>
      <c r="J61" s="109"/>
      <c r="K61" s="109"/>
      <c r="X61" s="111" t="str">
        <f>'1 System specification'!W240</f>
        <v>Variante A</v>
      </c>
      <c r="Y61" s="111"/>
      <c r="Z61" s="112"/>
      <c r="AA61" s="112"/>
      <c r="AB61" s="112"/>
      <c r="AC61" s="112"/>
      <c r="AD61" s="112"/>
      <c r="AE61" s="112"/>
      <c r="AF61" s="112"/>
      <c r="AG61" s="112"/>
      <c r="AH61" s="112"/>
      <c r="AI61" s="112"/>
      <c r="AJ61" s="112"/>
      <c r="AK61" s="112"/>
      <c r="AL61" s="112"/>
      <c r="AM61" s="112"/>
      <c r="AN61" s="112"/>
      <c r="AO61" s="112"/>
      <c r="AP61" s="112"/>
      <c r="AV61" s="111" t="str">
        <f>'1 System specification'!W241</f>
        <v/>
      </c>
      <c r="AW61" s="111"/>
      <c r="AX61" s="112"/>
      <c r="AY61" s="112"/>
      <c r="AZ61" s="112"/>
      <c r="BA61" s="112"/>
      <c r="BB61" s="112"/>
      <c r="BC61" s="112"/>
      <c r="BD61" s="112"/>
      <c r="BE61" s="112"/>
      <c r="BF61" s="112"/>
      <c r="BG61" s="112"/>
      <c r="BH61" s="112"/>
      <c r="BI61" s="112"/>
      <c r="BJ61" s="112"/>
      <c r="BK61" s="112"/>
      <c r="BL61" s="112"/>
      <c r="BM61" s="112"/>
      <c r="BN61" s="112"/>
      <c r="BO61" s="113"/>
      <c r="BQ61" s="796"/>
      <c r="BR61" s="796"/>
      <c r="BS61" s="796"/>
      <c r="BT61" s="796"/>
      <c r="BU61" s="796"/>
      <c r="BV61" s="796"/>
      <c r="BW61" s="796"/>
      <c r="BX61" s="796"/>
      <c r="BY61" s="796"/>
      <c r="BZ61" s="796"/>
      <c r="CA61" s="796"/>
      <c r="CB61" s="796"/>
      <c r="CC61" s="796"/>
      <c r="CD61" s="796"/>
      <c r="CE61" s="796"/>
      <c r="CF61" s="796"/>
      <c r="CG61" s="796"/>
      <c r="CH61" s="796"/>
      <c r="CI61" s="796"/>
      <c r="CJ61" s="796"/>
      <c r="CK61" s="796"/>
      <c r="CL61" s="796"/>
      <c r="CM61" s="796"/>
      <c r="CN61" s="796"/>
      <c r="CO61" s="796"/>
      <c r="CP61" s="796"/>
      <c r="CQ61" s="796"/>
      <c r="CR61" s="796"/>
      <c r="CS61" s="796"/>
      <c r="CT61" s="796"/>
      <c r="CU61" s="796"/>
      <c r="CV61" s="796"/>
      <c r="CW61" s="796"/>
      <c r="CX61" s="796"/>
      <c r="CY61" s="796"/>
      <c r="CZ61" s="796"/>
      <c r="DA61" s="796"/>
      <c r="DB61" s="796"/>
      <c r="DC61" s="796"/>
      <c r="DD61" s="796"/>
      <c r="DE61" s="796"/>
      <c r="DF61" s="796"/>
      <c r="DG61" s="796"/>
      <c r="DH61" s="796"/>
      <c r="DI61" s="796"/>
      <c r="DJ61" s="796"/>
      <c r="DK61" s="796"/>
      <c r="DL61" s="796"/>
      <c r="DM61" s="796"/>
      <c r="DN61" s="796"/>
      <c r="DO61" s="796"/>
      <c r="DP61" s="796"/>
      <c r="DQ61" s="796"/>
      <c r="DR61" s="796"/>
      <c r="DS61" s="796"/>
      <c r="DT61" s="796"/>
      <c r="DU61" s="796"/>
      <c r="DV61" s="796"/>
      <c r="DW61" s="796"/>
      <c r="DX61" s="796"/>
      <c r="DY61" s="796"/>
      <c r="DZ61" s="796"/>
      <c r="EA61" s="796"/>
      <c r="EB61" s="796"/>
      <c r="EC61" s="796"/>
      <c r="ED61" s="796"/>
      <c r="EE61" s="796"/>
      <c r="EF61" s="796"/>
      <c r="EG61" s="796"/>
      <c r="EH61" s="796"/>
      <c r="EI61" s="796"/>
      <c r="EJ61" s="796"/>
      <c r="EK61" s="796"/>
      <c r="EL61" s="796"/>
      <c r="EM61" s="796"/>
      <c r="EN61" s="796"/>
      <c r="EO61" s="796"/>
      <c r="EP61" s="796"/>
      <c r="EQ61" s="796"/>
      <c r="ER61" s="796"/>
      <c r="ES61" s="796"/>
      <c r="ET61" s="796"/>
      <c r="EU61" s="796"/>
      <c r="EV61" s="796"/>
      <c r="EW61" s="796"/>
    </row>
    <row r="62" spans="5:153" s="27" customFormat="1" ht="8"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Y62" s="93"/>
      <c r="BO62" s="94"/>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c r="EK62" s="201"/>
      <c r="EL62" s="201"/>
      <c r="EM62" s="201"/>
      <c r="EN62" s="201"/>
      <c r="EO62" s="201"/>
      <c r="EP62" s="201"/>
      <c r="EQ62" s="201"/>
      <c r="ER62" s="201"/>
      <c r="ES62" s="201"/>
      <c r="ET62" s="201"/>
      <c r="EU62" s="201"/>
      <c r="EV62" s="201"/>
      <c r="EW62" s="201"/>
    </row>
    <row r="63" spans="5:153" s="27" customFormat="1" ht="17" customHeight="1" x14ac:dyDescent="0.15">
      <c r="E63" s="201"/>
      <c r="G63" s="90"/>
      <c r="H63" s="364">
        <v>2.1</v>
      </c>
      <c r="I63" s="399" t="str">
        <f>X!$C$229</f>
        <v>Temperature</v>
      </c>
      <c r="J63" s="115"/>
      <c r="K63" s="74"/>
      <c r="L63" s="74"/>
      <c r="M63" s="74"/>
      <c r="N63" s="74"/>
      <c r="O63" s="74"/>
      <c r="P63" s="74"/>
      <c r="Q63" s="74"/>
      <c r="R63" s="74"/>
      <c r="S63" s="74"/>
      <c r="T63" s="74"/>
      <c r="U63" s="95"/>
      <c r="V63" s="74"/>
      <c r="W63" s="74"/>
      <c r="AY63" s="93"/>
      <c r="BO63" s="94"/>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row>
    <row r="64" spans="5:153"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c r="EK64" s="201"/>
      <c r="EL64" s="201"/>
      <c r="EM64" s="201"/>
      <c r="EN64" s="201"/>
      <c r="EO64" s="201"/>
      <c r="EP64" s="201"/>
      <c r="EQ64" s="201"/>
      <c r="ER64" s="201"/>
      <c r="ES64" s="201"/>
      <c r="ET64" s="201"/>
      <c r="EU64" s="201"/>
      <c r="EV64" s="201"/>
      <c r="EW64" s="201"/>
    </row>
    <row r="65" spans="5:153" s="27" customFormat="1" ht="17" customHeight="1" x14ac:dyDescent="0.2">
      <c r="E65" s="201"/>
      <c r="G65" s="90"/>
      <c r="H65" s="55"/>
      <c r="I65" s="391" t="str">
        <f>X!$C$147</f>
        <v>Temperatura acqua fredda</v>
      </c>
      <c r="J65" s="74"/>
      <c r="K65" s="74"/>
      <c r="L65" s="74"/>
      <c r="M65" s="74"/>
      <c r="N65" s="74"/>
      <c r="O65" s="74"/>
      <c r="P65" s="74"/>
      <c r="Q65" s="74"/>
      <c r="R65" s="74"/>
      <c r="S65" s="74"/>
      <c r="T65" s="74"/>
      <c r="U65" s="95" t="s">
        <v>85</v>
      </c>
      <c r="V65" s="74"/>
      <c r="W65" s="74"/>
      <c r="X65" s="1550"/>
      <c r="Y65" s="1550"/>
      <c r="Z65" s="1551"/>
      <c r="AA65" s="74"/>
      <c r="AB65" s="107"/>
      <c r="AC65" s="107"/>
      <c r="AD65" s="107"/>
      <c r="AE65" s="107"/>
      <c r="AF65" s="107"/>
      <c r="AG65" s="107"/>
      <c r="AH65" s="107"/>
      <c r="AI65" s="107"/>
      <c r="AJ65" s="107"/>
      <c r="AK65" s="74"/>
      <c r="AL65" s="74"/>
      <c r="AM65" s="74"/>
      <c r="AN65" s="74"/>
      <c r="AO65" s="74"/>
      <c r="AP65" s="74"/>
      <c r="AQ65" s="74"/>
      <c r="AR65" s="445" t="s">
        <v>266</v>
      </c>
      <c r="AS65" s="445" t="s">
        <v>266</v>
      </c>
      <c r="AT65" s="445" t="s">
        <v>266</v>
      </c>
      <c r="AU65" s="74"/>
      <c r="AV65" s="1409"/>
      <c r="AW65" s="1409"/>
      <c r="AX65" s="1410"/>
      <c r="AY65" s="74"/>
      <c r="AZ65" s="107"/>
      <c r="BA65" s="107"/>
      <c r="BB65" s="107"/>
      <c r="BC65" s="107"/>
      <c r="BD65" s="107"/>
      <c r="BE65" s="107"/>
      <c r="BF65" s="107"/>
      <c r="BG65" s="107"/>
      <c r="BH65" s="107"/>
      <c r="BO65" s="94"/>
      <c r="BQ65" s="201"/>
      <c r="BR65" s="201"/>
      <c r="BS65" s="201"/>
      <c r="BT65" s="201"/>
      <c r="BU65" s="201"/>
      <c r="BV65" s="788">
        <f>LEN(CA65)</f>
        <v>132</v>
      </c>
      <c r="BW65" s="788">
        <f>LEN(CB65)</f>
        <v>127</v>
      </c>
      <c r="BX65" s="788">
        <f>LEN(CC65)</f>
        <v>149</v>
      </c>
      <c r="BY65" s="788"/>
      <c r="BZ65" s="201" t="s">
        <v>388</v>
      </c>
      <c r="CA65" s="201" t="str">
        <f>X!E499</f>
        <v>Die Kaltwassertemperatur ist die Vorlauftemperatur (Austrittstemperatur des Kaltwassers aus der Kältemaschine) auf der kalten Seite.</v>
      </c>
      <c r="CB65" s="201" t="str">
        <f>X!F499</f>
        <v>La température d'eau glacée est la température aller(température de sortie de l'eau glacée de la machine de froid:évaporateur).</v>
      </c>
      <c r="CC65" s="201" t="str">
        <f>X!G499</f>
        <v>La temperatura dell'acqua fredda è la temperatura di mandata (temperatura di uscita dell'acqua fredda dalla macchina frigorifera) sulla parte fredda.</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c r="EK65" s="201"/>
      <c r="EL65" s="201"/>
      <c r="EM65" s="201"/>
      <c r="EN65" s="201"/>
      <c r="EO65" s="201"/>
      <c r="EP65" s="201"/>
      <c r="EQ65" s="201"/>
      <c r="ER65" s="201"/>
      <c r="ES65" s="201"/>
      <c r="ET65" s="201"/>
      <c r="EU65" s="201"/>
      <c r="EV65" s="201"/>
      <c r="EW65" s="201"/>
    </row>
    <row r="66" spans="5:153" s="27" customFormat="1" ht="6"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74"/>
      <c r="AC66" s="74"/>
      <c r="AD66" s="74"/>
      <c r="AE66" s="74"/>
      <c r="AF66" s="74"/>
      <c r="AG66" s="74"/>
      <c r="AH66" s="74"/>
      <c r="AI66" s="74"/>
      <c r="AJ66" s="74"/>
      <c r="AK66" s="74"/>
      <c r="AL66" s="74"/>
      <c r="AM66" s="74"/>
      <c r="AN66" s="74"/>
      <c r="AO66" s="74"/>
      <c r="AP66" s="74"/>
      <c r="AQ66" s="74"/>
      <c r="AR66" s="74"/>
      <c r="AS66" s="74"/>
      <c r="AT66" s="74"/>
      <c r="AU66" s="74"/>
      <c r="AV66" s="106"/>
      <c r="AW66" s="106"/>
      <c r="AX66" s="106"/>
      <c r="AY66" s="74"/>
      <c r="AZ66" s="74"/>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c r="EK66" s="201"/>
      <c r="EL66" s="201"/>
      <c r="EM66" s="201"/>
      <c r="EN66" s="201"/>
      <c r="EO66" s="201"/>
      <c r="EP66" s="201"/>
      <c r="EQ66" s="201"/>
      <c r="ER66" s="201"/>
      <c r="ES66" s="201"/>
      <c r="ET66" s="201"/>
      <c r="EU66" s="201"/>
      <c r="EV66" s="201"/>
      <c r="EW66" s="201"/>
    </row>
    <row r="67" spans="5:153" s="27" customFormat="1" ht="7" customHeight="1" x14ac:dyDescent="0.15">
      <c r="E67" s="201"/>
      <c r="G67" s="90"/>
      <c r="H67" s="55"/>
      <c r="I67" s="1549" t="str">
        <f>X!$C$207</f>
        <v>Temperatura media dell'acqua di raffreddamento di ritorno</v>
      </c>
      <c r="J67" s="1549"/>
      <c r="K67" s="1549"/>
      <c r="L67" s="1549"/>
      <c r="M67" s="1549"/>
      <c r="N67" s="1549"/>
      <c r="O67" s="1549"/>
      <c r="P67" s="1549"/>
      <c r="Q67" s="1549"/>
      <c r="R67" s="1549"/>
      <c r="S67" s="1549"/>
      <c r="T67" s="1549"/>
      <c r="U67" s="95"/>
      <c r="V67" s="74"/>
      <c r="W67" s="74"/>
      <c r="X67" s="106"/>
      <c r="Y67" s="106"/>
      <c r="Z67" s="106"/>
      <c r="AA67" s="74"/>
      <c r="AB67" s="107"/>
      <c r="AC67" s="107"/>
      <c r="AD67" s="107"/>
      <c r="AE67" s="107"/>
      <c r="AF67" s="107"/>
      <c r="AG67" s="107"/>
      <c r="AH67" s="107"/>
      <c r="AI67" s="107"/>
      <c r="AJ67" s="107"/>
      <c r="AK67" s="74"/>
      <c r="AL67" s="74"/>
      <c r="AM67" s="74"/>
      <c r="AN67" s="74"/>
      <c r="AO67" s="74"/>
      <c r="AP67" s="74"/>
      <c r="AQ67" s="74"/>
      <c r="AR67" s="74"/>
      <c r="AS67" s="74"/>
      <c r="AT67" s="74"/>
      <c r="AU67" s="74"/>
      <c r="AV67" s="106"/>
      <c r="AW67" s="106"/>
      <c r="AX67" s="106"/>
      <c r="AY67" s="74"/>
      <c r="AZ67" s="107"/>
      <c r="BA67" s="107"/>
      <c r="BB67" s="107"/>
      <c r="BC67" s="107"/>
      <c r="BD67" s="107"/>
      <c r="BE67" s="107"/>
      <c r="BF67" s="107"/>
      <c r="BG67" s="107"/>
      <c r="BH67" s="107"/>
      <c r="BM67"/>
      <c r="BO67" s="94"/>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row>
    <row r="68" spans="5:153" s="27" customFormat="1" ht="17" customHeight="1" x14ac:dyDescent="0.2">
      <c r="E68" s="201"/>
      <c r="G68" s="90"/>
      <c r="H68" s="55"/>
      <c r="I68" s="1549"/>
      <c r="J68" s="1549"/>
      <c r="K68" s="1549"/>
      <c r="L68" s="1549"/>
      <c r="M68" s="1549"/>
      <c r="N68" s="1549"/>
      <c r="O68" s="1549"/>
      <c r="P68" s="1549"/>
      <c r="Q68" s="1549"/>
      <c r="R68" s="1549"/>
      <c r="S68" s="1549"/>
      <c r="T68" s="1549"/>
      <c r="U68" s="95" t="s">
        <v>85</v>
      </c>
      <c r="V68" s="74"/>
      <c r="W68" s="74"/>
      <c r="X68" s="1409"/>
      <c r="Y68" s="1409"/>
      <c r="Z68" s="1410"/>
      <c r="AA68" s="74"/>
      <c r="AB68" s="107"/>
      <c r="AC68" s="107"/>
      <c r="AD68" s="107"/>
      <c r="AE68" s="107"/>
      <c r="AF68" s="107"/>
      <c r="AG68" s="107"/>
      <c r="AH68" s="107"/>
      <c r="AI68" s="107"/>
      <c r="AJ68" s="107"/>
      <c r="AK68" s="74"/>
      <c r="AL68" s="74"/>
      <c r="AM68" s="74"/>
      <c r="AN68" s="74"/>
      <c r="AO68" s="74"/>
      <c r="AP68" s="74"/>
      <c r="AQ68" s="74"/>
      <c r="AR68" s="445" t="s">
        <v>266</v>
      </c>
      <c r="AS68" s="445" t="s">
        <v>266</v>
      </c>
      <c r="AT68" s="445" t="s">
        <v>266</v>
      </c>
      <c r="AU68" s="74"/>
      <c r="AV68" s="1409"/>
      <c r="AW68" s="1409"/>
      <c r="AX68" s="1410"/>
      <c r="AY68" s="74"/>
      <c r="AZ68" s="107"/>
      <c r="BA68" s="107"/>
      <c r="BB68" s="107"/>
      <c r="BC68" s="107"/>
      <c r="BD68" s="107"/>
      <c r="BE68" s="107"/>
      <c r="BF68" s="107"/>
      <c r="BG68" s="107"/>
      <c r="BH68" s="107"/>
      <c r="BO68" s="94"/>
      <c r="BQ68" s="201"/>
      <c r="BR68" s="201"/>
      <c r="BS68" s="201"/>
      <c r="BT68" s="201"/>
      <c r="BU68" s="201"/>
      <c r="BV68" s="788">
        <f>LEN(CA68)</f>
        <v>117</v>
      </c>
      <c r="BW68" s="788">
        <f>LEN(CB68)</f>
        <v>132</v>
      </c>
      <c r="BX68" s="788">
        <f>LEN(CC68)</f>
        <v>162</v>
      </c>
      <c r="BY68" s="788"/>
      <c r="BZ68" s="201" t="s">
        <v>389</v>
      </c>
      <c r="CA68" s="201" t="str">
        <f>X!E500</f>
        <v>Die Rückkühlmediumstemperatur ist die Eintrittstemperatur des Rückkühlmediums auf der warmen Seite der Kältemaschine.</v>
      </c>
      <c r="CB68" s="201" t="str">
        <f>X!F500</f>
        <v>La température du fluide de refroidissement est la température d'entrée du fluide du côté chaud de la machine de froid : condenseur.</v>
      </c>
      <c r="CC68" s="201" t="str">
        <f>X!G500</f>
        <v>La temperatura media dell'acqua di raffreddamento di ritorno è la temperatura d'ingresso del refrigerante di ritorno nella parte calda della macchina frigorifera.</v>
      </c>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c r="EK68" s="201"/>
      <c r="EL68" s="201"/>
      <c r="EM68" s="201"/>
      <c r="EN68" s="201"/>
      <c r="EO68" s="201"/>
      <c r="EP68" s="201"/>
      <c r="EQ68" s="201"/>
      <c r="ER68" s="201"/>
      <c r="ES68" s="201"/>
      <c r="ET68" s="201"/>
      <c r="EU68" s="201"/>
      <c r="EV68" s="201"/>
      <c r="EW68" s="201"/>
    </row>
    <row r="69" spans="5:153" s="27" customFormat="1" ht="17" customHeight="1" x14ac:dyDescent="0.15">
      <c r="E69" s="201"/>
      <c r="G69" s="90"/>
      <c r="H69" s="55"/>
      <c r="I69" s="74"/>
      <c r="J69" s="74"/>
      <c r="K69" s="74"/>
      <c r="L69" s="74"/>
      <c r="M69" s="74"/>
      <c r="N69" s="74"/>
      <c r="O69" s="74"/>
      <c r="P69" s="74"/>
      <c r="Q69" s="74"/>
      <c r="R69" s="74"/>
      <c r="S69" s="74"/>
      <c r="T69" s="74"/>
      <c r="U69" s="95"/>
      <c r="V69" s="74"/>
      <c r="W69" s="74"/>
      <c r="X69" s="106"/>
      <c r="Y69" s="106"/>
      <c r="Z69" s="106"/>
      <c r="AA69" s="74"/>
      <c r="AB69" s="107"/>
      <c r="AC69" s="107"/>
      <c r="AD69" s="107"/>
      <c r="AE69" s="107"/>
      <c r="AF69" s="107"/>
      <c r="AG69" s="107"/>
      <c r="AH69" s="107"/>
      <c r="AI69" s="107"/>
      <c r="AJ69" s="107"/>
      <c r="AK69" s="74"/>
      <c r="AL69" s="74"/>
      <c r="AM69" s="74"/>
      <c r="AN69" s="74"/>
      <c r="AO69" s="74"/>
      <c r="AP69" s="74"/>
      <c r="AQ69" s="74"/>
      <c r="AR69" s="74"/>
      <c r="AS69" s="74"/>
      <c r="AT69" s="74"/>
      <c r="AU69" s="74"/>
      <c r="AV69" s="106"/>
      <c r="AW69" s="106"/>
      <c r="AX69" s="106"/>
      <c r="AY69" s="74"/>
      <c r="AZ69" s="107"/>
      <c r="BA69" s="107"/>
      <c r="BB69" s="107"/>
      <c r="BC69" s="107"/>
      <c r="BD69" s="107"/>
      <c r="BE69" s="107"/>
      <c r="BF69" s="107"/>
      <c r="BG69" s="107"/>
      <c r="BH69" s="107"/>
      <c r="BM69"/>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row>
    <row r="70" spans="5:153" ht="17" customHeight="1" x14ac:dyDescent="0.15">
      <c r="E70" s="63"/>
      <c r="G70" s="118"/>
      <c r="H70" s="347"/>
      <c r="I70" s="74"/>
      <c r="J70" s="74"/>
      <c r="K70" s="74"/>
      <c r="L70" s="74"/>
      <c r="M70" s="74"/>
      <c r="N70" s="74"/>
      <c r="O70" s="74"/>
      <c r="P70" s="74"/>
      <c r="Q70" s="74"/>
      <c r="R70" s="74"/>
      <c r="S70" s="74"/>
      <c r="T70" s="74"/>
      <c r="U70" s="95"/>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1"/>
      <c r="BO70" s="121"/>
    </row>
    <row r="71" spans="5:153" ht="17" customHeight="1" x14ac:dyDescent="0.15">
      <c r="E71" s="63"/>
      <c r="G71" s="118"/>
      <c r="H71" s="364">
        <v>2.2000000000000002</v>
      </c>
      <c r="I71" s="399" t="str">
        <f>X!$C$177</f>
        <v>Caratteristiche Tecniche</v>
      </c>
      <c r="J71" s="115"/>
      <c r="K71" s="115"/>
      <c r="L71" s="74"/>
      <c r="M71" s="74"/>
      <c r="N71" s="74"/>
      <c r="O71" s="74"/>
      <c r="P71" s="74"/>
      <c r="Q71" s="74"/>
      <c r="R71" s="74"/>
      <c r="S71" s="74"/>
      <c r="T71" s="74"/>
      <c r="U71" s="95"/>
      <c r="V71" s="74"/>
      <c r="W71" s="74"/>
      <c r="X71" s="74"/>
      <c r="Y71" s="74"/>
      <c r="Z71" s="74"/>
      <c r="AA71" s="74"/>
      <c r="AB71" s="74"/>
      <c r="AC71" s="74"/>
      <c r="AD71" s="74"/>
      <c r="AE71" s="74"/>
      <c r="AY71" s="71"/>
      <c r="BO71" s="121"/>
    </row>
    <row r="72" spans="5:153" s="27" customFormat="1" ht="6" customHeight="1" x14ac:dyDescent="0.15">
      <c r="E72" s="201"/>
      <c r="G72" s="90"/>
      <c r="H72" s="347"/>
      <c r="I72" s="74"/>
      <c r="J72" s="74"/>
      <c r="K72" s="74"/>
      <c r="L72" s="74"/>
      <c r="M72" s="74"/>
      <c r="N72" s="74"/>
      <c r="O72" s="74"/>
      <c r="P72" s="74"/>
      <c r="Q72" s="74"/>
      <c r="R72" s="74"/>
      <c r="S72" s="74"/>
      <c r="T72" s="74"/>
      <c r="U72" s="95"/>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c r="EK72" s="201"/>
      <c r="EL72" s="201"/>
      <c r="EM72" s="201"/>
      <c r="EN72" s="201"/>
      <c r="EO72" s="201"/>
      <c r="EP72" s="201"/>
      <c r="EQ72" s="201"/>
      <c r="ER72" s="201"/>
      <c r="ES72" s="201"/>
      <c r="ET72" s="201"/>
      <c r="EU72" s="201"/>
      <c r="EV72" s="201"/>
      <c r="EW72" s="201"/>
    </row>
    <row r="73" spans="5:153" s="27" customFormat="1" ht="17" customHeight="1" x14ac:dyDescent="0.15">
      <c r="E73" s="201"/>
      <c r="G73" s="90"/>
      <c r="H73" s="55"/>
      <c r="I73" s="391" t="str">
        <f>X!$C$142</f>
        <v>Potenza di raffreddamento delle macchine</v>
      </c>
      <c r="J73" s="74"/>
      <c r="K73" s="74"/>
      <c r="M73" s="74"/>
      <c r="P73" s="74"/>
      <c r="Q73" s="74"/>
      <c r="U73" s="95" t="s">
        <v>83</v>
      </c>
      <c r="W73" s="74"/>
      <c r="X73" s="1409"/>
      <c r="Y73" s="1409"/>
      <c r="Z73" s="1410"/>
      <c r="AA73" s="74"/>
      <c r="AB73" s="74"/>
      <c r="AC73" s="74"/>
      <c r="AD73" s="74"/>
      <c r="AE73" s="74"/>
      <c r="AF73" s="74"/>
      <c r="AG73" s="74"/>
      <c r="AH73" s="74"/>
      <c r="AI73" s="74"/>
      <c r="AJ73" s="74"/>
      <c r="AK73" s="74"/>
      <c r="AL73" s="74"/>
      <c r="AM73" s="74"/>
      <c r="AN73" s="74"/>
      <c r="AO73" s="74"/>
      <c r="AP73" s="74"/>
      <c r="AQ73" s="74"/>
      <c r="AR73" s="74"/>
      <c r="AS73" s="74"/>
      <c r="AT73" s="74"/>
      <c r="AU73" s="74"/>
      <c r="AV73" s="1409"/>
      <c r="AW73" s="1409"/>
      <c r="AX73" s="1410"/>
      <c r="AY73" s="74"/>
      <c r="AZ73" s="74"/>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c r="EK73" s="201"/>
      <c r="EL73" s="201"/>
      <c r="EM73" s="201"/>
      <c r="EN73" s="201"/>
      <c r="EO73" s="201"/>
      <c r="EP73" s="201"/>
      <c r="EQ73" s="201"/>
      <c r="ER73" s="201"/>
      <c r="ES73" s="201"/>
      <c r="ET73" s="201"/>
      <c r="EU73" s="201"/>
      <c r="EV73" s="201"/>
      <c r="EW73" s="201"/>
    </row>
    <row r="74" spans="5:153" s="27" customFormat="1" ht="6" hidden="1" customHeight="1" outlineLevel="1" x14ac:dyDescent="0.2">
      <c r="E74" s="201"/>
      <c r="G74" s="90"/>
      <c r="H74" s="55"/>
      <c r="I74" s="91"/>
      <c r="J74" s="91"/>
      <c r="K74" s="91"/>
      <c r="L74" s="91"/>
      <c r="M74" s="91"/>
      <c r="N74" s="91"/>
      <c r="O74" s="91"/>
      <c r="P74" s="91"/>
      <c r="Q74" s="91"/>
      <c r="R74" s="91"/>
      <c r="S74" s="91"/>
      <c r="T74" s="91"/>
      <c r="U74" s="92"/>
      <c r="V74" s="91"/>
      <c r="W74" s="91"/>
      <c r="X74" s="91"/>
      <c r="Y74" s="91"/>
      <c r="Z74" s="91"/>
      <c r="AA74" s="91"/>
      <c r="AB74" s="91"/>
      <c r="AC74" s="91"/>
      <c r="AD74" s="91"/>
      <c r="AE74" s="91"/>
      <c r="AV74" s="91"/>
      <c r="AW74" s="91"/>
      <c r="AX74" s="91"/>
      <c r="AY74" s="93"/>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c r="EK74" s="201"/>
      <c r="EL74" s="201"/>
      <c r="EM74" s="201"/>
      <c r="EN74" s="201"/>
      <c r="EO74" s="201"/>
      <c r="EP74" s="201"/>
      <c r="EQ74" s="201"/>
      <c r="ER74" s="201"/>
      <c r="ES74" s="201"/>
      <c r="ET74" s="201"/>
      <c r="EU74" s="201"/>
      <c r="EV74" s="201"/>
      <c r="EW74" s="201"/>
    </row>
    <row r="75" spans="5:153" s="27" customFormat="1" ht="17" hidden="1" customHeight="1" outlineLevel="1" x14ac:dyDescent="0.15">
      <c r="E75" s="201"/>
      <c r="G75" s="980"/>
      <c r="H75" s="55"/>
      <c r="I75" s="1110" t="str">
        <f>X!$C$89</f>
        <v>Potenza elettrica assorbita</v>
      </c>
      <c r="J75" s="74"/>
      <c r="K75" s="74"/>
      <c r="M75" s="74"/>
      <c r="N75" s="74"/>
      <c r="O75" s="74"/>
      <c r="P75" s="74"/>
      <c r="Q75" s="74"/>
      <c r="R75" s="74"/>
      <c r="S75" s="74"/>
      <c r="T75" s="74"/>
      <c r="U75" s="95" t="s">
        <v>83</v>
      </c>
      <c r="V75" s="74"/>
      <c r="W75" s="74"/>
      <c r="X75" s="1409"/>
      <c r="Y75" s="1409"/>
      <c r="Z75" s="1410"/>
      <c r="AA75" s="74"/>
      <c r="AB75" s="107"/>
      <c r="AC75" s="107"/>
      <c r="AD75" s="107"/>
      <c r="AE75" s="107"/>
      <c r="AF75" s="107"/>
      <c r="AG75" s="107"/>
      <c r="AH75" s="107"/>
      <c r="AI75" s="107"/>
      <c r="AJ75" s="107"/>
      <c r="AK75" s="74"/>
      <c r="AL75" s="74"/>
      <c r="AM75" s="74"/>
      <c r="AN75" s="74"/>
      <c r="AO75" s="74"/>
      <c r="AP75" s="74"/>
      <c r="AQ75" s="74"/>
      <c r="AR75" s="74"/>
      <c r="AS75" s="74"/>
      <c r="AT75" s="74"/>
      <c r="AU75" s="74"/>
      <c r="AV75" s="1409"/>
      <c r="AW75" s="1409"/>
      <c r="AX75" s="1410"/>
      <c r="AY75" s="74"/>
      <c r="AZ75" s="107"/>
      <c r="BA75" s="107"/>
      <c r="BB75" s="107"/>
      <c r="BC75" s="107"/>
      <c r="BD75" s="107"/>
      <c r="BE75" s="107"/>
      <c r="BF75" s="107"/>
      <c r="BG75" s="107"/>
      <c r="BH75" s="107"/>
      <c r="BO75" s="94"/>
      <c r="BQ75" s="201"/>
      <c r="BR75" s="201"/>
      <c r="BS75" s="201"/>
      <c r="BT75" s="201"/>
      <c r="BU75" s="201"/>
      <c r="BV75" s="201"/>
      <c r="BW75" s="201"/>
      <c r="BX75" s="201"/>
      <c r="BY75" s="201"/>
      <c r="BZ75" s="201"/>
      <c r="CA75" s="201"/>
      <c r="CB75" s="201"/>
      <c r="CC75" s="201"/>
      <c r="CD75" s="201"/>
      <c r="CE75" s="201"/>
      <c r="CF75" s="201" t="s">
        <v>1762</v>
      </c>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c r="EK75" s="201"/>
      <c r="EL75" s="201"/>
      <c r="EM75" s="201"/>
      <c r="EN75" s="201"/>
      <c r="EO75" s="201"/>
      <c r="EP75" s="201"/>
      <c r="EQ75" s="201"/>
      <c r="ER75" s="201"/>
      <c r="ES75" s="201"/>
      <c r="ET75" s="201"/>
      <c r="EU75" s="201"/>
      <c r="EV75" s="201"/>
      <c r="EW75" s="201"/>
    </row>
    <row r="76" spans="5:153" s="27" customFormat="1" ht="6" customHeight="1" collapsed="1" x14ac:dyDescent="0.15">
      <c r="E76" s="201"/>
      <c r="G76" s="90"/>
      <c r="H76" s="55"/>
      <c r="I76" s="74"/>
      <c r="J76" s="74"/>
      <c r="K76" s="74"/>
      <c r="L76" s="74"/>
      <c r="M76" s="74"/>
      <c r="N76" s="74"/>
      <c r="O76" s="74"/>
      <c r="P76" s="74"/>
      <c r="Q76" s="74"/>
      <c r="R76" s="74"/>
      <c r="S76" s="74"/>
      <c r="T76" s="74"/>
      <c r="U76" s="95"/>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c r="EK76" s="201"/>
      <c r="EL76" s="201"/>
      <c r="EM76" s="201"/>
      <c r="EN76" s="201"/>
      <c r="EO76" s="201"/>
      <c r="EP76" s="201"/>
      <c r="EQ76" s="201"/>
      <c r="ER76" s="201"/>
      <c r="ES76" s="201"/>
      <c r="ET76" s="201"/>
      <c r="EU76" s="201"/>
      <c r="EV76" s="201"/>
      <c r="EW76" s="201"/>
    </row>
    <row r="77" spans="5:153" s="27" customFormat="1" ht="17" customHeight="1" x14ac:dyDescent="0.2">
      <c r="E77" s="201"/>
      <c r="G77" s="90"/>
      <c r="H77" s="55"/>
      <c r="I77" s="391">
        <f>M11</f>
        <v>0</v>
      </c>
      <c r="J77" s="74"/>
      <c r="K77" s="74"/>
      <c r="M77" s="74"/>
      <c r="N77" s="74"/>
      <c r="O77" s="74"/>
      <c r="P77" s="74"/>
      <c r="Q77" s="74"/>
      <c r="R77" s="74"/>
      <c r="S77" s="74"/>
      <c r="T77" s="74"/>
      <c r="U77" s="95" t="s">
        <v>15</v>
      </c>
      <c r="V77" s="74"/>
      <c r="W77" s="74"/>
      <c r="X77" s="1380"/>
      <c r="Y77" s="1380"/>
      <c r="Z77" s="1381"/>
      <c r="AA77" s="74"/>
      <c r="AB77" s="500" t="str">
        <f>AD346</f>
        <v/>
      </c>
      <c r="AC77" s="107"/>
      <c r="AD77" s="107"/>
      <c r="AE77" s="107"/>
      <c r="AF77" s="107"/>
      <c r="AG77" s="107"/>
      <c r="AH77" s="107"/>
      <c r="AI77" s="107"/>
      <c r="AJ77" s="107"/>
      <c r="AK77" s="74"/>
      <c r="AL77" s="74"/>
      <c r="AM77" s="74"/>
      <c r="AN77" s="74"/>
      <c r="AO77" s="74"/>
      <c r="AP77" s="74"/>
      <c r="AQ77" s="74"/>
      <c r="AR77" s="445" t="s">
        <v>266</v>
      </c>
      <c r="AS77" s="445" t="s">
        <v>266</v>
      </c>
      <c r="AT77" s="445" t="s">
        <v>266</v>
      </c>
      <c r="AU77" s="74"/>
      <c r="AV77" s="1380"/>
      <c r="AW77" s="1380"/>
      <c r="AX77" s="1381"/>
      <c r="AY77" s="74"/>
      <c r="AZ77" s="500" t="str">
        <f>BB346</f>
        <v/>
      </c>
      <c r="BA77" s="107"/>
      <c r="BB77" s="107"/>
      <c r="BC77" s="107"/>
      <c r="BD77" s="107"/>
      <c r="BE77" s="107"/>
      <c r="BF77" s="107"/>
      <c r="BG77" s="107"/>
      <c r="BH77" s="107"/>
      <c r="BO77" s="94"/>
      <c r="BQ77" s="201"/>
      <c r="BR77" s="201"/>
      <c r="BS77" s="803" t="s">
        <v>869</v>
      </c>
      <c r="BT77" s="201"/>
      <c r="BU77" s="201"/>
      <c r="BV77" s="788">
        <f>LEN(CA77)</f>
        <v>217</v>
      </c>
      <c r="BW77" s="788">
        <f>LEN(CB77)</f>
        <v>243</v>
      </c>
      <c r="BX77" s="788">
        <f>LEN(CC77)</f>
        <v>244</v>
      </c>
      <c r="BY77" s="788"/>
      <c r="BZ77" s="201" t="s">
        <v>390</v>
      </c>
      <c r="CA77" s="1103" t="str">
        <f>X!E501</f>
        <v>Der SEER (Seasonal Energy Efficiency Ratio) beschreibt die Effizienz von Flüssigkeitskühlern für Komfortanwendungen. Der SEPR (Seasonal Energy Performance Ratio) die Effizienz von Flüssigkeitskühlern für Prozesswärme.</v>
      </c>
      <c r="CB77" s="1103" t="str">
        <f>X!F501</f>
        <v>Le SEER (Seasonal Energy Efficiency Ratio) décrit l'efficacité des refroidisseurs de liquide pour les applications de confort, le SEPR (Seasonal Energy Performance Ratio) l'efficacité des refroidisseurs de liquide pour la chaleur industrielle.</v>
      </c>
      <c r="CC77" s="1103" t="str">
        <f>X!G501</f>
        <v>Il SEER (Seasonal Energy Efficiency Ratio) descrive l'efficienza dei refrigeratori di liquidi per applicazioni di comfort. Il SEPR (Seasonal Energy Performance Ratio) descrive l'efficienza dei refrigeratori di liquidi per il calore di processo.</v>
      </c>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201"/>
      <c r="ED77" s="201"/>
      <c r="EE77" s="201"/>
      <c r="EF77" s="201"/>
      <c r="EG77" s="201"/>
      <c r="EH77" s="201"/>
      <c r="EI77" s="201"/>
      <c r="EJ77" s="201"/>
      <c r="EK77" s="201"/>
      <c r="EL77" s="201"/>
      <c r="EM77" s="201"/>
      <c r="EN77" s="201"/>
      <c r="EO77" s="201"/>
      <c r="EP77" s="201"/>
      <c r="EQ77" s="201"/>
      <c r="ER77" s="201"/>
      <c r="ES77" s="201"/>
      <c r="ET77" s="201"/>
      <c r="EU77" s="201"/>
      <c r="EV77" s="201"/>
      <c r="EW77" s="201"/>
    </row>
    <row r="78" spans="5:153" s="27" customFormat="1" ht="6" customHeight="1" x14ac:dyDescent="0.15">
      <c r="E78" s="201"/>
      <c r="G78" s="90"/>
      <c r="H78" s="55"/>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c r="DU78" s="201"/>
      <c r="DV78" s="201"/>
      <c r="DW78" s="201"/>
      <c r="DX78" s="201"/>
      <c r="DY78" s="201"/>
      <c r="DZ78" s="201"/>
      <c r="EA78" s="201"/>
      <c r="EB78" s="201"/>
      <c r="EC78" s="201"/>
      <c r="ED78" s="201"/>
      <c r="EE78" s="201"/>
      <c r="EF78" s="201"/>
      <c r="EG78" s="201"/>
      <c r="EH78" s="201"/>
      <c r="EI78" s="201"/>
      <c r="EJ78" s="201"/>
      <c r="EK78" s="201"/>
      <c r="EL78" s="201"/>
      <c r="EM78" s="201"/>
      <c r="EN78" s="201"/>
      <c r="EO78" s="201"/>
      <c r="EP78" s="201"/>
      <c r="EQ78" s="201"/>
      <c r="ER78" s="201"/>
      <c r="ES78" s="201"/>
      <c r="ET78" s="201"/>
      <c r="EU78" s="201"/>
      <c r="EV78" s="201"/>
      <c r="EW78" s="201"/>
    </row>
    <row r="79" spans="5:153" s="27" customFormat="1" ht="17" customHeight="1" x14ac:dyDescent="0.15">
      <c r="E79" s="201"/>
      <c r="G79" s="90"/>
      <c r="H79" s="55"/>
      <c r="I79" s="391" t="str">
        <f>X!C145</f>
        <v>Refrigerante</v>
      </c>
      <c r="J79" s="74"/>
      <c r="K79" s="74"/>
      <c r="M79" s="74"/>
      <c r="N79" s="74"/>
      <c r="O79" s="74"/>
      <c r="P79" s="74"/>
      <c r="Q79" s="74"/>
      <c r="R79" s="74"/>
      <c r="S79" s="74"/>
      <c r="T79" s="74"/>
      <c r="U79" s="95" t="s">
        <v>15</v>
      </c>
      <c r="V79" s="74"/>
      <c r="W79" s="74"/>
      <c r="X79" s="74"/>
      <c r="Y79" s="74"/>
      <c r="Z79" s="74"/>
      <c r="AA79" s="74"/>
      <c r="AB79" s="1413"/>
      <c r="AC79" s="1413"/>
      <c r="AD79" s="1413"/>
      <c r="AE79" s="1413"/>
      <c r="AF79" s="1413"/>
      <c r="AG79" s="1413"/>
      <c r="AH79" s="1413"/>
      <c r="AI79" s="1413"/>
      <c r="AJ79" s="1413"/>
      <c r="AK79" s="1413"/>
      <c r="AL79" s="1413"/>
      <c r="AM79" s="1413"/>
      <c r="AN79" s="1413"/>
      <c r="AO79" s="1413"/>
      <c r="AP79" s="1414"/>
      <c r="AQ79" s="74"/>
      <c r="AR79" s="74"/>
      <c r="AS79" s="74"/>
      <c r="AT79" s="74"/>
      <c r="AY79" s="74"/>
      <c r="AZ79" s="1413"/>
      <c r="BA79" s="1413"/>
      <c r="BB79" s="1413"/>
      <c r="BC79" s="1413"/>
      <c r="BD79" s="1413"/>
      <c r="BE79" s="1413"/>
      <c r="BF79" s="1413"/>
      <c r="BG79" s="1413"/>
      <c r="BH79" s="1413"/>
      <c r="BI79" s="1413"/>
      <c r="BJ79" s="1413"/>
      <c r="BK79" s="1413"/>
      <c r="BL79" s="1413"/>
      <c r="BM79" s="1413"/>
      <c r="BN79" s="1414"/>
      <c r="BO79" s="94"/>
      <c r="BQ79" s="201"/>
      <c r="BR79" s="201"/>
      <c r="BS79" s="803" t="s">
        <v>869</v>
      </c>
      <c r="BT79" s="201"/>
      <c r="BU79" s="201"/>
      <c r="BV79" s="788">
        <f>LEN(CA79)</f>
        <v>154</v>
      </c>
      <c r="BW79" s="788">
        <f>LEN(CB79)</f>
        <v>133</v>
      </c>
      <c r="BX79" s="788">
        <f>LEN(CC79)</f>
        <v>139</v>
      </c>
      <c r="BY79" s="788"/>
      <c r="BZ79" s="201" t="s">
        <v>390</v>
      </c>
      <c r="CA79" s="201" t="str">
        <f>X!E503</f>
        <v>Falls es zusätzliche Hilfsbetriebe auf der «kalten Seite» gibt, die im SEER resp. SEPR noch nicht eingerechnet sind, können diese hier eingetragen werden.</v>
      </c>
      <c r="CB79" s="201" t="str">
        <f>X!F503</f>
        <v>S'il y a des unités auxiliaires supplémentaires du «côté froid» non intégrés dans le SEER resp. SEPR, elles peuvent être saisies ici.</v>
      </c>
      <c r="CC79" s="201" t="str">
        <f>X!G503</f>
        <v>In presenza di aggregati ausiliari supplementari nella «parte freddo» non ancora calcolati nell SEER resp. SEPR, è possibile inserirli qui.</v>
      </c>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201"/>
      <c r="ED79" s="201"/>
      <c r="EE79" s="201"/>
      <c r="EF79" s="201"/>
      <c r="EG79" s="201"/>
      <c r="EH79" s="201"/>
      <c r="EI79" s="201"/>
      <c r="EJ79" s="201"/>
      <c r="EK79" s="201"/>
      <c r="EL79" s="201"/>
      <c r="EM79" s="201"/>
      <c r="EN79" s="201"/>
      <c r="EO79" s="201"/>
      <c r="EP79" s="201"/>
      <c r="EQ79" s="201"/>
      <c r="ER79" s="201"/>
      <c r="ES79" s="201"/>
      <c r="ET79" s="201"/>
      <c r="EU79" s="201"/>
      <c r="EV79" s="201"/>
      <c r="EW79" s="201"/>
    </row>
    <row r="80" spans="5:153" s="27" customFormat="1" ht="17" customHeight="1" x14ac:dyDescent="0.15">
      <c r="E80" s="201"/>
      <c r="G80" s="90"/>
      <c r="H80" s="347"/>
      <c r="I80" s="74"/>
      <c r="J80" s="74"/>
      <c r="K80" s="74"/>
      <c r="L80" s="74"/>
      <c r="M80" s="74"/>
      <c r="N80" s="74"/>
      <c r="O80" s="74"/>
      <c r="P80" s="74"/>
      <c r="Q80" s="74"/>
      <c r="R80" s="74"/>
      <c r="S80" s="74"/>
      <c r="T80" s="74"/>
      <c r="U80" s="95"/>
      <c r="V80" s="74"/>
      <c r="W80" s="74"/>
      <c r="X80" s="74"/>
      <c r="Y80" s="74"/>
      <c r="Z80" s="74"/>
      <c r="AA80" s="74"/>
      <c r="AB80" s="74"/>
      <c r="AC80" s="74"/>
      <c r="AD80" s="74"/>
      <c r="AE80" s="74"/>
      <c r="AF80" s="122"/>
      <c r="AG80" s="122"/>
      <c r="AH80" s="122"/>
      <c r="AI80" s="122"/>
      <c r="AJ80" s="122"/>
      <c r="AK80" s="74"/>
      <c r="AL80" s="74"/>
      <c r="AM80" s="74"/>
      <c r="AN80" s="74"/>
      <c r="AO80" s="74"/>
      <c r="AP80" s="74"/>
      <c r="AQ80" s="74"/>
      <c r="AR80" s="74"/>
      <c r="AS80" s="74"/>
      <c r="AT80" s="74"/>
      <c r="AU80" s="74"/>
      <c r="AV80" s="74"/>
      <c r="AW80" s="74"/>
      <c r="AX80" s="74"/>
      <c r="AY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201"/>
      <c r="ED80" s="201"/>
      <c r="EE80" s="201"/>
      <c r="EF80" s="201"/>
      <c r="EG80" s="201"/>
      <c r="EH80" s="201"/>
      <c r="EI80" s="201"/>
      <c r="EJ80" s="201"/>
      <c r="EK80" s="201"/>
      <c r="EL80" s="201"/>
      <c r="EM80" s="201"/>
      <c r="EN80" s="201"/>
      <c r="EO80" s="201"/>
      <c r="EP80" s="201"/>
      <c r="EQ80" s="201"/>
      <c r="ER80" s="201"/>
      <c r="ES80" s="201"/>
      <c r="ET80" s="201"/>
      <c r="EU80" s="201"/>
      <c r="EV80" s="201"/>
      <c r="EW80" s="201"/>
    </row>
    <row r="81" spans="5:153" s="27" customFormat="1" ht="17" customHeight="1" x14ac:dyDescent="0.15">
      <c r="E81" s="201"/>
      <c r="G81" s="90"/>
      <c r="H81" s="347"/>
      <c r="I81" s="74"/>
      <c r="J81" s="74"/>
      <c r="K81" s="74"/>
      <c r="L81" s="74"/>
      <c r="M81" s="74"/>
      <c r="N81" s="74"/>
      <c r="O81" s="74"/>
      <c r="P81" s="74"/>
      <c r="Q81" s="74"/>
      <c r="R81" s="74"/>
      <c r="S81" s="74"/>
      <c r="T81" s="74"/>
      <c r="U81" s="95"/>
      <c r="V81" s="74"/>
      <c r="W81" s="74"/>
      <c r="X81" s="74"/>
      <c r="Y81" s="74"/>
      <c r="Z81" s="74"/>
      <c r="AA81" s="74"/>
      <c r="AB81" s="74"/>
      <c r="AC81" s="74"/>
      <c r="AD81" s="74"/>
      <c r="AE81" s="74"/>
      <c r="AF81" s="122"/>
      <c r="AG81" s="122"/>
      <c r="AH81" s="122"/>
      <c r="AI81" s="122"/>
      <c r="AJ81" s="122"/>
      <c r="AK81" s="74"/>
      <c r="AL81" s="74"/>
      <c r="AM81" s="74"/>
      <c r="AN81" s="74"/>
      <c r="AO81" s="74"/>
      <c r="AP81" s="74"/>
      <c r="AQ81" s="74"/>
      <c r="AR81" s="74"/>
      <c r="AS81" s="74"/>
      <c r="AT81" s="74"/>
      <c r="AU81" s="74"/>
      <c r="AV81" s="74"/>
      <c r="AW81" s="74"/>
      <c r="AX81" s="74"/>
      <c r="AY81" s="74"/>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c r="EK81" s="201"/>
      <c r="EL81" s="201"/>
      <c r="EM81" s="201"/>
      <c r="EN81" s="201"/>
      <c r="EO81" s="201"/>
      <c r="EP81" s="201"/>
      <c r="EQ81" s="201"/>
      <c r="ER81" s="201"/>
      <c r="ES81" s="201"/>
      <c r="ET81" s="201"/>
      <c r="EU81" s="201"/>
      <c r="EV81" s="201"/>
      <c r="EW81" s="201"/>
    </row>
    <row r="82" spans="5:153" s="27" customFormat="1" ht="17" customHeight="1" x14ac:dyDescent="0.15">
      <c r="E82" s="201"/>
      <c r="G82" s="90"/>
      <c r="H82" s="364">
        <v>2.2999999999999998</v>
      </c>
      <c r="I82" s="399" t="str">
        <f>X!$C$122</f>
        <v>Aggregati ausiliari «parte caldo»</v>
      </c>
      <c r="J82" s="115"/>
      <c r="K82" s="115"/>
      <c r="L82" s="74"/>
      <c r="M82" s="74"/>
      <c r="X82" s="391" t="str">
        <f>X!$C$191</f>
        <v>P elettrica</v>
      </c>
      <c r="Y82" s="74"/>
      <c r="Z82" s="74"/>
      <c r="AB82" s="391" t="str">
        <f>X!$C$206</f>
        <v>Tipo di regolazione</v>
      </c>
      <c r="AC82" s="74"/>
      <c r="AD82" s="74"/>
      <c r="AE82" s="74"/>
      <c r="AF82" s="74"/>
      <c r="AG82" s="74"/>
      <c r="AH82" s="74"/>
      <c r="AI82" s="74"/>
      <c r="AJ82" s="74"/>
      <c r="AK82" s="74"/>
      <c r="AL82" s="74"/>
      <c r="AM82" s="74"/>
      <c r="AN82" s="74"/>
      <c r="AO82" s="74"/>
      <c r="AP82" s="74"/>
      <c r="AQ82" s="74"/>
      <c r="AR82" s="74"/>
      <c r="AS82" s="74"/>
      <c r="AT82" s="74"/>
      <c r="AU82" s="122"/>
      <c r="AV82" s="391" t="str">
        <f>X!$C$191</f>
        <v>P elettrica</v>
      </c>
      <c r="AW82" s="74"/>
      <c r="AX82" s="74"/>
      <c r="AZ82" s="391" t="str">
        <f>X!$C$206</f>
        <v>Tipo di regolazione</v>
      </c>
      <c r="BO82" s="94"/>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c r="EK82" s="201"/>
      <c r="EL82" s="201"/>
      <c r="EM82" s="201"/>
      <c r="EN82" s="201"/>
      <c r="EO82" s="201"/>
      <c r="EP82" s="201"/>
      <c r="EQ82" s="201"/>
      <c r="ER82" s="201"/>
      <c r="ES82" s="201"/>
      <c r="ET82" s="201"/>
      <c r="EU82" s="201"/>
      <c r="EV82" s="201"/>
      <c r="EW82" s="201"/>
    </row>
    <row r="83" spans="5:153" s="27" customFormat="1" ht="6" customHeight="1" x14ac:dyDescent="0.15">
      <c r="E83" s="201"/>
      <c r="G83" s="90"/>
      <c r="H83" s="347"/>
      <c r="I83" s="74"/>
      <c r="J83" s="74"/>
      <c r="K83" s="74"/>
      <c r="L83" s="74"/>
      <c r="M83" s="74"/>
      <c r="N83" s="74"/>
      <c r="O83" s="74"/>
      <c r="P83" s="74"/>
      <c r="Q83" s="74"/>
      <c r="R83" s="74"/>
      <c r="S83" s="74"/>
      <c r="T83" s="74"/>
      <c r="U83" s="95"/>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O83" s="94"/>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c r="EK83" s="201"/>
      <c r="EL83" s="201"/>
      <c r="EM83" s="201"/>
      <c r="EN83" s="201"/>
      <c r="EO83" s="201"/>
      <c r="EP83" s="201"/>
      <c r="EQ83" s="201"/>
      <c r="ER83" s="201"/>
      <c r="ES83" s="201"/>
      <c r="ET83" s="201"/>
      <c r="EU83" s="201"/>
      <c r="EV83" s="201"/>
      <c r="EW83" s="201"/>
    </row>
    <row r="84" spans="5:153" s="124" customFormat="1" ht="17" customHeight="1" x14ac:dyDescent="0.15">
      <c r="E84" s="216"/>
      <c r="G84" s="123"/>
      <c r="H84" s="361"/>
      <c r="I84" s="393" t="str">
        <f>X!$C$263</f>
        <v>Pompe circolazione caldo</v>
      </c>
      <c r="J84" s="95"/>
      <c r="K84" s="95"/>
      <c r="M84" s="95"/>
      <c r="N84" s="95"/>
      <c r="O84" s="95"/>
      <c r="P84" s="95"/>
      <c r="Q84" s="95"/>
      <c r="R84" s="95"/>
      <c r="S84" s="95"/>
      <c r="T84" s="95"/>
      <c r="U84" s="95" t="s">
        <v>83</v>
      </c>
      <c r="V84" s="95"/>
      <c r="W84" s="95"/>
      <c r="X84" s="1380"/>
      <c r="Y84" s="1380"/>
      <c r="Z84" s="1381"/>
      <c r="AA84" s="74"/>
      <c r="AB84" s="1413"/>
      <c r="AC84" s="1413"/>
      <c r="AD84" s="1413"/>
      <c r="AE84" s="1413"/>
      <c r="AF84" s="1413"/>
      <c r="AG84" s="1413"/>
      <c r="AH84" s="1413"/>
      <c r="AI84" s="1413"/>
      <c r="AJ84" s="1413"/>
      <c r="AK84" s="1413"/>
      <c r="AL84" s="1413"/>
      <c r="AM84" s="1413"/>
      <c r="AN84" s="1413"/>
      <c r="AO84" s="1413"/>
      <c r="AP84" s="1414"/>
      <c r="AQ84" s="171"/>
      <c r="AR84" s="74"/>
      <c r="AS84" s="74"/>
      <c r="AT84" s="74"/>
      <c r="AU84" s="74"/>
      <c r="AV84" s="1380"/>
      <c r="AW84" s="1380"/>
      <c r="AX84" s="1381"/>
      <c r="AY84" s="74"/>
      <c r="AZ84" s="1413"/>
      <c r="BA84" s="1413"/>
      <c r="BB84" s="1413"/>
      <c r="BC84" s="1413"/>
      <c r="BD84" s="1413"/>
      <c r="BE84" s="1413"/>
      <c r="BF84" s="1413"/>
      <c r="BG84" s="1413"/>
      <c r="BH84" s="1413"/>
      <c r="BI84" s="1413"/>
      <c r="BJ84" s="1413"/>
      <c r="BK84" s="1413"/>
      <c r="BL84" s="1413"/>
      <c r="BM84" s="1413"/>
      <c r="BN84" s="1414"/>
      <c r="BO84" s="125"/>
      <c r="BQ84" s="216"/>
      <c r="BR84" s="216"/>
      <c r="BS84" s="216"/>
      <c r="BT84" s="216"/>
      <c r="BU84" s="216"/>
      <c r="BV84" s="216"/>
      <c r="BW84" s="216"/>
      <c r="BX84" s="216"/>
      <c r="BY84" s="216"/>
      <c r="BZ84" s="216"/>
      <c r="CA84" s="216"/>
      <c r="CB84" s="216"/>
      <c r="CC84" s="216"/>
      <c r="CD84" s="216"/>
      <c r="CE84" s="216"/>
      <c r="CF84" s="216"/>
      <c r="CG84" s="216"/>
      <c r="CH84" s="216"/>
      <c r="CI84" s="216"/>
      <c r="CJ84" s="216"/>
      <c r="CK84" s="216"/>
      <c r="CL84" s="216"/>
      <c r="CM84" s="216"/>
      <c r="CN84" s="216"/>
      <c r="CO84" s="216"/>
      <c r="CP84" s="216"/>
      <c r="CQ84" s="216"/>
      <c r="CR84" s="216"/>
      <c r="CS84" s="216"/>
      <c r="CT84" s="216"/>
      <c r="CU84" s="216"/>
      <c r="CV84" s="216"/>
      <c r="CW84" s="216"/>
      <c r="CX84" s="216"/>
      <c r="CY84" s="216"/>
      <c r="CZ84" s="216"/>
      <c r="DA84" s="216"/>
      <c r="DB84" s="216"/>
      <c r="DC84" s="216"/>
      <c r="DD84" s="216"/>
      <c r="DE84" s="216"/>
      <c r="DF84" s="216"/>
      <c r="DG84" s="216"/>
      <c r="DH84" s="216"/>
      <c r="DI84" s="216"/>
      <c r="DJ84" s="216"/>
      <c r="DK84" s="216"/>
      <c r="DL84" s="216"/>
      <c r="DM84" s="216"/>
      <c r="DN84" s="216"/>
      <c r="DO84" s="216"/>
      <c r="DP84" s="216"/>
      <c r="DQ84" s="216"/>
      <c r="DR84" s="216"/>
      <c r="DS84" s="216"/>
      <c r="DT84" s="216"/>
      <c r="DU84" s="216"/>
      <c r="DV84" s="216"/>
      <c r="DW84" s="216"/>
      <c r="DX84" s="216"/>
      <c r="DY84" s="216"/>
      <c r="DZ84" s="216"/>
      <c r="EA84" s="216"/>
      <c r="EB84" s="216"/>
      <c r="EC84" s="216"/>
      <c r="ED84" s="216"/>
      <c r="EE84" s="216"/>
      <c r="EF84" s="216"/>
      <c r="EG84" s="216"/>
      <c r="EH84" s="216"/>
      <c r="EI84" s="216"/>
      <c r="EJ84" s="216"/>
      <c r="EK84" s="216"/>
      <c r="EL84" s="216"/>
      <c r="EM84" s="216"/>
      <c r="EN84" s="216"/>
      <c r="EO84" s="216"/>
      <c r="EP84" s="216"/>
      <c r="EQ84" s="216"/>
      <c r="ER84" s="216"/>
      <c r="ES84" s="216"/>
      <c r="ET84" s="216"/>
      <c r="EU84" s="216"/>
      <c r="EV84" s="216"/>
      <c r="EW84" s="216"/>
    </row>
    <row r="85" spans="5:153" s="27" customFormat="1" ht="6" customHeight="1" x14ac:dyDescent="0.15">
      <c r="E85" s="201"/>
      <c r="G85" s="90"/>
      <c r="H85" s="55"/>
      <c r="I85" s="74"/>
      <c r="J85" s="74"/>
      <c r="K85" s="74"/>
      <c r="M85" s="74"/>
      <c r="N85" s="74"/>
      <c r="O85" s="74"/>
      <c r="P85" s="74"/>
      <c r="Q85" s="74"/>
      <c r="R85" s="74"/>
      <c r="S85" s="74"/>
      <c r="T85" s="74"/>
      <c r="U85" s="95"/>
      <c r="V85" s="74"/>
      <c r="W85" s="74"/>
      <c r="X85" s="126"/>
      <c r="Y85" s="126"/>
      <c r="Z85" s="126"/>
      <c r="AA85" s="74"/>
      <c r="AB85" s="74"/>
      <c r="AC85" s="74"/>
      <c r="AD85" s="74"/>
      <c r="AE85" s="74"/>
      <c r="AF85" s="74"/>
      <c r="AG85" s="74"/>
      <c r="AH85" s="74"/>
      <c r="AI85" s="74"/>
      <c r="AJ85" s="74"/>
      <c r="AK85" s="74"/>
      <c r="AL85" s="74"/>
      <c r="AM85" s="74"/>
      <c r="AN85" s="74"/>
      <c r="AO85" s="74"/>
      <c r="AP85" s="74"/>
      <c r="AQ85" s="74"/>
      <c r="AR85" s="74"/>
      <c r="AS85" s="74"/>
      <c r="AT85" s="74"/>
      <c r="AU85" s="74"/>
      <c r="AV85" s="126"/>
      <c r="AW85" s="126"/>
      <c r="AX85" s="126"/>
      <c r="AY85" s="74"/>
      <c r="AZ85" s="74"/>
      <c r="BA85" s="74"/>
      <c r="BB85" s="74"/>
      <c r="BC85" s="74"/>
      <c r="BD85" s="74"/>
      <c r="BE85" s="74"/>
      <c r="BF85" s="74"/>
      <c r="BG85" s="74"/>
      <c r="BH85" s="74"/>
      <c r="BI85" s="74"/>
      <c r="BJ85" s="74"/>
      <c r="BK85" s="74"/>
      <c r="BL85" s="74"/>
      <c r="BM85" s="74"/>
      <c r="BN85" s="74"/>
      <c r="BO85" s="94"/>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c r="EK85" s="201"/>
      <c r="EL85" s="201"/>
      <c r="EM85" s="201"/>
      <c r="EN85" s="201"/>
      <c r="EO85" s="201"/>
      <c r="EP85" s="201"/>
      <c r="EQ85" s="201"/>
      <c r="ER85" s="201"/>
      <c r="ES85" s="201"/>
      <c r="ET85" s="201"/>
      <c r="EU85" s="201"/>
      <c r="EV85" s="201"/>
      <c r="EW85" s="201"/>
    </row>
    <row r="86" spans="5:153" s="27" customFormat="1" ht="17" customHeight="1" x14ac:dyDescent="0.15">
      <c r="E86" s="201"/>
      <c r="G86" s="90"/>
      <c r="H86" s="55"/>
      <c r="I86" s="391" t="str">
        <f>X!$C$127</f>
        <v>Pompe nebulizzazione</v>
      </c>
      <c r="J86" s="74"/>
      <c r="K86" s="74"/>
      <c r="M86" s="74"/>
      <c r="N86" s="74"/>
      <c r="O86" s="74"/>
      <c r="P86" s="74"/>
      <c r="Q86" s="74"/>
      <c r="R86" s="74"/>
      <c r="S86" s="74"/>
      <c r="T86" s="74"/>
      <c r="U86" s="95" t="s">
        <v>83</v>
      </c>
      <c r="V86" s="74"/>
      <c r="W86" s="74"/>
      <c r="X86" s="1380"/>
      <c r="Y86" s="1380"/>
      <c r="Z86" s="1381"/>
      <c r="AA86" s="74"/>
      <c r="AB86" s="1415"/>
      <c r="AC86" s="1413"/>
      <c r="AD86" s="1413"/>
      <c r="AE86" s="1413"/>
      <c r="AF86" s="1413"/>
      <c r="AG86" s="1413"/>
      <c r="AH86" s="1413"/>
      <c r="AI86" s="1413"/>
      <c r="AJ86" s="1413"/>
      <c r="AK86" s="1413"/>
      <c r="AL86" s="1413"/>
      <c r="AM86" s="1413"/>
      <c r="AN86" s="1413"/>
      <c r="AO86" s="1413"/>
      <c r="AP86" s="1414"/>
      <c r="AQ86" s="171"/>
      <c r="AR86" s="74"/>
      <c r="AS86" s="74"/>
      <c r="AT86" s="74"/>
      <c r="AU86" s="74"/>
      <c r="AV86" s="1380"/>
      <c r="AW86" s="1380"/>
      <c r="AX86" s="1381"/>
      <c r="AY86" s="74"/>
      <c r="AZ86" s="1413"/>
      <c r="BA86" s="1413"/>
      <c r="BB86" s="1413"/>
      <c r="BC86" s="1413"/>
      <c r="BD86" s="1413"/>
      <c r="BE86" s="1413"/>
      <c r="BF86" s="1413"/>
      <c r="BG86" s="1413"/>
      <c r="BH86" s="1413"/>
      <c r="BI86" s="1413"/>
      <c r="BJ86" s="1413"/>
      <c r="BK86" s="1413"/>
      <c r="BL86" s="1413"/>
      <c r="BM86" s="1413"/>
      <c r="BN86" s="1414"/>
      <c r="BO86" s="94"/>
      <c r="BQ86" s="201"/>
      <c r="BR86" s="201"/>
      <c r="BS86" s="201" t="s">
        <v>844</v>
      </c>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row>
    <row r="87" spans="5:153" s="27" customFormat="1" ht="6" customHeight="1" x14ac:dyDescent="0.15">
      <c r="E87" s="201"/>
      <c r="G87" s="90"/>
      <c r="H87" s="55"/>
      <c r="I87" s="74"/>
      <c r="J87" s="74"/>
      <c r="K87" s="74"/>
      <c r="M87" s="74"/>
      <c r="N87" s="74"/>
      <c r="O87" s="74"/>
      <c r="P87" s="74"/>
      <c r="Q87" s="74"/>
      <c r="R87" s="74"/>
      <c r="S87" s="74"/>
      <c r="T87" s="74"/>
      <c r="U87" s="95"/>
      <c r="V87" s="74"/>
      <c r="W87" s="74"/>
      <c r="X87" s="126"/>
      <c r="Y87" s="126"/>
      <c r="Z87" s="126"/>
      <c r="AA87" s="74"/>
      <c r="AB87" s="74"/>
      <c r="AC87" s="74"/>
      <c r="AD87" s="74"/>
      <c r="AE87" s="74"/>
      <c r="AF87" s="74"/>
      <c r="AG87" s="74"/>
      <c r="AH87" s="74"/>
      <c r="AI87" s="74"/>
      <c r="AJ87" s="74"/>
      <c r="AK87" s="74"/>
      <c r="AL87" s="74"/>
      <c r="AM87" s="74"/>
      <c r="AN87" s="74"/>
      <c r="AO87" s="74"/>
      <c r="AP87" s="74"/>
      <c r="AQ87" s="74"/>
      <c r="AR87" s="74"/>
      <c r="AS87" s="74"/>
      <c r="AT87" s="74"/>
      <c r="AU87" s="74"/>
      <c r="AV87" s="126"/>
      <c r="AW87" s="126"/>
      <c r="AX87" s="126"/>
      <c r="AY87" s="74"/>
      <c r="AZ87" s="74"/>
      <c r="BA87" s="74"/>
      <c r="BB87" s="74"/>
      <c r="BC87" s="74"/>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row>
    <row r="88" spans="5:153" s="27" customFormat="1" ht="17" customHeight="1" x14ac:dyDescent="0.15">
      <c r="E88" s="201"/>
      <c r="G88" s="90"/>
      <c r="H88" s="55"/>
      <c r="I88" s="391" t="str">
        <f>X!$C$243</f>
        <v>Ventilatori raffreddato /condensatore</v>
      </c>
      <c r="J88" s="74"/>
      <c r="K88" s="74"/>
      <c r="M88" s="74"/>
      <c r="N88" s="74"/>
      <c r="O88" s="74"/>
      <c r="P88" s="74"/>
      <c r="Q88" s="74"/>
      <c r="R88" s="74"/>
      <c r="S88" s="74"/>
      <c r="T88" s="74"/>
      <c r="U88" s="95" t="s">
        <v>83</v>
      </c>
      <c r="V88" s="74"/>
      <c r="W88" s="74"/>
      <c r="X88" s="1380"/>
      <c r="Y88" s="1380"/>
      <c r="Z88" s="1381"/>
      <c r="AA88" s="74"/>
      <c r="AB88" s="1413"/>
      <c r="AC88" s="1413"/>
      <c r="AD88" s="1413"/>
      <c r="AE88" s="1413"/>
      <c r="AF88" s="1413"/>
      <c r="AG88" s="1413"/>
      <c r="AH88" s="1413"/>
      <c r="AI88" s="1413"/>
      <c r="AJ88" s="1413"/>
      <c r="AK88" s="1413"/>
      <c r="AL88" s="1413"/>
      <c r="AM88" s="1413"/>
      <c r="AN88" s="1413"/>
      <c r="AO88" s="1413"/>
      <c r="AP88" s="1414"/>
      <c r="AQ88" s="171"/>
      <c r="AR88" s="74"/>
      <c r="AS88" s="74"/>
      <c r="AT88" s="74"/>
      <c r="AU88" s="74"/>
      <c r="AV88" s="1380"/>
      <c r="AW88" s="1380"/>
      <c r="AX88" s="1381"/>
      <c r="AY88" s="74"/>
      <c r="AZ88" s="1413"/>
      <c r="BA88" s="1413"/>
      <c r="BB88" s="1413"/>
      <c r="BC88" s="1413"/>
      <c r="BD88" s="1413"/>
      <c r="BE88" s="1413"/>
      <c r="BF88" s="1413"/>
      <c r="BG88" s="1413"/>
      <c r="BH88" s="1413"/>
      <c r="BI88" s="1413"/>
      <c r="BJ88" s="1413"/>
      <c r="BK88" s="1413"/>
      <c r="BL88" s="1413"/>
      <c r="BM88" s="1413"/>
      <c r="BN88" s="1414"/>
      <c r="BO88" s="94"/>
      <c r="BQ88" s="201"/>
      <c r="BR88" s="201"/>
      <c r="BS88" s="201" t="s">
        <v>845</v>
      </c>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c r="EK88" s="201"/>
      <c r="EL88" s="201"/>
      <c r="EM88" s="201"/>
      <c r="EN88" s="201"/>
      <c r="EO88" s="201"/>
      <c r="EP88" s="201"/>
      <c r="EQ88" s="201"/>
      <c r="ER88" s="201"/>
      <c r="ES88" s="201"/>
      <c r="ET88" s="201"/>
      <c r="EU88" s="201"/>
      <c r="EV88" s="201"/>
      <c r="EW88" s="201"/>
    </row>
    <row r="89" spans="5:153" s="27" customFormat="1" ht="6" customHeight="1" x14ac:dyDescent="0.15">
      <c r="E89" s="201"/>
      <c r="G89" s="90"/>
      <c r="H89" s="347"/>
      <c r="I89" s="74"/>
      <c r="J89" s="74"/>
      <c r="K89" s="74"/>
      <c r="M89" s="74"/>
      <c r="N89" s="74"/>
      <c r="O89" s="74"/>
      <c r="P89" s="74"/>
      <c r="Q89" s="74"/>
      <c r="R89" s="74"/>
      <c r="S89" s="74"/>
      <c r="T89" s="74"/>
      <c r="U89" s="95"/>
      <c r="V89" s="74"/>
      <c r="W89" s="74"/>
      <c r="X89" s="126"/>
      <c r="Y89" s="126"/>
      <c r="Z89" s="126"/>
      <c r="AA89" s="74"/>
      <c r="AB89" s="74"/>
      <c r="AC89" s="74"/>
      <c r="AD89" s="74"/>
      <c r="AE89" s="74"/>
      <c r="AF89" s="74"/>
      <c r="AG89" s="74"/>
      <c r="AH89" s="74"/>
      <c r="AI89" s="74"/>
      <c r="AJ89" s="74"/>
      <c r="AK89" s="74"/>
      <c r="AL89" s="74"/>
      <c r="AM89" s="74"/>
      <c r="AN89" s="74"/>
      <c r="AO89" s="74"/>
      <c r="AP89" s="74"/>
      <c r="AQ89" s="74"/>
      <c r="AR89" s="74"/>
      <c r="AS89" s="74"/>
      <c r="AT89" s="74"/>
      <c r="AU89" s="74"/>
      <c r="AV89" s="126"/>
      <c r="AW89" s="126"/>
      <c r="AX89" s="126"/>
      <c r="AY89" s="74"/>
      <c r="AZ89" s="74"/>
      <c r="BA89" s="74"/>
      <c r="BB89" s="74"/>
      <c r="BC89" s="74"/>
      <c r="BD89" s="74"/>
      <c r="BE89" s="74"/>
      <c r="BF89" s="74"/>
      <c r="BG89" s="74"/>
      <c r="BH89" s="74"/>
      <c r="BI89" s="74"/>
      <c r="BJ89" s="74"/>
      <c r="BK89" s="74"/>
      <c r="BL89" s="74"/>
      <c r="BM89" s="74"/>
      <c r="BN89" s="74"/>
      <c r="BO89" s="94"/>
      <c r="BQ89" s="201"/>
      <c r="BR89" s="201"/>
      <c r="BS89" s="201"/>
      <c r="BT89" s="201"/>
      <c r="BU89" s="201"/>
      <c r="BV89" s="201"/>
      <c r="BW89" s="201"/>
      <c r="BX89" s="201"/>
      <c r="BY89" s="201"/>
      <c r="BZ89" s="201"/>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c r="EK89" s="201"/>
      <c r="EL89" s="201"/>
      <c r="EM89" s="201"/>
      <c r="EN89" s="201"/>
      <c r="EO89" s="201"/>
      <c r="EP89" s="201"/>
      <c r="EQ89" s="201"/>
      <c r="ER89" s="201"/>
      <c r="ES89" s="201"/>
      <c r="ET89" s="201"/>
      <c r="EU89" s="201"/>
      <c r="EV89" s="201"/>
      <c r="EW89" s="201"/>
    </row>
    <row r="90" spans="5:153" s="27" customFormat="1" ht="17" customHeight="1" x14ac:dyDescent="0.2">
      <c r="E90" s="201"/>
      <c r="G90" s="90"/>
      <c r="H90" s="55"/>
      <c r="I90" s="1427"/>
      <c r="J90" s="1427"/>
      <c r="K90" s="1427"/>
      <c r="L90" s="1427"/>
      <c r="M90" s="1427"/>
      <c r="N90" s="1427"/>
      <c r="O90" s="1427"/>
      <c r="P90" s="1427"/>
      <c r="Q90" s="1427"/>
      <c r="R90" s="1427"/>
      <c r="S90" s="1428"/>
      <c r="T90" s="74"/>
      <c r="U90" s="95" t="s">
        <v>83</v>
      </c>
      <c r="V90" s="74"/>
      <c r="W90" s="74"/>
      <c r="X90" s="1380"/>
      <c r="Y90" s="1380"/>
      <c r="Z90" s="1381"/>
      <c r="AA90" s="74"/>
      <c r="AB90" s="1413"/>
      <c r="AC90" s="1413"/>
      <c r="AD90" s="1413"/>
      <c r="AE90" s="1413"/>
      <c r="AF90" s="1413"/>
      <c r="AG90" s="1413"/>
      <c r="AH90" s="1413"/>
      <c r="AI90" s="1413"/>
      <c r="AJ90" s="1413"/>
      <c r="AK90" s="1413"/>
      <c r="AL90" s="1413"/>
      <c r="AM90" s="1413"/>
      <c r="AN90" s="1413"/>
      <c r="AO90" s="1413"/>
      <c r="AP90" s="1414"/>
      <c r="AQ90" s="171"/>
      <c r="AR90" s="445" t="s">
        <v>266</v>
      </c>
      <c r="AS90" s="445" t="s">
        <v>266</v>
      </c>
      <c r="AT90" s="445" t="s">
        <v>266</v>
      </c>
      <c r="AU90" s="74"/>
      <c r="AV90" s="1380"/>
      <c r="AW90" s="1380"/>
      <c r="AX90" s="1381"/>
      <c r="AY90" s="74"/>
      <c r="AZ90" s="1413"/>
      <c r="BA90" s="1413"/>
      <c r="BB90" s="1413"/>
      <c r="BC90" s="1413"/>
      <c r="BD90" s="1413"/>
      <c r="BE90" s="1413"/>
      <c r="BF90" s="1413"/>
      <c r="BG90" s="1413"/>
      <c r="BH90" s="1413"/>
      <c r="BI90" s="1413"/>
      <c r="BJ90" s="1413"/>
      <c r="BK90" s="1413"/>
      <c r="BL90" s="1413"/>
      <c r="BM90" s="1413"/>
      <c r="BN90" s="1414"/>
      <c r="BO90" s="94"/>
      <c r="BQ90" s="201"/>
      <c r="BR90" s="201"/>
      <c r="BS90" s="201"/>
      <c r="BT90" s="201"/>
      <c r="BU90" s="201"/>
      <c r="BV90" s="788">
        <f>LEN(CA90)</f>
        <v>101</v>
      </c>
      <c r="BW90" s="788"/>
      <c r="BX90" s="788"/>
      <c r="BY90" s="788"/>
      <c r="BZ90" s="201" t="s">
        <v>391</v>
      </c>
      <c r="CA90" s="201" t="str">
        <f>X!E502</f>
        <v>Falls es zusätzliche Hilfsbetriebe auf der «warmen Seite» gibt, können diese hier eingetragen werden.</v>
      </c>
      <c r="CB90" s="201" t="str">
        <f>X!F502</f>
        <v>S'il y a des unités auxiliaires supplémentaires du «côté chaud»,elles peuvent être saisies ici.</v>
      </c>
      <c r="CC90" s="201" t="str">
        <f>X!G502</f>
        <v>In presenza di aggregati ausiliari supplementari nella «parte caldo» è possibile inserirli qui.</v>
      </c>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c r="EK90" s="201"/>
      <c r="EL90" s="201"/>
      <c r="EM90" s="201"/>
      <c r="EN90" s="201"/>
      <c r="EO90" s="201"/>
      <c r="EP90" s="201"/>
      <c r="EQ90" s="201"/>
      <c r="ER90" s="201"/>
      <c r="ES90" s="201"/>
      <c r="ET90" s="201"/>
      <c r="EU90" s="201"/>
      <c r="EV90" s="201"/>
      <c r="EW90" s="201"/>
    </row>
    <row r="91" spans="5:153" x14ac:dyDescent="0.15">
      <c r="E91" s="63"/>
      <c r="G91" s="118"/>
      <c r="BO91" s="121"/>
    </row>
    <row r="92" spans="5:153" x14ac:dyDescent="0.15">
      <c r="E92" s="63"/>
      <c r="G92" s="118"/>
      <c r="BO92" s="121"/>
    </row>
    <row r="93" spans="5:153" x14ac:dyDescent="0.15">
      <c r="E93" s="63"/>
      <c r="G93" s="118"/>
      <c r="BO93" s="121"/>
    </row>
    <row r="94" spans="5:153" s="27" customFormat="1" ht="17" customHeight="1" x14ac:dyDescent="0.15">
      <c r="E94" s="201"/>
      <c r="G94" s="90"/>
      <c r="H94" s="764"/>
      <c r="I94" s="784"/>
      <c r="J94" s="784"/>
      <c r="K94" s="784"/>
      <c r="L94" s="784"/>
      <c r="M94" s="784"/>
      <c r="N94" s="784"/>
      <c r="O94" s="784"/>
      <c r="P94" s="784"/>
      <c r="Q94" s="784"/>
      <c r="R94" s="784"/>
      <c r="S94" s="784"/>
      <c r="T94" s="784"/>
      <c r="U94" s="791"/>
      <c r="V94" s="784"/>
      <c r="W94" s="784"/>
      <c r="X94" s="784"/>
      <c r="Y94" s="784"/>
      <c r="Z94" s="784"/>
      <c r="AA94" s="1114" t="str">
        <f>X!C454</f>
        <v>Refrigeratori di liquidi raffreddati ad acqua</v>
      </c>
      <c r="AB94" s="1111"/>
      <c r="AC94" s="1111"/>
      <c r="AD94" s="1111"/>
      <c r="AE94" s="1111"/>
      <c r="AF94" s="1112"/>
      <c r="AG94" s="1112"/>
      <c r="AH94" s="1112"/>
      <c r="AI94" s="1112"/>
      <c r="AJ94" s="1112"/>
      <c r="AK94" s="1111"/>
      <c r="AL94" s="1111"/>
      <c r="AM94" s="1111"/>
      <c r="AN94" s="1111"/>
      <c r="AO94" s="1111"/>
      <c r="AP94" s="1111"/>
      <c r="AQ94" s="1111"/>
      <c r="AR94" s="1111"/>
      <c r="AS94" s="1111"/>
      <c r="AT94" s="1111"/>
      <c r="AU94" s="1111"/>
      <c r="AV94" s="1114" t="str">
        <f>X!C455</f>
        <v>Refrigeratori di liquidi raffreddati ad aria</v>
      </c>
      <c r="AW94" s="1111"/>
      <c r="AX94" s="1111"/>
      <c r="AY94" s="1111"/>
      <c r="AZ94" s="784"/>
      <c r="BA94" s="784"/>
      <c r="BB94" s="784"/>
      <c r="BC94" s="784"/>
      <c r="BD94" s="784"/>
      <c r="BE94" s="784"/>
      <c r="BF94" s="784"/>
      <c r="BG94" s="784"/>
      <c r="BH94" s="784"/>
      <c r="BI94" s="784"/>
      <c r="BJ94" s="784"/>
      <c r="BK94" s="784"/>
      <c r="BL94" s="784"/>
      <c r="BM94" s="784"/>
      <c r="BN94" s="201"/>
      <c r="BO94" s="94"/>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row>
    <row r="95" spans="5:153" s="27" customFormat="1" ht="6" customHeight="1" x14ac:dyDescent="0.15">
      <c r="E95" s="201"/>
      <c r="G95" s="90"/>
      <c r="H95" s="764"/>
      <c r="I95" s="784"/>
      <c r="J95" s="784"/>
      <c r="K95" s="784"/>
      <c r="L95" s="784"/>
      <c r="M95" s="784"/>
      <c r="N95" s="784"/>
      <c r="O95" s="784"/>
      <c r="P95" s="784"/>
      <c r="Q95" s="784"/>
      <c r="R95" s="784"/>
      <c r="S95" s="784"/>
      <c r="T95" s="784"/>
      <c r="U95" s="791"/>
      <c r="V95" s="784"/>
      <c r="W95" s="784"/>
      <c r="X95" s="784"/>
      <c r="Y95" s="784"/>
      <c r="Z95" s="784"/>
      <c r="AA95" s="784"/>
      <c r="AB95" s="784"/>
      <c r="AC95" s="784"/>
      <c r="AD95" s="784"/>
      <c r="AE95" s="784"/>
      <c r="AF95" s="794"/>
      <c r="AG95" s="794"/>
      <c r="AH95" s="794"/>
      <c r="AI95" s="794"/>
      <c r="AJ95" s="794"/>
      <c r="AK95" s="784"/>
      <c r="AL95" s="784"/>
      <c r="AM95" s="784"/>
      <c r="AN95" s="784"/>
      <c r="AO95" s="784"/>
      <c r="AP95" s="784"/>
      <c r="AQ95" s="784"/>
      <c r="AR95" s="784"/>
      <c r="AS95" s="784"/>
      <c r="AT95" s="784"/>
      <c r="AU95" s="784"/>
      <c r="AV95" s="784"/>
      <c r="AW95" s="784"/>
      <c r="AX95" s="784"/>
      <c r="AY95" s="784"/>
      <c r="AZ95" s="784"/>
      <c r="BA95" s="784"/>
      <c r="BB95" s="784"/>
      <c r="BC95" s="784"/>
      <c r="BD95" s="784"/>
      <c r="BE95" s="784"/>
      <c r="BF95" s="784"/>
      <c r="BG95" s="784"/>
      <c r="BH95" s="784"/>
      <c r="BI95" s="784"/>
      <c r="BJ95" s="784"/>
      <c r="BK95" s="784"/>
      <c r="BL95" s="784"/>
      <c r="BM95" s="784"/>
      <c r="BN95" s="201"/>
      <c r="BO95" s="94"/>
      <c r="BQ95" s="201"/>
      <c r="BR95" s="201"/>
      <c r="BS95" s="201"/>
      <c r="BT95" s="201"/>
      <c r="BU95" s="201"/>
      <c r="BV95" s="201"/>
      <c r="BW95" s="201"/>
      <c r="BX95" s="201"/>
      <c r="BY95" s="201"/>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c r="EK95" s="201"/>
      <c r="EL95" s="201"/>
      <c r="EM95" s="201"/>
      <c r="EN95" s="201"/>
      <c r="EO95" s="201"/>
      <c r="EP95" s="201"/>
      <c r="EQ95" s="201"/>
      <c r="ER95" s="201"/>
      <c r="ES95" s="201"/>
      <c r="ET95" s="201"/>
      <c r="EU95" s="201"/>
      <c r="EV95" s="201"/>
      <c r="EW95" s="201"/>
    </row>
    <row r="96" spans="5:153" s="27" customFormat="1" ht="17" customHeight="1" x14ac:dyDescent="0.15">
      <c r="E96" s="201"/>
      <c r="G96" s="90"/>
      <c r="H96" s="764"/>
      <c r="I96" s="1113" t="str">
        <f>X!C453</f>
        <v>Quali informazioni sono registrate sotto quale voce?</v>
      </c>
      <c r="J96" s="784"/>
      <c r="K96" s="784"/>
      <c r="L96" s="784"/>
      <c r="M96" s="784"/>
      <c r="N96" s="784"/>
      <c r="O96" s="784"/>
      <c r="P96" s="784"/>
      <c r="Q96" s="784"/>
      <c r="R96" s="784"/>
      <c r="S96" s="784"/>
      <c r="T96" s="784"/>
      <c r="U96" s="791"/>
      <c r="V96" s="784"/>
      <c r="W96" s="784"/>
      <c r="X96" s="784"/>
      <c r="Y96" s="784"/>
      <c r="Z96" s="784"/>
      <c r="AA96" s="1554"/>
      <c r="AB96" s="1554"/>
      <c r="AC96" s="1554"/>
      <c r="AD96" s="1554"/>
      <c r="AE96" s="1554"/>
      <c r="AF96" s="1581"/>
      <c r="AG96" s="1581"/>
      <c r="AH96" s="1581"/>
      <c r="AI96" s="1581"/>
      <c r="AJ96" s="1581"/>
      <c r="AK96" s="1581"/>
      <c r="AL96" s="1554"/>
      <c r="AM96" s="1554"/>
      <c r="AN96" s="1554"/>
      <c r="AO96" s="1554"/>
      <c r="AP96" s="1554"/>
      <c r="AQ96" s="1554"/>
      <c r="AR96" s="784"/>
      <c r="AS96" s="784"/>
      <c r="AT96" s="784"/>
      <c r="AU96" s="784"/>
      <c r="AV96" s="1554"/>
      <c r="AW96" s="1554"/>
      <c r="AX96" s="1554"/>
      <c r="AY96" s="1554"/>
      <c r="AZ96" s="1554"/>
      <c r="BA96" s="1554"/>
      <c r="BB96" s="1554"/>
      <c r="BC96" s="1554"/>
      <c r="BD96" s="1554"/>
      <c r="BE96" s="1554"/>
      <c r="BF96" s="1554"/>
      <c r="BG96" s="1554"/>
      <c r="BH96" s="1554"/>
      <c r="BI96" s="1554"/>
      <c r="BJ96" s="1554"/>
      <c r="BK96" s="1554"/>
      <c r="BL96" s="1554"/>
      <c r="BM96" s="784"/>
      <c r="BN96" s="201"/>
      <c r="BO96" s="94"/>
      <c r="BQ96" s="201"/>
      <c r="BR96" s="201"/>
      <c r="BS96" s="201"/>
      <c r="BT96" s="201"/>
      <c r="BU96" s="201"/>
      <c r="BV96" s="201"/>
      <c r="BW96" s="201"/>
      <c r="BX96" s="201"/>
      <c r="BY96" s="201"/>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c r="EK96" s="201"/>
      <c r="EL96" s="201"/>
      <c r="EM96" s="201"/>
      <c r="EN96" s="201"/>
      <c r="EO96" s="201"/>
      <c r="EP96" s="201"/>
      <c r="EQ96" s="201"/>
      <c r="ER96" s="201"/>
      <c r="ES96" s="201"/>
      <c r="ET96" s="201"/>
      <c r="EU96" s="201"/>
      <c r="EV96" s="201"/>
      <c r="EW96" s="201"/>
    </row>
    <row r="97" spans="5:153" s="27" customFormat="1" ht="102" customHeight="1" x14ac:dyDescent="0.15">
      <c r="E97" s="201"/>
      <c r="G97" s="90"/>
      <c r="H97" s="764"/>
      <c r="I97" s="784"/>
      <c r="J97" s="784"/>
      <c r="K97" s="784"/>
      <c r="L97" s="784"/>
      <c r="M97" s="784"/>
      <c r="N97" s="784"/>
      <c r="O97" s="784"/>
      <c r="P97" s="784"/>
      <c r="Q97" s="784"/>
      <c r="R97" s="784"/>
      <c r="S97" s="784"/>
      <c r="T97" s="784"/>
      <c r="U97" s="791"/>
      <c r="V97" s="784"/>
      <c r="W97" s="784"/>
      <c r="X97" s="784"/>
      <c r="Y97" s="784"/>
      <c r="Z97" s="784"/>
      <c r="AA97" s="784"/>
      <c r="AB97" s="784"/>
      <c r="AC97" s="784"/>
      <c r="AD97" s="784"/>
      <c r="AE97" s="784"/>
      <c r="AF97" s="794"/>
      <c r="AG97" s="794"/>
      <c r="AH97" s="794"/>
      <c r="AI97" s="794"/>
      <c r="AJ97" s="794"/>
      <c r="AK97" s="784"/>
      <c r="AL97" s="784"/>
      <c r="AM97" s="784"/>
      <c r="AN97" s="784"/>
      <c r="AO97" s="784"/>
      <c r="AP97" s="784"/>
      <c r="AQ97" s="784"/>
      <c r="AR97" s="784"/>
      <c r="AS97" s="784"/>
      <c r="AT97" s="784"/>
      <c r="AU97" s="784"/>
      <c r="AV97" s="784"/>
      <c r="AW97" s="784"/>
      <c r="AX97" s="784"/>
      <c r="AY97" s="784"/>
      <c r="AZ97" s="784"/>
      <c r="BA97" s="784"/>
      <c r="BB97" s="784"/>
      <c r="BC97" s="784"/>
      <c r="BD97" s="784"/>
      <c r="BE97" s="784"/>
      <c r="BF97" s="784"/>
      <c r="BG97" s="784"/>
      <c r="BH97" s="784"/>
      <c r="BI97" s="784"/>
      <c r="BJ97" s="784"/>
      <c r="BK97" s="784"/>
      <c r="BL97" s="784"/>
      <c r="BM97" s="784"/>
      <c r="BN97" s="201"/>
      <c r="BO97" s="94"/>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c r="EK97" s="201"/>
      <c r="EL97" s="201"/>
      <c r="EM97" s="201"/>
      <c r="EN97" s="201"/>
      <c r="EO97" s="201"/>
      <c r="EP97" s="201"/>
      <c r="EQ97" s="201"/>
      <c r="ER97" s="201"/>
      <c r="ES97" s="201"/>
      <c r="ET97" s="201"/>
      <c r="EU97" s="201"/>
      <c r="EV97" s="201"/>
      <c r="EW97" s="201"/>
    </row>
    <row r="98" spans="5:153" ht="17" customHeight="1" x14ac:dyDescent="0.15">
      <c r="E98" s="63"/>
      <c r="G98" s="118"/>
      <c r="BO98" s="121"/>
    </row>
    <row r="99" spans="5:153" ht="10" customHeight="1" x14ac:dyDescent="0.15">
      <c r="E99" s="63"/>
      <c r="G99" s="118"/>
      <c r="BO99" s="121"/>
    </row>
    <row r="100" spans="5:153" ht="17" customHeight="1" x14ac:dyDescent="0.15">
      <c r="E100" s="63"/>
      <c r="G100" s="118"/>
      <c r="BO100" s="121"/>
    </row>
    <row r="101" spans="5:153" s="27" customFormat="1" ht="17" customHeight="1" x14ac:dyDescent="0.15">
      <c r="E101" s="201"/>
      <c r="G101" s="90"/>
      <c r="H101" s="364">
        <v>2.4</v>
      </c>
      <c r="I101" s="399" t="str">
        <f>X!$C$121</f>
        <v>Aggregati ausiliari «parte freddo»</v>
      </c>
      <c r="J101" s="115"/>
      <c r="K101" s="115"/>
      <c r="L101" s="74"/>
      <c r="M101" s="74"/>
      <c r="X101" s="74" t="str">
        <f>X82</f>
        <v>P elettrica</v>
      </c>
      <c r="Y101" s="74"/>
      <c r="Z101" s="74"/>
      <c r="AB101" s="74" t="str">
        <f>AB82</f>
        <v>Tipo di regolazione</v>
      </c>
      <c r="AC101" s="74"/>
      <c r="AD101" s="74"/>
      <c r="AE101" s="74"/>
      <c r="AF101" s="74"/>
      <c r="AG101" s="74"/>
      <c r="AH101" s="74"/>
      <c r="AI101" s="74"/>
      <c r="AJ101" s="74"/>
      <c r="AK101" s="74"/>
      <c r="AL101" s="74"/>
      <c r="AM101" s="74"/>
      <c r="AN101" s="74"/>
      <c r="AO101" s="74"/>
      <c r="AP101" s="74"/>
      <c r="AQ101" s="74"/>
      <c r="AR101" s="74"/>
      <c r="AS101" s="74"/>
      <c r="AT101" s="74"/>
      <c r="AU101" s="122"/>
      <c r="AV101" s="74" t="str">
        <f>AV82</f>
        <v>P elettrica</v>
      </c>
      <c r="AW101" s="74"/>
      <c r="AX101" s="74"/>
      <c r="AZ101" s="74" t="str">
        <f>AZ82</f>
        <v>Tipo di regolazione</v>
      </c>
      <c r="BA101" s="74"/>
      <c r="BB101" s="74"/>
      <c r="BC101" s="74"/>
      <c r="BD101" s="74"/>
      <c r="BE101" s="74"/>
      <c r="BF101" s="74"/>
      <c r="BG101" s="74"/>
      <c r="BH101" s="74"/>
      <c r="BI101" s="74"/>
      <c r="BJ101" s="74"/>
      <c r="BK101" s="74"/>
      <c r="BL101" s="74"/>
      <c r="BM101" s="74"/>
      <c r="BN101" s="74"/>
      <c r="BO101" s="94"/>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c r="EK101" s="201"/>
      <c r="EL101" s="201"/>
      <c r="EM101" s="201"/>
      <c r="EN101" s="201"/>
      <c r="EO101" s="201"/>
      <c r="EP101" s="201"/>
      <c r="EQ101" s="201"/>
      <c r="ER101" s="201"/>
      <c r="ES101" s="201"/>
      <c r="ET101" s="201"/>
      <c r="EU101" s="201"/>
      <c r="EV101" s="201"/>
      <c r="EW101" s="201"/>
    </row>
    <row r="102" spans="5:153" s="27" customFormat="1" ht="6" customHeight="1" x14ac:dyDescent="0.15">
      <c r="E102" s="201"/>
      <c r="G102" s="90"/>
      <c r="H102" s="347"/>
      <c r="I102" s="74"/>
      <c r="J102" s="74"/>
      <c r="K102" s="74"/>
      <c r="L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c r="EK102" s="201"/>
      <c r="EL102" s="201"/>
      <c r="EM102" s="201"/>
      <c r="EN102" s="201"/>
      <c r="EO102" s="201"/>
      <c r="EP102" s="201"/>
      <c r="EQ102" s="201"/>
      <c r="ER102" s="201"/>
      <c r="ES102" s="201"/>
      <c r="ET102" s="201"/>
      <c r="EU102" s="201"/>
      <c r="EV102" s="201"/>
      <c r="EW102" s="201"/>
    </row>
    <row r="103" spans="5:153" s="27" customFormat="1" ht="17" customHeight="1" x14ac:dyDescent="0.2">
      <c r="E103" s="201"/>
      <c r="G103" s="90"/>
      <c r="H103" s="55"/>
      <c r="I103" s="1427"/>
      <c r="J103" s="1427"/>
      <c r="K103" s="1427"/>
      <c r="L103" s="1427"/>
      <c r="M103" s="1427"/>
      <c r="N103" s="1427"/>
      <c r="O103" s="1427"/>
      <c r="P103" s="1427"/>
      <c r="Q103" s="1427"/>
      <c r="R103" s="1427"/>
      <c r="S103" s="1428"/>
      <c r="T103" s="74"/>
      <c r="U103" s="95" t="s">
        <v>83</v>
      </c>
      <c r="V103" s="74"/>
      <c r="W103" s="74"/>
      <c r="X103" s="1380"/>
      <c r="Y103" s="1380"/>
      <c r="Z103" s="1381"/>
      <c r="AA103" s="74"/>
      <c r="AB103" s="1413"/>
      <c r="AC103" s="1413"/>
      <c r="AD103" s="1413"/>
      <c r="AE103" s="1413"/>
      <c r="AF103" s="1413"/>
      <c r="AG103" s="1413"/>
      <c r="AH103" s="1413"/>
      <c r="AI103" s="1413"/>
      <c r="AJ103" s="1413"/>
      <c r="AK103" s="1413"/>
      <c r="AL103" s="1413"/>
      <c r="AM103" s="1413"/>
      <c r="AN103" s="1413"/>
      <c r="AO103" s="1413"/>
      <c r="AP103" s="1414"/>
      <c r="AQ103" s="171"/>
      <c r="AR103" s="445" t="s">
        <v>266</v>
      </c>
      <c r="AS103" s="445" t="s">
        <v>266</v>
      </c>
      <c r="AT103" s="445" t="s">
        <v>266</v>
      </c>
      <c r="AU103" s="74"/>
      <c r="AV103" s="1380"/>
      <c r="AW103" s="1380"/>
      <c r="AX103" s="1381"/>
      <c r="AY103" s="74"/>
      <c r="AZ103" s="1413"/>
      <c r="BA103" s="1413"/>
      <c r="BB103" s="1413"/>
      <c r="BC103" s="1413"/>
      <c r="BD103" s="1413"/>
      <c r="BE103" s="1413"/>
      <c r="BF103" s="1413"/>
      <c r="BG103" s="1413"/>
      <c r="BH103" s="1413"/>
      <c r="BI103" s="1413"/>
      <c r="BJ103" s="1413"/>
      <c r="BK103" s="1413"/>
      <c r="BL103" s="1413"/>
      <c r="BM103" s="1413"/>
      <c r="BN103" s="1414"/>
      <c r="BO103" s="94"/>
      <c r="BQ103" s="201"/>
      <c r="BR103" s="201"/>
      <c r="BS103" s="201"/>
      <c r="BT103" s="201"/>
      <c r="BU103" s="201"/>
      <c r="BV103" s="788">
        <f>LEN(CA103)</f>
        <v>154</v>
      </c>
      <c r="BW103" s="788"/>
      <c r="BX103" s="788"/>
      <c r="BY103" s="788"/>
      <c r="BZ103" s="201" t="s">
        <v>392</v>
      </c>
      <c r="CA103" s="201" t="str">
        <f>X!E504</f>
        <v>Falls es zusätzliche Hilfsbetriebe auf der «kalten Seite» gibt, die im SEER resp. SEPR noch nicht eingerechnet sind, können diese hier eingetragen werden.</v>
      </c>
      <c r="CB103" s="201" t="str">
        <f>X!F504</f>
        <v>S'il y a des unités auxiliaires supplémentaires du «côté froid» non intégrés dans le SEER resp. SEPR , elles peuvent être saisies ici.</v>
      </c>
      <c r="CC103" s="201" t="str">
        <f>X!G504</f>
        <v>In presenza di aggregati ausiliari supplementari nella «parte freddo» non ancora calcolati nell SEER resp. SEPR, è possibile inserirli qui.</v>
      </c>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c r="EK103" s="201"/>
      <c r="EL103" s="201"/>
      <c r="EM103" s="201"/>
      <c r="EN103" s="201"/>
      <c r="EO103" s="201"/>
      <c r="EP103" s="201"/>
      <c r="EQ103" s="201"/>
      <c r="ER103" s="201"/>
      <c r="ES103" s="201"/>
      <c r="ET103" s="201"/>
      <c r="EU103" s="201"/>
      <c r="EV103" s="201"/>
      <c r="EW103" s="201"/>
    </row>
    <row r="104" spans="5:153" s="27" customFormat="1" ht="6" customHeight="1" x14ac:dyDescent="0.15">
      <c r="E104" s="201"/>
      <c r="G104" s="90"/>
      <c r="H104" s="347"/>
      <c r="I104" s="74"/>
      <c r="J104" s="74"/>
      <c r="K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c r="EK104" s="201"/>
      <c r="EL104" s="201"/>
      <c r="EM104" s="201"/>
      <c r="EN104" s="201"/>
      <c r="EO104" s="201"/>
      <c r="EP104" s="201"/>
      <c r="EQ104" s="201"/>
      <c r="ER104" s="201"/>
      <c r="ES104" s="201"/>
      <c r="ET104" s="201"/>
      <c r="EU104" s="201"/>
      <c r="EV104" s="201"/>
      <c r="EW104" s="201"/>
    </row>
    <row r="105" spans="5:153" s="27" customFormat="1" ht="17" customHeight="1" x14ac:dyDescent="0.2">
      <c r="E105" s="201"/>
      <c r="G105" s="90"/>
      <c r="H105" s="55"/>
      <c r="I105" s="1427"/>
      <c r="J105" s="1427"/>
      <c r="K105" s="1427"/>
      <c r="L105" s="1427"/>
      <c r="M105" s="1427"/>
      <c r="N105" s="1427"/>
      <c r="O105" s="1427"/>
      <c r="P105" s="1427"/>
      <c r="Q105" s="1427"/>
      <c r="R105" s="1427"/>
      <c r="S105" s="1428"/>
      <c r="T105" s="74"/>
      <c r="U105" s="95" t="s">
        <v>83</v>
      </c>
      <c r="V105" s="74"/>
      <c r="W105" s="74"/>
      <c r="X105" s="1380"/>
      <c r="Y105" s="1380"/>
      <c r="Z105" s="1381"/>
      <c r="AA105" s="74"/>
      <c r="AB105" s="1413"/>
      <c r="AC105" s="1413"/>
      <c r="AD105" s="1413"/>
      <c r="AE105" s="1413"/>
      <c r="AF105" s="1413"/>
      <c r="AG105" s="1413"/>
      <c r="AH105" s="1413"/>
      <c r="AI105" s="1413"/>
      <c r="AJ105" s="1413"/>
      <c r="AK105" s="1413"/>
      <c r="AL105" s="1413"/>
      <c r="AM105" s="1413"/>
      <c r="AN105" s="1413"/>
      <c r="AO105" s="1413"/>
      <c r="AP105" s="1414"/>
      <c r="AQ105" s="171"/>
      <c r="AR105" s="445" t="s">
        <v>266</v>
      </c>
      <c r="AS105" s="445" t="s">
        <v>266</v>
      </c>
      <c r="AT105" s="445" t="s">
        <v>266</v>
      </c>
      <c r="AU105" s="74"/>
      <c r="AV105" s="1380"/>
      <c r="AW105" s="1380"/>
      <c r="AX105" s="1381"/>
      <c r="AY105" s="74"/>
      <c r="AZ105" s="1413"/>
      <c r="BA105" s="1413"/>
      <c r="BB105" s="1413"/>
      <c r="BC105" s="1413"/>
      <c r="BD105" s="1413"/>
      <c r="BE105" s="1413"/>
      <c r="BF105" s="1413"/>
      <c r="BG105" s="1413"/>
      <c r="BH105" s="1413"/>
      <c r="BI105" s="1413"/>
      <c r="BJ105" s="1413"/>
      <c r="BK105" s="1413"/>
      <c r="BL105" s="1413"/>
      <c r="BM105" s="1413"/>
      <c r="BN105" s="1414"/>
      <c r="BO105" s="94"/>
      <c r="BQ105" s="201"/>
      <c r="BR105" s="201"/>
      <c r="BS105" s="201"/>
      <c r="BT105" s="201"/>
      <c r="BU105" s="201"/>
      <c r="BV105" s="788">
        <f>LEN(CA105)</f>
        <v>154</v>
      </c>
      <c r="BW105" s="788"/>
      <c r="BX105" s="788"/>
      <c r="BY105" s="788"/>
      <c r="BZ105" s="201" t="s">
        <v>393</v>
      </c>
      <c r="CA105" s="201" t="str">
        <f>X!E504</f>
        <v>Falls es zusätzliche Hilfsbetriebe auf der «kalten Seite» gibt, die im SEER resp. SEPR noch nicht eingerechnet sind, können diese hier eingetragen werden.</v>
      </c>
      <c r="CB105" s="201" t="str">
        <f>X!F504</f>
        <v>S'il y a des unités auxiliaires supplémentaires du «côté froid» non intégrés dans le SEER resp. SEPR , elles peuvent être saisies ici.</v>
      </c>
      <c r="CC105" s="201" t="str">
        <f>X!G504</f>
        <v>In presenza di aggregati ausiliari supplementari nella «parte freddo» non ancora calcolati nell SEER resp. SEPR, è possibile inserirli qui.</v>
      </c>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c r="EK105" s="201"/>
      <c r="EL105" s="201"/>
      <c r="EM105" s="201"/>
      <c r="EN105" s="201"/>
      <c r="EO105" s="201"/>
      <c r="EP105" s="201"/>
      <c r="EQ105" s="201"/>
      <c r="ER105" s="201"/>
      <c r="ES105" s="201"/>
      <c r="ET105" s="201"/>
      <c r="EU105" s="201"/>
      <c r="EV105" s="201"/>
      <c r="EW105" s="201"/>
    </row>
    <row r="106" spans="5:153" s="27" customFormat="1" ht="18" customHeight="1" x14ac:dyDescent="0.15">
      <c r="E106" s="201"/>
      <c r="G106" s="90"/>
      <c r="H106" s="347"/>
      <c r="T106" s="74"/>
      <c r="U106" s="95"/>
      <c r="V106" s="74"/>
      <c r="W106" s="74"/>
      <c r="X106" s="74"/>
      <c r="Y106" s="74"/>
      <c r="Z106" s="74"/>
      <c r="AA106" s="74"/>
      <c r="AB106" s="74"/>
      <c r="AC106" s="74"/>
      <c r="AD106" s="74"/>
      <c r="AE106" s="74"/>
      <c r="AF106" s="122"/>
      <c r="AG106" s="122"/>
      <c r="AH106" s="122"/>
      <c r="AI106" s="122"/>
      <c r="AJ106" s="122"/>
      <c r="AK106" s="74"/>
      <c r="AL106" s="74"/>
      <c r="AM106" s="74"/>
      <c r="AN106" s="74"/>
      <c r="AO106" s="74"/>
      <c r="AP106" s="74"/>
      <c r="AQ106" s="74"/>
      <c r="AR106" s="74"/>
      <c r="AS106" s="74"/>
      <c r="AT106" s="74"/>
      <c r="AU106" s="74"/>
      <c r="AV106" s="74"/>
      <c r="AW106" s="74"/>
      <c r="AX106" s="74"/>
      <c r="AY106" s="74"/>
      <c r="AZ106" s="74"/>
      <c r="BA106" s="74"/>
      <c r="BO106" s="94"/>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row>
    <row r="107" spans="5:153" s="27" customFormat="1" ht="17" customHeight="1" x14ac:dyDescent="0.15">
      <c r="E107" s="201"/>
      <c r="G107" s="90"/>
      <c r="H107" s="364">
        <v>2.5</v>
      </c>
      <c r="I107" s="392" t="str">
        <f>X!C310</f>
        <v>Scambiatore di calore</v>
      </c>
      <c r="J107" s="115"/>
      <c r="K107" s="115"/>
      <c r="L107" s="74"/>
      <c r="M107" s="74"/>
      <c r="BO107" s="94"/>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row>
    <row r="108" spans="5:153" s="27" customFormat="1" ht="6" customHeight="1" x14ac:dyDescent="0.15">
      <c r="E108" s="201"/>
      <c r="G108" s="90"/>
      <c r="H108" s="347"/>
      <c r="I108" s="74"/>
      <c r="J108" s="74"/>
      <c r="K108" s="74"/>
      <c r="L108" s="74"/>
      <c r="M108" s="74"/>
      <c r="N108" s="74"/>
      <c r="O108" s="74"/>
      <c r="P108" s="74"/>
      <c r="Q108" s="74"/>
      <c r="R108" s="74"/>
      <c r="S108" s="74"/>
      <c r="T108" s="74"/>
      <c r="U108" s="95"/>
      <c r="V108" s="74"/>
      <c r="W108" s="74"/>
      <c r="X108" s="74"/>
      <c r="Y108" s="74"/>
      <c r="Z108" s="74"/>
      <c r="AA108" s="74"/>
      <c r="AB108" s="74"/>
      <c r="AC108" s="74"/>
      <c r="AD108" s="74"/>
      <c r="AE108" s="74"/>
      <c r="AF108" s="74"/>
      <c r="AG108" s="74"/>
      <c r="AH108" s="74"/>
      <c r="AI108" s="74"/>
      <c r="AJ108" s="74"/>
      <c r="AK108" s="74"/>
      <c r="AL108" s="74"/>
      <c r="AM108" s="74"/>
      <c r="AN108" s="74"/>
      <c r="AO108" s="74"/>
      <c r="AP108" s="74"/>
      <c r="AQ108" s="32"/>
      <c r="AR108" s="32"/>
      <c r="AS108" s="32"/>
      <c r="AT108" s="32"/>
      <c r="AU108" s="74"/>
      <c r="AV108" s="74"/>
      <c r="AW108" s="74"/>
      <c r="AX108" s="74"/>
      <c r="AY108" s="74"/>
      <c r="AZ108" s="74"/>
      <c r="BA108" s="74"/>
      <c r="BB108" s="74"/>
      <c r="BC108" s="74"/>
      <c r="BD108" s="74"/>
      <c r="BE108" s="74"/>
      <c r="BF108" s="74"/>
      <c r="BG108" s="74"/>
      <c r="BH108" s="74"/>
      <c r="BI108" s="74"/>
      <c r="BJ108" s="74"/>
      <c r="BK108" s="74"/>
      <c r="BL108" s="74"/>
      <c r="BM108" s="74"/>
      <c r="BN108" s="74"/>
      <c r="BO108" s="94"/>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c r="EK108" s="201"/>
      <c r="EL108" s="201"/>
      <c r="EM108" s="201"/>
      <c r="EN108" s="201"/>
      <c r="EO108" s="201"/>
      <c r="EP108" s="201"/>
      <c r="EQ108" s="201"/>
      <c r="ER108" s="201"/>
      <c r="ES108" s="201"/>
      <c r="ET108" s="201"/>
      <c r="EU108" s="201"/>
      <c r="EV108" s="201"/>
      <c r="EW108" s="201"/>
    </row>
    <row r="109" spans="5:153" s="27" customFormat="1" ht="15" customHeight="1" x14ac:dyDescent="0.15">
      <c r="E109" s="201"/>
      <c r="G109" s="90"/>
      <c r="H109" s="55"/>
      <c r="J109" s="391" t="str">
        <f>X!C396</f>
        <v>Funzionamento dello scambiatore di calore</v>
      </c>
      <c r="K109" s="74"/>
      <c r="L109" s="74"/>
      <c r="M109" s="74"/>
      <c r="N109" s="74"/>
      <c r="O109" s="74"/>
      <c r="P109" s="74"/>
      <c r="Q109" s="74"/>
      <c r="R109" s="74"/>
      <c r="S109" s="74"/>
      <c r="T109" s="74"/>
      <c r="U109" s="95"/>
      <c r="V109" s="74"/>
      <c r="W109" s="74"/>
      <c r="X109" s="74"/>
      <c r="Y109" s="74"/>
      <c r="Z109" s="74"/>
      <c r="AA109" s="74"/>
      <c r="AB109" s="1413"/>
      <c r="AC109" s="1413"/>
      <c r="AD109" s="1413"/>
      <c r="AE109" s="1413"/>
      <c r="AF109" s="1413"/>
      <c r="AG109" s="1413"/>
      <c r="AH109" s="1413"/>
      <c r="AI109" s="1413"/>
      <c r="AJ109" s="1413"/>
      <c r="AK109" s="1413"/>
      <c r="AL109" s="1413"/>
      <c r="AM109" s="1413"/>
      <c r="AN109" s="1413"/>
      <c r="AO109" s="1413"/>
      <c r="AP109" s="1414"/>
      <c r="AQ109" s="32"/>
      <c r="AR109" s="32"/>
      <c r="AS109" s="32"/>
      <c r="AT109" s="32"/>
      <c r="AU109" s="74"/>
      <c r="AV109" s="74"/>
      <c r="AW109" s="74"/>
      <c r="AX109" s="74"/>
      <c r="AY109" s="74"/>
      <c r="AZ109" s="1413"/>
      <c r="BA109" s="1413"/>
      <c r="BB109" s="1413"/>
      <c r="BC109" s="1413"/>
      <c r="BD109" s="1413"/>
      <c r="BE109" s="1413"/>
      <c r="BF109" s="1413"/>
      <c r="BG109" s="1413"/>
      <c r="BH109" s="1413"/>
      <c r="BI109" s="1413"/>
      <c r="BJ109" s="1413"/>
      <c r="BK109" s="1413"/>
      <c r="BL109" s="1413"/>
      <c r="BM109" s="1413"/>
      <c r="BN109" s="1414"/>
      <c r="BO109" s="94"/>
      <c r="BQ109" s="201"/>
      <c r="BR109" s="201"/>
      <c r="BS109" s="201"/>
      <c r="BT109" s="201"/>
      <c r="BU109" s="63"/>
      <c r="BV109" s="63"/>
      <c r="BW109" s="63"/>
      <c r="BX109" s="63"/>
      <c r="BY109" s="63"/>
      <c r="BZ109" s="63"/>
      <c r="CA109" s="63"/>
      <c r="CB109" s="63"/>
      <c r="CC109" s="63"/>
      <c r="CD109" s="63"/>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c r="EK109" s="201"/>
      <c r="EL109" s="201"/>
      <c r="EM109" s="201"/>
      <c r="EN109" s="201"/>
      <c r="EO109" s="201"/>
      <c r="EP109" s="201"/>
      <c r="EQ109" s="201"/>
      <c r="ER109" s="201"/>
      <c r="ES109" s="201"/>
      <c r="ET109" s="201"/>
      <c r="EU109" s="201"/>
      <c r="EV109" s="201"/>
      <c r="EW109" s="201"/>
    </row>
    <row r="110" spans="5:153" s="27" customFormat="1" ht="5" customHeight="1" x14ac:dyDescent="0.15">
      <c r="E110" s="201"/>
      <c r="G110" s="90"/>
      <c r="H110" s="55"/>
      <c r="I110" s="74"/>
      <c r="J110" s="74"/>
      <c r="K110" s="74"/>
      <c r="M110" s="74"/>
      <c r="N110" s="74"/>
      <c r="O110" s="74"/>
      <c r="P110" s="74"/>
      <c r="Q110" s="74"/>
      <c r="R110" s="74"/>
      <c r="S110" s="74"/>
      <c r="T110" s="74"/>
      <c r="U110" s="95"/>
      <c r="V110" s="74"/>
      <c r="W110" s="74"/>
      <c r="X110" s="74"/>
      <c r="Y110" s="74"/>
      <c r="Z110" s="74"/>
      <c r="AA110" s="74"/>
      <c r="AB110" s="74"/>
      <c r="AC110" s="74"/>
      <c r="AD110" s="74"/>
      <c r="AE110" s="74"/>
      <c r="AF110" s="74"/>
      <c r="AG110" s="74"/>
      <c r="AH110" s="74"/>
      <c r="AI110" s="74"/>
      <c r="AJ110" s="74"/>
      <c r="AK110" s="74"/>
      <c r="AL110" s="74"/>
      <c r="AM110" s="74"/>
      <c r="AN110" s="74"/>
      <c r="AO110" s="74"/>
      <c r="AP110" s="74"/>
      <c r="AQ110" s="32"/>
      <c r="AR110" s="32"/>
      <c r="AS110" s="32"/>
      <c r="AT110" s="32"/>
      <c r="AU110" s="74"/>
      <c r="AV110" s="74"/>
      <c r="AW110" s="74"/>
      <c r="AX110" s="74"/>
      <c r="AY110" s="74"/>
      <c r="AZ110" s="74"/>
      <c r="BA110" s="74"/>
      <c r="BB110" s="74"/>
      <c r="BC110" s="74"/>
      <c r="BD110" s="74"/>
      <c r="BE110" s="74"/>
      <c r="BF110" s="74"/>
      <c r="BG110" s="74"/>
      <c r="BH110" s="74"/>
      <c r="BI110" s="74"/>
      <c r="BJ110" s="74"/>
      <c r="BK110" s="74"/>
      <c r="BL110" s="74"/>
      <c r="BM110" s="74"/>
      <c r="BN110" s="74"/>
      <c r="BO110" s="94"/>
      <c r="BQ110" s="201"/>
      <c r="BR110" s="201"/>
      <c r="BS110" s="201"/>
      <c r="BT110" s="201"/>
      <c r="BU110" s="63"/>
      <c r="BV110" s="63"/>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row>
    <row r="111" spans="5:153" ht="5" customHeight="1" x14ac:dyDescent="0.15">
      <c r="E111" s="63"/>
      <c r="G111" s="118"/>
      <c r="BO111" s="121"/>
      <c r="DT111" s="201"/>
      <c r="DU111" s="201"/>
      <c r="DV111" s="201"/>
      <c r="DW111" s="201"/>
      <c r="DX111" s="201"/>
      <c r="DY111" s="201"/>
      <c r="DZ111" s="201"/>
      <c r="EA111" s="201"/>
      <c r="EB111" s="201"/>
      <c r="EC111" s="201"/>
      <c r="ED111" s="201"/>
      <c r="EE111" s="201"/>
      <c r="EF111" s="201"/>
      <c r="EG111" s="201"/>
      <c r="EH111" s="201"/>
      <c r="EI111" s="201"/>
      <c r="EJ111" s="201"/>
      <c r="EK111" s="201"/>
      <c r="EL111" s="201"/>
      <c r="EM111" s="201"/>
      <c r="EN111" s="201"/>
      <c r="EO111" s="201"/>
      <c r="EP111" s="201"/>
      <c r="EQ111" s="201"/>
      <c r="ER111" s="201"/>
      <c r="ES111" s="201"/>
      <c r="ET111" s="201"/>
      <c r="EU111" s="201"/>
      <c r="EV111" s="201"/>
      <c r="EW111" s="201"/>
    </row>
    <row r="112" spans="5:153" s="27" customFormat="1" ht="18" customHeight="1" x14ac:dyDescent="0.15">
      <c r="E112" s="201"/>
      <c r="G112" s="90"/>
      <c r="H112" s="347"/>
      <c r="I112" s="74"/>
      <c r="J112" s="74"/>
      <c r="K112" s="74"/>
      <c r="L112" s="74"/>
      <c r="M112" s="74"/>
      <c r="N112" s="74"/>
      <c r="O112" s="74"/>
      <c r="P112" s="74"/>
      <c r="Q112" s="74"/>
      <c r="R112" s="74"/>
      <c r="S112" s="74"/>
      <c r="T112" s="74"/>
      <c r="U112" s="95"/>
      <c r="V112" s="74"/>
      <c r="W112" s="74"/>
      <c r="X112" s="74"/>
      <c r="Y112" s="74"/>
      <c r="Z112" s="74"/>
      <c r="AA112" s="74"/>
      <c r="AB112" s="74"/>
      <c r="AC112" s="74"/>
      <c r="AD112" s="74"/>
      <c r="AE112" s="74"/>
      <c r="AF112" s="122"/>
      <c r="AG112" s="122"/>
      <c r="AH112" s="122"/>
      <c r="AI112" s="122"/>
      <c r="AJ112" s="122"/>
      <c r="AK112" s="74"/>
      <c r="AL112" s="74"/>
      <c r="AM112" s="74"/>
      <c r="AN112" s="74"/>
      <c r="AO112" s="74"/>
      <c r="AP112" s="74"/>
      <c r="AQ112" s="74"/>
      <c r="AR112" s="74"/>
      <c r="AS112" s="74"/>
      <c r="AT112" s="74"/>
      <c r="AU112" s="74"/>
      <c r="AV112" s="74"/>
      <c r="AW112" s="74"/>
      <c r="AX112" s="74"/>
      <c r="AY112" s="74"/>
      <c r="AZ112" s="74"/>
      <c r="BA112" s="74"/>
      <c r="BO112" s="94"/>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row>
    <row r="113" spans="2:153" s="27" customFormat="1" ht="17" customHeight="1" x14ac:dyDescent="0.15">
      <c r="E113" s="201"/>
      <c r="G113" s="90"/>
      <c r="H113" s="364">
        <v>2.6</v>
      </c>
      <c r="I113" s="392" t="str">
        <f>X!C444</f>
        <v>Free-cooling</v>
      </c>
      <c r="J113" s="115"/>
      <c r="K113" s="115"/>
      <c r="L113" s="74"/>
      <c r="M113" s="74"/>
      <c r="BO113" s="94"/>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c r="EK113" s="201"/>
      <c r="EL113" s="201"/>
      <c r="EM113" s="201"/>
      <c r="EN113" s="201"/>
      <c r="EO113" s="201"/>
      <c r="EP113" s="201"/>
      <c r="EQ113" s="201"/>
      <c r="ER113" s="201"/>
      <c r="ES113" s="201"/>
      <c r="ET113" s="201"/>
      <c r="EU113" s="201"/>
      <c r="EV113" s="201"/>
      <c r="EW113" s="201"/>
    </row>
    <row r="114" spans="2:153" s="27" customFormat="1" ht="6" customHeight="1" x14ac:dyDescent="0.15">
      <c r="E114" s="201"/>
      <c r="G114" s="90"/>
      <c r="H114" s="347"/>
      <c r="I114" s="74"/>
      <c r="J114" s="74"/>
      <c r="K114" s="74"/>
      <c r="L114" s="74"/>
      <c r="M114" s="74"/>
      <c r="N114" s="74"/>
      <c r="O114" s="74"/>
      <c r="P114" s="74"/>
      <c r="Q114" s="74"/>
      <c r="R114" s="74"/>
      <c r="S114" s="74"/>
      <c r="T114" s="74"/>
      <c r="U114" s="95"/>
      <c r="V114" s="74"/>
      <c r="W114" s="74"/>
      <c r="X114" s="74"/>
      <c r="Y114" s="74"/>
      <c r="Z114" s="74"/>
      <c r="AA114" s="74"/>
      <c r="AB114" s="74"/>
      <c r="AC114" s="74"/>
      <c r="AD114" s="74"/>
      <c r="AE114" s="74"/>
      <c r="AF114" s="74"/>
      <c r="AG114" s="74"/>
      <c r="AH114" s="74"/>
      <c r="AI114" s="74"/>
      <c r="AJ114" s="74"/>
      <c r="AK114" s="74"/>
      <c r="AL114" s="74"/>
      <c r="AM114" s="74"/>
      <c r="AN114" s="74"/>
      <c r="AO114" s="74"/>
      <c r="AP114" s="74"/>
      <c r="AQ114" s="32"/>
      <c r="AR114" s="32"/>
      <c r="AS114" s="32"/>
      <c r="AT114" s="32"/>
      <c r="AU114" s="74"/>
      <c r="AV114" s="74"/>
      <c r="AW114" s="74"/>
      <c r="AX114" s="74"/>
      <c r="AY114" s="74"/>
      <c r="AZ114" s="74"/>
      <c r="BA114" s="74"/>
      <c r="BB114" s="74"/>
      <c r="BC114" s="74"/>
      <c r="BD114" s="74"/>
      <c r="BE114" s="74"/>
      <c r="BF114" s="74"/>
      <c r="BG114" s="74"/>
      <c r="BH114" s="74"/>
      <c r="BI114" s="74"/>
      <c r="BJ114" s="74"/>
      <c r="BK114" s="74"/>
      <c r="BL114" s="74"/>
      <c r="BM114" s="74"/>
      <c r="BN114" s="74"/>
      <c r="BO114" s="94"/>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row>
    <row r="115" spans="2:153" s="27" customFormat="1" ht="15" customHeight="1" x14ac:dyDescent="0.15">
      <c r="E115" s="201"/>
      <c r="G115" s="90"/>
      <c r="H115" s="55"/>
      <c r="J115" s="391" t="str">
        <f>X!C445</f>
        <v>Vuole stimare il contributo del free-cooling?</v>
      </c>
      <c r="K115" s="74"/>
      <c r="L115" s="74"/>
      <c r="M115" s="74"/>
      <c r="N115" s="74"/>
      <c r="O115" s="74"/>
      <c r="P115" s="74"/>
      <c r="Q115" s="74"/>
      <c r="R115" s="74"/>
      <c r="S115" s="74"/>
      <c r="T115" s="74"/>
      <c r="U115" s="95"/>
      <c r="V115" s="74"/>
      <c r="W115" s="74"/>
      <c r="X115" s="74"/>
      <c r="Y115" s="74"/>
      <c r="Z115" s="74"/>
      <c r="AA115" s="74"/>
      <c r="AB115" s="1413"/>
      <c r="AC115" s="1413"/>
      <c r="AD115" s="1413"/>
      <c r="AE115" s="1413"/>
      <c r="AF115" s="1413"/>
      <c r="AG115" s="1413"/>
      <c r="AH115" s="1413"/>
      <c r="AI115" s="1413"/>
      <c r="AJ115" s="1413"/>
      <c r="AK115" s="1413"/>
      <c r="AL115" s="1413"/>
      <c r="AM115" s="1413"/>
      <c r="AN115" s="1413"/>
      <c r="AO115" s="1413"/>
      <c r="AP115" s="1414"/>
      <c r="AQ115" s="32"/>
      <c r="AR115" s="32"/>
      <c r="AS115" s="32"/>
      <c r="AT115" s="32"/>
      <c r="AU115" s="74"/>
      <c r="AV115" s="74"/>
      <c r="AW115" s="74"/>
      <c r="AX115" s="74"/>
      <c r="AY115" s="74"/>
      <c r="AZ115" s="1413"/>
      <c r="BA115" s="1413"/>
      <c r="BB115" s="1413"/>
      <c r="BC115" s="1413"/>
      <c r="BD115" s="1413"/>
      <c r="BE115" s="1413"/>
      <c r="BF115" s="1413"/>
      <c r="BG115" s="1413"/>
      <c r="BH115" s="1413"/>
      <c r="BI115" s="1413"/>
      <c r="BJ115" s="1413"/>
      <c r="BK115" s="1413"/>
      <c r="BL115" s="1413"/>
      <c r="BM115" s="1413"/>
      <c r="BN115" s="1414"/>
      <c r="BO115" s="94"/>
      <c r="BQ115" s="201"/>
      <c r="BR115" s="201"/>
      <c r="BS115" s="201"/>
      <c r="BT115" s="201"/>
      <c r="BU115" s="63"/>
      <c r="BV115" s="63"/>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row>
    <row r="116" spans="2:153" s="27" customFormat="1" ht="15" customHeight="1" x14ac:dyDescent="0.15">
      <c r="E116" s="201"/>
      <c r="G116" s="90"/>
      <c r="H116" s="55"/>
      <c r="J116" s="391"/>
      <c r="K116" s="74"/>
      <c r="L116" s="74"/>
      <c r="M116" s="74"/>
      <c r="N116" s="74"/>
      <c r="O116" s="74"/>
      <c r="P116" s="74"/>
      <c r="Q116" s="74"/>
      <c r="R116" s="74"/>
      <c r="S116" s="74"/>
      <c r="T116" s="74"/>
      <c r="U116" s="95"/>
      <c r="V116" s="74"/>
      <c r="W116" s="74"/>
      <c r="X116" s="74"/>
      <c r="Y116" s="74"/>
      <c r="Z116" s="74"/>
      <c r="AA116" s="74"/>
      <c r="AB116" s="1521" t="str">
        <f>IF(X65&lt;H352,IF(AB115=H323,X!C471,""),"")</f>
        <v/>
      </c>
      <c r="AC116" s="1521"/>
      <c r="AD116" s="1521"/>
      <c r="AE116" s="1521"/>
      <c r="AF116" s="1521"/>
      <c r="AG116" s="1521"/>
      <c r="AH116" s="1521"/>
      <c r="AI116" s="1521"/>
      <c r="AJ116" s="1521"/>
      <c r="AK116" s="1521"/>
      <c r="AL116" s="1521"/>
      <c r="AM116" s="1521"/>
      <c r="AN116" s="1521"/>
      <c r="AO116" s="1521"/>
      <c r="AP116" s="1521"/>
      <c r="AQ116" s="32"/>
      <c r="AR116" s="32"/>
      <c r="AS116" s="32"/>
      <c r="AT116" s="32"/>
      <c r="AU116" s="74"/>
      <c r="AV116" s="74"/>
      <c r="AW116" s="74"/>
      <c r="AX116" s="74"/>
      <c r="AZ116" s="1523" t="str">
        <f>IF(AV65&lt;H352,IF(AZ115=H323,X!C471,""),"")</f>
        <v/>
      </c>
      <c r="BA116" s="1523"/>
      <c r="BB116" s="1523"/>
      <c r="BC116" s="1523"/>
      <c r="BD116" s="1523"/>
      <c r="BE116" s="1523"/>
      <c r="BF116" s="1523"/>
      <c r="BG116" s="1523"/>
      <c r="BH116" s="1523"/>
      <c r="BI116" s="1523"/>
      <c r="BJ116" s="1523"/>
      <c r="BK116" s="1523"/>
      <c r="BL116" s="1523"/>
      <c r="BM116" s="1523"/>
      <c r="BN116" s="1523"/>
      <c r="BO116" s="94"/>
      <c r="BQ116" s="201"/>
      <c r="BR116" s="201"/>
      <c r="BS116" s="201"/>
      <c r="BT116" s="201"/>
      <c r="BU116" s="63"/>
      <c r="BV116" s="63"/>
      <c r="BW116" s="63"/>
      <c r="BX116" s="63"/>
      <c r="BY116" s="63"/>
      <c r="BZ116" s="63"/>
      <c r="CA116" s="63"/>
      <c r="CB116" s="63"/>
      <c r="CC116" s="63"/>
      <c r="CD116" s="63"/>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row>
    <row r="117" spans="2:153" s="168" customFormat="1" ht="14" customHeight="1" x14ac:dyDescent="0.15">
      <c r="E117" s="782"/>
      <c r="G117" s="164"/>
      <c r="H117" s="383"/>
      <c r="AB117" s="1522"/>
      <c r="AC117" s="1522"/>
      <c r="AD117" s="1522"/>
      <c r="AE117" s="1522"/>
      <c r="AF117" s="1522"/>
      <c r="AG117" s="1522"/>
      <c r="AH117" s="1522"/>
      <c r="AI117" s="1522"/>
      <c r="AJ117" s="1522"/>
      <c r="AK117" s="1522"/>
      <c r="AL117" s="1522"/>
      <c r="AM117" s="1522"/>
      <c r="AN117" s="1522"/>
      <c r="AO117" s="1522"/>
      <c r="AP117" s="1522"/>
      <c r="AY117" s="74"/>
      <c r="AZ117" s="1217"/>
      <c r="BA117" s="1217"/>
      <c r="BB117" s="1217"/>
      <c r="BC117" s="1217"/>
      <c r="BD117" s="1217"/>
      <c r="BE117" s="1217"/>
      <c r="BF117" s="1217"/>
      <c r="BG117" s="1217"/>
      <c r="BH117" s="1217"/>
      <c r="BI117" s="1217"/>
      <c r="BJ117" s="1217"/>
      <c r="BK117" s="1217"/>
      <c r="BL117" s="1217"/>
      <c r="BM117" s="1217"/>
      <c r="BN117" s="1217"/>
      <c r="BO117" s="167"/>
      <c r="BQ117" s="782"/>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869"/>
      <c r="CU117" s="869"/>
      <c r="CV117" s="869"/>
      <c r="CW117" s="869"/>
      <c r="CX117" s="869"/>
      <c r="CY117" s="869"/>
      <c r="CZ117" s="869"/>
      <c r="DA117" s="869"/>
      <c r="DB117" s="869"/>
      <c r="DC117" s="869"/>
      <c r="DD117" s="869"/>
      <c r="DE117" s="869"/>
      <c r="DF117" s="869"/>
      <c r="DG117" s="869"/>
      <c r="DH117" s="869"/>
      <c r="DI117" s="869"/>
      <c r="DJ117" s="869"/>
      <c r="DK117" s="869"/>
      <c r="DL117" s="869"/>
      <c r="DM117" s="869"/>
      <c r="DN117" s="869"/>
      <c r="DO117" s="869"/>
      <c r="DP117" s="869"/>
      <c r="DQ117" s="869"/>
      <c r="DR117" s="869"/>
      <c r="DS117" s="869"/>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row>
    <row r="118" spans="2:153" s="27" customFormat="1" ht="6" customHeight="1" x14ac:dyDescent="0.15">
      <c r="E118" s="201"/>
      <c r="G118" s="90"/>
      <c r="H118" s="347"/>
      <c r="J118" s="74"/>
      <c r="K118" s="74"/>
      <c r="L118" s="74"/>
      <c r="M118" s="74"/>
      <c r="N118" s="74"/>
      <c r="O118" s="74"/>
      <c r="P118" s="74"/>
      <c r="Q118" s="74"/>
      <c r="R118" s="74"/>
      <c r="S118" s="74"/>
      <c r="T118" s="74"/>
      <c r="U118" s="95"/>
      <c r="V118" s="74"/>
      <c r="W118" s="74"/>
      <c r="X118" s="74"/>
      <c r="Y118" s="74"/>
      <c r="Z118" s="74"/>
      <c r="AA118" s="74"/>
      <c r="AB118" s="74"/>
      <c r="AC118" s="74"/>
      <c r="AD118" s="74"/>
      <c r="AE118" s="74"/>
      <c r="AF118" s="74"/>
      <c r="AG118" s="74"/>
      <c r="AH118" s="74"/>
      <c r="AI118" s="74"/>
      <c r="AJ118" s="74"/>
      <c r="AK118" s="74"/>
      <c r="AL118" s="74"/>
      <c r="AM118" s="74"/>
      <c r="AN118" s="74"/>
      <c r="AO118" s="74"/>
      <c r="AP118" s="74"/>
      <c r="AQ118" s="32"/>
      <c r="AR118" s="32"/>
      <c r="AS118" s="32"/>
      <c r="AT118" s="32"/>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row>
    <row r="119" spans="2:153" s="27" customFormat="1" ht="17" customHeight="1" x14ac:dyDescent="0.15">
      <c r="D119" s="58" t="s">
        <v>1761</v>
      </c>
      <c r="E119" s="201"/>
      <c r="G119" s="90"/>
      <c r="H119" s="364"/>
      <c r="I119" s="392" t="str">
        <f>X!C311</f>
        <v>Altri strumenti ausiliari</v>
      </c>
      <c r="J119" s="392"/>
      <c r="K119" s="115"/>
      <c r="L119" s="74"/>
      <c r="M119" s="74"/>
      <c r="Y119" s="32"/>
      <c r="Z119" s="388" t="str">
        <f>X!$C$191</f>
        <v>P elettrica</v>
      </c>
      <c r="AA119" s="120"/>
      <c r="AB119" s="389" t="str">
        <f>X!$C$206</f>
        <v>Tipo di regolazione</v>
      </c>
      <c r="AC119" s="32"/>
      <c r="AD119" s="32"/>
      <c r="AE119" s="32"/>
      <c r="AF119" s="32"/>
      <c r="AG119" s="32"/>
      <c r="AH119" s="32"/>
      <c r="AI119" s="32"/>
      <c r="AJ119" s="32"/>
      <c r="AK119" s="32"/>
      <c r="AL119" s="32"/>
      <c r="AM119" s="32"/>
      <c r="AN119" s="32"/>
      <c r="AO119" s="32"/>
      <c r="AP119" s="32"/>
      <c r="AQ119" s="32"/>
      <c r="AR119" s="32"/>
      <c r="AS119" s="32"/>
      <c r="AT119" s="32"/>
      <c r="AU119" s="116"/>
      <c r="AW119" s="32"/>
      <c r="AX119" s="388" t="str">
        <f>X!$C$191</f>
        <v>P elettrica</v>
      </c>
      <c r="AY119" s="120"/>
      <c r="AZ119" s="389" t="str">
        <f>X!$C$206</f>
        <v>Tipo di regolazione</v>
      </c>
      <c r="BA119" s="32"/>
      <c r="BB119" s="32"/>
      <c r="BC119" s="32"/>
      <c r="BD119" s="32"/>
      <c r="BE119" s="32"/>
      <c r="BF119" s="32"/>
      <c r="BG119" s="32"/>
      <c r="BH119" s="32"/>
      <c r="BI119" s="32"/>
      <c r="BJ119" s="32"/>
      <c r="BK119" s="32"/>
      <c r="BL119" s="32"/>
      <c r="BM119" s="32"/>
      <c r="BN119" s="32"/>
      <c r="BO119" s="94"/>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c r="EK119" s="201"/>
      <c r="EL119" s="201"/>
      <c r="EM119" s="201"/>
      <c r="EN119" s="201"/>
      <c r="EO119" s="201"/>
      <c r="EP119" s="201"/>
      <c r="EQ119" s="201"/>
      <c r="ER119" s="201"/>
      <c r="ES119" s="201"/>
      <c r="ET119" s="201"/>
      <c r="EU119" s="201"/>
      <c r="EV119" s="201"/>
      <c r="EW119" s="201"/>
    </row>
    <row r="120" spans="2:153"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row>
    <row r="121" spans="2:153" s="27" customFormat="1" ht="15" customHeight="1" x14ac:dyDescent="0.15">
      <c r="B121" s="27">
        <f>IF(AB115=H323,1,IF(AV128="",0,IF(AZ115=H323,1,0)))</f>
        <v>0</v>
      </c>
      <c r="C121" s="27">
        <f>IF(B121=1,IF(AB115=H323,1,0),0)</f>
        <v>0</v>
      </c>
      <c r="D121" s="27">
        <f>IF(B121=1,IF(AZ115=H323,1,0),0)</f>
        <v>0</v>
      </c>
      <c r="E121" s="201"/>
      <c r="G121" s="90"/>
      <c r="H121" s="55"/>
      <c r="I121" s="1427"/>
      <c r="J121" s="1427"/>
      <c r="K121" s="1427"/>
      <c r="L121" s="1427"/>
      <c r="M121" s="1427"/>
      <c r="N121" s="1427"/>
      <c r="O121" s="1427"/>
      <c r="P121" s="1427"/>
      <c r="Q121" s="1427"/>
      <c r="R121" s="1427"/>
      <c r="S121" s="1428"/>
      <c r="T121" s="74"/>
      <c r="U121" s="95" t="s">
        <v>83</v>
      </c>
      <c r="V121" s="74"/>
      <c r="W121" s="74"/>
      <c r="X121" s="1420"/>
      <c r="Y121" s="1420"/>
      <c r="Z121" s="1421"/>
      <c r="AA121" s="74"/>
      <c r="AB121" s="1413"/>
      <c r="AC121" s="1413"/>
      <c r="AD121" s="1413"/>
      <c r="AE121" s="1413"/>
      <c r="AF121" s="1413"/>
      <c r="AG121" s="1413"/>
      <c r="AH121" s="1413"/>
      <c r="AI121" s="1413"/>
      <c r="AJ121" s="1413"/>
      <c r="AK121" s="1413"/>
      <c r="AL121" s="1413"/>
      <c r="AM121" s="1413"/>
      <c r="AN121" s="1413"/>
      <c r="AO121" s="1413"/>
      <c r="AP121" s="1414"/>
      <c r="AQ121" s="32"/>
      <c r="AR121" s="32"/>
      <c r="AS121" s="32"/>
      <c r="AT121" s="32"/>
      <c r="AU121" s="74"/>
      <c r="AV121" s="1420"/>
      <c r="AW121" s="1420"/>
      <c r="AX121" s="1421"/>
      <c r="AY121" s="74"/>
      <c r="AZ121" s="1580"/>
      <c r="BA121" s="1413"/>
      <c r="BB121" s="1413"/>
      <c r="BC121" s="1413"/>
      <c r="BD121" s="1413"/>
      <c r="BE121" s="1413"/>
      <c r="BF121" s="1413"/>
      <c r="BG121" s="1413"/>
      <c r="BH121" s="1413"/>
      <c r="BI121" s="1413"/>
      <c r="BJ121" s="1413"/>
      <c r="BK121" s="1413"/>
      <c r="BL121" s="1413"/>
      <c r="BM121" s="1413"/>
      <c r="BN121" s="1414"/>
      <c r="BO121" s="94"/>
      <c r="BQ121" s="201"/>
      <c r="BR121" s="201"/>
      <c r="BS121" s="201"/>
      <c r="BT121" s="201"/>
      <c r="BU121" s="63"/>
      <c r="BV121" s="63"/>
      <c r="BW121" s="63"/>
      <c r="BX121" s="63"/>
      <c r="BY121" s="63"/>
      <c r="BZ121" s="63"/>
      <c r="CA121" s="63"/>
      <c r="CB121" s="63"/>
      <c r="CC121" s="63"/>
      <c r="CD121" s="63"/>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row>
    <row r="122" spans="2:153" x14ac:dyDescent="0.15">
      <c r="E122" s="63"/>
      <c r="G122" s="128"/>
      <c r="H122" s="373"/>
      <c r="I122" s="100"/>
      <c r="J122" s="100"/>
      <c r="K122" s="100"/>
      <c r="L122" s="100"/>
      <c r="M122" s="100"/>
      <c r="N122" s="100"/>
      <c r="O122" s="100"/>
      <c r="P122" s="100"/>
      <c r="Q122" s="100"/>
      <c r="R122" s="100"/>
      <c r="S122" s="100"/>
      <c r="T122" s="100"/>
      <c r="U122" s="99"/>
      <c r="V122" s="100"/>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c r="AW122" s="100"/>
      <c r="AX122" s="100"/>
      <c r="AY122" s="100"/>
      <c r="AZ122" s="100"/>
      <c r="BA122" s="100"/>
      <c r="BB122" s="100"/>
      <c r="BC122" s="100"/>
      <c r="BD122" s="100"/>
      <c r="BE122" s="100"/>
      <c r="BF122" s="100"/>
      <c r="BG122" s="100"/>
      <c r="BH122" s="100"/>
      <c r="BI122" s="100"/>
      <c r="BJ122" s="100"/>
      <c r="BK122" s="100"/>
      <c r="BL122" s="100"/>
      <c r="BM122" s="100"/>
      <c r="BN122" s="100"/>
      <c r="BO122" s="129"/>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row>
    <row r="123" spans="2:153" ht="17" customHeight="1" x14ac:dyDescent="0.15">
      <c r="E123" s="63"/>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row>
    <row r="124" spans="2:153" ht="17" customHeight="1" x14ac:dyDescent="0.15">
      <c r="E124" s="63"/>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row>
    <row r="125" spans="2:153" x14ac:dyDescent="0.15">
      <c r="E125" s="63"/>
      <c r="G125" s="77"/>
      <c r="H125" s="369"/>
      <c r="I125" s="78"/>
      <c r="J125" s="78"/>
      <c r="K125" s="78"/>
      <c r="L125" s="78"/>
      <c r="M125" s="78"/>
      <c r="N125" s="78"/>
      <c r="O125" s="78"/>
      <c r="P125" s="78"/>
      <c r="Q125" s="78"/>
      <c r="R125" s="78"/>
      <c r="S125" s="78"/>
      <c r="T125" s="78"/>
      <c r="U125" s="79"/>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80"/>
    </row>
    <row r="126" spans="2:153" s="86" customFormat="1" ht="21" customHeight="1" x14ac:dyDescent="0.15">
      <c r="E126" s="779"/>
      <c r="G126" s="81"/>
      <c r="H126" s="357">
        <v>3</v>
      </c>
      <c r="I126" s="401" t="str">
        <f>X!$C$86</f>
        <v>Inserimento dati d'esercizio</v>
      </c>
      <c r="J126" s="83"/>
      <c r="K126" s="83"/>
      <c r="L126" s="84"/>
      <c r="M126" s="84"/>
      <c r="N126" s="85"/>
      <c r="O126" s="85"/>
      <c r="P126" s="85"/>
      <c r="Q126" s="85"/>
      <c r="R126" s="85"/>
      <c r="S126" s="85"/>
      <c r="T126" s="85"/>
      <c r="U126" s="85"/>
      <c r="V126" s="85"/>
      <c r="W126" s="85"/>
      <c r="X126" s="83"/>
      <c r="Y126" s="83"/>
      <c r="Z126" s="84"/>
      <c r="AA126" s="84"/>
      <c r="AB126" s="84"/>
      <c r="AC126" s="84"/>
      <c r="AD126" s="84"/>
      <c r="AE126" s="84"/>
      <c r="AF126" s="84"/>
      <c r="AG126" s="84"/>
      <c r="AH126" s="84"/>
      <c r="AI126" s="84"/>
      <c r="AJ126" s="84"/>
      <c r="AK126" s="84"/>
      <c r="AL126" s="84"/>
      <c r="AM126" s="84"/>
      <c r="AN126" s="84"/>
      <c r="AO126" s="84"/>
      <c r="AP126" s="84"/>
      <c r="AQ126" s="84"/>
      <c r="AR126" s="85"/>
      <c r="AS126" s="85"/>
      <c r="AT126" s="85"/>
      <c r="AU126" s="85"/>
      <c r="AV126" s="83"/>
      <c r="AW126" s="83"/>
      <c r="AX126" s="84"/>
      <c r="AY126" s="84"/>
      <c r="AZ126" s="84"/>
      <c r="BA126" s="84"/>
      <c r="BB126" s="84"/>
      <c r="BC126" s="84"/>
      <c r="BD126" s="84"/>
      <c r="BE126" s="84"/>
      <c r="BF126" s="84"/>
      <c r="BG126" s="84"/>
      <c r="BH126" s="84"/>
      <c r="BI126" s="84"/>
      <c r="BJ126" s="84"/>
      <c r="BK126" s="84"/>
      <c r="BL126" s="84"/>
      <c r="BM126" s="84"/>
      <c r="BN126" s="84"/>
      <c r="BO126" s="89"/>
      <c r="BQ126" s="779"/>
      <c r="BR126" s="779"/>
      <c r="BS126" s="779"/>
      <c r="BT126" s="779"/>
      <c r="BU126" s="779"/>
      <c r="BV126" s="779"/>
      <c r="BW126" s="779"/>
      <c r="BX126" s="779"/>
      <c r="BY126" s="779"/>
      <c r="BZ126" s="779"/>
      <c r="CA126" s="779"/>
      <c r="CB126" s="779"/>
      <c r="CC126" s="779"/>
      <c r="CD126" s="779"/>
      <c r="CE126" s="779"/>
      <c r="CF126" s="779"/>
      <c r="CG126" s="779"/>
      <c r="CH126" s="779"/>
      <c r="CI126" s="779"/>
      <c r="CJ126" s="779"/>
      <c r="CK126" s="779"/>
      <c r="CL126" s="779"/>
      <c r="CM126" s="779"/>
      <c r="CN126" s="779"/>
      <c r="CO126" s="779"/>
      <c r="CP126" s="779"/>
      <c r="CQ126" s="779"/>
      <c r="CR126" s="779"/>
      <c r="CS126" s="779"/>
      <c r="CT126" s="779"/>
      <c r="CU126" s="779"/>
      <c r="CV126" s="779"/>
      <c r="CW126" s="779"/>
      <c r="CX126" s="779"/>
      <c r="CY126" s="779"/>
      <c r="CZ126" s="779"/>
      <c r="DA126" s="779"/>
      <c r="DB126" s="779"/>
      <c r="DC126" s="779"/>
      <c r="DD126" s="779"/>
      <c r="DE126" s="779"/>
      <c r="DF126" s="779"/>
      <c r="DG126" s="779"/>
      <c r="DH126" s="779"/>
      <c r="DI126" s="779"/>
      <c r="DJ126" s="779"/>
      <c r="DK126" s="779"/>
      <c r="DL126" s="779"/>
      <c r="DM126" s="779"/>
      <c r="DN126" s="779"/>
      <c r="DO126" s="779"/>
      <c r="DP126" s="779"/>
      <c r="DQ126" s="779"/>
      <c r="DR126" s="779"/>
      <c r="DS126" s="779"/>
      <c r="DT126" s="779"/>
      <c r="DU126" s="779"/>
      <c r="DV126" s="779"/>
      <c r="DW126" s="779"/>
      <c r="DX126" s="779"/>
      <c r="DY126" s="779"/>
      <c r="DZ126" s="779"/>
      <c r="EA126" s="779"/>
      <c r="EB126" s="779"/>
      <c r="EC126" s="779"/>
      <c r="ED126" s="779"/>
      <c r="EE126" s="779"/>
      <c r="EF126" s="779"/>
      <c r="EG126" s="779"/>
      <c r="EH126" s="779"/>
      <c r="EI126" s="779"/>
      <c r="EJ126" s="779"/>
      <c r="EK126" s="779"/>
      <c r="EL126" s="779"/>
      <c r="EM126" s="779"/>
      <c r="EN126" s="779"/>
      <c r="EO126" s="779"/>
      <c r="EP126" s="779"/>
      <c r="EQ126" s="779"/>
      <c r="ER126" s="779"/>
      <c r="ES126" s="779"/>
      <c r="ET126" s="779"/>
      <c r="EU126" s="779"/>
      <c r="EV126" s="779"/>
      <c r="EW126" s="779"/>
    </row>
    <row r="127" spans="2:153" s="27" customFormat="1" ht="17" customHeight="1" x14ac:dyDescent="0.15">
      <c r="E127" s="201"/>
      <c r="G127" s="90"/>
      <c r="H127" s="55"/>
      <c r="I127" s="74"/>
      <c r="J127" s="74"/>
      <c r="K127" s="74"/>
      <c r="L127" s="74"/>
      <c r="M127" s="74"/>
      <c r="N127" s="74"/>
      <c r="O127" s="74"/>
      <c r="P127" s="74"/>
      <c r="Q127" s="74"/>
      <c r="R127" s="74"/>
      <c r="S127" s="74"/>
      <c r="T127" s="74"/>
      <c r="U127" s="95"/>
      <c r="V127" s="74"/>
      <c r="W127" s="74"/>
      <c r="X127" s="106"/>
      <c r="Y127" s="106"/>
      <c r="Z127" s="106"/>
      <c r="AA127" s="74"/>
      <c r="AB127" s="107"/>
      <c r="AC127" s="107"/>
      <c r="AD127" s="107"/>
      <c r="AE127" s="107"/>
      <c r="AF127" s="107"/>
      <c r="AG127" s="107"/>
      <c r="AH127" s="107"/>
      <c r="AI127" s="107"/>
      <c r="AJ127" s="107"/>
      <c r="AK127" s="74"/>
      <c r="AL127" s="74"/>
      <c r="AM127" s="74"/>
      <c r="AN127" s="74"/>
      <c r="AO127" s="74"/>
      <c r="AP127" s="74"/>
      <c r="AQ127" s="74"/>
      <c r="AR127" s="74"/>
      <c r="AS127" s="74"/>
      <c r="AT127" s="74"/>
      <c r="AU127" s="74"/>
      <c r="AV127" s="106"/>
      <c r="AW127" s="106"/>
      <c r="AX127" s="106"/>
      <c r="AY127" s="74"/>
      <c r="AZ127" s="107"/>
      <c r="BA127" s="107"/>
      <c r="BB127" s="107"/>
      <c r="BC127" s="107"/>
      <c r="BD127" s="107"/>
      <c r="BE127" s="107"/>
      <c r="BF127" s="107"/>
      <c r="BG127" s="107"/>
      <c r="BH127" s="107"/>
      <c r="BM127"/>
      <c r="BO127" s="94"/>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row>
    <row r="128" spans="2:153" s="110" customFormat="1" ht="17" customHeight="1" x14ac:dyDescent="0.15">
      <c r="E128" s="796"/>
      <c r="G128" s="108"/>
      <c r="H128" s="359"/>
      <c r="I128" s="109"/>
      <c r="J128" s="109"/>
      <c r="K128" s="109"/>
      <c r="X128" s="111" t="str">
        <f>'1 System specification'!W240</f>
        <v>Variante A</v>
      </c>
      <c r="Y128" s="111"/>
      <c r="Z128" s="112"/>
      <c r="AA128" s="112"/>
      <c r="AB128" s="112"/>
      <c r="AC128" s="112"/>
      <c r="AD128" s="112"/>
      <c r="AE128" s="112"/>
      <c r="AF128" s="112"/>
      <c r="AG128" s="112"/>
      <c r="AH128" s="112"/>
      <c r="AI128" s="112"/>
      <c r="AJ128" s="112"/>
      <c r="AK128" s="112"/>
      <c r="AL128" s="112"/>
      <c r="AM128" s="112"/>
      <c r="AN128" s="112"/>
      <c r="AO128" s="112"/>
      <c r="AP128" s="112"/>
      <c r="AV128" s="111" t="str">
        <f>'1 System specification'!W241</f>
        <v/>
      </c>
      <c r="AW128" s="111"/>
      <c r="AX128" s="112"/>
      <c r="AY128" s="112"/>
      <c r="AZ128" s="112"/>
      <c r="BA128" s="112"/>
      <c r="BB128" s="112"/>
      <c r="BC128" s="112"/>
      <c r="BD128" s="112"/>
      <c r="BE128" s="112"/>
      <c r="BF128" s="112"/>
      <c r="BG128" s="112"/>
      <c r="BH128" s="112"/>
      <c r="BI128" s="112"/>
      <c r="BJ128" s="112"/>
      <c r="BK128" s="112"/>
      <c r="BL128" s="112"/>
      <c r="BM128" s="112"/>
      <c r="BN128" s="112"/>
      <c r="BO128" s="113"/>
      <c r="BQ128" s="796"/>
      <c r="BR128" s="796"/>
      <c r="BS128" s="796"/>
      <c r="BT128" s="796"/>
      <c r="BU128" s="796"/>
      <c r="BV128" s="796"/>
      <c r="BW128" s="796"/>
      <c r="BX128" s="796"/>
      <c r="BY128" s="796"/>
      <c r="BZ128" s="796"/>
      <c r="CA128" s="796"/>
      <c r="CB128" s="796"/>
      <c r="CC128" s="796"/>
      <c r="CD128" s="796"/>
      <c r="CE128" s="796"/>
      <c r="CF128" s="796"/>
      <c r="CG128" s="796"/>
      <c r="CH128" s="796"/>
      <c r="CI128" s="796"/>
      <c r="CJ128" s="796"/>
      <c r="CK128" s="796"/>
      <c r="CL128" s="796"/>
      <c r="CM128" s="796"/>
      <c r="CN128" s="796"/>
      <c r="CO128" s="796"/>
      <c r="CP128" s="796"/>
      <c r="CQ128" s="796"/>
      <c r="CR128" s="796"/>
      <c r="CS128" s="796"/>
      <c r="CT128" s="796"/>
      <c r="CU128" s="796"/>
      <c r="CV128" s="796"/>
      <c r="CW128" s="796"/>
      <c r="CX128" s="796"/>
      <c r="CY128" s="796"/>
      <c r="CZ128" s="796"/>
      <c r="DA128" s="796"/>
      <c r="DB128" s="796"/>
      <c r="DC128" s="796"/>
      <c r="DD128" s="796"/>
      <c r="DE128" s="796"/>
      <c r="DF128" s="796"/>
      <c r="DG128" s="796"/>
      <c r="DH128" s="796"/>
      <c r="DI128" s="796"/>
      <c r="DJ128" s="796"/>
      <c r="DK128" s="796"/>
      <c r="DL128" s="796"/>
      <c r="DM128" s="796"/>
      <c r="DN128" s="796"/>
      <c r="DO128" s="796"/>
      <c r="DP128" s="796"/>
      <c r="DQ128" s="796"/>
      <c r="DR128" s="796"/>
      <c r="DS128" s="796"/>
      <c r="DT128" s="796"/>
      <c r="DU128" s="796"/>
      <c r="DV128" s="796"/>
      <c r="DW128" s="796"/>
      <c r="DX128" s="796"/>
      <c r="DY128" s="796"/>
      <c r="DZ128" s="796"/>
      <c r="EA128" s="796"/>
      <c r="EB128" s="796"/>
      <c r="EC128" s="796"/>
      <c r="ED128" s="796"/>
      <c r="EE128" s="796"/>
      <c r="EF128" s="796"/>
      <c r="EG128" s="796"/>
      <c r="EH128" s="796"/>
      <c r="EI128" s="796"/>
      <c r="EJ128" s="796"/>
      <c r="EK128" s="796"/>
      <c r="EL128" s="796"/>
      <c r="EM128" s="796"/>
      <c r="EN128" s="796"/>
      <c r="EO128" s="796"/>
      <c r="EP128" s="796"/>
      <c r="EQ128" s="796"/>
      <c r="ER128" s="796"/>
      <c r="ES128" s="796"/>
      <c r="ET128" s="796"/>
      <c r="EU128" s="796"/>
      <c r="EV128" s="796"/>
      <c r="EW128" s="796"/>
    </row>
    <row r="129" spans="5:153" s="27" customFormat="1" ht="9" customHeight="1" x14ac:dyDescent="0.15">
      <c r="E129" s="201"/>
      <c r="G129" s="90"/>
      <c r="H129" s="347"/>
      <c r="I129" s="74"/>
      <c r="J129" s="74"/>
      <c r="K129" s="74"/>
      <c r="L129" s="74"/>
      <c r="M129" s="74"/>
      <c r="N129" s="74"/>
      <c r="O129" s="74"/>
      <c r="P129" s="74"/>
      <c r="Q129" s="74"/>
      <c r="R129" s="74"/>
      <c r="S129" s="74"/>
      <c r="T129" s="74"/>
      <c r="U129" s="95"/>
      <c r="V129" s="74"/>
      <c r="W129" s="74"/>
      <c r="X129" s="74"/>
      <c r="Y129" s="74"/>
      <c r="Z129" s="74"/>
      <c r="AA129" s="74"/>
      <c r="AB129" s="74"/>
      <c r="AC129" s="74"/>
      <c r="AD129" s="74"/>
      <c r="AE129" s="74"/>
      <c r="AY129" s="93"/>
      <c r="BM129"/>
      <c r="BO129" s="94"/>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row>
    <row r="130" spans="5:153" s="27" customFormat="1" ht="17" customHeight="1" x14ac:dyDescent="0.15">
      <c r="E130" s="201"/>
      <c r="G130" s="90"/>
      <c r="H130" s="1370" t="str">
        <f>X!$C$36</f>
        <v>Temperatura esterna (5:40 - 17:40 h)</v>
      </c>
      <c r="I130" s="1370"/>
      <c r="J130" s="1370"/>
      <c r="K130" s="1370"/>
      <c r="L130" s="1370"/>
      <c r="M130" s="1370"/>
      <c r="N130" s="1370"/>
      <c r="O130" s="1370"/>
      <c r="P130" s="1370"/>
      <c r="Q130" s="1370"/>
      <c r="R130" s="1370"/>
      <c r="S130" s="1370"/>
      <c r="T130" s="1370"/>
      <c r="U130" s="1370"/>
      <c r="V130" s="1370"/>
      <c r="X130" s="1384" t="str">
        <f>X!$C$114</f>
        <v>Primavera</v>
      </c>
      <c r="Y130" s="1346"/>
      <c r="Z130" s="1346"/>
      <c r="AB130" s="1405" t="str">
        <f>X!$C$212</f>
        <v>Estate</v>
      </c>
      <c r="AC130" s="1433"/>
      <c r="AD130" s="1433"/>
      <c r="AF130" s="1384" t="str">
        <f>X!$C$120</f>
        <v>Autunno</v>
      </c>
      <c r="AG130" s="1346"/>
      <c r="AH130" s="1346"/>
      <c r="AJ130" s="1384" t="str">
        <f>X!$C$269</f>
        <v>Inverno</v>
      </c>
      <c r="AK130" s="1346"/>
      <c r="AL130" s="1346"/>
      <c r="AN130" s="1384" t="str">
        <f>X!$C$130</f>
        <v>Anno</v>
      </c>
      <c r="AO130" s="1346"/>
      <c r="AP130" s="1346"/>
      <c r="AQ130" s="58"/>
      <c r="AV130" s="1346" t="str">
        <f>X130</f>
        <v>Primavera</v>
      </c>
      <c r="AW130" s="1346"/>
      <c r="AX130" s="1346"/>
      <c r="AZ130" s="1346" t="str">
        <f>AB130</f>
        <v>Estate</v>
      </c>
      <c r="BA130" s="1346"/>
      <c r="BB130" s="1346"/>
      <c r="BD130" s="1346" t="str">
        <f>AF130</f>
        <v>Autunno</v>
      </c>
      <c r="BE130" s="1346"/>
      <c r="BF130" s="1346"/>
      <c r="BH130" s="1346" t="str">
        <f>AJ130</f>
        <v>Inverno</v>
      </c>
      <c r="BI130" s="1346"/>
      <c r="BJ130" s="1346"/>
      <c r="BL130" s="1346" t="str">
        <f>AN130</f>
        <v>Anno</v>
      </c>
      <c r="BM130" s="1346"/>
      <c r="BN130" s="1346"/>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row>
    <row r="131" spans="5:153" s="27" customFormat="1" ht="6" customHeight="1" x14ac:dyDescent="0.15">
      <c r="E131" s="201"/>
      <c r="G131" s="90"/>
      <c r="H131" s="1370"/>
      <c r="I131" s="1370"/>
      <c r="J131" s="1370"/>
      <c r="K131" s="1370"/>
      <c r="L131" s="1370"/>
      <c r="M131" s="1370"/>
      <c r="N131" s="1370"/>
      <c r="O131" s="1370"/>
      <c r="P131" s="1370"/>
      <c r="Q131" s="1370"/>
      <c r="R131" s="1370"/>
      <c r="S131" s="1370"/>
      <c r="T131" s="1370"/>
      <c r="U131" s="1370"/>
      <c r="V131" s="1370"/>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row>
    <row r="132" spans="5:153" s="27" customFormat="1" ht="17" customHeight="1" x14ac:dyDescent="0.15">
      <c r="E132" s="201"/>
      <c r="G132" s="90"/>
      <c r="I132" s="130">
        <f>X47</f>
        <v>0</v>
      </c>
      <c r="J132" s="74"/>
      <c r="K132" s="74"/>
      <c r="L132" s="74"/>
      <c r="M132" s="74"/>
      <c r="N132" s="74"/>
      <c r="P132" s="74"/>
      <c r="Q132" s="74"/>
      <c r="R132" s="74"/>
      <c r="S132" s="74"/>
      <c r="T132" s="74"/>
      <c r="U132" s="95" t="s">
        <v>85</v>
      </c>
      <c r="V132" s="74"/>
      <c r="W132" s="74"/>
      <c r="X132" s="1376">
        <f>AD595</f>
        <v>0</v>
      </c>
      <c r="Y132" s="1376"/>
      <c r="Z132" s="1376"/>
      <c r="AA132" s="132"/>
      <c r="AB132" s="1376">
        <f>AD606</f>
        <v>0</v>
      </c>
      <c r="AC132" s="1376"/>
      <c r="AD132" s="1376"/>
      <c r="AE132" s="133"/>
      <c r="AF132" s="1376">
        <f>AD616</f>
        <v>0</v>
      </c>
      <c r="AG132" s="1376"/>
      <c r="AH132" s="1376"/>
      <c r="AI132" s="133"/>
      <c r="AJ132" s="1376">
        <f>AD626</f>
        <v>0</v>
      </c>
      <c r="AK132" s="1376"/>
      <c r="AL132" s="1376"/>
      <c r="AM132" s="106"/>
      <c r="AN132" s="1432">
        <f>AVERAGE(X132:AL132)</f>
        <v>0</v>
      </c>
      <c r="AO132" s="1432"/>
      <c r="AP132" s="1432"/>
      <c r="AQ132" s="136"/>
      <c r="AR132" s="106"/>
      <c r="AS132" s="106"/>
      <c r="AT132" s="106"/>
      <c r="AU132" s="106"/>
      <c r="AV132" s="1376">
        <f>X132</f>
        <v>0</v>
      </c>
      <c r="AW132" s="1291"/>
      <c r="AX132" s="1291"/>
      <c r="AY132" s="106"/>
      <c r="AZ132" s="1376">
        <f>AB132</f>
        <v>0</v>
      </c>
      <c r="BA132" s="1291"/>
      <c r="BB132" s="1291"/>
      <c r="BC132" s="135"/>
      <c r="BD132" s="1376">
        <f>AF132</f>
        <v>0</v>
      </c>
      <c r="BE132" s="1291"/>
      <c r="BF132" s="1291"/>
      <c r="BG132" s="135"/>
      <c r="BH132" s="1376">
        <f>AJ132</f>
        <v>0</v>
      </c>
      <c r="BI132" s="1291"/>
      <c r="BJ132" s="1291"/>
      <c r="BK132" s="106"/>
      <c r="BL132" s="1432">
        <f>AN132</f>
        <v>0</v>
      </c>
      <c r="BM132" s="1355"/>
      <c r="BN132" s="1355"/>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row>
    <row r="133" spans="5:153" s="27" customFormat="1" ht="6" hidden="1" customHeight="1" outlineLevel="1" x14ac:dyDescent="0.15">
      <c r="E133" s="201"/>
      <c r="G133" s="90"/>
      <c r="H133" s="347"/>
      <c r="I133" s="74"/>
      <c r="J133" s="74"/>
      <c r="K133" s="74"/>
      <c r="L133" s="74"/>
      <c r="M133" s="74"/>
      <c r="N133" s="74"/>
      <c r="O133" s="74"/>
      <c r="P133" s="74"/>
      <c r="Q133" s="74"/>
      <c r="R133" s="74"/>
      <c r="S133" s="74"/>
      <c r="T133" s="74"/>
      <c r="U133" s="95"/>
      <c r="V133" s="74"/>
      <c r="W133" s="74"/>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74"/>
      <c r="AZ133" s="74"/>
      <c r="BO133" s="94"/>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201"/>
      <c r="ED133" s="201"/>
      <c r="EE133" s="201"/>
      <c r="EF133" s="201"/>
      <c r="EG133" s="201"/>
      <c r="EH133" s="201"/>
      <c r="EI133" s="201"/>
      <c r="EJ133" s="201"/>
      <c r="EK133" s="201"/>
      <c r="EL133" s="201"/>
      <c r="EM133" s="201"/>
      <c r="EN133" s="201"/>
      <c r="EO133" s="201"/>
      <c r="EP133" s="201"/>
      <c r="EQ133" s="201"/>
      <c r="ER133" s="201"/>
      <c r="ES133" s="201"/>
      <c r="ET133" s="201"/>
      <c r="EU133" s="201"/>
      <c r="EV133" s="201"/>
      <c r="EW133" s="201"/>
    </row>
    <row r="134" spans="5:153" s="27" customFormat="1" ht="17" hidden="1" customHeight="1" outlineLevel="1" x14ac:dyDescent="0.15">
      <c r="E134" s="201"/>
      <c r="G134" s="980"/>
      <c r="H134" s="347"/>
      <c r="I134" s="74" t="s">
        <v>194</v>
      </c>
      <c r="J134" s="74"/>
      <c r="K134" s="74"/>
      <c r="L134" s="74"/>
      <c r="M134" s="74"/>
      <c r="N134" s="74"/>
      <c r="O134" s="74"/>
      <c r="P134" s="74"/>
      <c r="Q134" s="74"/>
      <c r="R134" s="74"/>
      <c r="S134" s="74"/>
      <c r="T134" s="74"/>
      <c r="U134" s="95" t="s">
        <v>85</v>
      </c>
      <c r="V134" s="74"/>
      <c r="W134" s="74"/>
      <c r="X134" s="1462"/>
      <c r="Y134" s="1462"/>
      <c r="Z134" s="1463"/>
      <c r="AA134" s="132"/>
      <c r="AB134" s="1462"/>
      <c r="AC134" s="1462"/>
      <c r="AD134" s="1463"/>
      <c r="AE134" s="133"/>
      <c r="AF134" s="1462"/>
      <c r="AG134" s="1462"/>
      <c r="AH134" s="1463"/>
      <c r="AI134" s="133"/>
      <c r="AJ134" s="1462"/>
      <c r="AK134" s="1462"/>
      <c r="AL134" s="1463"/>
      <c r="AM134" s="106"/>
      <c r="AN134" s="1301">
        <f>IF(SUM(X134:AL134)=0,0,AVERAGE(X134:AL134))</f>
        <v>0</v>
      </c>
      <c r="AO134" s="1301"/>
      <c r="AP134" s="1301"/>
      <c r="AQ134" s="152"/>
      <c r="AR134" s="70"/>
      <c r="AS134" s="70"/>
      <c r="AT134" s="70"/>
      <c r="AU134" s="70"/>
      <c r="AV134" s="1462"/>
      <c r="AW134" s="1462"/>
      <c r="AX134" s="1463"/>
      <c r="AY134" s="132"/>
      <c r="AZ134" s="1462"/>
      <c r="BA134" s="1462"/>
      <c r="BB134" s="1463"/>
      <c r="BC134" s="133"/>
      <c r="BD134" s="1462"/>
      <c r="BE134" s="1462"/>
      <c r="BF134" s="1463"/>
      <c r="BG134" s="133"/>
      <c r="BH134" s="1462"/>
      <c r="BI134" s="1462"/>
      <c r="BJ134" s="1463"/>
      <c r="BK134" s="106"/>
      <c r="BL134" s="1432">
        <f>IF(SUM(AV134:BJ134)=0,0,AVERAGE(AV134:BJ134))</f>
        <v>0</v>
      </c>
      <c r="BM134" s="1355"/>
      <c r="BN134" s="1355"/>
      <c r="BO134" s="94"/>
      <c r="BQ134" s="201" t="s">
        <v>314</v>
      </c>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201"/>
      <c r="ED134" s="201"/>
      <c r="EE134" s="201"/>
      <c r="EF134" s="201"/>
      <c r="EG134" s="201"/>
      <c r="EH134" s="201"/>
      <c r="EI134" s="201"/>
      <c r="EJ134" s="201"/>
      <c r="EK134" s="201"/>
      <c r="EL134" s="201"/>
      <c r="EM134" s="201"/>
      <c r="EN134" s="201"/>
      <c r="EO134" s="201"/>
      <c r="EP134" s="201"/>
      <c r="EQ134" s="201"/>
      <c r="ER134" s="201"/>
      <c r="ES134" s="201"/>
      <c r="ET134" s="201"/>
      <c r="EU134" s="201"/>
      <c r="EV134" s="201"/>
      <c r="EW134" s="201"/>
    </row>
    <row r="135" spans="5:153" s="27" customFormat="1" ht="6" hidden="1" customHeight="1" outlineLevel="1" x14ac:dyDescent="0.15">
      <c r="E135" s="201"/>
      <c r="G135" s="90"/>
      <c r="H135" s="347"/>
      <c r="I135" s="74"/>
      <c r="J135" s="74"/>
      <c r="K135" s="74"/>
      <c r="L135" s="74"/>
      <c r="M135" s="74"/>
      <c r="N135" s="74"/>
      <c r="O135" s="74"/>
      <c r="P135" s="74"/>
      <c r="Q135" s="74"/>
      <c r="R135" s="74"/>
      <c r="S135" s="74"/>
      <c r="T135" s="74"/>
      <c r="U135" s="95"/>
      <c r="V135" s="74"/>
      <c r="W135" s="74"/>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74"/>
      <c r="AZ135" s="74"/>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c r="EK135" s="201"/>
      <c r="EL135" s="201"/>
      <c r="EM135" s="201"/>
      <c r="EN135" s="201"/>
      <c r="EO135" s="201"/>
      <c r="EP135" s="201"/>
      <c r="EQ135" s="201"/>
      <c r="ER135" s="201"/>
      <c r="ES135" s="201"/>
      <c r="ET135" s="201"/>
      <c r="EU135" s="201"/>
      <c r="EV135" s="201"/>
      <c r="EW135" s="201"/>
    </row>
    <row r="136" spans="5:153" collapsed="1" x14ac:dyDescent="0.15">
      <c r="E136" s="63"/>
      <c r="G136" s="118"/>
      <c r="BO136" s="121"/>
    </row>
    <row r="137" spans="5:153" x14ac:dyDescent="0.15">
      <c r="E137" s="63"/>
      <c r="G137" s="118"/>
      <c r="H137" s="396" t="str">
        <f>X!$C$258</f>
        <v>Ore d'esercizio a pieno regime della macchina</v>
      </c>
      <c r="X137" s="1366"/>
      <c r="Y137" s="1366"/>
      <c r="Z137" s="1366"/>
      <c r="AB137" s="1291"/>
      <c r="AC137" s="1291"/>
      <c r="AD137" s="1291"/>
      <c r="AF137" s="1299"/>
      <c r="AG137" s="1299"/>
      <c r="AH137" s="1299"/>
      <c r="AJ137" s="1299"/>
      <c r="AK137" s="1299"/>
      <c r="AL137" s="1299"/>
      <c r="AN137" s="1299"/>
      <c r="AO137" s="1299"/>
      <c r="AP137" s="1299"/>
      <c r="AQ137" s="70"/>
      <c r="AV137" s="1366"/>
      <c r="AW137" s="1366"/>
      <c r="AX137" s="1366"/>
      <c r="AZ137" s="1291"/>
      <c r="BA137" s="1291"/>
      <c r="BB137" s="1291"/>
      <c r="BD137" s="1299"/>
      <c r="BE137" s="1299"/>
      <c r="BF137" s="1299"/>
      <c r="BH137" s="1299"/>
      <c r="BI137" s="1299"/>
      <c r="BJ137" s="1299"/>
      <c r="BL137" s="1299"/>
      <c r="BM137" s="1299"/>
      <c r="BN137" s="1299"/>
      <c r="BO137" s="121"/>
    </row>
    <row r="138" spans="5:153"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row>
    <row r="139" spans="5:153" s="27" customFormat="1" ht="17" customHeight="1" x14ac:dyDescent="0.15">
      <c r="E139" s="201"/>
      <c r="G139" s="90"/>
      <c r="H139" s="211"/>
      <c r="I139" s="27" t="s">
        <v>160</v>
      </c>
      <c r="J139" s="411" t="str">
        <f>X!$C$214</f>
        <v>Profilo standard</v>
      </c>
      <c r="K139" s="95"/>
      <c r="L139" s="95"/>
      <c r="M139" s="95"/>
      <c r="N139" s="95"/>
      <c r="O139" s="95"/>
      <c r="P139" s="95"/>
      <c r="Q139" s="95"/>
      <c r="R139" s="95"/>
      <c r="S139" s="95"/>
      <c r="T139" s="95"/>
      <c r="U139" s="95" t="s">
        <v>95</v>
      </c>
      <c r="V139" s="95"/>
      <c r="W139" s="95"/>
      <c r="X139" s="1278">
        <f>X663</f>
        <v>0</v>
      </c>
      <c r="Y139" s="1278"/>
      <c r="Z139" s="1278"/>
      <c r="AA139" s="202"/>
      <c r="AB139" s="1278">
        <f>AB663</f>
        <v>0</v>
      </c>
      <c r="AC139" s="1278"/>
      <c r="AD139" s="1278"/>
      <c r="AE139" s="133"/>
      <c r="AF139" s="1278">
        <f>AF663</f>
        <v>0</v>
      </c>
      <c r="AG139" s="1278"/>
      <c r="AH139" s="1278"/>
      <c r="AI139" s="133"/>
      <c r="AJ139" s="1278">
        <f>AJ663</f>
        <v>0</v>
      </c>
      <c r="AK139" s="1278"/>
      <c r="AL139" s="1278"/>
      <c r="AM139" s="291"/>
      <c r="AN139" s="1548">
        <f>AVERAGE(X139:AL139)</f>
        <v>0</v>
      </c>
      <c r="AO139" s="1548"/>
      <c r="AP139" s="1548"/>
      <c r="AQ139" s="346"/>
      <c r="AR139" s="291"/>
      <c r="AS139" s="291"/>
      <c r="AT139" s="291"/>
      <c r="AU139" s="291"/>
      <c r="AV139" s="1278">
        <f>AV663</f>
        <v>0</v>
      </c>
      <c r="AW139" s="1278"/>
      <c r="AX139" s="1278"/>
      <c r="AY139" s="202"/>
      <c r="AZ139" s="1278">
        <f>AZ663</f>
        <v>0</v>
      </c>
      <c r="BA139" s="1278"/>
      <c r="BB139" s="1278"/>
      <c r="BC139" s="133"/>
      <c r="BD139" s="1278">
        <f>BD663</f>
        <v>0</v>
      </c>
      <c r="BE139" s="1278"/>
      <c r="BF139" s="1278"/>
      <c r="BG139" s="133"/>
      <c r="BH139" s="1278">
        <f>BH663</f>
        <v>0</v>
      </c>
      <c r="BI139" s="1278"/>
      <c r="BJ139" s="1278"/>
      <c r="BK139" s="291"/>
      <c r="BL139" s="1548">
        <f>AVERAGE(AV139:BJ139)</f>
        <v>0</v>
      </c>
      <c r="BM139" s="1548"/>
      <c r="BN139" s="1548"/>
      <c r="BO139" s="94"/>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row>
    <row r="140" spans="5:153" s="27" customFormat="1" ht="6" customHeight="1" x14ac:dyDescent="0.15">
      <c r="E140" s="201"/>
      <c r="G140" s="90"/>
      <c r="H140" s="347"/>
      <c r="J140" s="74"/>
      <c r="K140" s="74"/>
      <c r="L140" s="74"/>
      <c r="M140" s="74"/>
      <c r="N140" s="74"/>
      <c r="O140" s="74"/>
      <c r="P140" s="74"/>
      <c r="Q140" s="74"/>
      <c r="R140" s="74"/>
      <c r="S140" s="74"/>
      <c r="T140" s="74"/>
      <c r="U140" s="95"/>
      <c r="V140" s="74"/>
      <c r="W140" s="74"/>
      <c r="X140" s="132"/>
      <c r="Y140" s="132"/>
      <c r="Z140" s="132"/>
      <c r="AA140" s="132"/>
      <c r="AB140" s="132"/>
      <c r="AC140" s="132"/>
      <c r="AD140" s="132"/>
      <c r="AE140" s="132"/>
      <c r="AF140" s="132"/>
      <c r="AG140" s="132"/>
      <c r="AH140" s="132"/>
      <c r="AI140" s="132"/>
      <c r="AJ140" s="132"/>
      <c r="AK140" s="132"/>
      <c r="AL140" s="132"/>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row>
    <row r="141" spans="5:153" s="27" customFormat="1" ht="17" customHeight="1" x14ac:dyDescent="0.2">
      <c r="E141" s="201"/>
      <c r="G141" s="90"/>
      <c r="H141" s="55"/>
      <c r="I141" s="27" t="s">
        <v>161</v>
      </c>
      <c r="J141" s="412" t="str">
        <f>X!$C$28</f>
        <v>Valutazione progettisti</v>
      </c>
      <c r="U141" s="27" t="s">
        <v>95</v>
      </c>
      <c r="X141" s="1546"/>
      <c r="Y141" s="1546"/>
      <c r="Z141" s="1547"/>
      <c r="AA141" s="202"/>
      <c r="AB141" s="1546"/>
      <c r="AC141" s="1546"/>
      <c r="AD141" s="1547"/>
      <c r="AE141" s="133"/>
      <c r="AF141" s="1546"/>
      <c r="AG141" s="1546"/>
      <c r="AH141" s="1547"/>
      <c r="AI141" s="133"/>
      <c r="AJ141" s="1546"/>
      <c r="AK141" s="1546"/>
      <c r="AL141" s="1547"/>
      <c r="AM141" s="291"/>
      <c r="AN141" s="1301">
        <f>IF(SUM(X141:AL141)=0,0,AVERAGE(X141:AL141))</f>
        <v>0</v>
      </c>
      <c r="AO141" s="1301"/>
      <c r="AP141" s="1301"/>
      <c r="AQ141" s="152"/>
      <c r="AR141" s="445" t="s">
        <v>266</v>
      </c>
      <c r="AS141" s="445" t="s">
        <v>266</v>
      </c>
      <c r="AT141" s="445" t="s">
        <v>266</v>
      </c>
      <c r="AU141" s="58"/>
      <c r="AV141" s="1546"/>
      <c r="AW141" s="1546"/>
      <c r="AX141" s="1547"/>
      <c r="AY141" s="202"/>
      <c r="AZ141" s="1546"/>
      <c r="BA141" s="1546"/>
      <c r="BB141" s="1547"/>
      <c r="BC141" s="133"/>
      <c r="BD141" s="1546"/>
      <c r="BE141" s="1546"/>
      <c r="BF141" s="1547"/>
      <c r="BG141" s="133"/>
      <c r="BH141" s="1546"/>
      <c r="BI141" s="1546"/>
      <c r="BJ141" s="1547"/>
      <c r="BK141" s="291"/>
      <c r="BL141" s="1432">
        <f>IF(SUM(AV141:BJ141)=0,0,AVERAGE(AV141:BJ141))</f>
        <v>0</v>
      </c>
      <c r="BM141" s="1355"/>
      <c r="BN141" s="1355"/>
      <c r="BO141" s="94"/>
      <c r="BQ141" s="201"/>
      <c r="BR141" s="201"/>
      <c r="BS141" s="201"/>
      <c r="BT141" s="201"/>
      <c r="BU141" s="201"/>
      <c r="BV141" s="788">
        <f>LEN(CA141)</f>
        <v>139</v>
      </c>
      <c r="BW141" s="788"/>
      <c r="BX141" s="788"/>
      <c r="BY141" s="788"/>
      <c r="BZ141" s="201" t="s">
        <v>394</v>
      </c>
      <c r="CA141" s="201" t="str">
        <f>X!E505</f>
        <v>Eingabe der vom Planer berechneten Betriebszeit der Maschine. (Möglichkeit die Erfahrungen oder situative Situation einfliessen zu lassen).</v>
      </c>
      <c r="CB141" s="201" t="str">
        <f>X!F505</f>
        <v>Saisie du temps de marche de la machine calculé par le projeteur. (possibilité d'intégrer l'expérience ou la situation effective).</v>
      </c>
      <c r="CC141" s="201" t="str">
        <f>X!G505</f>
        <v>Inserimento del tempo d'esercizio della macchina calcolato dal progettista. (Si possono far confluire le esperienze o la situazione effettiva).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row>
    <row r="142" spans="5:153" s="27" customFormat="1" ht="6" hidden="1" customHeight="1" outlineLevel="1" x14ac:dyDescent="0.15">
      <c r="E142" s="201"/>
      <c r="G142" s="90"/>
      <c r="H142" s="347"/>
      <c r="I142" s="74"/>
      <c r="J142" s="74"/>
      <c r="K142" s="74"/>
      <c r="L142" s="74"/>
      <c r="M142" s="74"/>
      <c r="N142" s="74"/>
      <c r="O142" s="74"/>
      <c r="P142" s="74"/>
      <c r="Q142" s="74"/>
      <c r="R142" s="74"/>
      <c r="S142" s="74"/>
      <c r="T142" s="74"/>
      <c r="U142" s="95"/>
      <c r="V142" s="74"/>
      <c r="W142" s="74"/>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row>
    <row r="143" spans="5:153" s="583" customFormat="1" ht="17" hidden="1" customHeight="1" outlineLevel="1" x14ac:dyDescent="0.2">
      <c r="E143" s="804"/>
      <c r="G143" s="979"/>
      <c r="H143" s="581"/>
      <c r="I143" s="582"/>
      <c r="J143" s="583" t="s">
        <v>934</v>
      </c>
      <c r="U143" s="584" t="s">
        <v>95</v>
      </c>
      <c r="X143" s="1545">
        <f>IF(X141="",X139,X141)</f>
        <v>0</v>
      </c>
      <c r="Y143" s="1545"/>
      <c r="Z143" s="1545"/>
      <c r="AA143" s="585"/>
      <c r="AB143" s="1545">
        <f>IF(AB141="",AB139,AB141)</f>
        <v>0</v>
      </c>
      <c r="AC143" s="1545"/>
      <c r="AD143" s="1545"/>
      <c r="AE143" s="586"/>
      <c r="AF143" s="1545">
        <f>IF(AF141="",AF139,AF141)</f>
        <v>0</v>
      </c>
      <c r="AG143" s="1545"/>
      <c r="AH143" s="1545"/>
      <c r="AI143" s="586"/>
      <c r="AJ143" s="1545">
        <f>IF(AJ141="",AJ139,AJ141)</f>
        <v>0</v>
      </c>
      <c r="AK143" s="1545"/>
      <c r="AL143" s="1545"/>
      <c r="AM143" s="585"/>
      <c r="AN143" s="1545">
        <f>AVERAGE(X143:AL143)</f>
        <v>0</v>
      </c>
      <c r="AO143" s="1545"/>
      <c r="AP143" s="1545"/>
      <c r="AQ143" s="587"/>
      <c r="AR143" s="588" t="s">
        <v>266</v>
      </c>
      <c r="AS143" s="588" t="s">
        <v>266</v>
      </c>
      <c r="AT143" s="588" t="s">
        <v>266</v>
      </c>
      <c r="AU143" s="585"/>
      <c r="AV143" s="1545">
        <f>IF(AV141="",AV139,AV141)</f>
        <v>0</v>
      </c>
      <c r="AW143" s="1545"/>
      <c r="AX143" s="1545"/>
      <c r="AY143" s="585"/>
      <c r="AZ143" s="1545">
        <f>IF(AZ141="",AZ139,AZ141)</f>
        <v>0</v>
      </c>
      <c r="BA143" s="1545"/>
      <c r="BB143" s="1545"/>
      <c r="BC143" s="586"/>
      <c r="BD143" s="1545">
        <f>IF(BD141="",BD139,BD141)</f>
        <v>0</v>
      </c>
      <c r="BE143" s="1545"/>
      <c r="BF143" s="1545"/>
      <c r="BG143" s="586"/>
      <c r="BH143" s="1545">
        <f>IF(BH141="",BH139,BH141)</f>
        <v>0</v>
      </c>
      <c r="BI143" s="1545"/>
      <c r="BJ143" s="1545"/>
      <c r="BK143" s="585"/>
      <c r="BL143" s="1545">
        <f>AVERAGE(AV143:BJ143)</f>
        <v>0</v>
      </c>
      <c r="BM143" s="1545"/>
      <c r="BN143" s="1545"/>
      <c r="BO143" s="589"/>
      <c r="BQ143" s="804"/>
      <c r="BR143" s="804"/>
      <c r="BS143" s="804"/>
      <c r="BT143" s="804"/>
      <c r="BU143" s="805"/>
      <c r="BV143" s="806">
        <f>LEN(CA143)</f>
        <v>154</v>
      </c>
      <c r="BW143" s="806"/>
      <c r="BX143" s="806"/>
      <c r="BY143" s="806"/>
      <c r="BZ143" s="805" t="s">
        <v>395</v>
      </c>
      <c r="CA143" s="805" t="str">
        <f>X!E504</f>
        <v>Falls es zusätzliche Hilfsbetriebe auf der «kalten Seite» gibt, die im SEER resp. SEPR noch nicht eingerechnet sind, können diese hier eingetragen werden.</v>
      </c>
      <c r="CB143" s="805" t="str">
        <f>X!F504</f>
        <v>S'il y a des unités auxiliaires supplémentaires du «côté froid» non intégrés dans le SEER resp. SEPR , elles peuvent être saisies ici.</v>
      </c>
      <c r="CC143" s="805" t="str">
        <f>X!G504</f>
        <v>In presenza di aggregati ausiliari supplementari nella «parte freddo» non ancora calcolati nell SEER resp. SEPR, è possibile inserirli qui.</v>
      </c>
      <c r="CD143" s="804"/>
      <c r="CE143" s="804"/>
      <c r="CF143" s="804"/>
      <c r="CG143" s="804"/>
      <c r="CH143" s="804"/>
      <c r="CI143" s="804"/>
      <c r="CJ143" s="804"/>
      <c r="CK143" s="804"/>
      <c r="CL143" s="804"/>
      <c r="CM143" s="804"/>
      <c r="CN143" s="804"/>
      <c r="CO143" s="804"/>
      <c r="CP143" s="804"/>
      <c r="CQ143" s="804"/>
      <c r="CR143" s="804"/>
      <c r="CS143" s="804"/>
      <c r="CT143" s="804"/>
      <c r="CU143" s="804"/>
      <c r="CV143" s="804"/>
      <c r="CW143" s="804"/>
      <c r="CX143" s="804"/>
      <c r="CY143" s="804"/>
      <c r="CZ143" s="804"/>
      <c r="DA143" s="804"/>
      <c r="DB143" s="804"/>
      <c r="DC143" s="804"/>
      <c r="DD143" s="804"/>
      <c r="DE143" s="804"/>
      <c r="DF143" s="804"/>
      <c r="DG143" s="804"/>
      <c r="DH143" s="804"/>
      <c r="DI143" s="804"/>
      <c r="DJ143" s="804"/>
      <c r="DK143" s="804"/>
      <c r="DL143" s="804"/>
      <c r="DM143" s="804"/>
      <c r="DN143" s="804"/>
      <c r="DO143" s="804"/>
      <c r="DP143" s="804"/>
      <c r="DQ143" s="804"/>
      <c r="DR143" s="804"/>
      <c r="DS143" s="804"/>
      <c r="DT143" s="804"/>
      <c r="DU143" s="804"/>
      <c r="DV143" s="804"/>
      <c r="DW143" s="804"/>
      <c r="DX143" s="804"/>
      <c r="DY143" s="804"/>
      <c r="DZ143" s="804"/>
      <c r="EA143" s="804"/>
      <c r="EB143" s="804"/>
      <c r="EC143" s="804"/>
      <c r="ED143" s="804"/>
      <c r="EE143" s="804"/>
      <c r="EF143" s="804"/>
      <c r="EG143" s="804"/>
      <c r="EH143" s="804"/>
      <c r="EI143" s="804"/>
      <c r="EJ143" s="804"/>
      <c r="EK143" s="804"/>
      <c r="EL143" s="804"/>
      <c r="EM143" s="804"/>
      <c r="EN143" s="804"/>
      <c r="EO143" s="804"/>
      <c r="EP143" s="804"/>
      <c r="EQ143" s="804"/>
      <c r="ER143" s="804"/>
      <c r="ES143" s="804"/>
      <c r="ET143" s="804"/>
      <c r="EU143" s="804"/>
      <c r="EV143" s="804"/>
      <c r="EW143" s="804"/>
    </row>
    <row r="144" spans="5:153" s="27" customFormat="1" ht="6" customHeight="1" collapsed="1" x14ac:dyDescent="0.15">
      <c r="E144" s="201"/>
      <c r="G144" s="90"/>
      <c r="H144" s="347"/>
      <c r="I144" s="74"/>
      <c r="J144" s="74"/>
      <c r="K144" s="74"/>
      <c r="L144" s="74"/>
      <c r="M144" s="74"/>
      <c r="N144" s="74"/>
      <c r="O144" s="74"/>
      <c r="P144" s="74"/>
      <c r="Q144" s="74"/>
      <c r="R144" s="74"/>
      <c r="S144" s="74"/>
      <c r="T144" s="74"/>
      <c r="U144" s="95"/>
      <c r="V144" s="74"/>
      <c r="W144" s="74"/>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row>
    <row r="145" spans="5:153" ht="17" customHeight="1" x14ac:dyDescent="0.2">
      <c r="E145" s="63"/>
      <c r="G145" s="118"/>
      <c r="I145" s="398" t="str">
        <f>X!$C$22</f>
        <v>Discrepanza rispetto al valore previsto</v>
      </c>
      <c r="U145" s="27" t="s">
        <v>28</v>
      </c>
      <c r="X145" s="1385" t="str">
        <f>IF(X139=0,"--",X143/X139-1)</f>
        <v>--</v>
      </c>
      <c r="Y145" s="1385"/>
      <c r="Z145" s="1385"/>
      <c r="AA145" s="162"/>
      <c r="AB145" s="1385" t="str">
        <f>IF(AB139=0,"--",AB143/AB139-1)</f>
        <v>--</v>
      </c>
      <c r="AC145" s="1385"/>
      <c r="AD145" s="1385"/>
      <c r="AE145" s="163"/>
      <c r="AF145" s="1385" t="str">
        <f>IF(AF139=0,"--",AF143/AF139-1)</f>
        <v>--</v>
      </c>
      <c r="AG145" s="1385"/>
      <c r="AH145" s="1385"/>
      <c r="AI145" s="163"/>
      <c r="AJ145" s="1385" t="str">
        <f>IF(AJ139=0,"--",AJ143/AJ139-1)</f>
        <v>--</v>
      </c>
      <c r="AK145" s="1385"/>
      <c r="AL145" s="1385"/>
      <c r="AM145" s="162"/>
      <c r="AN145" s="1385" t="str">
        <f>IF(AN143=0,"--",AN143/AN139-1)</f>
        <v>--</v>
      </c>
      <c r="AO145" s="1385"/>
      <c r="AP145" s="1385"/>
      <c r="AQ145" s="345"/>
      <c r="AR145" s="445" t="s">
        <v>266</v>
      </c>
      <c r="AS145" s="445" t="s">
        <v>266</v>
      </c>
      <c r="AT145" s="445" t="s">
        <v>266</v>
      </c>
      <c r="AU145" s="162"/>
      <c r="AV145" s="1385" t="str">
        <f>IF(AV139=0,"--",AV143/AV139-1)</f>
        <v>--</v>
      </c>
      <c r="AW145" s="1385"/>
      <c r="AX145" s="1385"/>
      <c r="AY145" s="162"/>
      <c r="AZ145" s="1385" t="str">
        <f>IF(AZ139=0,"--",AZ143/AZ139-1)</f>
        <v>--</v>
      </c>
      <c r="BA145" s="1385"/>
      <c r="BB145" s="1385"/>
      <c r="BC145" s="163"/>
      <c r="BD145" s="1385" t="str">
        <f>IF(BD139=0,"--",BD143/BD139-1)</f>
        <v>--</v>
      </c>
      <c r="BE145" s="1385"/>
      <c r="BF145" s="1385"/>
      <c r="BG145" s="163"/>
      <c r="BH145" s="1385" t="str">
        <f>IF(BH139=0,"--",BH143/BH139-1)</f>
        <v>--</v>
      </c>
      <c r="BI145" s="1385"/>
      <c r="BJ145" s="1385"/>
      <c r="BK145" s="162"/>
      <c r="BL145" s="1385" t="str">
        <f>IF(BL139=0,"--",BL143/BL139-1)</f>
        <v>--</v>
      </c>
      <c r="BM145" s="1385"/>
      <c r="BN145" s="1385"/>
      <c r="BO145" s="121"/>
      <c r="BU145" s="201"/>
      <c r="BV145" s="788">
        <f>LEN(CA145)</f>
        <v>107</v>
      </c>
      <c r="BW145" s="788"/>
      <c r="BX145" s="788"/>
      <c r="BY145" s="788"/>
      <c r="BZ145" s="201" t="s">
        <v>395</v>
      </c>
      <c r="CA145" s="201" t="str">
        <f>X!E506</f>
        <v xml:space="preserve">Hier wird die prozentuale Abweichung der «Laufzeiten des Planers» von den «Standard-Laufzeiten» angezeigt. </v>
      </c>
      <c r="CB145" s="201" t="str">
        <f>X!F506</f>
        <v xml:space="preserve">L'écart en % des «durées de marche du projeteur» des «durées de marche standard» est affiché à cet endroit. </v>
      </c>
      <c r="CC145" s="201" t="str">
        <f>X!G506</f>
        <v xml:space="preserve">Qui viene indicata la differenza percentuale tra i «tempi del progettista» e i «tempi standard». </v>
      </c>
    </row>
    <row r="146" spans="5:153" s="27" customFormat="1" ht="17" customHeight="1" x14ac:dyDescent="0.15">
      <c r="E146" s="201"/>
      <c r="G146" s="90"/>
      <c r="H146" s="347"/>
      <c r="I146" s="74"/>
      <c r="J146" s="74"/>
      <c r="K146" s="74"/>
      <c r="L146" s="74"/>
      <c r="M146" s="74"/>
      <c r="N146" s="74"/>
      <c r="O146" s="74"/>
      <c r="P146" s="74"/>
      <c r="Q146" s="74"/>
      <c r="R146" s="74"/>
      <c r="S146" s="74"/>
      <c r="T146" s="74"/>
      <c r="U146" s="95"/>
      <c r="V146" s="74"/>
      <c r="W146" s="74"/>
      <c r="X146" s="119"/>
      <c r="Y146" s="119"/>
      <c r="Z146" s="119"/>
      <c r="AA146" s="119"/>
      <c r="AB146" s="119"/>
      <c r="AC146" s="119"/>
      <c r="AD146" s="119"/>
      <c r="AE146" s="119"/>
      <c r="AF146" s="119"/>
      <c r="AG146" s="119"/>
      <c r="AH146" s="119"/>
      <c r="AI146" s="119"/>
      <c r="AJ146" s="119"/>
      <c r="AK146" s="119"/>
      <c r="AL146" s="119"/>
      <c r="AM146" s="119"/>
      <c r="AN146" s="119"/>
      <c r="AO146" s="119"/>
      <c r="AP146" s="119"/>
      <c r="AQ146" s="119"/>
      <c r="AR146" s="119"/>
      <c r="AS146" s="119"/>
      <c r="AT146" s="119"/>
      <c r="AU146" s="119"/>
      <c r="AV146" s="119"/>
      <c r="AW146" s="119"/>
      <c r="AX146" s="119"/>
      <c r="AY146" s="119"/>
      <c r="AZ146" s="119"/>
      <c r="BA146" s="119"/>
      <c r="BB146" s="119"/>
      <c r="BC146" s="119"/>
      <c r="BD146" s="119"/>
      <c r="BE146" s="119"/>
      <c r="BF146" s="120"/>
      <c r="BG146" s="120"/>
      <c r="BH146" s="120"/>
      <c r="BI146" s="120"/>
      <c r="BJ146" s="120"/>
      <c r="BK146" s="120"/>
      <c r="BL146" s="120"/>
      <c r="BM146" s="120"/>
      <c r="BN146" s="120"/>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c r="EK146" s="201"/>
      <c r="EL146" s="201"/>
      <c r="EM146" s="201"/>
      <c r="EN146" s="201"/>
      <c r="EO146" s="201"/>
      <c r="EP146" s="201"/>
      <c r="EQ146" s="201"/>
      <c r="ER146" s="201"/>
      <c r="ES146" s="201"/>
      <c r="ET146" s="201"/>
      <c r="EU146" s="201"/>
      <c r="EV146" s="201"/>
      <c r="EW146" s="201"/>
    </row>
    <row r="147" spans="5:153" s="168" customFormat="1" ht="38" customHeight="1" x14ac:dyDescent="0.15">
      <c r="E147" s="782"/>
      <c r="G147" s="164"/>
      <c r="H147" s="376"/>
      <c r="I147" s="413" t="str">
        <f>X!$C$123</f>
        <v>Osservazioni</v>
      </c>
      <c r="J147" s="165"/>
      <c r="K147" s="165"/>
      <c r="L147" s="165"/>
      <c r="M147" s="165"/>
      <c r="N147" s="165"/>
      <c r="O147" s="165"/>
      <c r="P147" s="165"/>
      <c r="Q147" s="165"/>
      <c r="R147" s="165"/>
      <c r="S147" s="165"/>
      <c r="T147" s="165"/>
      <c r="U147" s="165"/>
      <c r="V147" s="165"/>
      <c r="W147" s="165"/>
      <c r="X147" s="1495" t="str">
        <f>IF(AN145&lt;I505,X505,"")</f>
        <v/>
      </c>
      <c r="Y147" s="1495"/>
      <c r="Z147" s="1495"/>
      <c r="AA147" s="1495"/>
      <c r="AB147" s="1495"/>
      <c r="AC147" s="1495"/>
      <c r="AD147" s="1495"/>
      <c r="AE147" s="1495"/>
      <c r="AF147" s="1495"/>
      <c r="AG147" s="1495"/>
      <c r="AH147" s="1495"/>
      <c r="AI147" s="1495"/>
      <c r="AJ147" s="1495"/>
      <c r="AK147" s="1495"/>
      <c r="AL147" s="1495"/>
      <c r="AM147" s="1495"/>
      <c r="AN147" s="1495"/>
      <c r="AO147" s="1495"/>
      <c r="AP147" s="1495"/>
      <c r="AQ147" s="329"/>
      <c r="AR147" s="166"/>
      <c r="AS147" s="166"/>
      <c r="AT147" s="166"/>
      <c r="AU147" s="166"/>
      <c r="AV147" s="1495" t="str">
        <f>IF(BL145&lt;I505,X505,"")</f>
        <v/>
      </c>
      <c r="AW147" s="1495"/>
      <c r="AX147" s="1495"/>
      <c r="AY147" s="1495"/>
      <c r="AZ147" s="1495"/>
      <c r="BA147" s="1495"/>
      <c r="BB147" s="1495"/>
      <c r="BC147" s="1495"/>
      <c r="BD147" s="1495"/>
      <c r="BE147" s="1495"/>
      <c r="BF147" s="1495"/>
      <c r="BG147" s="1495"/>
      <c r="BH147" s="1495"/>
      <c r="BI147" s="1495"/>
      <c r="BJ147" s="1495"/>
      <c r="BK147" s="1495"/>
      <c r="BL147" s="1495"/>
      <c r="BM147" s="1495"/>
      <c r="BN147" s="1495"/>
      <c r="BO147" s="167"/>
      <c r="BQ147" s="782"/>
      <c r="BR147" s="782"/>
      <c r="BS147" s="782"/>
      <c r="BT147" s="782"/>
      <c r="BU147" s="782"/>
      <c r="BV147" s="782"/>
      <c r="BW147" s="782"/>
      <c r="BX147" s="782"/>
      <c r="BY147" s="782"/>
      <c r="BZ147" s="782"/>
      <c r="CA147" s="782"/>
      <c r="CB147" s="782"/>
      <c r="CC147" s="782"/>
      <c r="CD147" s="782"/>
      <c r="CE147" s="782"/>
      <c r="CF147" s="782"/>
      <c r="CG147" s="782"/>
      <c r="CH147" s="782"/>
      <c r="CI147" s="782"/>
      <c r="CJ147" s="782"/>
      <c r="CK147" s="782"/>
      <c r="CL147" s="782"/>
      <c r="CM147" s="782"/>
      <c r="CN147" s="782"/>
      <c r="CO147" s="782"/>
      <c r="CP147" s="782"/>
      <c r="CQ147" s="782"/>
      <c r="CR147" s="782"/>
      <c r="CS147" s="782"/>
      <c r="CT147" s="782"/>
      <c r="CU147" s="782"/>
      <c r="CV147" s="782"/>
      <c r="CW147" s="782"/>
      <c r="CX147" s="782"/>
      <c r="CY147" s="782"/>
      <c r="CZ147" s="782"/>
      <c r="DA147" s="782"/>
      <c r="DB147" s="782"/>
      <c r="DC147" s="782"/>
      <c r="DD147" s="782"/>
      <c r="DE147" s="782"/>
      <c r="DF147" s="782"/>
      <c r="DG147" s="782"/>
      <c r="DH147" s="782"/>
      <c r="DI147" s="782"/>
      <c r="DJ147" s="782"/>
      <c r="DK147" s="782"/>
      <c r="DL147" s="782"/>
      <c r="DM147" s="782"/>
      <c r="DN147" s="782"/>
      <c r="DO147" s="782"/>
      <c r="DP147" s="782"/>
      <c r="DQ147" s="782"/>
      <c r="DR147" s="782"/>
      <c r="DS147" s="782"/>
      <c r="DT147" s="782"/>
      <c r="DU147" s="782"/>
      <c r="DV147" s="782"/>
      <c r="DW147" s="782"/>
      <c r="DX147" s="782"/>
      <c r="DY147" s="782"/>
      <c r="DZ147" s="782"/>
      <c r="EA147" s="782"/>
      <c r="EB147" s="782"/>
      <c r="EC147" s="782"/>
      <c r="ED147" s="782"/>
      <c r="EE147" s="782"/>
      <c r="EF147" s="782"/>
      <c r="EG147" s="782"/>
      <c r="EH147" s="782"/>
      <c r="EI147" s="782"/>
      <c r="EJ147" s="782"/>
      <c r="EK147" s="782"/>
      <c r="EL147" s="782"/>
      <c r="EM147" s="782"/>
      <c r="EN147" s="782"/>
      <c r="EO147" s="782"/>
      <c r="EP147" s="782"/>
      <c r="EQ147" s="782"/>
      <c r="ER147" s="782"/>
      <c r="ES147" s="782"/>
      <c r="ET147" s="782"/>
      <c r="EU147" s="782"/>
      <c r="EV147" s="782"/>
      <c r="EW147" s="782"/>
    </row>
    <row r="148" spans="5:153" s="27" customFormat="1" ht="6" customHeight="1" x14ac:dyDescent="0.15">
      <c r="E148" s="201"/>
      <c r="G148" s="90"/>
      <c r="H148" s="347"/>
      <c r="I148" s="74"/>
      <c r="J148" s="74"/>
      <c r="K148" s="74"/>
      <c r="L148" s="74"/>
      <c r="M148" s="74"/>
      <c r="N148" s="74"/>
      <c r="O148" s="74"/>
      <c r="P148" s="74"/>
      <c r="Q148" s="74"/>
      <c r="R148" s="74"/>
      <c r="S148" s="74"/>
      <c r="T148" s="74"/>
      <c r="U148" s="95"/>
      <c r="V148" s="74"/>
      <c r="W148" s="74"/>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c r="EK148" s="201"/>
      <c r="EL148" s="201"/>
      <c r="EM148" s="201"/>
      <c r="EN148" s="201"/>
      <c r="EO148" s="201"/>
      <c r="EP148" s="201"/>
      <c r="EQ148" s="201"/>
      <c r="ER148" s="201"/>
      <c r="ES148" s="201"/>
      <c r="ET148" s="201"/>
      <c r="EU148" s="201"/>
      <c r="EV148" s="201"/>
      <c r="EW148" s="201"/>
    </row>
    <row r="149" spans="5:153" s="27" customFormat="1" ht="32" customHeight="1" x14ac:dyDescent="0.15">
      <c r="E149" s="201"/>
      <c r="G149" s="90"/>
      <c r="H149" s="347"/>
      <c r="I149" s="74"/>
      <c r="J149" s="74"/>
      <c r="K149" s="74"/>
      <c r="L149" s="74"/>
      <c r="M149" s="74"/>
      <c r="N149" s="74"/>
      <c r="O149" s="74"/>
      <c r="P149" s="74"/>
      <c r="Q149" s="74"/>
      <c r="R149" s="74"/>
      <c r="S149" s="74"/>
      <c r="T149" s="74"/>
      <c r="U149" s="95"/>
      <c r="V149" s="74"/>
      <c r="W149" s="74"/>
      <c r="X149" s="1496" t="str">
        <f>IF(AN145&lt;I505,AV505,"")</f>
        <v/>
      </c>
      <c r="Y149" s="1496"/>
      <c r="Z149" s="1496"/>
      <c r="AA149" s="1496"/>
      <c r="AB149" s="1496"/>
      <c r="AC149" s="1496"/>
      <c r="AD149" s="1496"/>
      <c r="AE149" s="1496"/>
      <c r="AF149" s="1496"/>
      <c r="AG149" s="1496"/>
      <c r="AH149" s="1496"/>
      <c r="AI149" s="1496"/>
      <c r="AJ149" s="1496"/>
      <c r="AK149" s="1496"/>
      <c r="AL149" s="1496"/>
      <c r="AM149" s="1496"/>
      <c r="AN149" s="1496"/>
      <c r="AO149" s="1496"/>
      <c r="AP149" s="1496"/>
      <c r="AQ149" s="330"/>
      <c r="AR149" s="119"/>
      <c r="AS149" s="119"/>
      <c r="AT149" s="119"/>
      <c r="AU149" s="119"/>
      <c r="AV149" s="1496" t="str">
        <f>IF(BL145&lt;I505,AV505,"")</f>
        <v/>
      </c>
      <c r="AW149" s="1496"/>
      <c r="AX149" s="1496"/>
      <c r="AY149" s="1496"/>
      <c r="AZ149" s="1496"/>
      <c r="BA149" s="1496"/>
      <c r="BB149" s="1496"/>
      <c r="BC149" s="1496"/>
      <c r="BD149" s="1496"/>
      <c r="BE149" s="1496"/>
      <c r="BF149" s="1496"/>
      <c r="BG149" s="1496"/>
      <c r="BH149" s="1496"/>
      <c r="BI149" s="1496"/>
      <c r="BJ149" s="1496"/>
      <c r="BK149" s="1496"/>
      <c r="BL149" s="1496"/>
      <c r="BM149" s="1496"/>
      <c r="BN149" s="1496"/>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c r="EK149" s="201"/>
      <c r="EL149" s="201"/>
      <c r="EM149" s="201"/>
      <c r="EN149" s="201"/>
      <c r="EO149" s="201"/>
      <c r="EP149" s="201"/>
      <c r="EQ149" s="201"/>
      <c r="ER149" s="201"/>
      <c r="ES149" s="201"/>
      <c r="ET149" s="201"/>
      <c r="EU149" s="201"/>
      <c r="EV149" s="201"/>
      <c r="EW149" s="201"/>
    </row>
    <row r="150" spans="5:153" x14ac:dyDescent="0.15">
      <c r="E150" s="63"/>
      <c r="G150" s="128"/>
      <c r="H150" s="373"/>
      <c r="I150" s="100"/>
      <c r="J150" s="100"/>
      <c r="K150" s="100"/>
      <c r="L150" s="100"/>
      <c r="M150" s="100"/>
      <c r="N150" s="100"/>
      <c r="O150" s="100"/>
      <c r="P150" s="100"/>
      <c r="Q150" s="100"/>
      <c r="R150" s="100"/>
      <c r="S150" s="100"/>
      <c r="T150" s="100"/>
      <c r="U150" s="99"/>
      <c r="V150" s="100"/>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c r="AW150" s="100"/>
      <c r="AX150" s="100"/>
      <c r="AY150" s="100"/>
      <c r="AZ150" s="100"/>
      <c r="BA150" s="100"/>
      <c r="BB150" s="100"/>
      <c r="BC150" s="100"/>
      <c r="BD150" s="100"/>
      <c r="BE150" s="100"/>
      <c r="BF150" s="100"/>
      <c r="BG150" s="100"/>
      <c r="BH150" s="100"/>
      <c r="BI150" s="100"/>
      <c r="BJ150" s="100"/>
      <c r="BK150" s="100"/>
      <c r="BL150" s="100"/>
      <c r="BM150" s="100"/>
      <c r="BN150" s="100"/>
      <c r="BO150" s="129"/>
    </row>
    <row r="151" spans="5:153" ht="17" customHeight="1" x14ac:dyDescent="0.15">
      <c r="E151" s="63"/>
    </row>
    <row r="152" spans="5:153" ht="17" customHeight="1" x14ac:dyDescent="0.15">
      <c r="E152" s="63"/>
    </row>
    <row r="153" spans="5:153" x14ac:dyDescent="0.15">
      <c r="E153" s="63"/>
      <c r="G153" s="77"/>
      <c r="H153" s="369"/>
      <c r="I153" s="78"/>
      <c r="J153" s="78"/>
      <c r="K153" s="78"/>
      <c r="L153" s="78"/>
      <c r="M153" s="78"/>
      <c r="N153" s="78"/>
      <c r="O153" s="78"/>
      <c r="P153" s="78"/>
      <c r="Q153" s="78"/>
      <c r="R153" s="78"/>
      <c r="S153" s="78"/>
      <c r="T153" s="78"/>
      <c r="U153" s="79"/>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80"/>
    </row>
    <row r="154" spans="5:153" s="86" customFormat="1" ht="21" customHeight="1" x14ac:dyDescent="0.15">
      <c r="E154" s="779"/>
      <c r="G154" s="81"/>
      <c r="H154" s="357">
        <v>4</v>
      </c>
      <c r="I154" s="401" t="str">
        <f>X!$C$277</f>
        <v>Composizione dei risultati</v>
      </c>
      <c r="J154" s="83"/>
      <c r="K154" s="83"/>
      <c r="L154" s="84"/>
      <c r="M154" s="84"/>
      <c r="N154" s="85"/>
      <c r="O154" s="85"/>
      <c r="P154" s="85"/>
      <c r="Q154" s="85"/>
      <c r="R154" s="85"/>
      <c r="S154" s="85"/>
      <c r="T154" s="85"/>
      <c r="U154" s="85"/>
      <c r="V154" s="85"/>
      <c r="W154" s="85"/>
      <c r="X154" s="83"/>
      <c r="Y154" s="83"/>
      <c r="Z154" s="84"/>
      <c r="AA154" s="84"/>
      <c r="AB154" s="84"/>
      <c r="AC154" s="84"/>
      <c r="AD154" s="84"/>
      <c r="AE154" s="84"/>
      <c r="AF154" s="84"/>
      <c r="AG154" s="84"/>
      <c r="AH154" s="84"/>
      <c r="AI154" s="84"/>
      <c r="AJ154" s="84"/>
      <c r="AK154" s="84"/>
      <c r="AL154" s="84"/>
      <c r="AM154" s="84"/>
      <c r="AN154" s="84"/>
      <c r="AO154" s="84"/>
      <c r="AP154" s="84"/>
      <c r="AQ154" s="84"/>
      <c r="AR154" s="85"/>
      <c r="AS154" s="85"/>
      <c r="AT154" s="85"/>
      <c r="AU154" s="85"/>
      <c r="AV154" s="83"/>
      <c r="AW154" s="83"/>
      <c r="AX154" s="84"/>
      <c r="AY154" s="84"/>
      <c r="AZ154" s="84"/>
      <c r="BA154" s="84"/>
      <c r="BB154" s="84"/>
      <c r="BC154" s="84"/>
      <c r="BD154" s="84"/>
      <c r="BE154" s="84"/>
      <c r="BF154" s="84"/>
      <c r="BG154" s="84"/>
      <c r="BH154" s="84"/>
      <c r="BI154" s="84"/>
      <c r="BJ154" s="84"/>
      <c r="BK154" s="84"/>
      <c r="BL154" s="84"/>
      <c r="BM154" s="84"/>
      <c r="BN154" s="84"/>
      <c r="BO154" s="89"/>
      <c r="BQ154" s="779"/>
      <c r="BR154" s="779"/>
      <c r="BS154" s="779"/>
      <c r="BT154" s="779"/>
      <c r="BU154" s="779"/>
      <c r="BV154" s="779"/>
      <c r="BW154" s="779"/>
      <c r="BX154" s="779"/>
      <c r="BY154" s="779"/>
      <c r="BZ154" s="779"/>
      <c r="CA154" s="779"/>
      <c r="CB154" s="779"/>
      <c r="CC154" s="779"/>
      <c r="CD154" s="779"/>
      <c r="CE154" s="779"/>
      <c r="CF154" s="779"/>
      <c r="CG154" s="779"/>
      <c r="CH154" s="779"/>
      <c r="CI154" s="779"/>
      <c r="CJ154" s="779"/>
      <c r="CK154" s="779"/>
      <c r="CL154" s="779"/>
      <c r="CM154" s="779"/>
      <c r="CN154" s="779"/>
      <c r="CO154" s="779"/>
      <c r="CP154" s="779"/>
      <c r="CQ154" s="779"/>
      <c r="CR154" s="779"/>
      <c r="CS154" s="779"/>
      <c r="CT154" s="779"/>
      <c r="CU154" s="779"/>
      <c r="CV154" s="779"/>
      <c r="CW154" s="779"/>
      <c r="CX154" s="779"/>
      <c r="CY154" s="779"/>
      <c r="CZ154" s="779"/>
      <c r="DA154" s="779"/>
      <c r="DB154" s="779"/>
      <c r="DC154" s="779"/>
      <c r="DD154" s="779"/>
      <c r="DE154" s="779"/>
      <c r="DF154" s="779"/>
      <c r="DG154" s="779"/>
      <c r="DH154" s="779"/>
      <c r="DI154" s="779"/>
      <c r="DJ154" s="779"/>
      <c r="DK154" s="779"/>
      <c r="DL154" s="779"/>
      <c r="DM154" s="779"/>
      <c r="DN154" s="779"/>
      <c r="DO154" s="779"/>
      <c r="DP154" s="779"/>
      <c r="DQ154" s="779"/>
      <c r="DR154" s="779"/>
      <c r="DS154" s="779"/>
      <c r="DT154" s="779"/>
      <c r="DU154" s="779"/>
      <c r="DV154" s="779"/>
      <c r="DW154" s="779"/>
      <c r="DX154" s="779"/>
      <c r="DY154" s="779"/>
      <c r="DZ154" s="779"/>
      <c r="EA154" s="779"/>
      <c r="EB154" s="779"/>
      <c r="EC154" s="779"/>
      <c r="ED154" s="779"/>
      <c r="EE154" s="779"/>
      <c r="EF154" s="779"/>
      <c r="EG154" s="779"/>
      <c r="EH154" s="779"/>
      <c r="EI154" s="779"/>
      <c r="EJ154" s="779"/>
      <c r="EK154" s="779"/>
      <c r="EL154" s="779"/>
      <c r="EM154" s="779"/>
      <c r="EN154" s="779"/>
      <c r="EO154" s="779"/>
      <c r="EP154" s="779"/>
      <c r="EQ154" s="779"/>
      <c r="ER154" s="779"/>
      <c r="ES154" s="779"/>
      <c r="ET154" s="779"/>
      <c r="EU154" s="779"/>
      <c r="EV154" s="779"/>
      <c r="EW154" s="779"/>
    </row>
    <row r="155" spans="5:153" s="27" customFormat="1" ht="17" customHeight="1" x14ac:dyDescent="0.15">
      <c r="E155" s="201"/>
      <c r="G155" s="90"/>
      <c r="H155" s="55"/>
      <c r="I155" s="74"/>
      <c r="J155" s="74"/>
      <c r="K155" s="74"/>
      <c r="L155" s="74"/>
      <c r="M155" s="74"/>
      <c r="N155" s="74"/>
      <c r="O155" s="74"/>
      <c r="P155" s="74"/>
      <c r="Q155" s="74"/>
      <c r="R155" s="74"/>
      <c r="S155" s="74"/>
      <c r="T155" s="74"/>
      <c r="U155" s="95"/>
      <c r="V155" s="74"/>
      <c r="W155" s="74"/>
      <c r="X155" s="106"/>
      <c r="Y155" s="106"/>
      <c r="Z155" s="106"/>
      <c r="AA155" s="74"/>
      <c r="AB155" s="107"/>
      <c r="AC155" s="107"/>
      <c r="AD155" s="107"/>
      <c r="AE155" s="107"/>
      <c r="AF155" s="107"/>
      <c r="AG155" s="107"/>
      <c r="AH155" s="107"/>
      <c r="AI155" s="107"/>
      <c r="AJ155" s="107"/>
      <c r="AK155" s="74"/>
      <c r="AL155" s="74"/>
      <c r="AM155" s="74"/>
      <c r="AN155" s="74"/>
      <c r="AO155" s="74"/>
      <c r="AP155" s="74"/>
      <c r="AQ155" s="74"/>
      <c r="AR155" s="74"/>
      <c r="AS155" s="74"/>
      <c r="AT155" s="74"/>
      <c r="AU155" s="74"/>
      <c r="AV155" s="106"/>
      <c r="AW155" s="106"/>
      <c r="AX155" s="106"/>
      <c r="AY155" s="74"/>
      <c r="AZ155" s="107"/>
      <c r="BA155" s="107"/>
      <c r="BB155" s="107"/>
      <c r="BC155" s="107"/>
      <c r="BD155" s="107"/>
      <c r="BE155" s="107"/>
      <c r="BF155" s="107"/>
      <c r="BG155" s="107"/>
      <c r="BH155" s="107"/>
      <c r="BM155"/>
      <c r="BO155" s="94"/>
      <c r="BQ155" s="201"/>
      <c r="BR155" s="201"/>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c r="EK155" s="201"/>
      <c r="EL155" s="201"/>
      <c r="EM155" s="201"/>
      <c r="EN155" s="201"/>
      <c r="EO155" s="201"/>
      <c r="EP155" s="201"/>
      <c r="EQ155" s="201"/>
      <c r="ER155" s="201"/>
      <c r="ES155" s="201"/>
      <c r="ET155" s="201"/>
      <c r="EU155" s="201"/>
      <c r="EV155" s="201"/>
      <c r="EW155" s="201"/>
    </row>
    <row r="156" spans="5:153" s="110" customFormat="1" ht="17" customHeight="1" x14ac:dyDescent="0.15">
      <c r="E156" s="796"/>
      <c r="G156" s="108"/>
      <c r="H156" s="359"/>
      <c r="I156" s="109"/>
      <c r="J156" s="109"/>
      <c r="K156" s="109"/>
      <c r="X156" s="111" t="str">
        <f>'1 System specification'!W240</f>
        <v>Variante A</v>
      </c>
      <c r="Y156" s="111"/>
      <c r="Z156" s="112"/>
      <c r="AA156" s="112"/>
      <c r="AB156" s="112"/>
      <c r="AC156" s="112"/>
      <c r="AD156" s="112"/>
      <c r="AE156" s="112"/>
      <c r="AF156" s="112"/>
      <c r="AG156" s="112"/>
      <c r="AH156" s="112"/>
      <c r="AI156" s="112"/>
      <c r="AJ156" s="112"/>
      <c r="AK156" s="112"/>
      <c r="AL156" s="112"/>
      <c r="AM156" s="112"/>
      <c r="AN156" s="112"/>
      <c r="AO156" s="112"/>
      <c r="AP156" s="112"/>
      <c r="AV156" s="111" t="str">
        <f>'1 System specification'!W241</f>
        <v/>
      </c>
      <c r="AW156" s="111"/>
      <c r="AX156" s="112"/>
      <c r="AY156" s="112"/>
      <c r="AZ156" s="112"/>
      <c r="BA156" s="112"/>
      <c r="BB156" s="112"/>
      <c r="BC156" s="112"/>
      <c r="BD156" s="112"/>
      <c r="BE156" s="112"/>
      <c r="BF156" s="112"/>
      <c r="BG156" s="112"/>
      <c r="BH156" s="112"/>
      <c r="BI156" s="112"/>
      <c r="BJ156" s="112"/>
      <c r="BK156" s="112"/>
      <c r="BL156" s="112"/>
      <c r="BM156" s="112"/>
      <c r="BN156" s="112"/>
      <c r="BO156" s="113"/>
      <c r="BQ156" s="796"/>
      <c r="BR156" s="796"/>
      <c r="BS156" s="796"/>
      <c r="BT156" s="796"/>
      <c r="BU156" s="796"/>
      <c r="BV156" s="796"/>
      <c r="BW156" s="796"/>
      <c r="BX156" s="796"/>
      <c r="BY156" s="796"/>
      <c r="BZ156" s="796"/>
      <c r="CA156" s="796"/>
      <c r="CB156" s="796"/>
      <c r="CC156" s="796"/>
      <c r="CD156" s="796"/>
      <c r="CE156" s="796"/>
      <c r="CF156" s="796"/>
      <c r="CG156" s="796"/>
      <c r="CH156" s="796"/>
      <c r="CI156" s="796"/>
      <c r="CJ156" s="796"/>
      <c r="CK156" s="796"/>
      <c r="CL156" s="796"/>
      <c r="CM156" s="796"/>
      <c r="CN156" s="796"/>
      <c r="CO156" s="796"/>
      <c r="CP156" s="796"/>
      <c r="CQ156" s="796"/>
      <c r="CR156" s="796"/>
      <c r="CS156" s="796"/>
      <c r="CT156" s="796"/>
      <c r="CU156" s="796"/>
      <c r="CV156" s="796"/>
      <c r="CW156" s="796"/>
      <c r="CX156" s="796"/>
      <c r="CY156" s="796"/>
      <c r="CZ156" s="796"/>
      <c r="DA156" s="796"/>
      <c r="DB156" s="796"/>
      <c r="DC156" s="796"/>
      <c r="DD156" s="796"/>
      <c r="DE156" s="796"/>
      <c r="DF156" s="796"/>
      <c r="DG156" s="796"/>
      <c r="DH156" s="796"/>
      <c r="DI156" s="796"/>
      <c r="DJ156" s="796"/>
      <c r="DK156" s="796"/>
      <c r="DL156" s="796"/>
      <c r="DM156" s="796"/>
      <c r="DN156" s="796"/>
      <c r="DO156" s="796"/>
      <c r="DP156" s="796"/>
      <c r="DQ156" s="796"/>
      <c r="DR156" s="796"/>
      <c r="DS156" s="796"/>
      <c r="DT156" s="796"/>
      <c r="DU156" s="796"/>
      <c r="DV156" s="796"/>
      <c r="DW156" s="796"/>
      <c r="DX156" s="796"/>
      <c r="DY156" s="796"/>
      <c r="DZ156" s="796"/>
      <c r="EA156" s="796"/>
      <c r="EB156" s="796"/>
      <c r="EC156" s="796"/>
      <c r="ED156" s="796"/>
      <c r="EE156" s="796"/>
      <c r="EF156" s="796"/>
      <c r="EG156" s="796"/>
      <c r="EH156" s="796"/>
      <c r="EI156" s="796"/>
      <c r="EJ156" s="796"/>
      <c r="EK156" s="796"/>
      <c r="EL156" s="796"/>
      <c r="EM156" s="796"/>
      <c r="EN156" s="796"/>
      <c r="EO156" s="796"/>
      <c r="EP156" s="796"/>
      <c r="EQ156" s="796"/>
      <c r="ER156" s="796"/>
      <c r="ES156" s="796"/>
      <c r="ET156" s="796"/>
      <c r="EU156" s="796"/>
      <c r="EV156" s="796"/>
      <c r="EW156" s="796"/>
    </row>
    <row r="157" spans="5:153" s="27" customFormat="1" ht="17" customHeight="1" x14ac:dyDescent="0.15">
      <c r="E157" s="201"/>
      <c r="G157" s="90"/>
      <c r="H157" s="347"/>
      <c r="I157" s="74"/>
      <c r="J157" s="74"/>
      <c r="K157" s="74"/>
      <c r="L157" s="74"/>
      <c r="M157" s="74"/>
      <c r="N157" s="74"/>
      <c r="O157" s="74"/>
      <c r="P157" s="74"/>
      <c r="Q157" s="74"/>
      <c r="R157" s="74"/>
      <c r="S157" s="74"/>
      <c r="T157" s="74"/>
      <c r="U157" s="95"/>
      <c r="V157" s="74"/>
      <c r="W157" s="74"/>
      <c r="X157" s="74"/>
      <c r="Y157" s="74"/>
      <c r="Z157" s="74"/>
      <c r="AA157" s="74"/>
      <c r="AB157" s="74"/>
      <c r="AC157" s="74"/>
      <c r="AD157" s="74"/>
      <c r="AE157" s="74"/>
      <c r="AY157" s="93"/>
      <c r="BM157"/>
      <c r="BO157" s="94"/>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c r="EK157" s="201"/>
      <c r="EL157" s="201"/>
      <c r="EM157" s="201"/>
      <c r="EN157" s="201"/>
      <c r="EO157" s="201"/>
      <c r="EP157" s="201"/>
      <c r="EQ157" s="201"/>
      <c r="ER157" s="201"/>
      <c r="ES157" s="201"/>
      <c r="ET157" s="201"/>
      <c r="EU157" s="201"/>
      <c r="EV157" s="201"/>
      <c r="EW157" s="201"/>
    </row>
    <row r="158" spans="5:153" x14ac:dyDescent="0.15">
      <c r="E158" s="63"/>
      <c r="G158" s="118"/>
      <c r="H158" s="364">
        <v>4.0999999999999996</v>
      </c>
      <c r="I158" s="399" t="str">
        <f>X!$C$103</f>
        <v>Risultato della stima in base al profilo standard</v>
      </c>
      <c r="BO158" s="121"/>
    </row>
    <row r="159" spans="5:153" s="27" customFormat="1" ht="6" customHeight="1" x14ac:dyDescent="0.15">
      <c r="E159" s="201"/>
      <c r="G159" s="90"/>
      <c r="H159" s="347"/>
      <c r="I159" s="74"/>
      <c r="J159" s="74"/>
      <c r="K159" s="74"/>
      <c r="L159" s="74"/>
      <c r="M159" s="74"/>
      <c r="N159" s="74"/>
      <c r="O159" s="74"/>
      <c r="P159" s="74"/>
      <c r="Q159" s="74"/>
      <c r="R159" s="74"/>
      <c r="S159" s="74"/>
      <c r="T159" s="74"/>
      <c r="U159" s="95"/>
      <c r="V159" s="74"/>
      <c r="W159" s="74"/>
      <c r="X159" s="106"/>
      <c r="Y159" s="106"/>
      <c r="Z159" s="106"/>
      <c r="AA159" s="106"/>
      <c r="AB159" s="106"/>
      <c r="AC159" s="106"/>
      <c r="AD159" s="106"/>
      <c r="AE159" s="106"/>
      <c r="AF159" s="106"/>
      <c r="AG159" s="106"/>
      <c r="AH159" s="106"/>
      <c r="AI159" s="106"/>
      <c r="AJ159" s="106"/>
      <c r="AK159" s="106"/>
      <c r="AL159" s="106"/>
      <c r="AM159" s="106"/>
      <c r="AN159" s="106"/>
      <c r="AO159" s="106"/>
      <c r="AP159" s="106"/>
      <c r="AQ159" s="106"/>
      <c r="AR159" s="106"/>
      <c r="AS159" s="106"/>
      <c r="AT159" s="106"/>
      <c r="AU159" s="106"/>
      <c r="AV159" s="106"/>
      <c r="AW159" s="106"/>
      <c r="AX159" s="106"/>
      <c r="AY159" s="74"/>
      <c r="AZ159" s="74"/>
      <c r="BO159" s="94"/>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201"/>
      <c r="ED159" s="201"/>
      <c r="EE159" s="201"/>
      <c r="EF159" s="201"/>
      <c r="EG159" s="201"/>
      <c r="EH159" s="201"/>
      <c r="EI159" s="201"/>
      <c r="EJ159" s="201"/>
      <c r="EK159" s="201"/>
      <c r="EL159" s="201"/>
      <c r="EM159" s="201"/>
      <c r="EN159" s="201"/>
      <c r="EO159" s="201"/>
      <c r="EP159" s="201"/>
      <c r="EQ159" s="201"/>
      <c r="ER159" s="201"/>
      <c r="ES159" s="201"/>
      <c r="ET159" s="201"/>
      <c r="EU159" s="201"/>
      <c r="EV159" s="201"/>
      <c r="EW159" s="201"/>
    </row>
    <row r="160" spans="5:153" x14ac:dyDescent="0.15">
      <c r="E160" s="63"/>
      <c r="G160" s="118"/>
      <c r="X160" s="1366" t="str">
        <f>X130</f>
        <v>Primavera</v>
      </c>
      <c r="Y160" s="1366"/>
      <c r="Z160" s="1366"/>
      <c r="AB160" s="1291" t="str">
        <f>AB130</f>
        <v>Estate</v>
      </c>
      <c r="AC160" s="1291"/>
      <c r="AD160" s="1291"/>
      <c r="AF160" s="1299" t="str">
        <f>AF130</f>
        <v>Autunno</v>
      </c>
      <c r="AG160" s="1299"/>
      <c r="AH160" s="1299"/>
      <c r="AJ160" s="1299" t="str">
        <f>AJ130</f>
        <v>Inverno</v>
      </c>
      <c r="AK160" s="1299"/>
      <c r="AL160" s="1299"/>
      <c r="AN160" s="1299" t="str">
        <f>AN130</f>
        <v>Anno</v>
      </c>
      <c r="AO160" s="1299"/>
      <c r="AP160" s="1299"/>
      <c r="AQ160" s="70"/>
      <c r="AV160" s="1458" t="str">
        <f>X160</f>
        <v>Primavera</v>
      </c>
      <c r="AW160" s="1458"/>
      <c r="AX160" s="1458"/>
      <c r="AY160" s="27"/>
      <c r="AZ160" s="1346" t="str">
        <f>AB160</f>
        <v>Estate</v>
      </c>
      <c r="BA160" s="1346"/>
      <c r="BB160" s="1346"/>
      <c r="BC160" s="27"/>
      <c r="BD160" s="1346" t="str">
        <f>AF160</f>
        <v>Autunno</v>
      </c>
      <c r="BE160" s="1346"/>
      <c r="BF160" s="1346"/>
      <c r="BG160" s="27"/>
      <c r="BH160" s="1346" t="str">
        <f>AJ160</f>
        <v>Inverno</v>
      </c>
      <c r="BI160" s="1346"/>
      <c r="BJ160" s="1346"/>
      <c r="BK160" s="27"/>
      <c r="BL160" s="1346" t="str">
        <f>AN160</f>
        <v>Anno</v>
      </c>
      <c r="BM160" s="1346"/>
      <c r="BN160" s="1346"/>
      <c r="BO160" s="121"/>
    </row>
    <row r="161" spans="5:153" s="27" customFormat="1" ht="6" customHeight="1" x14ac:dyDescent="0.15">
      <c r="E161" s="201"/>
      <c r="G161" s="90"/>
      <c r="H161" s="347"/>
      <c r="I161" s="74"/>
      <c r="J161" s="74"/>
      <c r="K161" s="74"/>
      <c r="L161" s="74"/>
      <c r="M161" s="74"/>
      <c r="N161" s="74"/>
      <c r="O161" s="74"/>
      <c r="P161" s="74"/>
      <c r="Q161" s="74"/>
      <c r="R161" s="74"/>
      <c r="S161" s="74"/>
      <c r="T161" s="74"/>
      <c r="U161" s="95"/>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c r="EK161" s="201"/>
      <c r="EL161" s="201"/>
      <c r="EM161" s="201"/>
      <c r="EN161" s="201"/>
      <c r="EO161" s="201"/>
      <c r="EP161" s="201"/>
      <c r="EQ161" s="201"/>
      <c r="ER161" s="201"/>
      <c r="ES161" s="201"/>
      <c r="ET161" s="201"/>
      <c r="EU161" s="201"/>
      <c r="EV161" s="201"/>
      <c r="EW161" s="201"/>
    </row>
    <row r="162" spans="5:153" s="27" customFormat="1" ht="14" customHeight="1" x14ac:dyDescent="0.15">
      <c r="E162" s="201"/>
      <c r="G162" s="90"/>
      <c r="H162" s="396" t="str">
        <f>X!$C$59</f>
        <v>Ore d'esercizio (al giorno)</v>
      </c>
      <c r="I162" s="161"/>
      <c r="J162" s="74"/>
      <c r="K162" s="74"/>
      <c r="L162" s="74"/>
      <c r="M162" s="74"/>
      <c r="N162" s="74"/>
      <c r="O162" s="74"/>
      <c r="P162" s="74"/>
      <c r="Q162" s="74"/>
      <c r="R162" s="74"/>
      <c r="S162" s="74"/>
      <c r="T162" s="74"/>
      <c r="U162" s="95" t="s">
        <v>95</v>
      </c>
      <c r="V162" s="74"/>
      <c r="W162" s="74"/>
      <c r="X162" s="1376">
        <f>X139</f>
        <v>0</v>
      </c>
      <c r="Y162" s="1376"/>
      <c r="Z162" s="1376"/>
      <c r="AA162" s="132"/>
      <c r="AB162" s="1376">
        <f>AB139</f>
        <v>0</v>
      </c>
      <c r="AC162" s="1376"/>
      <c r="AD162" s="1376"/>
      <c r="AE162" s="133"/>
      <c r="AF162" s="1376">
        <f>AF139</f>
        <v>0</v>
      </c>
      <c r="AG162" s="1376"/>
      <c r="AH162" s="1376"/>
      <c r="AI162" s="133"/>
      <c r="AJ162" s="1376">
        <f>AJ139</f>
        <v>0</v>
      </c>
      <c r="AK162" s="1376"/>
      <c r="AL162" s="1376"/>
      <c r="AM162" s="106"/>
      <c r="AN162" s="1376">
        <f>AN139</f>
        <v>0</v>
      </c>
      <c r="AO162" s="1376"/>
      <c r="AP162" s="1376"/>
      <c r="AQ162" s="132"/>
      <c r="AR162" s="106"/>
      <c r="AS162" s="106"/>
      <c r="AT162" s="106"/>
      <c r="AU162" s="106"/>
      <c r="AV162" s="1376">
        <f>AV139</f>
        <v>0</v>
      </c>
      <c r="AW162" s="1376"/>
      <c r="AX162" s="1376"/>
      <c r="AY162" s="106"/>
      <c r="AZ162" s="1376">
        <f>AZ139</f>
        <v>0</v>
      </c>
      <c r="BA162" s="1376"/>
      <c r="BB162" s="1376"/>
      <c r="BC162" s="135"/>
      <c r="BD162" s="1376">
        <f>BD139</f>
        <v>0</v>
      </c>
      <c r="BE162" s="1376"/>
      <c r="BF162" s="1376"/>
      <c r="BG162" s="135"/>
      <c r="BH162" s="1376">
        <f>BH139</f>
        <v>0</v>
      </c>
      <c r="BI162" s="1376"/>
      <c r="BJ162" s="1376"/>
      <c r="BK162" s="106"/>
      <c r="BL162" s="1376">
        <f>BL139</f>
        <v>0</v>
      </c>
      <c r="BM162" s="1376"/>
      <c r="BN162" s="1376"/>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c r="EK162" s="201"/>
      <c r="EL162" s="201"/>
      <c r="EM162" s="201"/>
      <c r="EN162" s="201"/>
      <c r="EO162" s="201"/>
      <c r="EP162" s="201"/>
      <c r="EQ162" s="201"/>
      <c r="ER162" s="201"/>
      <c r="ES162" s="201"/>
      <c r="ET162" s="201"/>
      <c r="EU162" s="201"/>
      <c r="EV162" s="201"/>
      <c r="EW162" s="201"/>
    </row>
    <row r="163" spans="5:153" s="27" customFormat="1" ht="6" customHeight="1" x14ac:dyDescent="0.15">
      <c r="E163" s="201"/>
      <c r="G163" s="90"/>
      <c r="H163" s="347"/>
      <c r="I163" s="74"/>
      <c r="J163" s="74"/>
      <c r="K163" s="74"/>
      <c r="L163" s="74"/>
      <c r="M163" s="74"/>
      <c r="N163" s="74"/>
      <c r="O163" s="74"/>
      <c r="P163" s="74"/>
      <c r="Q163" s="74"/>
      <c r="R163" s="74"/>
      <c r="S163" s="74"/>
      <c r="T163" s="74"/>
      <c r="U163" s="95"/>
      <c r="V163" s="74"/>
      <c r="W163" s="74"/>
      <c r="X163" s="132"/>
      <c r="Y163" s="132"/>
      <c r="Z163" s="132"/>
      <c r="AA163" s="132"/>
      <c r="AB163" s="132"/>
      <c r="AC163" s="132"/>
      <c r="AD163" s="132"/>
      <c r="AE163" s="132"/>
      <c r="AF163" s="132"/>
      <c r="AG163" s="132"/>
      <c r="AH163" s="132"/>
      <c r="AI163" s="132"/>
      <c r="AJ163" s="132"/>
      <c r="AK163" s="132"/>
      <c r="AL163" s="132"/>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c r="EK163" s="201"/>
      <c r="EL163" s="201"/>
      <c r="EM163" s="201"/>
      <c r="EN163" s="201"/>
      <c r="EO163" s="201"/>
      <c r="EP163" s="201"/>
      <c r="EQ163" s="201"/>
      <c r="ER163" s="201"/>
      <c r="ES163" s="201"/>
      <c r="ET163" s="201"/>
      <c r="EU163" s="201"/>
      <c r="EV163" s="201"/>
      <c r="EW163" s="201"/>
    </row>
    <row r="164" spans="5:153" s="27" customFormat="1" ht="14" customHeight="1" x14ac:dyDescent="0.15">
      <c r="E164" s="201"/>
      <c r="G164" s="90"/>
      <c r="H164" s="397" t="str">
        <f>X!$C$93</f>
        <v>Consumo elettricità</v>
      </c>
      <c r="I164" s="74"/>
      <c r="J164" s="74"/>
      <c r="K164" s="74"/>
      <c r="L164" s="74"/>
      <c r="M164" s="74"/>
      <c r="N164" s="74"/>
      <c r="O164" s="74"/>
      <c r="P164" s="74"/>
      <c r="Q164" s="74"/>
      <c r="R164" s="74"/>
      <c r="S164" s="74"/>
      <c r="T164" s="74"/>
      <c r="U164" s="95"/>
      <c r="V164" s="74"/>
      <c r="W164" s="74"/>
      <c r="X164" s="1266"/>
      <c r="Y164" s="1291"/>
      <c r="Z164" s="1291"/>
      <c r="AA164" s="106"/>
      <c r="AB164" s="107"/>
      <c r="AC164" s="107"/>
      <c r="AD164" s="107"/>
      <c r="AE164" s="107"/>
      <c r="AF164" s="107"/>
      <c r="AG164" s="107"/>
      <c r="AH164" s="107"/>
      <c r="AI164" s="107"/>
      <c r="AJ164" s="107"/>
      <c r="AK164" s="106"/>
      <c r="AL164" s="106"/>
      <c r="AM164" s="106"/>
      <c r="AN164" s="106"/>
      <c r="AO164" s="106"/>
      <c r="AP164" s="106"/>
      <c r="AQ164" s="106"/>
      <c r="AR164" s="106"/>
      <c r="AS164" s="106"/>
      <c r="AT164" s="106"/>
      <c r="AU164" s="106"/>
      <c r="AV164" s="74"/>
      <c r="AW164" s="74"/>
      <c r="AX164" s="74"/>
      <c r="AY164" s="74"/>
      <c r="AZ164" s="107"/>
      <c r="BA164" s="107"/>
      <c r="BB164" s="107"/>
      <c r="BC164" s="107"/>
      <c r="BD164" s="107"/>
      <c r="BE164" s="107"/>
      <c r="BF164" s="107"/>
      <c r="BG164" s="107"/>
      <c r="BH164" s="107"/>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c r="EK164" s="201"/>
      <c r="EL164" s="201"/>
      <c r="EM164" s="201"/>
      <c r="EN164" s="201"/>
      <c r="EO164" s="201"/>
      <c r="EP164" s="201"/>
      <c r="EQ164" s="201"/>
      <c r="ER164" s="201"/>
      <c r="ES164" s="201"/>
      <c r="ET164" s="201"/>
      <c r="EU164" s="201"/>
      <c r="EV164" s="201"/>
      <c r="EW164" s="201"/>
    </row>
    <row r="165" spans="5:153" s="27" customFormat="1" ht="14" customHeight="1" x14ac:dyDescent="0.2">
      <c r="E165" s="201"/>
      <c r="G165" s="90"/>
      <c r="H165" s="347"/>
      <c r="I165" s="391" t="str">
        <f>X!$C$176</f>
        <v>Macchina</v>
      </c>
      <c r="J165" s="74"/>
      <c r="K165" s="74"/>
      <c r="L165" s="74"/>
      <c r="M165" s="74"/>
      <c r="N165" s="74"/>
      <c r="O165" s="74"/>
      <c r="P165" s="74"/>
      <c r="Q165" s="74"/>
      <c r="R165" s="74"/>
      <c r="S165" s="74"/>
      <c r="T165" s="74"/>
      <c r="U165" s="95" t="s">
        <v>20</v>
      </c>
      <c r="V165" s="74"/>
      <c r="W165" s="74"/>
      <c r="AA165" s="106"/>
      <c r="AB165" s="107"/>
      <c r="AC165" s="107"/>
      <c r="AD165" s="107"/>
      <c r="AE165" s="107"/>
      <c r="AF165" s="107"/>
      <c r="AG165" s="107"/>
      <c r="AH165" s="107"/>
      <c r="AI165" s="107"/>
      <c r="AJ165" s="107"/>
      <c r="AK165" s="106"/>
      <c r="AL165" s="106"/>
      <c r="AM165" s="106"/>
      <c r="AN165" s="1266">
        <f>AN231</f>
        <v>0</v>
      </c>
      <c r="AO165" s="1291"/>
      <c r="AP165" s="1291"/>
      <c r="AQ165" s="106"/>
      <c r="AR165" s="445" t="s">
        <v>266</v>
      </c>
      <c r="AS165" s="445" t="s">
        <v>266</v>
      </c>
      <c r="AT165" s="445" t="s">
        <v>266</v>
      </c>
      <c r="AU165" s="106"/>
      <c r="AV165"/>
      <c r="AW165"/>
      <c r="AX165"/>
      <c r="AY165" s="106"/>
      <c r="AZ165" s="130"/>
      <c r="BA165" s="107"/>
      <c r="BB165" s="107"/>
      <c r="BC165" s="107"/>
      <c r="BD165" s="107"/>
      <c r="BE165" s="107"/>
      <c r="BF165" s="107"/>
      <c r="BG165" s="107"/>
      <c r="BH165" s="107"/>
      <c r="BL165" s="1266">
        <f>BL231</f>
        <v>0</v>
      </c>
      <c r="BM165" s="1291"/>
      <c r="BN165" s="1291"/>
      <c r="BO165" s="94"/>
      <c r="BQ165" s="201"/>
      <c r="BR165" s="201"/>
      <c r="BS165" s="201"/>
      <c r="BT165" s="201"/>
      <c r="BU165" s="201"/>
      <c r="BV165" s="201" t="s">
        <v>1776</v>
      </c>
      <c r="BW165" s="201" t="s">
        <v>1778</v>
      </c>
      <c r="BX165" s="201" t="s">
        <v>1777</v>
      </c>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c r="EK165" s="201"/>
      <c r="EL165" s="201"/>
      <c r="EM165" s="201"/>
      <c r="EN165" s="201"/>
      <c r="EO165" s="201"/>
      <c r="EP165" s="201"/>
      <c r="EQ165" s="201"/>
      <c r="ER165" s="201"/>
      <c r="ES165" s="201"/>
      <c r="ET165" s="201"/>
      <c r="EU165" s="201"/>
      <c r="EV165" s="201"/>
      <c r="EW165" s="201"/>
    </row>
    <row r="166" spans="5:153" s="27" customFormat="1" ht="14" customHeight="1" x14ac:dyDescent="0.15">
      <c r="E166" s="201"/>
      <c r="G166" s="90"/>
      <c r="H166" s="347"/>
      <c r="I166" s="391" t="str">
        <f>X!$C$122</f>
        <v>Aggregati ausiliari «parte caldo»</v>
      </c>
      <c r="J166" s="74"/>
      <c r="K166" s="74"/>
      <c r="L166" s="74"/>
      <c r="M166" s="74"/>
      <c r="N166" s="74"/>
      <c r="O166" s="74"/>
      <c r="P166" s="74"/>
      <c r="Q166" s="74"/>
      <c r="R166" s="74"/>
      <c r="S166" s="74"/>
      <c r="T166" s="74"/>
      <c r="U166" s="95" t="s">
        <v>20</v>
      </c>
      <c r="V166" s="74"/>
      <c r="W166" s="74"/>
      <c r="AA166" s="106"/>
      <c r="AB166" s="107"/>
      <c r="AC166" s="107"/>
      <c r="AD166" s="107"/>
      <c r="AE166" s="107"/>
      <c r="AF166" s="107"/>
      <c r="AG166" s="107"/>
      <c r="AH166" s="107"/>
      <c r="AI166" s="107"/>
      <c r="AJ166" s="107"/>
      <c r="AK166" s="106"/>
      <c r="AL166" s="106"/>
      <c r="AM166" s="106"/>
      <c r="AN166" s="1266">
        <f>AN246</f>
        <v>0</v>
      </c>
      <c r="AO166" s="1291"/>
      <c r="AP166" s="1291"/>
      <c r="AQ166" s="106"/>
      <c r="AR166" s="106"/>
      <c r="AS166" s="106"/>
      <c r="AT166" s="106"/>
      <c r="AU166" s="106"/>
      <c r="AV166"/>
      <c r="AW166"/>
      <c r="AX166"/>
      <c r="AY166" s="106"/>
      <c r="AZ166" s="130"/>
      <c r="BA166" s="107"/>
      <c r="BB166" s="107"/>
      <c r="BC166" s="107"/>
      <c r="BD166" s="107"/>
      <c r="BE166" s="107"/>
      <c r="BF166" s="107"/>
      <c r="BG166" s="107"/>
      <c r="BH166" s="107"/>
      <c r="BL166" s="1266">
        <f>BL246</f>
        <v>0</v>
      </c>
      <c r="BM166" s="1291"/>
      <c r="BN166" s="1291"/>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c r="EK166" s="201"/>
      <c r="EL166" s="201"/>
      <c r="EM166" s="201"/>
      <c r="EN166" s="201"/>
      <c r="EO166" s="201"/>
      <c r="EP166" s="201"/>
      <c r="EQ166" s="201"/>
      <c r="ER166" s="201"/>
      <c r="ES166" s="201"/>
      <c r="ET166" s="201"/>
      <c r="EU166" s="201"/>
      <c r="EV166" s="201"/>
      <c r="EW166" s="201"/>
    </row>
    <row r="167" spans="5:153" s="27" customFormat="1" ht="14" customHeight="1" x14ac:dyDescent="0.15">
      <c r="E167" s="201"/>
      <c r="G167" s="90"/>
      <c r="H167" s="347"/>
      <c r="I167" s="391" t="str">
        <f>X!$C$121</f>
        <v>Aggregati ausiliari «parte freddo»</v>
      </c>
      <c r="J167" s="74"/>
      <c r="K167" s="74"/>
      <c r="L167" s="74"/>
      <c r="M167" s="74"/>
      <c r="N167" s="74"/>
      <c r="O167" s="74"/>
      <c r="P167" s="74"/>
      <c r="Q167" s="74"/>
      <c r="R167" s="74"/>
      <c r="S167" s="74"/>
      <c r="T167" s="74"/>
      <c r="U167" s="95" t="s">
        <v>20</v>
      </c>
      <c r="V167" s="74"/>
      <c r="W167" s="74"/>
      <c r="AA167" s="106"/>
      <c r="AB167" s="135"/>
      <c r="AC167" s="135"/>
      <c r="AD167" s="135"/>
      <c r="AE167" s="135"/>
      <c r="AF167" s="135"/>
      <c r="AG167" s="135"/>
      <c r="AH167" s="135"/>
      <c r="AI167" s="135"/>
      <c r="AJ167" s="135"/>
      <c r="AK167" s="106"/>
      <c r="AL167" s="106"/>
      <c r="AM167" s="106"/>
      <c r="AN167" s="1267">
        <f>AN256</f>
        <v>0</v>
      </c>
      <c r="AO167" s="1459"/>
      <c r="AP167" s="1459"/>
      <c r="AQ167" s="106"/>
      <c r="AR167" s="106"/>
      <c r="AS167" s="106"/>
      <c r="AT167" s="106"/>
      <c r="AU167" s="106"/>
      <c r="AV167"/>
      <c r="AW167"/>
      <c r="AX167"/>
      <c r="AY167" s="106"/>
      <c r="AZ167" s="169"/>
      <c r="BA167" s="107"/>
      <c r="BB167" s="107"/>
      <c r="BC167" s="107"/>
      <c r="BD167" s="107"/>
      <c r="BE167" s="107"/>
      <c r="BF167" s="107"/>
      <c r="BG167" s="107"/>
      <c r="BH167" s="107"/>
      <c r="BL167" s="1267">
        <f>BL256</f>
        <v>0</v>
      </c>
      <c r="BM167" s="1459"/>
      <c r="BN167" s="1459"/>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c r="EK167" s="201"/>
      <c r="EL167" s="201"/>
      <c r="EM167" s="201"/>
      <c r="EN167" s="201"/>
      <c r="EO167" s="201"/>
      <c r="EP167" s="201"/>
      <c r="EQ167" s="201"/>
      <c r="ER167" s="201"/>
      <c r="ES167" s="201"/>
      <c r="ET167" s="201"/>
      <c r="EU167" s="201"/>
      <c r="EV167" s="201"/>
      <c r="EW167" s="201"/>
    </row>
    <row r="168" spans="5:153" s="27" customFormat="1" ht="14" customHeight="1" x14ac:dyDescent="0.15">
      <c r="E168" s="201"/>
      <c r="G168" s="90"/>
      <c r="H168" s="347"/>
      <c r="I168" s="391" t="str">
        <f>X!$C$234</f>
        <v>Consumo totale di elettricità</v>
      </c>
      <c r="J168" s="74"/>
      <c r="K168" s="74"/>
      <c r="L168" s="74"/>
      <c r="M168" s="74"/>
      <c r="N168" s="74"/>
      <c r="O168" s="74"/>
      <c r="P168" s="74"/>
      <c r="Q168" s="74"/>
      <c r="R168" s="74"/>
      <c r="S168" s="74"/>
      <c r="T168" s="74"/>
      <c r="U168" s="95" t="s">
        <v>20</v>
      </c>
      <c r="V168" s="74"/>
      <c r="W168" s="74"/>
      <c r="AA168" s="106"/>
      <c r="AB168" s="135"/>
      <c r="AC168" s="135"/>
      <c r="AD168" s="135"/>
      <c r="AE168" s="135"/>
      <c r="AF168" s="135"/>
      <c r="AG168" s="135"/>
      <c r="AH168" s="135"/>
      <c r="AI168" s="135"/>
      <c r="AJ168" s="135"/>
      <c r="AK168" s="106"/>
      <c r="AL168" s="106"/>
      <c r="AM168" s="106"/>
      <c r="AN168" s="1266">
        <f>SUM(AN165:AP167)</f>
        <v>0</v>
      </c>
      <c r="AO168" s="1291"/>
      <c r="AP168" s="1291"/>
      <c r="AQ168" s="106"/>
      <c r="AR168" s="106"/>
      <c r="AS168" s="106"/>
      <c r="AT168" s="106"/>
      <c r="AU168" s="106"/>
      <c r="AV168"/>
      <c r="AW168"/>
      <c r="AX168"/>
      <c r="AY168" s="106"/>
      <c r="AZ168" s="169"/>
      <c r="BA168" s="107"/>
      <c r="BB168" s="107"/>
      <c r="BC168" s="107"/>
      <c r="BD168" s="107"/>
      <c r="BE168" s="107"/>
      <c r="BF168" s="107"/>
      <c r="BG168" s="107"/>
      <c r="BH168" s="107"/>
      <c r="BL168" s="1266">
        <f>SUM(BL165:BN167)</f>
        <v>0</v>
      </c>
      <c r="BM168" s="1291"/>
      <c r="BN168" s="1291"/>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c r="EK168" s="201"/>
      <c r="EL168" s="201"/>
      <c r="EM168" s="201"/>
      <c r="EN168" s="201"/>
      <c r="EO168" s="201"/>
      <c r="EP168" s="201"/>
      <c r="EQ168" s="201"/>
      <c r="ER168" s="201"/>
      <c r="ES168" s="201"/>
      <c r="ET168" s="201"/>
      <c r="EU168" s="201"/>
      <c r="EV168" s="201"/>
      <c r="EW168" s="201"/>
    </row>
    <row r="169" spans="5:153" s="27" customFormat="1" ht="13" customHeight="1" x14ac:dyDescent="0.15">
      <c r="E169" s="201"/>
      <c r="G169" s="90"/>
      <c r="H169" s="347"/>
      <c r="I169" s="74"/>
      <c r="J169" s="74"/>
      <c r="K169" s="74"/>
      <c r="L169" s="74"/>
      <c r="M169" s="74"/>
      <c r="N169" s="74"/>
      <c r="O169" s="74"/>
      <c r="P169" s="74"/>
      <c r="Q169" s="74"/>
      <c r="R169" s="74"/>
      <c r="S169" s="74"/>
      <c r="T169" s="74"/>
      <c r="U169" s="95"/>
      <c r="V169" s="74"/>
      <c r="W169" s="74"/>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c r="AW169"/>
      <c r="AX169"/>
      <c r="AY169" s="106"/>
      <c r="AZ169" s="106"/>
      <c r="BL169" s="106"/>
      <c r="BM169" s="106"/>
      <c r="BN169" s="106"/>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c r="EK169" s="201"/>
      <c r="EL169" s="201"/>
      <c r="EM169" s="201"/>
      <c r="EN169" s="201"/>
      <c r="EO169" s="201"/>
      <c r="EP169" s="201"/>
      <c r="EQ169" s="201"/>
      <c r="ER169" s="201"/>
      <c r="ES169" s="201"/>
      <c r="ET169" s="201"/>
      <c r="EU169" s="201"/>
      <c r="EV169" s="201"/>
      <c r="EW169" s="201"/>
    </row>
    <row r="170" spans="5:153" s="27" customFormat="1" ht="14" customHeight="1" x14ac:dyDescent="0.15">
      <c r="E170" s="201"/>
      <c r="G170" s="90"/>
      <c r="H170" s="397" t="str">
        <f>X!$C$95</f>
        <v>Energia</v>
      </c>
      <c r="I170" s="74"/>
      <c r="J170" s="74"/>
      <c r="K170" s="74"/>
      <c r="L170" s="74"/>
      <c r="M170" s="74"/>
      <c r="N170" s="74"/>
      <c r="O170" s="74"/>
      <c r="P170" s="74"/>
      <c r="Q170" s="74"/>
      <c r="R170" s="74"/>
      <c r="S170" s="74"/>
      <c r="T170" s="74"/>
      <c r="U170" s="95"/>
      <c r="V170" s="74"/>
      <c r="W170" s="74"/>
      <c r="AA170" s="106"/>
      <c r="AB170" s="107"/>
      <c r="AC170" s="107"/>
      <c r="AD170" s="107"/>
      <c r="AE170" s="107"/>
      <c r="AF170" s="107"/>
      <c r="AG170" s="107"/>
      <c r="AH170" s="107"/>
      <c r="AI170" s="107"/>
      <c r="AJ170" s="107"/>
      <c r="AK170" s="106"/>
      <c r="AL170" s="106"/>
      <c r="AM170" s="106"/>
      <c r="AN170" s="106"/>
      <c r="AO170" s="106"/>
      <c r="AP170" s="106"/>
      <c r="AQ170" s="106"/>
      <c r="AR170" s="106"/>
      <c r="AS170" s="106"/>
      <c r="AT170" s="106"/>
      <c r="AU170" s="106"/>
      <c r="AV170"/>
      <c r="AW170"/>
      <c r="AX170"/>
      <c r="AY170" s="106"/>
      <c r="AZ170" s="130"/>
      <c r="BA170" s="107"/>
      <c r="BB170" s="107"/>
      <c r="BC170" s="107"/>
      <c r="BD170" s="107"/>
      <c r="BE170" s="107"/>
      <c r="BF170" s="107"/>
      <c r="BG170" s="107"/>
      <c r="BH170" s="107"/>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c r="DU170" s="201"/>
      <c r="DV170" s="201"/>
      <c r="DW170" s="201"/>
      <c r="DX170" s="201"/>
      <c r="DY170" s="201"/>
      <c r="DZ170" s="201"/>
      <c r="EA170" s="201"/>
      <c r="EB170" s="201"/>
      <c r="EC170" s="201"/>
      <c r="ED170" s="201"/>
      <c r="EE170" s="201"/>
      <c r="EF170" s="201"/>
      <c r="EG170" s="201"/>
      <c r="EH170" s="201"/>
      <c r="EI170" s="201"/>
      <c r="EJ170" s="201"/>
      <c r="EK170" s="201"/>
      <c r="EL170" s="201"/>
      <c r="EM170" s="201"/>
      <c r="EN170" s="201"/>
      <c r="EO170" s="201"/>
      <c r="EP170" s="201"/>
      <c r="EQ170" s="201"/>
      <c r="ER170" s="201"/>
      <c r="ES170" s="201"/>
      <c r="ET170" s="201"/>
      <c r="EU170" s="201"/>
      <c r="EV170" s="201"/>
      <c r="EW170" s="201"/>
    </row>
    <row r="171" spans="5:153" s="27" customFormat="1" ht="14" customHeight="1" x14ac:dyDescent="0.15">
      <c r="E171" s="201"/>
      <c r="G171" s="90"/>
      <c r="H171" s="347"/>
      <c r="I171" s="74" t="str">
        <f>X!$C$326</f>
        <v>Freddo utilizzato</v>
      </c>
      <c r="J171" s="74"/>
      <c r="K171" s="74"/>
      <c r="L171" s="74"/>
      <c r="M171" s="74"/>
      <c r="N171" s="74"/>
      <c r="O171" s="74"/>
      <c r="P171" s="74"/>
      <c r="Q171" s="74"/>
      <c r="R171" s="74"/>
      <c r="S171" s="74"/>
      <c r="T171" s="74"/>
      <c r="U171" s="95" t="s">
        <v>20</v>
      </c>
      <c r="V171" s="74"/>
      <c r="W171" s="74"/>
      <c r="AA171" s="106"/>
      <c r="AB171" s="107"/>
      <c r="AC171" s="107"/>
      <c r="AD171" s="107"/>
      <c r="AE171" s="107"/>
      <c r="AF171" s="107"/>
      <c r="AG171" s="107"/>
      <c r="AH171" s="107"/>
      <c r="AI171" s="107"/>
      <c r="AJ171" s="107"/>
      <c r="AK171" s="106"/>
      <c r="AL171" s="106"/>
      <c r="AM171" s="106"/>
      <c r="AN171" s="1267">
        <f>AN225</f>
        <v>0</v>
      </c>
      <c r="AO171" s="1459"/>
      <c r="AP171" s="1459"/>
      <c r="AQ171" s="106"/>
      <c r="AR171" s="106"/>
      <c r="AS171" s="106"/>
      <c r="AT171" s="106"/>
      <c r="AU171" s="106"/>
      <c r="AV171"/>
      <c r="AW171"/>
      <c r="AX171"/>
      <c r="AY171" s="106"/>
      <c r="AZ171" s="130"/>
      <c r="BA171" s="107"/>
      <c r="BB171" s="107"/>
      <c r="BC171" s="107"/>
      <c r="BD171" s="107"/>
      <c r="BE171" s="107"/>
      <c r="BF171" s="107"/>
      <c r="BG171" s="107"/>
      <c r="BH171" s="107"/>
      <c r="BL171" s="1267">
        <f>BL225</f>
        <v>0</v>
      </c>
      <c r="BM171" s="1459"/>
      <c r="BN171" s="1459"/>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c r="DU171" s="201"/>
      <c r="DV171" s="201"/>
      <c r="DW171" s="201"/>
      <c r="DX171" s="201"/>
      <c r="DY171" s="201"/>
      <c r="DZ171" s="201"/>
      <c r="EA171" s="201"/>
      <c r="EB171" s="201"/>
      <c r="EC171" s="201"/>
      <c r="ED171" s="201"/>
      <c r="EE171" s="201"/>
      <c r="EF171" s="201"/>
      <c r="EG171" s="201"/>
      <c r="EH171" s="201"/>
      <c r="EI171" s="201"/>
      <c r="EJ171" s="201"/>
      <c r="EK171" s="201"/>
      <c r="EL171" s="201"/>
      <c r="EM171" s="201"/>
      <c r="EN171" s="201"/>
      <c r="EO171" s="201"/>
      <c r="EP171" s="201"/>
      <c r="EQ171" s="201"/>
      <c r="ER171" s="201"/>
      <c r="ES171" s="201"/>
      <c r="ET171" s="201"/>
      <c r="EU171" s="201"/>
      <c r="EV171" s="201"/>
      <c r="EW171" s="201"/>
    </row>
    <row r="172" spans="5:153" s="27" customFormat="1" ht="14" customHeight="1" x14ac:dyDescent="0.15">
      <c r="E172" s="201"/>
      <c r="G172" s="90"/>
      <c r="H172" s="347"/>
      <c r="I172" s="74"/>
      <c r="J172" s="74" t="str">
        <f>X!$C$324</f>
        <v>Raffreddamento con la macchina refrigerante</v>
      </c>
      <c r="K172" s="74"/>
      <c r="L172" s="74"/>
      <c r="M172" s="74"/>
      <c r="N172" s="74"/>
      <c r="O172" s="74"/>
      <c r="P172" s="74"/>
      <c r="Q172" s="74"/>
      <c r="R172" s="74"/>
      <c r="S172" s="74"/>
      <c r="T172" s="74"/>
      <c r="U172" s="95" t="s">
        <v>20</v>
      </c>
      <c r="V172" s="74"/>
      <c r="W172" s="74"/>
      <c r="AA172" s="106"/>
      <c r="AB172" s="107"/>
      <c r="AC172" s="107"/>
      <c r="AD172" s="107"/>
      <c r="AE172" s="107"/>
      <c r="AF172" s="107"/>
      <c r="AG172" s="107"/>
      <c r="AH172" s="107"/>
      <c r="AI172" s="107"/>
      <c r="AJ172" s="107"/>
      <c r="AK172" s="106"/>
      <c r="AL172" s="106"/>
      <c r="AM172" s="106"/>
      <c r="AN172" s="1266">
        <f>AN227</f>
        <v>0</v>
      </c>
      <c r="AO172" s="1291"/>
      <c r="AP172" s="1291"/>
      <c r="AQ172" s="106"/>
      <c r="AR172" s="106"/>
      <c r="AS172" s="106"/>
      <c r="AT172" s="106"/>
      <c r="AU172" s="106"/>
      <c r="AV172"/>
      <c r="AW172"/>
      <c r="AX172"/>
      <c r="AY172" s="106"/>
      <c r="AZ172" s="130"/>
      <c r="BA172" s="107"/>
      <c r="BB172" s="107"/>
      <c r="BC172" s="107"/>
      <c r="BD172" s="107"/>
      <c r="BE172" s="107"/>
      <c r="BF172" s="107"/>
      <c r="BG172" s="107"/>
      <c r="BH172" s="107"/>
      <c r="BL172" s="1266">
        <f>BL227</f>
        <v>0</v>
      </c>
      <c r="BM172" s="1291"/>
      <c r="BN172" s="1291"/>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c r="DU172" s="201"/>
      <c r="DV172" s="201"/>
      <c r="DW172" s="201"/>
      <c r="DX172" s="201"/>
      <c r="DY172" s="201"/>
      <c r="DZ172" s="201"/>
      <c r="EA172" s="201"/>
      <c r="EB172" s="201"/>
      <c r="EC172" s="201"/>
      <c r="ED172" s="201"/>
      <c r="EE172" s="201"/>
      <c r="EF172" s="201"/>
      <c r="EG172" s="201"/>
      <c r="EH172" s="201"/>
      <c r="EI172" s="201"/>
      <c r="EJ172" s="201"/>
      <c r="EK172" s="201"/>
      <c r="EL172" s="201"/>
      <c r="EM172" s="201"/>
      <c r="EN172" s="201"/>
      <c r="EO172" s="201"/>
      <c r="EP172" s="201"/>
      <c r="EQ172" s="201"/>
      <c r="ER172" s="201"/>
      <c r="ES172" s="201"/>
      <c r="ET172" s="201"/>
      <c r="EU172" s="201"/>
      <c r="EV172" s="201"/>
      <c r="EW172" s="201"/>
    </row>
    <row r="173" spans="5:153" s="27" customFormat="1" ht="14" customHeight="1" x14ac:dyDescent="0.15">
      <c r="E173" s="201"/>
      <c r="G173" s="90"/>
      <c r="H173" s="347"/>
      <c r="I173" s="74"/>
      <c r="J173" s="74" t="str">
        <f>X!$C$325</f>
        <v>Raffreddamento con il free-cooling</v>
      </c>
      <c r="K173" s="74"/>
      <c r="L173" s="74"/>
      <c r="M173" s="74"/>
      <c r="N173" s="74"/>
      <c r="O173" s="74"/>
      <c r="P173" s="74"/>
      <c r="Q173" s="74"/>
      <c r="R173" s="74"/>
      <c r="S173" s="74"/>
      <c r="T173" s="74"/>
      <c r="U173" s="95" t="s">
        <v>20</v>
      </c>
      <c r="V173" s="74"/>
      <c r="W173" s="74"/>
      <c r="AA173" s="106"/>
      <c r="AB173" s="107"/>
      <c r="AC173" s="107"/>
      <c r="AD173" s="107"/>
      <c r="AE173" s="107"/>
      <c r="AF173" s="107"/>
      <c r="AG173" s="107"/>
      <c r="AH173" s="107"/>
      <c r="AI173" s="107"/>
      <c r="AJ173" s="107"/>
      <c r="AK173" s="106"/>
      <c r="AL173" s="106"/>
      <c r="AM173" s="106"/>
      <c r="AN173" s="1266">
        <f>AN228</f>
        <v>0</v>
      </c>
      <c r="AO173" s="1291"/>
      <c r="AP173" s="1291"/>
      <c r="AQ173" s="106"/>
      <c r="AR173" s="106"/>
      <c r="AS173" s="106"/>
      <c r="AT173" s="106"/>
      <c r="AU173" s="106"/>
      <c r="AV173"/>
      <c r="AW173"/>
      <c r="AX173"/>
      <c r="AY173" s="106"/>
      <c r="AZ173" s="130"/>
      <c r="BA173" s="107"/>
      <c r="BB173" s="107"/>
      <c r="BC173" s="107"/>
      <c r="BD173" s="107"/>
      <c r="BE173" s="107"/>
      <c r="BF173" s="107"/>
      <c r="BG173" s="107"/>
      <c r="BH173" s="107"/>
      <c r="BL173" s="1266">
        <f>BL228</f>
        <v>0</v>
      </c>
      <c r="BM173" s="1291"/>
      <c r="BN173" s="1291"/>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c r="DU173" s="201"/>
      <c r="DV173" s="201"/>
      <c r="DW173" s="201"/>
      <c r="DX173" s="201"/>
      <c r="DY173" s="201"/>
      <c r="DZ173" s="201"/>
      <c r="EA173" s="201"/>
      <c r="EB173" s="201"/>
      <c r="EC173" s="201"/>
      <c r="ED173" s="201"/>
      <c r="EE173" s="201"/>
      <c r="EF173" s="201"/>
      <c r="EG173" s="201"/>
      <c r="EH173" s="201"/>
      <c r="EI173" s="201"/>
      <c r="EJ173" s="201"/>
      <c r="EK173" s="201"/>
      <c r="EL173" s="201"/>
      <c r="EM173" s="201"/>
      <c r="EN173" s="201"/>
      <c r="EO173" s="201"/>
      <c r="EP173" s="201"/>
      <c r="EQ173" s="201"/>
      <c r="ER173" s="201"/>
      <c r="ES173" s="201"/>
      <c r="ET173" s="201"/>
      <c r="EU173" s="201"/>
      <c r="EV173" s="201"/>
      <c r="EW173" s="201"/>
    </row>
    <row r="174" spans="5:153" s="27" customFormat="1" ht="6" hidden="1" customHeight="1" outlineLevel="1" x14ac:dyDescent="0.15">
      <c r="E174" s="201"/>
      <c r="G174" s="90"/>
      <c r="H174" s="347"/>
      <c r="I174" s="74"/>
      <c r="J174" s="74"/>
      <c r="K174" s="74"/>
      <c r="L174" s="74"/>
      <c r="M174" s="74"/>
      <c r="N174" s="74"/>
      <c r="O174" s="74"/>
      <c r="P174" s="74"/>
      <c r="Q174" s="74"/>
      <c r="R174" s="74"/>
      <c r="S174" s="74"/>
      <c r="T174" s="74"/>
      <c r="U174" s="95"/>
      <c r="V174" s="74"/>
      <c r="W174" s="74"/>
      <c r="AA174" s="106"/>
      <c r="AB174" s="107"/>
      <c r="AC174" s="107"/>
      <c r="AD174" s="107"/>
      <c r="AE174" s="107"/>
      <c r="AF174" s="107"/>
      <c r="AG174" s="107"/>
      <c r="AH174" s="107"/>
      <c r="AI174" s="107"/>
      <c r="AJ174" s="107"/>
      <c r="AK174" s="106"/>
      <c r="AL174" s="106"/>
      <c r="AM174" s="106"/>
      <c r="AN174" s="177"/>
      <c r="AO174" s="106"/>
      <c r="AP174" s="106"/>
      <c r="AQ174" s="106"/>
      <c r="AR174" s="106"/>
      <c r="AS174" s="106"/>
      <c r="AT174" s="106"/>
      <c r="AU174" s="106"/>
      <c r="AV174"/>
      <c r="AW174"/>
      <c r="AX174"/>
      <c r="AY174" s="106"/>
      <c r="AZ174" s="130"/>
      <c r="BA174" s="107"/>
      <c r="BB174" s="107"/>
      <c r="BC174" s="107"/>
      <c r="BD174" s="107"/>
      <c r="BE174" s="107"/>
      <c r="BF174" s="107"/>
      <c r="BG174" s="107"/>
      <c r="BH174" s="107"/>
      <c r="BL174" s="177"/>
      <c r="BM174" s="106"/>
      <c r="BN174" s="106"/>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c r="DU174" s="201"/>
      <c r="DV174" s="201"/>
      <c r="DW174" s="201"/>
      <c r="DX174" s="201"/>
      <c r="DY174" s="201"/>
      <c r="DZ174" s="201"/>
      <c r="EA174" s="201"/>
      <c r="EB174" s="201"/>
      <c r="EC174" s="201"/>
      <c r="ED174" s="201"/>
      <c r="EE174" s="201"/>
      <c r="EF174" s="201"/>
      <c r="EG174" s="201"/>
      <c r="EH174" s="201"/>
      <c r="EI174" s="201"/>
      <c r="EJ174" s="201"/>
      <c r="EK174" s="201"/>
      <c r="EL174" s="201"/>
      <c r="EM174" s="201"/>
      <c r="EN174" s="201"/>
      <c r="EO174" s="201"/>
      <c r="EP174" s="201"/>
      <c r="EQ174" s="201"/>
      <c r="ER174" s="201"/>
      <c r="ES174" s="201"/>
      <c r="ET174" s="201"/>
      <c r="EU174" s="201"/>
      <c r="EV174" s="201"/>
      <c r="EW174" s="201"/>
    </row>
    <row r="175" spans="5:153" s="27" customFormat="1" ht="14" hidden="1" customHeight="1" outlineLevel="1" x14ac:dyDescent="0.15">
      <c r="E175" s="201"/>
      <c r="G175" s="980"/>
      <c r="H175" s="347"/>
      <c r="I175" s="74" t="str">
        <f>H164</f>
        <v>Consumo elettricità</v>
      </c>
      <c r="J175" s="74"/>
      <c r="K175" s="74"/>
      <c r="L175" s="74"/>
      <c r="M175" s="74"/>
      <c r="N175" s="74"/>
      <c r="O175" s="74"/>
      <c r="P175" s="74"/>
      <c r="Q175" s="74"/>
      <c r="R175" s="74"/>
      <c r="S175" s="74"/>
      <c r="T175" s="74"/>
      <c r="U175" s="95" t="s">
        <v>20</v>
      </c>
      <c r="V175" s="74"/>
      <c r="W175" s="74"/>
      <c r="AA175" s="106"/>
      <c r="AB175" s="107"/>
      <c r="AC175" s="107"/>
      <c r="AD175" s="107"/>
      <c r="AE175" s="107"/>
      <c r="AF175" s="107"/>
      <c r="AG175" s="107"/>
      <c r="AH175" s="107"/>
      <c r="AI175" s="107"/>
      <c r="AJ175" s="107"/>
      <c r="AK175" s="106"/>
      <c r="AL175" s="106"/>
      <c r="AM175" s="106"/>
      <c r="AN175" s="1266">
        <f>AN168</f>
        <v>0</v>
      </c>
      <c r="AO175" s="1291"/>
      <c r="AP175" s="1291"/>
      <c r="AQ175" s="106"/>
      <c r="AR175" s="106"/>
      <c r="AS175" s="106"/>
      <c r="AT175" s="106"/>
      <c r="AU175" s="106"/>
      <c r="AV175"/>
      <c r="AW175"/>
      <c r="AX175"/>
      <c r="AY175" s="106"/>
      <c r="AZ175" s="130"/>
      <c r="BA175" s="107"/>
      <c r="BB175" s="107"/>
      <c r="BC175" s="107"/>
      <c r="BD175" s="107"/>
      <c r="BE175" s="107"/>
      <c r="BF175" s="107"/>
      <c r="BG175" s="107"/>
      <c r="BH175" s="107"/>
      <c r="BL175" s="1266">
        <f>BL168</f>
        <v>0</v>
      </c>
      <c r="BM175" s="1291"/>
      <c r="BN175" s="1291"/>
      <c r="BO175" s="94"/>
      <c r="BQ175" s="201"/>
      <c r="BR175" s="201"/>
      <c r="BS175" s="201"/>
      <c r="BT175" s="201"/>
      <c r="BU175" s="201"/>
      <c r="BV175" s="201"/>
      <c r="BW175" s="201"/>
      <c r="BX175" s="201"/>
      <c r="BY175" s="201"/>
      <c r="BZ175" s="201"/>
      <c r="CA175" s="201"/>
      <c r="CB175" s="201"/>
      <c r="CC175" s="201"/>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c r="DU175" s="201"/>
      <c r="DV175" s="201"/>
      <c r="DW175" s="201"/>
      <c r="DX175" s="201"/>
      <c r="DY175" s="201"/>
      <c r="DZ175" s="201"/>
      <c r="EA175" s="201"/>
      <c r="EB175" s="201"/>
      <c r="EC175" s="201"/>
      <c r="ED175" s="201"/>
      <c r="EE175" s="201"/>
      <c r="EF175" s="201"/>
      <c r="EG175" s="201"/>
      <c r="EH175" s="201"/>
      <c r="EI175" s="201"/>
      <c r="EJ175" s="201"/>
      <c r="EK175" s="201"/>
      <c r="EL175" s="201"/>
      <c r="EM175" s="201"/>
      <c r="EN175" s="201"/>
      <c r="EO175" s="201"/>
      <c r="EP175" s="201"/>
      <c r="EQ175" s="201"/>
      <c r="ER175" s="201"/>
      <c r="ES175" s="201"/>
      <c r="ET175" s="201"/>
      <c r="EU175" s="201"/>
      <c r="EV175" s="201"/>
      <c r="EW175" s="201"/>
    </row>
    <row r="176" spans="5:153" s="27" customFormat="1" ht="13" customHeight="1" collapsed="1" x14ac:dyDescent="0.15">
      <c r="E176" s="201"/>
      <c r="G176" s="90"/>
      <c r="H176" s="347"/>
      <c r="I176" s="74"/>
      <c r="J176" s="74"/>
      <c r="K176" s="74"/>
      <c r="L176" s="74"/>
      <c r="M176" s="74"/>
      <c r="N176" s="74"/>
      <c r="O176" s="74"/>
      <c r="P176" s="74"/>
      <c r="Q176" s="74"/>
      <c r="R176" s="74"/>
      <c r="S176" s="74"/>
      <c r="T176" s="74"/>
      <c r="U176" s="95"/>
      <c r="V176" s="74"/>
      <c r="W176" s="74"/>
      <c r="AA176" s="106"/>
      <c r="AB176" s="106"/>
      <c r="AC176" s="106"/>
      <c r="AD176" s="106"/>
      <c r="AE176" s="106"/>
      <c r="AF176" s="106"/>
      <c r="AG176" s="106"/>
      <c r="AH176" s="106"/>
      <c r="AI176" s="106"/>
      <c r="AJ176" s="106"/>
      <c r="AK176" s="106"/>
      <c r="AL176" s="106"/>
      <c r="AM176" s="106"/>
      <c r="AN176" s="106"/>
      <c r="AO176" s="106"/>
      <c r="AP176" s="106"/>
      <c r="AQ176" s="106"/>
      <c r="AR176" s="106"/>
      <c r="AS176" s="106"/>
      <c r="AT176" s="106"/>
      <c r="AU176" s="106"/>
      <c r="AV176"/>
      <c r="AW176"/>
      <c r="AX176"/>
      <c r="AY176" s="106"/>
      <c r="AZ176" s="106"/>
      <c r="BL176" s="106"/>
      <c r="BM176" s="106"/>
      <c r="BN176" s="106"/>
      <c r="BO176" s="94"/>
      <c r="BQ176" s="201"/>
      <c r="BR176" s="201"/>
      <c r="BS176" s="201"/>
      <c r="BT176" s="201"/>
      <c r="BU176" s="201"/>
      <c r="BV176" s="201"/>
      <c r="BW176" s="201"/>
      <c r="BX176" s="201"/>
      <c r="BY176" s="201"/>
      <c r="BZ176" s="201"/>
      <c r="CA176" s="201"/>
      <c r="CB176" s="201"/>
      <c r="CC176" s="201"/>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c r="DU176" s="201"/>
      <c r="DV176" s="201"/>
      <c r="DW176" s="201"/>
      <c r="DX176" s="201"/>
      <c r="DY176" s="201"/>
      <c r="DZ176" s="201"/>
      <c r="EA176" s="201"/>
      <c r="EB176" s="201"/>
      <c r="EC176" s="201"/>
      <c r="ED176" s="201"/>
      <c r="EE176" s="201"/>
      <c r="EF176" s="201"/>
      <c r="EG176" s="201"/>
      <c r="EH176" s="201"/>
      <c r="EI176" s="201"/>
      <c r="EJ176" s="201"/>
      <c r="EK176" s="201"/>
      <c r="EL176" s="201"/>
      <c r="EM176" s="201"/>
      <c r="EN176" s="201"/>
      <c r="EO176" s="201"/>
      <c r="EP176" s="201"/>
      <c r="EQ176" s="201"/>
      <c r="ER176" s="201"/>
      <c r="ES176" s="201"/>
      <c r="ET176" s="201"/>
      <c r="EU176" s="201"/>
      <c r="EV176" s="201"/>
      <c r="EW176" s="201"/>
    </row>
    <row r="177" spans="5:153" s="27" customFormat="1" ht="14" customHeight="1" x14ac:dyDescent="0.15">
      <c r="E177" s="201"/>
      <c r="G177" s="90"/>
      <c r="H177" s="397" t="str">
        <f>X!$C$96</f>
        <v xml:space="preserve">Fattore di efficienza energetica </v>
      </c>
      <c r="I177" s="74"/>
      <c r="J177" s="74"/>
      <c r="K177" s="74"/>
      <c r="L177" s="74"/>
      <c r="M177" s="74"/>
      <c r="N177" s="74"/>
      <c r="O177" s="74"/>
      <c r="P177" s="74"/>
      <c r="Q177" s="74"/>
      <c r="R177" s="74"/>
      <c r="S177" s="74"/>
      <c r="T177" s="74"/>
      <c r="U177" s="95" t="s">
        <v>258</v>
      </c>
      <c r="V177" s="74"/>
      <c r="W177" s="74"/>
      <c r="AA177" s="106"/>
      <c r="AC177" s="135"/>
      <c r="AD177" s="135"/>
      <c r="AE177" s="135"/>
      <c r="AF177" s="135"/>
      <c r="AG177" s="135"/>
      <c r="AH177" s="135"/>
      <c r="AI177" s="135"/>
      <c r="AJ177" s="135"/>
      <c r="AK177" s="106"/>
      <c r="AL177" s="106"/>
      <c r="AM177" s="452" t="str">
        <f>X!$C$16</f>
        <v>(freddo prodotto / Consumo totale di elettricità)</v>
      </c>
      <c r="AN177" s="1356">
        <f>IF(AN175=0,0,AN171/AN175)</f>
        <v>0</v>
      </c>
      <c r="AO177" s="1356"/>
      <c r="AP177" s="1356"/>
      <c r="AQ177" s="106"/>
      <c r="AR177" s="106"/>
      <c r="AS177" s="106"/>
      <c r="AT177" s="106"/>
      <c r="AU177" s="106"/>
      <c r="AV177"/>
      <c r="AW177"/>
      <c r="AX177"/>
      <c r="AY177" s="106"/>
      <c r="BA177" s="107"/>
      <c r="BB177" s="107"/>
      <c r="BC177" s="107"/>
      <c r="BD177" s="107"/>
      <c r="BE177" s="107"/>
      <c r="BF177" s="107"/>
      <c r="BG177" s="107"/>
      <c r="BH177" s="107"/>
      <c r="BK177" s="451" t="str">
        <f>X!$C$16</f>
        <v>(freddo prodotto / Consumo totale di elettricità)</v>
      </c>
      <c r="BL177" s="1356">
        <f>IF(BL175=0,0,BL171/BL175)</f>
        <v>0</v>
      </c>
      <c r="BM177" s="1356"/>
      <c r="BN177" s="1356"/>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c r="DU177" s="201"/>
      <c r="DV177" s="201"/>
      <c r="DW177" s="201"/>
      <c r="DX177" s="201"/>
      <c r="DY177" s="201"/>
      <c r="DZ177" s="201"/>
      <c r="EA177" s="201"/>
      <c r="EB177" s="201"/>
      <c r="EC177" s="201"/>
      <c r="ED177" s="201"/>
      <c r="EE177" s="201"/>
      <c r="EF177" s="201"/>
      <c r="EG177" s="201"/>
      <c r="EH177" s="201"/>
      <c r="EI177" s="201"/>
      <c r="EJ177" s="201"/>
      <c r="EK177" s="201"/>
      <c r="EL177" s="201"/>
      <c r="EM177" s="201"/>
      <c r="EN177" s="201"/>
      <c r="EO177" s="201"/>
      <c r="EP177" s="201"/>
      <c r="EQ177" s="201"/>
      <c r="ER177" s="201"/>
      <c r="ES177" s="201"/>
      <c r="ET177" s="201"/>
      <c r="EU177" s="201"/>
      <c r="EV177" s="201"/>
      <c r="EW177" s="201"/>
    </row>
    <row r="178" spans="5:153" x14ac:dyDescent="0.15">
      <c r="E178" s="63"/>
      <c r="G178" s="118"/>
      <c r="BO178" s="121"/>
    </row>
    <row r="179" spans="5:153" x14ac:dyDescent="0.15">
      <c r="E179" s="63"/>
      <c r="G179" s="118"/>
      <c r="BO179" s="121"/>
    </row>
    <row r="180" spans="5:153" s="27" customFormat="1" ht="17" customHeight="1" x14ac:dyDescent="0.15">
      <c r="E180" s="201"/>
      <c r="G180" s="90"/>
      <c r="H180" s="347"/>
      <c r="I180" s="74"/>
      <c r="J180" s="74"/>
      <c r="K180" s="74"/>
      <c r="L180" s="74"/>
      <c r="M180" s="74"/>
      <c r="N180" s="74"/>
      <c r="O180" s="74"/>
      <c r="P180" s="74"/>
      <c r="Q180" s="74"/>
      <c r="R180" s="74"/>
      <c r="S180" s="74"/>
      <c r="T180" s="74"/>
      <c r="U180" s="95"/>
      <c r="V180" s="74"/>
      <c r="W180" s="74"/>
      <c r="X180" s="74"/>
      <c r="Y180" s="74"/>
      <c r="Z180" s="74"/>
      <c r="AA180" s="74"/>
      <c r="AB180" s="74"/>
      <c r="AC180" s="74"/>
      <c r="AD180" s="74"/>
      <c r="AE180" s="74"/>
      <c r="AY180" s="93"/>
      <c r="BM180"/>
      <c r="BO180" s="94"/>
      <c r="BQ180" s="201"/>
      <c r="BR180" s="201"/>
      <c r="BS180" s="201"/>
      <c r="BT180" s="201"/>
      <c r="BU180" s="201"/>
      <c r="BV180" s="201"/>
      <c r="BW180" s="201"/>
      <c r="BX180" s="201"/>
      <c r="BY180" s="201"/>
      <c r="BZ180" s="201"/>
      <c r="CA180" s="201"/>
      <c r="CB180" s="201"/>
      <c r="CC180" s="201"/>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c r="DU180" s="201"/>
      <c r="DV180" s="201"/>
      <c r="DW180" s="201"/>
      <c r="DX180" s="201"/>
      <c r="DY180" s="201"/>
      <c r="DZ180" s="201"/>
      <c r="EA180" s="201"/>
      <c r="EB180" s="201"/>
      <c r="EC180" s="201"/>
      <c r="ED180" s="201"/>
      <c r="EE180" s="201"/>
      <c r="EF180" s="201"/>
      <c r="EG180" s="201"/>
      <c r="EH180" s="201"/>
      <c r="EI180" s="201"/>
      <c r="EJ180" s="201"/>
      <c r="EK180" s="201"/>
      <c r="EL180" s="201"/>
      <c r="EM180" s="201"/>
      <c r="EN180" s="201"/>
      <c r="EO180" s="201"/>
      <c r="EP180" s="201"/>
      <c r="EQ180" s="201"/>
      <c r="ER180" s="201"/>
      <c r="ES180" s="201"/>
      <c r="ET180" s="201"/>
      <c r="EU180" s="201"/>
      <c r="EV180" s="201"/>
      <c r="EW180" s="201"/>
    </row>
    <row r="181" spans="5:153" x14ac:dyDescent="0.15">
      <c r="E181" s="63"/>
      <c r="G181" s="118"/>
      <c r="H181" s="364">
        <v>4.2</v>
      </c>
      <c r="I181" s="399" t="str">
        <f>X!$C$102</f>
        <v>Risultato della stima in base alle ipotesi del progettista</v>
      </c>
      <c r="BO181" s="121"/>
    </row>
    <row r="182" spans="5:153" s="27" customFormat="1" ht="6"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c r="DU182" s="201"/>
      <c r="DV182" s="201"/>
      <c r="DW182" s="201"/>
      <c r="DX182" s="201"/>
      <c r="DY182" s="201"/>
      <c r="DZ182" s="201"/>
      <c r="EA182" s="201"/>
      <c r="EB182" s="201"/>
      <c r="EC182" s="201"/>
      <c r="ED182" s="201"/>
      <c r="EE182" s="201"/>
      <c r="EF182" s="201"/>
      <c r="EG182" s="201"/>
      <c r="EH182" s="201"/>
      <c r="EI182" s="201"/>
      <c r="EJ182" s="201"/>
      <c r="EK182" s="201"/>
      <c r="EL182" s="201"/>
      <c r="EM182" s="201"/>
      <c r="EN182" s="201"/>
      <c r="EO182" s="201"/>
      <c r="EP182" s="201"/>
      <c r="EQ182" s="201"/>
      <c r="ER182" s="201"/>
      <c r="ES182" s="201"/>
      <c r="ET182" s="201"/>
      <c r="EU182" s="201"/>
      <c r="EV182" s="201"/>
      <c r="EW182" s="201"/>
    </row>
    <row r="183" spans="5:153" x14ac:dyDescent="0.15">
      <c r="E183" s="63"/>
      <c r="G183" s="118"/>
      <c r="X183" s="1366" t="str">
        <f>X160</f>
        <v>Primavera</v>
      </c>
      <c r="Y183" s="1366"/>
      <c r="Z183" s="1366"/>
      <c r="AB183" s="1291" t="str">
        <f>AB160</f>
        <v>Estate</v>
      </c>
      <c r="AC183" s="1291"/>
      <c r="AD183" s="1291"/>
      <c r="AF183" s="1299" t="str">
        <f>AF160</f>
        <v>Autunno</v>
      </c>
      <c r="AG183" s="1299"/>
      <c r="AH183" s="1299"/>
      <c r="AJ183" s="1299" t="str">
        <f>AJ160</f>
        <v>Inverno</v>
      </c>
      <c r="AK183" s="1299"/>
      <c r="AL183" s="1299"/>
      <c r="AN183" s="1299" t="str">
        <f>AN160</f>
        <v>Anno</v>
      </c>
      <c r="AO183" s="1299"/>
      <c r="AP183" s="1299"/>
      <c r="AQ183" s="70"/>
      <c r="AV183" s="1458" t="str">
        <f>X183</f>
        <v>Primavera</v>
      </c>
      <c r="AW183" s="1458"/>
      <c r="AX183" s="1458"/>
      <c r="AY183" s="27"/>
      <c r="AZ183" s="1346" t="str">
        <f>AB183</f>
        <v>Estate</v>
      </c>
      <c r="BA183" s="1346"/>
      <c r="BB183" s="1346"/>
      <c r="BC183" s="27"/>
      <c r="BD183" s="1346" t="str">
        <f>AF183</f>
        <v>Autunno</v>
      </c>
      <c r="BE183" s="1346"/>
      <c r="BF183" s="1346"/>
      <c r="BG183" s="27"/>
      <c r="BH183" s="1346" t="str">
        <f>AJ183</f>
        <v>Inverno</v>
      </c>
      <c r="BI183" s="1346"/>
      <c r="BJ183" s="1346"/>
      <c r="BK183" s="27"/>
      <c r="BL183" s="1346" t="str">
        <f>AN183</f>
        <v>Anno</v>
      </c>
      <c r="BM183" s="1346"/>
      <c r="BN183" s="1346"/>
      <c r="BO183" s="121"/>
    </row>
    <row r="184" spans="5:153" s="27" customFormat="1" ht="6" customHeight="1" x14ac:dyDescent="0.15">
      <c r="E184" s="201"/>
      <c r="G184" s="90"/>
      <c r="H184" s="347"/>
      <c r="I184" s="74"/>
      <c r="J184" s="74"/>
      <c r="K184" s="74"/>
      <c r="L184" s="74"/>
      <c r="M184" s="74"/>
      <c r="N184" s="74"/>
      <c r="O184" s="74"/>
      <c r="P184" s="74"/>
      <c r="Q184" s="74"/>
      <c r="R184" s="74"/>
      <c r="S184" s="74"/>
      <c r="T184" s="74"/>
      <c r="U184" s="95"/>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94"/>
      <c r="BQ184" s="201"/>
      <c r="BR184" s="201"/>
      <c r="BS184" s="201"/>
      <c r="BT184" s="201"/>
      <c r="BU184" s="201"/>
      <c r="BV184" s="201"/>
      <c r="BW184" s="201"/>
      <c r="BX184" s="201"/>
      <c r="BY184" s="201"/>
      <c r="BZ184" s="201"/>
      <c r="CA184" s="201"/>
      <c r="CB184" s="201"/>
      <c r="CC184" s="201"/>
      <c r="CD184" s="201"/>
      <c r="CE184" s="201"/>
      <c r="CF184" s="201"/>
      <c r="CG184" s="201"/>
      <c r="CH184" s="201"/>
      <c r="CI184" s="201"/>
      <c r="CJ184" s="201"/>
      <c r="CK184" s="201"/>
      <c r="CL184" s="201"/>
      <c r="CM184" s="201"/>
      <c r="CN184" s="201"/>
      <c r="CO184" s="201"/>
      <c r="CP184" s="201"/>
      <c r="CQ184" s="201"/>
      <c r="CR184" s="201"/>
      <c r="CS184" s="201"/>
      <c r="CT184" s="201"/>
      <c r="CU184" s="201"/>
      <c r="CV184" s="201"/>
      <c r="CW184" s="201"/>
      <c r="CX184" s="201"/>
      <c r="CY184" s="201"/>
      <c r="CZ184" s="201"/>
      <c r="DA184" s="201"/>
      <c r="DB184" s="201"/>
      <c r="DC184" s="201"/>
      <c r="DD184" s="201"/>
      <c r="DE184" s="201"/>
      <c r="DF184" s="201"/>
      <c r="DG184" s="201"/>
      <c r="DH184" s="201"/>
      <c r="DI184" s="201"/>
      <c r="DJ184" s="201"/>
      <c r="DK184" s="201"/>
      <c r="DL184" s="201"/>
      <c r="DM184" s="201"/>
      <c r="DN184" s="201"/>
      <c r="DO184" s="201"/>
      <c r="DP184" s="201"/>
      <c r="DQ184" s="201"/>
      <c r="DR184" s="201"/>
      <c r="DS184" s="201"/>
      <c r="DT184" s="201"/>
      <c r="DU184" s="201"/>
      <c r="DV184" s="201"/>
      <c r="DW184" s="201"/>
      <c r="DX184" s="201"/>
      <c r="DY184" s="201"/>
      <c r="DZ184" s="201"/>
      <c r="EA184" s="201"/>
      <c r="EB184" s="201"/>
      <c r="EC184" s="201"/>
      <c r="ED184" s="201"/>
      <c r="EE184" s="201"/>
      <c r="EF184" s="201"/>
      <c r="EG184" s="201"/>
      <c r="EH184" s="201"/>
      <c r="EI184" s="201"/>
      <c r="EJ184" s="201"/>
      <c r="EK184" s="201"/>
      <c r="EL184" s="201"/>
      <c r="EM184" s="201"/>
      <c r="EN184" s="201"/>
      <c r="EO184" s="201"/>
      <c r="EP184" s="201"/>
      <c r="EQ184" s="201"/>
      <c r="ER184" s="201"/>
      <c r="ES184" s="201"/>
      <c r="ET184" s="201"/>
      <c r="EU184" s="201"/>
      <c r="EV184" s="201"/>
      <c r="EW184" s="201"/>
    </row>
    <row r="185" spans="5:153" s="27" customFormat="1" ht="14" customHeight="1" x14ac:dyDescent="0.15">
      <c r="E185" s="201"/>
      <c r="G185" s="90"/>
      <c r="H185" s="161" t="str">
        <f>H162</f>
        <v>Ore d'esercizio (al giorno)</v>
      </c>
      <c r="I185" s="161"/>
      <c r="J185" s="74"/>
      <c r="K185" s="74"/>
      <c r="L185" s="74"/>
      <c r="M185" s="74"/>
      <c r="N185" s="74"/>
      <c r="O185" s="74"/>
      <c r="P185" s="74"/>
      <c r="Q185" s="74"/>
      <c r="R185" s="74"/>
      <c r="S185" s="74"/>
      <c r="T185" s="74"/>
      <c r="U185" s="95" t="s">
        <v>95</v>
      </c>
      <c r="V185" s="74"/>
      <c r="W185" s="74"/>
      <c r="X185" s="1376">
        <f>X143</f>
        <v>0</v>
      </c>
      <c r="Y185" s="1376"/>
      <c r="Z185" s="1376"/>
      <c r="AA185" s="132"/>
      <c r="AB185" s="1376">
        <f>AB143</f>
        <v>0</v>
      </c>
      <c r="AC185" s="1376"/>
      <c r="AD185" s="1376"/>
      <c r="AE185" s="133"/>
      <c r="AF185" s="1376">
        <f>AF143</f>
        <v>0</v>
      </c>
      <c r="AG185" s="1376"/>
      <c r="AH185" s="1376"/>
      <c r="AI185" s="133"/>
      <c r="AJ185" s="1376">
        <f>AJ143</f>
        <v>0</v>
      </c>
      <c r="AK185" s="1376"/>
      <c r="AL185" s="1376"/>
      <c r="AM185" s="106"/>
      <c r="AN185" s="1376">
        <f>AN143</f>
        <v>0</v>
      </c>
      <c r="AO185" s="1376"/>
      <c r="AP185" s="1376"/>
      <c r="AQ185" s="132"/>
      <c r="AR185" s="106"/>
      <c r="AS185" s="106"/>
      <c r="AT185" s="106"/>
      <c r="AU185" s="106"/>
      <c r="AV185" s="1376">
        <f>AV143</f>
        <v>0</v>
      </c>
      <c r="AW185" s="1376"/>
      <c r="AX185" s="1376"/>
      <c r="AY185" s="106"/>
      <c r="AZ185" s="1376">
        <f>AZ143</f>
        <v>0</v>
      </c>
      <c r="BA185" s="1376"/>
      <c r="BB185" s="1376"/>
      <c r="BC185" s="135"/>
      <c r="BD185" s="1376">
        <f>BD143</f>
        <v>0</v>
      </c>
      <c r="BE185" s="1376"/>
      <c r="BF185" s="1376"/>
      <c r="BG185" s="135"/>
      <c r="BH185" s="1376">
        <f>BH143</f>
        <v>0</v>
      </c>
      <c r="BI185" s="1376"/>
      <c r="BJ185" s="1376"/>
      <c r="BK185" s="106"/>
      <c r="BL185" s="1376">
        <f>BL143</f>
        <v>0</v>
      </c>
      <c r="BM185" s="1376"/>
      <c r="BN185" s="1376"/>
      <c r="BO185" s="94"/>
      <c r="BQ185" s="201"/>
      <c r="BR185" s="201"/>
      <c r="BS185" s="201"/>
      <c r="BT185" s="201"/>
      <c r="BU185" s="201"/>
      <c r="BV185" s="201"/>
      <c r="BW185" s="201"/>
      <c r="BX185" s="201"/>
      <c r="BY185" s="201"/>
      <c r="BZ185" s="201"/>
      <c r="CA185" s="201"/>
      <c r="CB185" s="201"/>
      <c r="CC185" s="201"/>
      <c r="CD185" s="201"/>
      <c r="CE185" s="201"/>
      <c r="CF185" s="201"/>
      <c r="CG185" s="201"/>
      <c r="CH185" s="201"/>
      <c r="CI185" s="201"/>
      <c r="CJ185" s="201"/>
      <c r="CK185" s="201"/>
      <c r="CL185" s="201"/>
      <c r="CM185" s="201"/>
      <c r="CN185" s="201"/>
      <c r="CO185" s="201"/>
      <c r="CP185" s="201"/>
      <c r="CQ185" s="201"/>
      <c r="CR185" s="201"/>
      <c r="CS185" s="201"/>
      <c r="CT185" s="201"/>
      <c r="CU185" s="201"/>
      <c r="CV185" s="201"/>
      <c r="CW185" s="201"/>
      <c r="CX185" s="201"/>
      <c r="CY185" s="201"/>
      <c r="CZ185" s="201"/>
      <c r="DA185" s="201"/>
      <c r="DB185" s="201"/>
      <c r="DC185" s="201"/>
      <c r="DD185" s="201"/>
      <c r="DE185" s="201"/>
      <c r="DF185" s="201"/>
      <c r="DG185" s="201"/>
      <c r="DH185" s="201"/>
      <c r="DI185" s="201"/>
      <c r="DJ185" s="201"/>
      <c r="DK185" s="201"/>
      <c r="DL185" s="201"/>
      <c r="DM185" s="201"/>
      <c r="DN185" s="201"/>
      <c r="DO185" s="201"/>
      <c r="DP185" s="201"/>
      <c r="DQ185" s="201"/>
      <c r="DR185" s="201"/>
      <c r="DS185" s="201"/>
      <c r="DT185" s="201"/>
      <c r="DU185" s="201"/>
      <c r="DV185" s="201"/>
      <c r="DW185" s="201"/>
      <c r="DX185" s="201"/>
      <c r="DY185" s="201"/>
      <c r="DZ185" s="201"/>
      <c r="EA185" s="201"/>
      <c r="EB185" s="201"/>
      <c r="EC185" s="201"/>
      <c r="ED185" s="201"/>
      <c r="EE185" s="201"/>
      <c r="EF185" s="201"/>
      <c r="EG185" s="201"/>
      <c r="EH185" s="201"/>
      <c r="EI185" s="201"/>
      <c r="EJ185" s="201"/>
      <c r="EK185" s="201"/>
      <c r="EL185" s="201"/>
      <c r="EM185" s="201"/>
      <c r="EN185" s="201"/>
      <c r="EO185" s="201"/>
      <c r="EP185" s="201"/>
      <c r="EQ185" s="201"/>
      <c r="ER185" s="201"/>
      <c r="ES185" s="201"/>
      <c r="ET185" s="201"/>
      <c r="EU185" s="201"/>
      <c r="EV185" s="201"/>
      <c r="EW185" s="201"/>
    </row>
    <row r="186" spans="5:153" s="27" customFormat="1" ht="13" customHeight="1" x14ac:dyDescent="0.15">
      <c r="E186" s="201"/>
      <c r="G186" s="90"/>
      <c r="H186" s="347"/>
      <c r="I186" s="74"/>
      <c r="J186" s="74"/>
      <c r="K186" s="74"/>
      <c r="L186" s="74"/>
      <c r="M186" s="74"/>
      <c r="N186" s="74"/>
      <c r="O186" s="74"/>
      <c r="P186" s="74"/>
      <c r="Q186" s="74"/>
      <c r="R186" s="74"/>
      <c r="S186" s="74"/>
      <c r="T186" s="74"/>
      <c r="U186" s="95"/>
      <c r="V186" s="74"/>
      <c r="W186" s="74"/>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c r="DU186" s="201"/>
      <c r="DV186" s="201"/>
      <c r="DW186" s="201"/>
      <c r="DX186" s="201"/>
      <c r="DY186" s="201"/>
      <c r="DZ186" s="201"/>
      <c r="EA186" s="201"/>
      <c r="EB186" s="201"/>
      <c r="EC186" s="201"/>
      <c r="ED186" s="201"/>
      <c r="EE186" s="201"/>
      <c r="EF186" s="201"/>
      <c r="EG186" s="201"/>
      <c r="EH186" s="201"/>
      <c r="EI186" s="201"/>
      <c r="EJ186" s="201"/>
      <c r="EK186" s="201"/>
      <c r="EL186" s="201"/>
      <c r="EM186" s="201"/>
      <c r="EN186" s="201"/>
      <c r="EO186" s="201"/>
      <c r="EP186" s="201"/>
      <c r="EQ186" s="201"/>
      <c r="ER186" s="201"/>
      <c r="ES186" s="201"/>
      <c r="ET186" s="201"/>
      <c r="EU186" s="201"/>
      <c r="EV186" s="201"/>
      <c r="EW186" s="201"/>
    </row>
    <row r="187" spans="5:153" s="27" customFormat="1" ht="17" customHeight="1" x14ac:dyDescent="0.15">
      <c r="E187" s="201"/>
      <c r="G187" s="90"/>
      <c r="H187" s="347" t="str">
        <f>H164</f>
        <v>Consumo elettricità</v>
      </c>
      <c r="I187" s="74"/>
      <c r="J187" s="74"/>
      <c r="K187" s="74"/>
      <c r="L187" s="74"/>
      <c r="M187" s="74"/>
      <c r="N187" s="74"/>
      <c r="O187" s="74"/>
      <c r="P187" s="74"/>
      <c r="Q187" s="74"/>
      <c r="R187" s="74"/>
      <c r="S187" s="74"/>
      <c r="T187" s="74"/>
      <c r="U187" s="95"/>
      <c r="V187" s="74"/>
      <c r="W187" s="74"/>
      <c r="X187" s="1266"/>
      <c r="Y187" s="1291"/>
      <c r="Z187" s="1291"/>
      <c r="AA187" s="106"/>
      <c r="AB187" s="107"/>
      <c r="AC187" s="107"/>
      <c r="AD187" s="107"/>
      <c r="AE187" s="107"/>
      <c r="AF187" s="107"/>
      <c r="AG187" s="107"/>
      <c r="AH187" s="107"/>
      <c r="AI187" s="107"/>
      <c r="AJ187" s="107"/>
      <c r="AK187" s="106"/>
      <c r="AL187" s="106"/>
      <c r="AM187" s="106"/>
      <c r="AN187" s="106"/>
      <c r="AO187" s="106"/>
      <c r="AP187" s="106"/>
      <c r="AQ187" s="106"/>
      <c r="AR187" s="106"/>
      <c r="AS187" s="106"/>
      <c r="AT187" s="106"/>
      <c r="AU187" s="106"/>
      <c r="AV187" s="74"/>
      <c r="AW187" s="74"/>
      <c r="AX187" s="74"/>
      <c r="AY187" s="74"/>
      <c r="AZ187" s="107"/>
      <c r="BA187" s="107"/>
      <c r="BB187" s="107"/>
      <c r="BC187" s="107"/>
      <c r="BD187" s="107"/>
      <c r="BE187" s="107"/>
      <c r="BF187" s="107"/>
      <c r="BG187" s="107"/>
      <c r="BH187" s="107"/>
      <c r="BO187" s="94"/>
      <c r="BQ187" s="201"/>
      <c r="BR187" s="201"/>
      <c r="BS187" s="201"/>
      <c r="BT187" s="201"/>
      <c r="BU187" s="201"/>
      <c r="BV187" s="201"/>
      <c r="BW187" s="201"/>
      <c r="BX187" s="201"/>
      <c r="BY187" s="201"/>
      <c r="BZ187" s="201"/>
      <c r="CA187" s="201"/>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c r="DU187" s="201"/>
      <c r="DV187" s="201"/>
      <c r="DW187" s="201"/>
      <c r="DX187" s="201"/>
      <c r="DY187" s="201"/>
      <c r="DZ187" s="201"/>
      <c r="EA187" s="201"/>
      <c r="EB187" s="201"/>
      <c r="EC187" s="201"/>
      <c r="ED187" s="201"/>
      <c r="EE187" s="201"/>
      <c r="EF187" s="201"/>
      <c r="EG187" s="201"/>
      <c r="EH187" s="201"/>
      <c r="EI187" s="201"/>
      <c r="EJ187" s="201"/>
      <c r="EK187" s="201"/>
      <c r="EL187" s="201"/>
      <c r="EM187" s="201"/>
      <c r="EN187" s="201"/>
      <c r="EO187" s="201"/>
      <c r="EP187" s="201"/>
      <c r="EQ187" s="201"/>
      <c r="ER187" s="201"/>
      <c r="ES187" s="201"/>
      <c r="ET187" s="201"/>
      <c r="EU187" s="201"/>
      <c r="EV187" s="201"/>
      <c r="EW187" s="201"/>
    </row>
    <row r="188" spans="5:153" s="27" customFormat="1" ht="14" customHeight="1" x14ac:dyDescent="0.15">
      <c r="E188" s="201"/>
      <c r="G188" s="90"/>
      <c r="H188" s="347"/>
      <c r="I188" s="74" t="str">
        <f>I165</f>
        <v>Macchina</v>
      </c>
      <c r="J188" s="74"/>
      <c r="K188" s="74"/>
      <c r="L188" s="74"/>
      <c r="M188" s="74"/>
      <c r="N188" s="74"/>
      <c r="O188" s="74"/>
      <c r="P188" s="74"/>
      <c r="Q188" s="74"/>
      <c r="R188" s="74"/>
      <c r="S188" s="74"/>
      <c r="T188" s="74"/>
      <c r="U188" s="95" t="s">
        <v>20</v>
      </c>
      <c r="V188" s="74"/>
      <c r="W188" s="74"/>
      <c r="AA188" s="106"/>
      <c r="AB188" s="107"/>
      <c r="AC188" s="107"/>
      <c r="AD188" s="107"/>
      <c r="AE188" s="107"/>
      <c r="AF188" s="107"/>
      <c r="AG188" s="107"/>
      <c r="AH188" s="107"/>
      <c r="AI188" s="107"/>
      <c r="AJ188" s="107"/>
      <c r="AK188" s="106"/>
      <c r="AL188" s="106"/>
      <c r="AM188" s="106"/>
      <c r="AN188" s="1266">
        <f>AN283</f>
        <v>0</v>
      </c>
      <c r="AO188" s="1291"/>
      <c r="AP188" s="1291"/>
      <c r="AQ188" s="106"/>
      <c r="AR188" s="106"/>
      <c r="AS188" s="106"/>
      <c r="AT188" s="106"/>
      <c r="AU188" s="106"/>
      <c r="AV188" s="74"/>
      <c r="AW188" s="74"/>
      <c r="AX188" s="74"/>
      <c r="AY188" s="106"/>
      <c r="AZ188" s="130"/>
      <c r="BA188" s="107"/>
      <c r="BB188" s="107"/>
      <c r="BC188" s="107"/>
      <c r="BD188" s="107"/>
      <c r="BE188" s="107"/>
      <c r="BF188" s="107"/>
      <c r="BG188" s="107"/>
      <c r="BH188" s="107"/>
      <c r="BL188" s="1266">
        <f>BL283</f>
        <v>0</v>
      </c>
      <c r="BM188" s="1291"/>
      <c r="BN188" s="1291"/>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c r="DU188" s="201"/>
      <c r="DV188" s="201"/>
      <c r="DW188" s="201"/>
      <c r="DX188" s="201"/>
      <c r="DY188" s="201"/>
      <c r="DZ188" s="201"/>
      <c r="EA188" s="201"/>
      <c r="EB188" s="201"/>
      <c r="EC188" s="201"/>
      <c r="ED188" s="201"/>
      <c r="EE188" s="201"/>
      <c r="EF188" s="201"/>
      <c r="EG188" s="201"/>
      <c r="EH188" s="201"/>
      <c r="EI188" s="201"/>
      <c r="EJ188" s="201"/>
      <c r="EK188" s="201"/>
      <c r="EL188" s="201"/>
      <c r="EM188" s="201"/>
      <c r="EN188" s="201"/>
      <c r="EO188" s="201"/>
      <c r="EP188" s="201"/>
      <c r="EQ188" s="201"/>
      <c r="ER188" s="201"/>
      <c r="ES188" s="201"/>
      <c r="ET188" s="201"/>
      <c r="EU188" s="201"/>
      <c r="EV188" s="201"/>
      <c r="EW188" s="201"/>
    </row>
    <row r="189" spans="5:153" s="27" customFormat="1" ht="14" customHeight="1" x14ac:dyDescent="0.15">
      <c r="E189" s="201"/>
      <c r="G189" s="90"/>
      <c r="H189" s="347"/>
      <c r="I189" s="74" t="str">
        <f>I166</f>
        <v>Aggregati ausiliari «parte caldo»</v>
      </c>
      <c r="J189" s="74"/>
      <c r="K189" s="74"/>
      <c r="L189" s="74"/>
      <c r="M189" s="74"/>
      <c r="N189" s="74"/>
      <c r="O189" s="74"/>
      <c r="P189" s="74"/>
      <c r="Q189" s="74"/>
      <c r="R189" s="74"/>
      <c r="S189" s="74"/>
      <c r="T189" s="74"/>
      <c r="U189" s="95" t="s">
        <v>20</v>
      </c>
      <c r="V189" s="74"/>
      <c r="W189" s="74"/>
      <c r="AA189" s="106"/>
      <c r="AB189" s="107"/>
      <c r="AC189" s="107"/>
      <c r="AD189" s="107"/>
      <c r="AE189" s="107"/>
      <c r="AF189" s="107"/>
      <c r="AG189" s="107"/>
      <c r="AH189" s="107"/>
      <c r="AI189" s="107"/>
      <c r="AJ189" s="107"/>
      <c r="AK189" s="106"/>
      <c r="AL189" s="106"/>
      <c r="AM189" s="106"/>
      <c r="AN189" s="1266">
        <f>AN296</f>
        <v>0</v>
      </c>
      <c r="AO189" s="1291"/>
      <c r="AP189" s="1291"/>
      <c r="AQ189" s="106"/>
      <c r="AR189" s="106"/>
      <c r="AS189" s="106"/>
      <c r="AT189" s="106"/>
      <c r="AU189" s="106"/>
      <c r="AV189" s="74"/>
      <c r="AW189" s="74"/>
      <c r="AX189" s="74"/>
      <c r="AY189" s="106"/>
      <c r="AZ189" s="130"/>
      <c r="BA189" s="107"/>
      <c r="BB189" s="107"/>
      <c r="BC189" s="107"/>
      <c r="BD189" s="107"/>
      <c r="BE189" s="107"/>
      <c r="BF189" s="107"/>
      <c r="BG189" s="107"/>
      <c r="BH189" s="107"/>
      <c r="BL189" s="1266">
        <f>BL296</f>
        <v>0</v>
      </c>
      <c r="BM189" s="1291"/>
      <c r="BN189" s="1291"/>
      <c r="BO189" s="94"/>
      <c r="BQ189" s="201"/>
      <c r="BR189" s="201"/>
      <c r="BS189" s="201"/>
      <c r="BT189" s="201"/>
      <c r="BU189" s="201"/>
      <c r="BV189" s="201"/>
      <c r="BW189" s="201"/>
      <c r="BX189" s="201"/>
      <c r="BY189" s="201"/>
      <c r="BZ189" s="201"/>
      <c r="CA189" s="201"/>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c r="DU189" s="201"/>
      <c r="DV189" s="201"/>
      <c r="DW189" s="201"/>
      <c r="DX189" s="201"/>
      <c r="DY189" s="201"/>
      <c r="DZ189" s="201"/>
      <c r="EA189" s="201"/>
      <c r="EB189" s="201"/>
      <c r="EC189" s="201"/>
      <c r="ED189" s="201"/>
      <c r="EE189" s="201"/>
      <c r="EF189" s="201"/>
      <c r="EG189" s="201"/>
      <c r="EH189" s="201"/>
      <c r="EI189" s="201"/>
      <c r="EJ189" s="201"/>
      <c r="EK189" s="201"/>
      <c r="EL189" s="201"/>
      <c r="EM189" s="201"/>
      <c r="EN189" s="201"/>
      <c r="EO189" s="201"/>
      <c r="EP189" s="201"/>
      <c r="EQ189" s="201"/>
      <c r="ER189" s="201"/>
      <c r="ES189" s="201"/>
      <c r="ET189" s="201"/>
      <c r="EU189" s="201"/>
      <c r="EV189" s="201"/>
      <c r="EW189" s="201"/>
    </row>
    <row r="190" spans="5:153" s="27" customFormat="1" ht="14" customHeight="1" x14ac:dyDescent="0.15">
      <c r="E190" s="201"/>
      <c r="G190" s="90"/>
      <c r="H190" s="347"/>
      <c r="I190" s="74" t="str">
        <f>I167</f>
        <v>Aggregati ausiliari «parte freddo»</v>
      </c>
      <c r="J190" s="74"/>
      <c r="K190" s="74"/>
      <c r="L190" s="74"/>
      <c r="M190" s="74"/>
      <c r="N190" s="74"/>
      <c r="O190" s="74"/>
      <c r="P190" s="74"/>
      <c r="Q190" s="74"/>
      <c r="R190" s="74"/>
      <c r="S190" s="74"/>
      <c r="T190" s="74"/>
      <c r="U190" s="95" t="s">
        <v>20</v>
      </c>
      <c r="V190" s="74"/>
      <c r="W190" s="74"/>
      <c r="AA190" s="106"/>
      <c r="AB190" s="135"/>
      <c r="AC190" s="135"/>
      <c r="AD190" s="135"/>
      <c r="AE190" s="135"/>
      <c r="AF190" s="135"/>
      <c r="AG190" s="135"/>
      <c r="AH190" s="135"/>
      <c r="AI190" s="135"/>
      <c r="AJ190" s="135"/>
      <c r="AK190" s="106"/>
      <c r="AL190" s="106"/>
      <c r="AM190" s="106"/>
      <c r="AN190" s="1267">
        <f>AN306</f>
        <v>0</v>
      </c>
      <c r="AO190" s="1459"/>
      <c r="AP190" s="1459"/>
      <c r="AQ190" s="106"/>
      <c r="AR190" s="106"/>
      <c r="AS190" s="106"/>
      <c r="AT190" s="106"/>
      <c r="AU190" s="106"/>
      <c r="AV190" s="74"/>
      <c r="AW190" s="74"/>
      <c r="AX190" s="74"/>
      <c r="AY190" s="106"/>
      <c r="AZ190" s="169"/>
      <c r="BA190" s="107"/>
      <c r="BB190" s="107"/>
      <c r="BC190" s="107"/>
      <c r="BD190" s="107"/>
      <c r="BE190" s="107"/>
      <c r="BF190" s="107"/>
      <c r="BG190" s="107"/>
      <c r="BH190" s="107"/>
      <c r="BL190" s="1267">
        <f>BL306</f>
        <v>0</v>
      </c>
      <c r="BM190" s="1459"/>
      <c r="BN190" s="1459"/>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c r="DU190" s="201"/>
      <c r="DV190" s="201"/>
      <c r="DW190" s="201"/>
      <c r="DX190" s="201"/>
      <c r="DY190" s="201"/>
      <c r="DZ190" s="201"/>
      <c r="EA190" s="201"/>
      <c r="EB190" s="201"/>
      <c r="EC190" s="201"/>
      <c r="ED190" s="201"/>
      <c r="EE190" s="201"/>
      <c r="EF190" s="201"/>
      <c r="EG190" s="201"/>
      <c r="EH190" s="201"/>
      <c r="EI190" s="201"/>
      <c r="EJ190" s="201"/>
      <c r="EK190" s="201"/>
      <c r="EL190" s="201"/>
      <c r="EM190" s="201"/>
      <c r="EN190" s="201"/>
      <c r="EO190" s="201"/>
      <c r="EP190" s="201"/>
      <c r="EQ190" s="201"/>
      <c r="ER190" s="201"/>
      <c r="ES190" s="201"/>
      <c r="ET190" s="201"/>
      <c r="EU190" s="201"/>
      <c r="EV190" s="201"/>
      <c r="EW190" s="201"/>
    </row>
    <row r="191" spans="5:153" s="27" customFormat="1" ht="14" customHeight="1" x14ac:dyDescent="0.15">
      <c r="E191" s="201"/>
      <c r="G191" s="90"/>
      <c r="H191" s="347"/>
      <c r="I191" s="74" t="str">
        <f>I168</f>
        <v>Consumo totale di elettricità</v>
      </c>
      <c r="J191" s="74"/>
      <c r="K191" s="74"/>
      <c r="L191" s="74"/>
      <c r="M191" s="74"/>
      <c r="N191" s="74"/>
      <c r="O191" s="74"/>
      <c r="P191" s="74"/>
      <c r="Q191" s="74"/>
      <c r="R191" s="74"/>
      <c r="S191" s="74"/>
      <c r="T191" s="74"/>
      <c r="U191" s="95" t="s">
        <v>20</v>
      </c>
      <c r="V191" s="74"/>
      <c r="W191" s="74"/>
      <c r="AA191" s="106"/>
      <c r="AB191" s="135"/>
      <c r="AC191" s="135"/>
      <c r="AD191" s="135"/>
      <c r="AE191" s="135"/>
      <c r="AF191" s="135"/>
      <c r="AG191" s="135"/>
      <c r="AH191" s="135"/>
      <c r="AI191" s="135"/>
      <c r="AJ191" s="135"/>
      <c r="AK191" s="106"/>
      <c r="AL191" s="106"/>
      <c r="AM191" s="106"/>
      <c r="AN191" s="1266">
        <f>SUM(AN188:AP190)</f>
        <v>0</v>
      </c>
      <c r="AO191" s="1291"/>
      <c r="AP191" s="1291"/>
      <c r="AQ191" s="106"/>
      <c r="AR191" s="106"/>
      <c r="AS191" s="106"/>
      <c r="AT191" s="106"/>
      <c r="AU191" s="106"/>
      <c r="AV191" s="74"/>
      <c r="AW191" s="74"/>
      <c r="AX191" s="74"/>
      <c r="AY191" s="106"/>
      <c r="AZ191" s="169"/>
      <c r="BA191" s="107"/>
      <c r="BB191" s="107"/>
      <c r="BC191" s="107"/>
      <c r="BD191" s="107"/>
      <c r="BE191" s="107"/>
      <c r="BF191" s="107"/>
      <c r="BG191" s="107"/>
      <c r="BH191" s="107"/>
      <c r="BL191" s="1266">
        <f>SUM(BL188:BN190)</f>
        <v>0</v>
      </c>
      <c r="BM191" s="1291"/>
      <c r="BN191" s="1291"/>
      <c r="BO191" s="94"/>
      <c r="BQ191" s="201"/>
      <c r="BR191" s="201"/>
      <c r="BS191" s="201"/>
      <c r="BT191" s="201"/>
      <c r="BU191" s="201"/>
      <c r="BV191" s="201"/>
      <c r="BW191" s="201"/>
      <c r="BX191" s="201"/>
      <c r="BY191" s="201"/>
      <c r="BZ191" s="201"/>
      <c r="CA191" s="201"/>
      <c r="CB191" s="201"/>
      <c r="CC191" s="201"/>
      <c r="CD191" s="201"/>
      <c r="CE191" s="201"/>
      <c r="CF191" s="201"/>
      <c r="CG191" s="201"/>
      <c r="CH191" s="201"/>
      <c r="CI191" s="201"/>
      <c r="CJ191" s="201"/>
      <c r="CK191" s="201"/>
      <c r="CL191" s="201"/>
      <c r="CM191" s="201"/>
      <c r="CN191" s="201"/>
      <c r="CO191" s="201"/>
      <c r="CP191" s="201"/>
      <c r="CQ191" s="201"/>
      <c r="CR191" s="201"/>
      <c r="CS191" s="201"/>
      <c r="CT191" s="201"/>
      <c r="CU191" s="201"/>
      <c r="CV191" s="201"/>
      <c r="CW191" s="201"/>
      <c r="CX191" s="201"/>
      <c r="CY191" s="201"/>
      <c r="CZ191" s="201"/>
      <c r="DA191" s="201"/>
      <c r="DB191" s="201"/>
      <c r="DC191" s="201"/>
      <c r="DD191" s="201"/>
      <c r="DE191" s="201"/>
      <c r="DF191" s="201"/>
      <c r="DG191" s="201"/>
      <c r="DH191" s="201"/>
      <c r="DI191" s="201"/>
      <c r="DJ191" s="201"/>
      <c r="DK191" s="201"/>
      <c r="DL191" s="201"/>
      <c r="DM191" s="201"/>
      <c r="DN191" s="201"/>
      <c r="DO191" s="201"/>
      <c r="DP191" s="201"/>
      <c r="DQ191" s="201"/>
      <c r="DR191" s="201"/>
      <c r="DS191" s="201"/>
      <c r="DT191" s="201"/>
      <c r="DU191" s="201"/>
      <c r="DV191" s="201"/>
      <c r="DW191" s="201"/>
      <c r="DX191" s="201"/>
      <c r="DY191" s="201"/>
      <c r="DZ191" s="201"/>
      <c r="EA191" s="201"/>
      <c r="EB191" s="201"/>
      <c r="EC191" s="201"/>
      <c r="ED191" s="201"/>
      <c r="EE191" s="201"/>
      <c r="EF191" s="201"/>
      <c r="EG191" s="201"/>
      <c r="EH191" s="201"/>
      <c r="EI191" s="201"/>
      <c r="EJ191" s="201"/>
      <c r="EK191" s="201"/>
      <c r="EL191" s="201"/>
      <c r="EM191" s="201"/>
      <c r="EN191" s="201"/>
      <c r="EO191" s="201"/>
      <c r="EP191" s="201"/>
      <c r="EQ191" s="201"/>
      <c r="ER191" s="201"/>
      <c r="ES191" s="201"/>
      <c r="ET191" s="201"/>
      <c r="EU191" s="201"/>
      <c r="EV191" s="201"/>
      <c r="EW191" s="201"/>
    </row>
    <row r="192" spans="5:153" s="27" customFormat="1" ht="13" customHeight="1" x14ac:dyDescent="0.15">
      <c r="E192" s="201"/>
      <c r="G192" s="90"/>
      <c r="H192" s="347"/>
      <c r="I192" s="74"/>
      <c r="J192" s="74"/>
      <c r="K192" s="74"/>
      <c r="L192" s="74"/>
      <c r="M192" s="74"/>
      <c r="N192" s="74"/>
      <c r="O192" s="74"/>
      <c r="P192" s="74"/>
      <c r="Q192" s="74"/>
      <c r="R192" s="74"/>
      <c r="S192" s="74"/>
      <c r="T192" s="74"/>
      <c r="U192" s="95"/>
      <c r="V192" s="74"/>
      <c r="W192" s="74"/>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74"/>
      <c r="AW192" s="74"/>
      <c r="AX192" s="74"/>
      <c r="AY192" s="106"/>
      <c r="AZ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c r="DU192" s="201"/>
      <c r="DV192" s="201"/>
      <c r="DW192" s="201"/>
      <c r="DX192" s="201"/>
      <c r="DY192" s="201"/>
      <c r="DZ192" s="201"/>
      <c r="EA192" s="201"/>
      <c r="EB192" s="201"/>
      <c r="EC192" s="201"/>
      <c r="ED192" s="201"/>
      <c r="EE192" s="201"/>
      <c r="EF192" s="201"/>
      <c r="EG192" s="201"/>
      <c r="EH192" s="201"/>
      <c r="EI192" s="201"/>
      <c r="EJ192" s="201"/>
      <c r="EK192" s="201"/>
      <c r="EL192" s="201"/>
      <c r="EM192" s="201"/>
      <c r="EN192" s="201"/>
      <c r="EO192" s="201"/>
      <c r="EP192" s="201"/>
      <c r="EQ192" s="201"/>
      <c r="ER192" s="201"/>
      <c r="ES192" s="201"/>
      <c r="ET192" s="201"/>
      <c r="EU192" s="201"/>
      <c r="EV192" s="201"/>
      <c r="EW192" s="201"/>
    </row>
    <row r="193" spans="5:153" s="27" customFormat="1" ht="17" customHeight="1" x14ac:dyDescent="0.15">
      <c r="E193" s="201"/>
      <c r="G193" s="90"/>
      <c r="H193" s="347" t="str">
        <f>H170</f>
        <v>Energia</v>
      </c>
      <c r="I193" s="74"/>
      <c r="J193" s="74"/>
      <c r="K193" s="74"/>
      <c r="L193" s="74"/>
      <c r="M193" s="74"/>
      <c r="N193" s="74"/>
      <c r="O193" s="74"/>
      <c r="P193" s="74"/>
      <c r="Q193" s="74"/>
      <c r="R193" s="74"/>
      <c r="S193" s="74"/>
      <c r="T193" s="74"/>
      <c r="U193" s="95"/>
      <c r="V193" s="74"/>
      <c r="W193" s="74"/>
      <c r="AA193" s="106"/>
      <c r="AB193" s="107"/>
      <c r="AC193" s="107"/>
      <c r="AD193" s="107"/>
      <c r="AE193" s="107"/>
      <c r="AF193" s="107"/>
      <c r="AG193" s="107"/>
      <c r="AH193" s="107"/>
      <c r="AI193" s="107"/>
      <c r="AJ193" s="107"/>
      <c r="AK193" s="106"/>
      <c r="AL193" s="106"/>
      <c r="AM193" s="106"/>
      <c r="AN193" s="106"/>
      <c r="AO193" s="106"/>
      <c r="AP193" s="106"/>
      <c r="AQ193" s="106"/>
      <c r="AR193" s="106"/>
      <c r="AS193" s="106"/>
      <c r="AT193" s="106"/>
      <c r="AU193" s="106"/>
      <c r="AV193" s="74"/>
      <c r="AW193" s="74"/>
      <c r="AX193" s="74"/>
      <c r="AY193" s="106"/>
      <c r="AZ193" s="130"/>
      <c r="BA193" s="107"/>
      <c r="BB193" s="107"/>
      <c r="BC193" s="107"/>
      <c r="BD193" s="107"/>
      <c r="BE193" s="107"/>
      <c r="BF193" s="107"/>
      <c r="BG193" s="107"/>
      <c r="BH193" s="107"/>
      <c r="BO193" s="94"/>
      <c r="BQ193" s="201"/>
      <c r="BR193" s="201"/>
      <c r="BS193" s="201"/>
      <c r="BT193" s="201"/>
      <c r="BU193" s="201"/>
      <c r="BV193" s="201"/>
      <c r="BW193" s="201"/>
      <c r="BX193" s="201"/>
      <c r="BY193" s="201"/>
      <c r="BZ193" s="201"/>
      <c r="CA193" s="201"/>
      <c r="CB193" s="201"/>
      <c r="CC193" s="201"/>
      <c r="CD193" s="201"/>
      <c r="CE193" s="201"/>
      <c r="CF193" s="201"/>
      <c r="CG193" s="201"/>
      <c r="CH193" s="201"/>
      <c r="CI193" s="201"/>
      <c r="CJ193" s="201"/>
      <c r="CK193" s="201"/>
      <c r="CL193" s="201"/>
      <c r="CM193" s="201"/>
      <c r="CN193" s="201"/>
      <c r="CO193" s="201"/>
      <c r="CP193" s="201"/>
      <c r="CQ193" s="201"/>
      <c r="CR193" s="201"/>
      <c r="CS193" s="201"/>
      <c r="CT193" s="201"/>
      <c r="CU193" s="201"/>
      <c r="CV193" s="201"/>
      <c r="CW193" s="201"/>
      <c r="CX193" s="201"/>
      <c r="CY193" s="201"/>
      <c r="CZ193" s="201"/>
      <c r="DA193" s="201"/>
      <c r="DB193" s="201"/>
      <c r="DC193" s="201"/>
      <c r="DD193" s="201"/>
      <c r="DE193" s="201"/>
      <c r="DF193" s="201"/>
      <c r="DG193" s="201"/>
      <c r="DH193" s="201"/>
      <c r="DI193" s="201"/>
      <c r="DJ193" s="201"/>
      <c r="DK193" s="201"/>
      <c r="DL193" s="201"/>
      <c r="DM193" s="201"/>
      <c r="DN193" s="201"/>
      <c r="DO193" s="201"/>
      <c r="DP193" s="201"/>
      <c r="DQ193" s="201"/>
      <c r="DR193" s="201"/>
      <c r="DS193" s="201"/>
      <c r="DT193" s="201"/>
      <c r="DU193" s="201"/>
      <c r="DV193" s="201"/>
      <c r="DW193" s="201"/>
      <c r="DX193" s="201"/>
      <c r="DY193" s="201"/>
      <c r="DZ193" s="201"/>
      <c r="EA193" s="201"/>
      <c r="EB193" s="201"/>
      <c r="EC193" s="201"/>
      <c r="ED193" s="201"/>
      <c r="EE193" s="201"/>
      <c r="EF193" s="201"/>
      <c r="EG193" s="201"/>
      <c r="EH193" s="201"/>
      <c r="EI193" s="201"/>
      <c r="EJ193" s="201"/>
      <c r="EK193" s="201"/>
      <c r="EL193" s="201"/>
      <c r="EM193" s="201"/>
      <c r="EN193" s="201"/>
      <c r="EO193" s="201"/>
      <c r="EP193" s="201"/>
      <c r="EQ193" s="201"/>
      <c r="ER193" s="201"/>
      <c r="ES193" s="201"/>
      <c r="ET193" s="201"/>
      <c r="EU193" s="201"/>
      <c r="EV193" s="201"/>
      <c r="EW193" s="201"/>
    </row>
    <row r="194" spans="5:153" s="27" customFormat="1" ht="14" customHeight="1" x14ac:dyDescent="0.15">
      <c r="E194" s="201"/>
      <c r="G194" s="90"/>
      <c r="H194" s="347"/>
      <c r="I194" s="74" t="str">
        <f>I171</f>
        <v>Freddo utilizzato</v>
      </c>
      <c r="J194" s="74"/>
      <c r="K194" s="74"/>
      <c r="L194" s="74"/>
      <c r="M194" s="74"/>
      <c r="N194" s="74"/>
      <c r="O194" s="74"/>
      <c r="P194" s="74"/>
      <c r="Q194" s="74"/>
      <c r="R194" s="74"/>
      <c r="S194" s="74"/>
      <c r="T194" s="74"/>
      <c r="U194" s="95" t="s">
        <v>20</v>
      </c>
      <c r="V194" s="74"/>
      <c r="W194" s="74"/>
      <c r="AA194" s="106"/>
      <c r="AB194" s="107"/>
      <c r="AC194" s="107"/>
      <c r="AD194" s="107"/>
      <c r="AE194" s="107"/>
      <c r="AF194" s="107"/>
      <c r="AG194" s="107"/>
      <c r="AH194" s="107"/>
      <c r="AI194" s="107"/>
      <c r="AJ194" s="107"/>
      <c r="AK194" s="106"/>
      <c r="AL194" s="106"/>
      <c r="AM194" s="106"/>
      <c r="AN194" s="1267">
        <f>AN277</f>
        <v>0</v>
      </c>
      <c r="AO194" s="1459"/>
      <c r="AP194" s="1459"/>
      <c r="AQ194" s="106"/>
      <c r="AR194" s="106"/>
      <c r="AS194" s="106"/>
      <c r="AT194" s="106"/>
      <c r="AU194" s="106"/>
      <c r="AV194" s="74"/>
      <c r="AW194" s="74"/>
      <c r="AX194" s="74"/>
      <c r="AY194" s="106"/>
      <c r="AZ194" s="130"/>
      <c r="BA194" s="107"/>
      <c r="BB194" s="107"/>
      <c r="BC194" s="107"/>
      <c r="BD194" s="107"/>
      <c r="BE194" s="107"/>
      <c r="BF194" s="107"/>
      <c r="BG194" s="107"/>
      <c r="BH194" s="107"/>
      <c r="BL194" s="1267">
        <f>BL277</f>
        <v>0</v>
      </c>
      <c r="BM194" s="1459"/>
      <c r="BN194" s="1459"/>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c r="DU194" s="201"/>
      <c r="DV194" s="201"/>
      <c r="DW194" s="201"/>
      <c r="DX194" s="201"/>
      <c r="DY194" s="201"/>
      <c r="DZ194" s="201"/>
      <c r="EA194" s="201"/>
      <c r="EB194" s="201"/>
      <c r="EC194" s="201"/>
      <c r="ED194" s="201"/>
      <c r="EE194" s="201"/>
      <c r="EF194" s="201"/>
      <c r="EG194" s="201"/>
      <c r="EH194" s="201"/>
      <c r="EI194" s="201"/>
      <c r="EJ194" s="201"/>
      <c r="EK194" s="201"/>
      <c r="EL194" s="201"/>
      <c r="EM194" s="201"/>
      <c r="EN194" s="201"/>
      <c r="EO194" s="201"/>
      <c r="EP194" s="201"/>
      <c r="EQ194" s="201"/>
      <c r="ER194" s="201"/>
      <c r="ES194" s="201"/>
      <c r="ET194" s="201"/>
      <c r="EU194" s="201"/>
      <c r="EV194" s="201"/>
      <c r="EW194" s="201"/>
    </row>
    <row r="195" spans="5:153" s="27" customFormat="1" ht="14" customHeight="1" x14ac:dyDescent="0.15">
      <c r="E195" s="201"/>
      <c r="G195" s="90"/>
      <c r="H195" s="347"/>
      <c r="I195" s="74"/>
      <c r="J195" s="74" t="str">
        <f>X!$C$324</f>
        <v>Raffreddamento con la macchina refrigerante</v>
      </c>
      <c r="K195" s="74"/>
      <c r="L195" s="74"/>
      <c r="M195" s="74"/>
      <c r="N195" s="74"/>
      <c r="O195" s="74"/>
      <c r="P195" s="74"/>
      <c r="Q195" s="74"/>
      <c r="R195" s="74"/>
      <c r="S195" s="74"/>
      <c r="T195" s="74"/>
      <c r="U195" s="95" t="s">
        <v>20</v>
      </c>
      <c r="V195" s="74"/>
      <c r="W195" s="74"/>
      <c r="AA195" s="106"/>
      <c r="AB195" s="107"/>
      <c r="AC195" s="107"/>
      <c r="AD195" s="107"/>
      <c r="AE195" s="107"/>
      <c r="AF195" s="107"/>
      <c r="AG195" s="107"/>
      <c r="AH195" s="107"/>
      <c r="AI195" s="107"/>
      <c r="AJ195" s="107"/>
      <c r="AK195" s="106"/>
      <c r="AL195" s="106"/>
      <c r="AM195" s="106"/>
      <c r="AN195" s="1266">
        <f>AN279</f>
        <v>0</v>
      </c>
      <c r="AO195" s="1291"/>
      <c r="AP195" s="1291"/>
      <c r="AQ195" s="106"/>
      <c r="AR195" s="106"/>
      <c r="AS195" s="106"/>
      <c r="AT195" s="106"/>
      <c r="AU195" s="106"/>
      <c r="AV195"/>
      <c r="AW195"/>
      <c r="AX195"/>
      <c r="AY195" s="106"/>
      <c r="AZ195" s="130"/>
      <c r="BA195" s="107"/>
      <c r="BB195" s="107"/>
      <c r="BC195" s="107"/>
      <c r="BD195" s="107"/>
      <c r="BE195" s="107"/>
      <c r="BF195" s="107"/>
      <c r="BG195" s="107"/>
      <c r="BH195" s="107"/>
      <c r="BL195" s="1266">
        <f>BL279</f>
        <v>0</v>
      </c>
      <c r="BM195" s="1291"/>
      <c r="BN195" s="1291"/>
      <c r="BO195" s="94"/>
      <c r="BQ195" s="201"/>
      <c r="BR195" s="201"/>
      <c r="BS195" s="201"/>
      <c r="BT195" s="201"/>
      <c r="BU195" s="201"/>
      <c r="BV195" s="201"/>
      <c r="BW195" s="201"/>
      <c r="BX195" s="201"/>
      <c r="BY195" s="201"/>
      <c r="BZ195" s="201"/>
      <c r="CA195" s="201"/>
      <c r="CB195" s="201"/>
      <c r="CC195" s="201"/>
      <c r="CD195" s="201"/>
      <c r="CE195" s="201"/>
      <c r="CF195" s="201"/>
      <c r="CG195" s="201"/>
      <c r="CH195" s="201"/>
      <c r="CI195" s="201"/>
      <c r="CJ195" s="201"/>
      <c r="CK195" s="201"/>
      <c r="CL195" s="201"/>
      <c r="CM195" s="201"/>
      <c r="CN195" s="201"/>
      <c r="CO195" s="201"/>
      <c r="CP195" s="201"/>
      <c r="CQ195" s="201"/>
      <c r="CR195" s="201"/>
      <c r="CS195" s="201"/>
      <c r="CT195" s="201"/>
      <c r="CU195" s="201"/>
      <c r="CV195" s="201"/>
      <c r="CW195" s="201"/>
      <c r="CX195" s="201"/>
      <c r="CY195" s="201"/>
      <c r="CZ195" s="201"/>
      <c r="DA195" s="201"/>
      <c r="DB195" s="201"/>
      <c r="DC195" s="201"/>
      <c r="DD195" s="201"/>
      <c r="DE195" s="201"/>
      <c r="DF195" s="201"/>
      <c r="DG195" s="201"/>
      <c r="DH195" s="201"/>
      <c r="DI195" s="201"/>
      <c r="DJ195" s="201"/>
      <c r="DK195" s="201"/>
      <c r="DL195" s="201"/>
      <c r="DM195" s="201"/>
      <c r="DN195" s="201"/>
      <c r="DO195" s="201"/>
      <c r="DP195" s="201"/>
      <c r="DQ195" s="201"/>
      <c r="DR195" s="201"/>
      <c r="DS195" s="201"/>
      <c r="DT195" s="201"/>
      <c r="DU195" s="201"/>
      <c r="DV195" s="201"/>
      <c r="DW195" s="201"/>
      <c r="DX195" s="201"/>
      <c r="DY195" s="201"/>
      <c r="DZ195" s="201"/>
      <c r="EA195" s="201"/>
      <c r="EB195" s="201"/>
      <c r="EC195" s="201"/>
      <c r="ED195" s="201"/>
      <c r="EE195" s="201"/>
      <c r="EF195" s="201"/>
      <c r="EG195" s="201"/>
      <c r="EH195" s="201"/>
      <c r="EI195" s="201"/>
      <c r="EJ195" s="201"/>
      <c r="EK195" s="201"/>
      <c r="EL195" s="201"/>
      <c r="EM195" s="201"/>
      <c r="EN195" s="201"/>
      <c r="EO195" s="201"/>
      <c r="EP195" s="201"/>
      <c r="EQ195" s="201"/>
      <c r="ER195" s="201"/>
      <c r="ES195" s="201"/>
      <c r="ET195" s="201"/>
      <c r="EU195" s="201"/>
      <c r="EV195" s="201"/>
      <c r="EW195" s="201"/>
    </row>
    <row r="196" spans="5:153" s="27" customFormat="1" ht="14" customHeight="1" x14ac:dyDescent="0.15">
      <c r="E196" s="201"/>
      <c r="G196" s="90"/>
      <c r="H196" s="347"/>
      <c r="I196" s="74"/>
      <c r="J196" s="74" t="str">
        <f>X!$C$325</f>
        <v>Raffreddamento con il free-cooling</v>
      </c>
      <c r="K196" s="74"/>
      <c r="L196" s="74"/>
      <c r="M196" s="74"/>
      <c r="N196" s="74"/>
      <c r="O196" s="74"/>
      <c r="P196" s="74"/>
      <c r="Q196" s="74"/>
      <c r="R196" s="74"/>
      <c r="S196" s="74"/>
      <c r="T196" s="74"/>
      <c r="U196" s="95" t="s">
        <v>20</v>
      </c>
      <c r="V196" s="74"/>
      <c r="W196" s="74"/>
      <c r="AA196" s="106"/>
      <c r="AB196" s="107"/>
      <c r="AC196" s="107"/>
      <c r="AD196" s="107"/>
      <c r="AE196" s="107"/>
      <c r="AF196" s="107"/>
      <c r="AG196" s="107"/>
      <c r="AH196" s="107"/>
      <c r="AI196" s="107"/>
      <c r="AJ196" s="107"/>
      <c r="AK196" s="106"/>
      <c r="AL196" s="106"/>
      <c r="AM196" s="106"/>
      <c r="AN196" s="1266">
        <f>AN280</f>
        <v>0</v>
      </c>
      <c r="AO196" s="1291"/>
      <c r="AP196" s="1291"/>
      <c r="AQ196" s="106"/>
      <c r="AR196" s="106"/>
      <c r="AS196" s="106"/>
      <c r="AT196" s="106"/>
      <c r="AU196" s="106"/>
      <c r="AV196"/>
      <c r="AW196"/>
      <c r="AX196"/>
      <c r="AY196" s="106"/>
      <c r="AZ196" s="130"/>
      <c r="BA196" s="107"/>
      <c r="BB196" s="107"/>
      <c r="BC196" s="107"/>
      <c r="BD196" s="107"/>
      <c r="BE196" s="107"/>
      <c r="BF196" s="107"/>
      <c r="BG196" s="107"/>
      <c r="BH196" s="107"/>
      <c r="BL196" s="1266">
        <f>BL280</f>
        <v>0</v>
      </c>
      <c r="BM196" s="1291"/>
      <c r="BN196" s="1291"/>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c r="DU196" s="201"/>
      <c r="DV196" s="201"/>
      <c r="DW196" s="201"/>
      <c r="DX196" s="201"/>
      <c r="DY196" s="201"/>
      <c r="DZ196" s="201"/>
      <c r="EA196" s="201"/>
      <c r="EB196" s="201"/>
      <c r="EC196" s="201"/>
      <c r="ED196" s="201"/>
      <c r="EE196" s="201"/>
      <c r="EF196" s="201"/>
      <c r="EG196" s="201"/>
      <c r="EH196" s="201"/>
      <c r="EI196" s="201"/>
      <c r="EJ196" s="201"/>
      <c r="EK196" s="201"/>
      <c r="EL196" s="201"/>
      <c r="EM196" s="201"/>
      <c r="EN196" s="201"/>
      <c r="EO196" s="201"/>
      <c r="EP196" s="201"/>
      <c r="EQ196" s="201"/>
      <c r="ER196" s="201"/>
      <c r="ES196" s="201"/>
      <c r="ET196" s="201"/>
      <c r="EU196" s="201"/>
      <c r="EV196" s="201"/>
      <c r="EW196" s="201"/>
    </row>
    <row r="197" spans="5:153" s="27" customFormat="1" ht="6" hidden="1" customHeight="1" outlineLevel="1" x14ac:dyDescent="0.15">
      <c r="E197" s="201"/>
      <c r="G197" s="90"/>
      <c r="H197" s="347"/>
      <c r="I197" s="74"/>
      <c r="J197" s="74"/>
      <c r="K197" s="74"/>
      <c r="L197" s="74"/>
      <c r="M197" s="74"/>
      <c r="N197" s="74"/>
      <c r="O197" s="74"/>
      <c r="P197" s="74"/>
      <c r="Q197" s="74"/>
      <c r="R197" s="74"/>
      <c r="S197" s="74"/>
      <c r="T197" s="74"/>
      <c r="U197" s="95"/>
      <c r="V197" s="74"/>
      <c r="W197" s="74"/>
      <c r="AA197" s="106"/>
      <c r="AB197" s="107"/>
      <c r="AC197" s="107"/>
      <c r="AD197" s="107"/>
      <c r="AE197" s="107"/>
      <c r="AF197" s="107"/>
      <c r="AG197" s="107"/>
      <c r="AH197" s="107"/>
      <c r="AI197" s="107"/>
      <c r="AJ197" s="107"/>
      <c r="AK197" s="106"/>
      <c r="AL197" s="106"/>
      <c r="AM197" s="106"/>
      <c r="AN197" s="177"/>
      <c r="AO197" s="106"/>
      <c r="AP197" s="106"/>
      <c r="AQ197" s="106"/>
      <c r="AR197" s="106"/>
      <c r="AS197" s="106"/>
      <c r="AT197" s="106"/>
      <c r="AU197" s="106"/>
      <c r="AV197"/>
      <c r="AW197"/>
      <c r="AX197"/>
      <c r="AY197" s="106"/>
      <c r="AZ197" s="130"/>
      <c r="BA197" s="107"/>
      <c r="BB197" s="107"/>
      <c r="BC197" s="107"/>
      <c r="BD197" s="107"/>
      <c r="BE197" s="107"/>
      <c r="BF197" s="107"/>
      <c r="BG197" s="107"/>
      <c r="BH197" s="107"/>
      <c r="BL197" s="177"/>
      <c r="BM197" s="106"/>
      <c r="BN197" s="106"/>
      <c r="BO197" s="94"/>
      <c r="BQ197" s="201"/>
      <c r="BR197" s="201"/>
      <c r="BS197" s="201"/>
      <c r="BT197" s="201"/>
      <c r="BU197" s="201"/>
      <c r="BV197" s="201"/>
      <c r="BW197" s="201"/>
      <c r="BX197" s="201"/>
      <c r="BY197" s="201"/>
      <c r="BZ197" s="201"/>
      <c r="CA197" s="201"/>
      <c r="CB197" s="201"/>
      <c r="CC197" s="201"/>
      <c r="CD197" s="201"/>
      <c r="CE197" s="201"/>
      <c r="CF197" s="201"/>
      <c r="CG197" s="201"/>
      <c r="CH197" s="201"/>
      <c r="CI197" s="201"/>
      <c r="CJ197" s="201"/>
      <c r="CK197" s="201"/>
      <c r="CL197" s="201"/>
      <c r="CM197" s="201"/>
      <c r="CN197" s="201"/>
      <c r="CO197" s="201"/>
      <c r="CP197" s="201"/>
      <c r="CQ197" s="201"/>
      <c r="CR197" s="201"/>
      <c r="CS197" s="201"/>
      <c r="CT197" s="201"/>
      <c r="CU197" s="201"/>
      <c r="CV197" s="201"/>
      <c r="CW197" s="201"/>
      <c r="CX197" s="201"/>
      <c r="CY197" s="201"/>
      <c r="CZ197" s="201"/>
      <c r="DA197" s="201"/>
      <c r="DB197" s="201"/>
      <c r="DC197" s="201"/>
      <c r="DD197" s="201"/>
      <c r="DE197" s="201"/>
      <c r="DF197" s="201"/>
      <c r="DG197" s="201"/>
      <c r="DH197" s="201"/>
      <c r="DI197" s="201"/>
      <c r="DJ197" s="201"/>
      <c r="DK197" s="201"/>
      <c r="DL197" s="201"/>
      <c r="DM197" s="201"/>
      <c r="DN197" s="201"/>
      <c r="DO197" s="201"/>
      <c r="DP197" s="201"/>
      <c r="DQ197" s="201"/>
      <c r="DR197" s="201"/>
      <c r="DS197" s="201"/>
      <c r="DT197" s="201"/>
      <c r="DU197" s="201"/>
      <c r="DV197" s="201"/>
      <c r="DW197" s="201"/>
      <c r="DX197" s="201"/>
      <c r="DY197" s="201"/>
      <c r="DZ197" s="201"/>
      <c r="EA197" s="201"/>
      <c r="EB197" s="201"/>
      <c r="EC197" s="201"/>
      <c r="ED197" s="201"/>
      <c r="EE197" s="201"/>
      <c r="EF197" s="201"/>
      <c r="EG197" s="201"/>
      <c r="EH197" s="201"/>
      <c r="EI197" s="201"/>
      <c r="EJ197" s="201"/>
      <c r="EK197" s="201"/>
      <c r="EL197" s="201"/>
      <c r="EM197" s="201"/>
      <c r="EN197" s="201"/>
      <c r="EO197" s="201"/>
      <c r="EP197" s="201"/>
      <c r="EQ197" s="201"/>
      <c r="ER197" s="201"/>
      <c r="ES197" s="201"/>
      <c r="ET197" s="201"/>
      <c r="EU197" s="201"/>
      <c r="EV197" s="201"/>
      <c r="EW197" s="201"/>
    </row>
    <row r="198" spans="5:153" s="27" customFormat="1" ht="14" hidden="1" customHeight="1" outlineLevel="1" x14ac:dyDescent="0.15">
      <c r="E198" s="201"/>
      <c r="G198" s="980"/>
      <c r="H198" s="347"/>
      <c r="I198" s="74" t="str">
        <f>H187</f>
        <v>Consumo elettricità</v>
      </c>
      <c r="J198" s="74"/>
      <c r="K198" s="74"/>
      <c r="L198" s="74"/>
      <c r="M198" s="74"/>
      <c r="N198" s="74"/>
      <c r="O198" s="74"/>
      <c r="P198" s="74"/>
      <c r="Q198" s="74"/>
      <c r="R198" s="74"/>
      <c r="S198" s="74"/>
      <c r="T198" s="74"/>
      <c r="U198" s="95" t="s">
        <v>20</v>
      </c>
      <c r="V198" s="74"/>
      <c r="W198" s="74"/>
      <c r="AA198" s="106"/>
      <c r="AB198" s="107"/>
      <c r="AC198" s="107"/>
      <c r="AD198" s="107"/>
      <c r="AE198" s="107"/>
      <c r="AF198" s="107"/>
      <c r="AG198" s="107"/>
      <c r="AH198" s="107"/>
      <c r="AI198" s="107"/>
      <c r="AJ198" s="107"/>
      <c r="AK198" s="106"/>
      <c r="AL198" s="106"/>
      <c r="AM198" s="106"/>
      <c r="AN198" s="1266">
        <f>AN191</f>
        <v>0</v>
      </c>
      <c r="AO198" s="1291"/>
      <c r="AP198" s="1291"/>
      <c r="AQ198" s="106"/>
      <c r="AR198" s="106"/>
      <c r="AS198" s="106"/>
      <c r="AT198" s="106"/>
      <c r="AU198" s="106"/>
      <c r="AV198" s="74"/>
      <c r="AW198" s="74"/>
      <c r="AX198" s="74"/>
      <c r="AY198" s="106"/>
      <c r="AZ198" s="130"/>
      <c r="BA198" s="107"/>
      <c r="BB198" s="107"/>
      <c r="BC198" s="107"/>
      <c r="BD198" s="107"/>
      <c r="BE198" s="107"/>
      <c r="BF198" s="107"/>
      <c r="BG198" s="107"/>
      <c r="BH198" s="107"/>
      <c r="BL198" s="1266">
        <f>BL191</f>
        <v>0</v>
      </c>
      <c r="BM198" s="1291"/>
      <c r="BN198" s="1291"/>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c r="DU198" s="201"/>
      <c r="DV198" s="201"/>
      <c r="DW198" s="201"/>
      <c r="DX198" s="201"/>
      <c r="DY198" s="201"/>
      <c r="DZ198" s="201"/>
      <c r="EA198" s="201"/>
      <c r="EB198" s="201"/>
      <c r="EC198" s="201"/>
      <c r="ED198" s="201"/>
      <c r="EE198" s="201"/>
      <c r="EF198" s="201"/>
      <c r="EG198" s="201"/>
      <c r="EH198" s="201"/>
      <c r="EI198" s="201"/>
      <c r="EJ198" s="201"/>
      <c r="EK198" s="201"/>
      <c r="EL198" s="201"/>
      <c r="EM198" s="201"/>
      <c r="EN198" s="201"/>
      <c r="EO198" s="201"/>
      <c r="EP198" s="201"/>
      <c r="EQ198" s="201"/>
      <c r="ER198" s="201"/>
      <c r="ES198" s="201"/>
      <c r="ET198" s="201"/>
      <c r="EU198" s="201"/>
      <c r="EV198" s="201"/>
      <c r="EW198" s="201"/>
    </row>
    <row r="199" spans="5:153" s="27" customFormat="1" ht="13" customHeight="1" collapsed="1" x14ac:dyDescent="0.15">
      <c r="E199" s="201"/>
      <c r="G199" s="90"/>
      <c r="H199" s="347"/>
      <c r="I199" s="74"/>
      <c r="J199" s="74"/>
      <c r="K199" s="74"/>
      <c r="L199" s="74"/>
      <c r="M199" s="74"/>
      <c r="N199" s="74"/>
      <c r="O199" s="74"/>
      <c r="P199" s="74"/>
      <c r="Q199" s="74"/>
      <c r="R199" s="74"/>
      <c r="S199" s="74"/>
      <c r="T199" s="74"/>
      <c r="U199" s="95"/>
      <c r="V199" s="74"/>
      <c r="W199" s="74"/>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74"/>
      <c r="AW199" s="74"/>
      <c r="AX199" s="74"/>
      <c r="AY199" s="106"/>
      <c r="AZ199" s="106"/>
      <c r="BL199" s="106"/>
      <c r="BM199" s="106"/>
      <c r="BN199" s="106"/>
      <c r="BO199" s="94"/>
      <c r="BQ199" s="201"/>
      <c r="BR199" s="201"/>
      <c r="BS199" s="201"/>
      <c r="BT199" s="201"/>
      <c r="BU199" s="201"/>
      <c r="BV199" s="201"/>
      <c r="BW199" s="201"/>
      <c r="BX199" s="201"/>
      <c r="BY199" s="201"/>
      <c r="BZ199" s="201"/>
      <c r="CA199" s="201"/>
      <c r="CB199" s="201"/>
      <c r="CC199" s="201"/>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c r="DU199" s="201"/>
      <c r="DV199" s="201"/>
      <c r="DW199" s="201"/>
      <c r="DX199" s="201"/>
      <c r="DY199" s="201"/>
      <c r="DZ199" s="201"/>
      <c r="EA199" s="201"/>
      <c r="EB199" s="201"/>
      <c r="EC199" s="201"/>
      <c r="ED199" s="201"/>
      <c r="EE199" s="201"/>
      <c r="EF199" s="201"/>
      <c r="EG199" s="201"/>
      <c r="EH199" s="201"/>
      <c r="EI199" s="201"/>
      <c r="EJ199" s="201"/>
      <c r="EK199" s="201"/>
      <c r="EL199" s="201"/>
      <c r="EM199" s="201"/>
      <c r="EN199" s="201"/>
      <c r="EO199" s="201"/>
      <c r="EP199" s="201"/>
      <c r="EQ199" s="201"/>
      <c r="ER199" s="201"/>
      <c r="ES199" s="201"/>
      <c r="ET199" s="201"/>
      <c r="EU199" s="201"/>
      <c r="EV199" s="201"/>
      <c r="EW199" s="201"/>
    </row>
    <row r="200" spans="5:153" s="27" customFormat="1" ht="14" customHeight="1" x14ac:dyDescent="0.15">
      <c r="E200" s="201"/>
      <c r="G200" s="90"/>
      <c r="H200" s="347" t="str">
        <f>H177</f>
        <v xml:space="preserve">Fattore di efficienza energetica </v>
      </c>
      <c r="I200" s="74"/>
      <c r="J200" s="74"/>
      <c r="K200" s="74"/>
      <c r="L200" s="74"/>
      <c r="M200" s="74"/>
      <c r="N200" s="74"/>
      <c r="O200" s="74"/>
      <c r="P200" s="74"/>
      <c r="Q200" s="74"/>
      <c r="R200" s="74"/>
      <c r="S200" s="74"/>
      <c r="T200" s="74"/>
      <c r="U200" s="95" t="s">
        <v>258</v>
      </c>
      <c r="V200" s="74"/>
      <c r="W200" s="74"/>
      <c r="AA200" s="106"/>
      <c r="AB200" s="434" t="str">
        <f>AM177</f>
        <v>(freddo prodotto / Consumo totale di elettricità)</v>
      </c>
      <c r="AC200" s="135"/>
      <c r="AD200" s="135"/>
      <c r="AE200" s="135"/>
      <c r="AF200" s="135"/>
      <c r="AG200" s="135"/>
      <c r="AH200" s="135"/>
      <c r="AI200" s="135"/>
      <c r="AJ200" s="135"/>
      <c r="AK200" s="106"/>
      <c r="AL200" s="106"/>
      <c r="AM200" s="106"/>
      <c r="AN200" s="1356">
        <f>IF(AN198=0,0,AN194/AN198)</f>
        <v>0</v>
      </c>
      <c r="AO200" s="1356"/>
      <c r="AP200" s="1356"/>
      <c r="AQ200" s="106"/>
      <c r="AR200" s="106"/>
      <c r="AS200" s="106"/>
      <c r="AT200" s="106"/>
      <c r="AU200" s="106"/>
      <c r="AV200" s="74"/>
      <c r="AW200" s="74"/>
      <c r="AX200" s="74"/>
      <c r="AY200" s="106"/>
      <c r="AZ200" s="435" t="str">
        <f>X!$C$16</f>
        <v>(freddo prodotto / Consumo totale di elettricità)</v>
      </c>
      <c r="BA200" s="107"/>
      <c r="BB200" s="107"/>
      <c r="BC200" s="107"/>
      <c r="BD200" s="107"/>
      <c r="BE200" s="107"/>
      <c r="BF200" s="107"/>
      <c r="BG200" s="107"/>
      <c r="BH200" s="107"/>
      <c r="BL200" s="1356">
        <f>IF(BL198=0,0,BL194/BL198)</f>
        <v>0</v>
      </c>
      <c r="BM200" s="1356"/>
      <c r="BN200" s="1356"/>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c r="DU200" s="201"/>
      <c r="DV200" s="201"/>
      <c r="DW200" s="201"/>
      <c r="DX200" s="201"/>
      <c r="DY200" s="201"/>
      <c r="DZ200" s="201"/>
      <c r="EA200" s="201"/>
      <c r="EB200" s="201"/>
      <c r="EC200" s="201"/>
      <c r="ED200" s="201"/>
      <c r="EE200" s="201"/>
      <c r="EF200" s="201"/>
      <c r="EG200" s="201"/>
      <c r="EH200" s="201"/>
      <c r="EI200" s="201"/>
      <c r="EJ200" s="201"/>
      <c r="EK200" s="201"/>
      <c r="EL200" s="201"/>
      <c r="EM200" s="201"/>
      <c r="EN200" s="201"/>
      <c r="EO200" s="201"/>
      <c r="EP200" s="201"/>
      <c r="EQ200" s="201"/>
      <c r="ER200" s="201"/>
      <c r="ES200" s="201"/>
      <c r="ET200" s="201"/>
      <c r="EU200" s="201"/>
      <c r="EV200" s="201"/>
      <c r="EW200" s="201"/>
    </row>
    <row r="201" spans="5:153" x14ac:dyDescent="0.15">
      <c r="E201" s="63"/>
      <c r="G201" s="128"/>
      <c r="H201" s="373"/>
      <c r="I201" s="100"/>
      <c r="J201" s="100"/>
      <c r="K201" s="100"/>
      <c r="L201" s="100"/>
      <c r="M201" s="100"/>
      <c r="N201" s="100"/>
      <c r="O201" s="100"/>
      <c r="P201" s="100"/>
      <c r="Q201" s="100"/>
      <c r="R201" s="100"/>
      <c r="S201" s="100"/>
      <c r="T201" s="100"/>
      <c r="U201" s="99"/>
      <c r="V201" s="100"/>
      <c r="W201" s="100"/>
      <c r="X201" s="100"/>
      <c r="Y201" s="100"/>
      <c r="Z201" s="100"/>
      <c r="AA201" s="100"/>
      <c r="AB201" s="436"/>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29"/>
    </row>
    <row r="202" spans="5:153" x14ac:dyDescent="0.15">
      <c r="E202" s="63"/>
    </row>
    <row r="203" spans="5:153" ht="17" customHeight="1" x14ac:dyDescent="0.15">
      <c r="E203" s="63"/>
    </row>
    <row r="204" spans="5:153" ht="17" customHeight="1" x14ac:dyDescent="0.15">
      <c r="E204" s="63"/>
    </row>
    <row r="205" spans="5:153" ht="17" customHeight="1" x14ac:dyDescent="0.15">
      <c r="E205" s="63"/>
      <c r="G205" s="317" t="s">
        <v>12</v>
      </c>
      <c r="H205" s="414" t="str">
        <f>X!$C$79</f>
        <v>Mostrare i dettagli sul calcolo?</v>
      </c>
      <c r="I205" s="318"/>
      <c r="J205" s="318"/>
      <c r="K205" s="318"/>
      <c r="L205" s="318"/>
      <c r="M205" s="318"/>
      <c r="N205" s="318"/>
      <c r="O205" s="318"/>
      <c r="P205" s="318"/>
      <c r="Q205" s="318"/>
      <c r="R205" s="318"/>
      <c r="S205" s="318"/>
      <c r="T205" s="110"/>
      <c r="U205" s="110"/>
      <c r="V205" s="110"/>
      <c r="W205" s="1575" t="s">
        <v>215</v>
      </c>
      <c r="X205" s="1575"/>
      <c r="Y205" s="1576"/>
      <c r="Z205" s="173"/>
      <c r="AA205" s="173"/>
      <c r="AB205" s="173"/>
      <c r="AC205" s="173"/>
      <c r="AD205" s="173"/>
      <c r="AE205" s="173"/>
      <c r="AF205" s="173"/>
      <c r="AG205" s="173"/>
      <c r="AH205" s="173"/>
      <c r="AI205" s="173"/>
      <c r="AJ205" s="173"/>
      <c r="AK205" s="173"/>
      <c r="AL205" s="173"/>
      <c r="AM205" s="173"/>
      <c r="AN205" s="173"/>
      <c r="AO205" s="173"/>
      <c r="AP205" s="173"/>
      <c r="AQ205" s="173"/>
      <c r="AR205" s="173"/>
      <c r="AS205" s="173"/>
      <c r="AT205" s="173"/>
      <c r="AU205" s="173"/>
      <c r="AV205" s="173"/>
      <c r="AW205" s="173"/>
      <c r="AX205" s="173"/>
      <c r="AY205" s="173"/>
      <c r="AZ205" s="173"/>
      <c r="BA205" s="173"/>
      <c r="BB205" s="173"/>
      <c r="BC205" s="173"/>
      <c r="BD205" s="173"/>
      <c r="BE205" s="1493" t="str">
        <f>X!C291</f>
        <v>in alto</v>
      </c>
      <c r="BF205" s="1493"/>
      <c r="BG205" s="1493"/>
      <c r="BH205" s="1493"/>
      <c r="BI205" s="1493"/>
      <c r="BJ205" s="1493"/>
      <c r="BK205" s="1493"/>
      <c r="BL205" s="1493"/>
      <c r="BM205" s="447" t="s">
        <v>635</v>
      </c>
      <c r="BN205" s="173"/>
      <c r="BO205" s="173"/>
    </row>
    <row r="206" spans="5:153" ht="17" customHeight="1" x14ac:dyDescent="0.2">
      <c r="E206" s="63"/>
      <c r="G206" s="172"/>
      <c r="H206" s="384"/>
      <c r="I206" s="173"/>
      <c r="J206" s="173"/>
      <c r="K206" s="173"/>
      <c r="L206" s="173"/>
      <c r="M206" s="173"/>
      <c r="N206" s="173"/>
      <c r="O206" s="173"/>
      <c r="P206" s="173"/>
      <c r="Q206" s="173"/>
      <c r="R206" s="173"/>
      <c r="S206" s="173"/>
      <c r="T206" s="173"/>
      <c r="U206" s="174"/>
      <c r="V206" s="173"/>
      <c r="W206" s="173"/>
      <c r="X206" s="173"/>
      <c r="Y206" s="173"/>
      <c r="Z206" s="173"/>
      <c r="AA206" s="173"/>
      <c r="AB206" s="173"/>
      <c r="AC206" s="173"/>
      <c r="AD206" s="173"/>
      <c r="AE206" s="173"/>
      <c r="AF206" s="173"/>
      <c r="AG206" s="173"/>
      <c r="AH206" s="173"/>
      <c r="AI206" s="173"/>
      <c r="AJ206" s="173"/>
      <c r="AK206" s="173"/>
      <c r="AL206" s="173"/>
      <c r="AM206" s="173"/>
      <c r="AN206" s="173"/>
      <c r="AO206" s="173"/>
      <c r="AP206" s="173"/>
      <c r="AQ206" s="173"/>
      <c r="AR206" s="173"/>
      <c r="AS206" s="173"/>
      <c r="AT206" s="173"/>
      <c r="AU206" s="173"/>
      <c r="AV206" s="173"/>
      <c r="AW206" s="173"/>
      <c r="AX206" s="173"/>
      <c r="AY206" s="173"/>
      <c r="AZ206" s="173"/>
      <c r="BA206" s="173"/>
      <c r="BB206" s="173"/>
      <c r="BC206" s="173"/>
      <c r="BD206" s="173"/>
      <c r="BE206" s="173"/>
      <c r="BF206" s="173"/>
      <c r="BG206" s="173"/>
      <c r="BH206" s="173"/>
      <c r="BI206" s="173"/>
      <c r="BJ206" s="173"/>
      <c r="BK206" s="173"/>
      <c r="BL206" s="173"/>
      <c r="BM206" s="173"/>
      <c r="BN206" s="173"/>
      <c r="BO206" s="173"/>
    </row>
    <row r="207" spans="5:153" ht="17" customHeight="1" x14ac:dyDescent="0.15">
      <c r="E207" s="63"/>
    </row>
    <row r="208" spans="5:153" x14ac:dyDescent="0.15">
      <c r="E208" s="63"/>
      <c r="G208" s="77"/>
      <c r="H208" s="369"/>
      <c r="I208" s="78"/>
      <c r="J208" s="78"/>
      <c r="K208" s="78"/>
      <c r="L208" s="78"/>
      <c r="M208" s="78"/>
      <c r="N208" s="78"/>
      <c r="O208" s="78"/>
      <c r="P208" s="78"/>
      <c r="Q208" s="78"/>
      <c r="R208" s="78"/>
      <c r="S208" s="78"/>
      <c r="T208" s="78"/>
      <c r="U208" s="79"/>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80"/>
    </row>
    <row r="209" spans="5:153" x14ac:dyDescent="0.15">
      <c r="E209" s="63"/>
      <c r="G209" s="118"/>
      <c r="BO209" s="121"/>
    </row>
    <row r="210" spans="5:153" s="86" customFormat="1" ht="21" customHeight="1" x14ac:dyDescent="0.15">
      <c r="E210" s="779"/>
      <c r="G210" s="81"/>
      <c r="H210" s="357">
        <v>5</v>
      </c>
      <c r="I210" s="401" t="str">
        <f>X!$C$50</f>
        <v>Calcoli (A: profilo standard)</v>
      </c>
      <c r="J210" s="83"/>
      <c r="K210" s="83"/>
      <c r="L210" s="84"/>
      <c r="M210" s="84"/>
      <c r="N210" s="85"/>
      <c r="O210" s="85"/>
      <c r="P210" s="85"/>
      <c r="Q210" s="85"/>
      <c r="R210" s="85"/>
      <c r="S210" s="85"/>
      <c r="T210" s="85"/>
      <c r="U210" s="85"/>
      <c r="V210" s="85"/>
      <c r="W210" s="85"/>
      <c r="X210" s="83"/>
      <c r="Y210" s="83"/>
      <c r="Z210" s="84"/>
      <c r="AA210" s="84"/>
      <c r="AB210" s="84"/>
      <c r="AC210" s="84"/>
      <c r="AD210" s="84"/>
      <c r="AE210" s="84"/>
      <c r="AF210" s="84"/>
      <c r="AG210" s="84"/>
      <c r="AH210" s="84"/>
      <c r="AI210" s="84"/>
      <c r="AJ210" s="84"/>
      <c r="AK210" s="84"/>
      <c r="AL210" s="84"/>
      <c r="AM210" s="84"/>
      <c r="AN210" s="84"/>
      <c r="AO210" s="84"/>
      <c r="AP210" s="84"/>
      <c r="AQ210" s="84"/>
      <c r="AR210" s="85"/>
      <c r="AS210" s="85"/>
      <c r="AT210" s="85"/>
      <c r="AU210" s="85"/>
      <c r="AV210" s="83"/>
      <c r="AW210" s="83"/>
      <c r="AX210" s="84"/>
      <c r="AY210" s="84"/>
      <c r="AZ210" s="84"/>
      <c r="BA210" s="84"/>
      <c r="BB210" s="84"/>
      <c r="BC210" s="84"/>
      <c r="BD210" s="84"/>
      <c r="BE210" s="84"/>
      <c r="BF210" s="84"/>
      <c r="BG210" s="84"/>
      <c r="BH210" s="84"/>
      <c r="BI210" s="84"/>
      <c r="BJ210" s="84"/>
      <c r="BK210" s="84"/>
      <c r="BL210" s="84"/>
      <c r="BM210" s="84"/>
      <c r="BN210" s="84"/>
      <c r="BO210" s="89"/>
      <c r="BQ210" s="779"/>
      <c r="BR210" s="779"/>
      <c r="BS210" s="779"/>
      <c r="BT210" s="779"/>
      <c r="BU210" s="779"/>
      <c r="BV210" s="779"/>
      <c r="BW210" s="779"/>
      <c r="BX210" s="779"/>
      <c r="BY210" s="779"/>
      <c r="BZ210" s="779"/>
      <c r="CA210" s="779"/>
      <c r="CB210" s="779"/>
      <c r="CC210" s="779"/>
      <c r="CD210" s="779"/>
      <c r="CE210" s="779"/>
      <c r="CF210" s="779"/>
      <c r="CG210" s="779"/>
      <c r="CH210" s="779"/>
      <c r="CI210" s="779"/>
      <c r="CJ210" s="779"/>
      <c r="CK210" s="779"/>
      <c r="CL210" s="779"/>
      <c r="CM210" s="779"/>
      <c r="CN210" s="779"/>
      <c r="CO210" s="779"/>
      <c r="CP210" s="779"/>
      <c r="CQ210" s="779"/>
      <c r="CR210" s="779"/>
      <c r="CS210" s="779"/>
      <c r="CT210" s="779"/>
      <c r="CU210" s="779"/>
      <c r="CV210" s="779"/>
      <c r="CW210" s="779"/>
      <c r="CX210" s="779"/>
      <c r="CY210" s="779"/>
      <c r="CZ210" s="779"/>
      <c r="DA210" s="779"/>
      <c r="DB210" s="779"/>
      <c r="DC210" s="779"/>
      <c r="DD210" s="779"/>
      <c r="DE210" s="779"/>
      <c r="DF210" s="779"/>
      <c r="DG210" s="779"/>
      <c r="DH210" s="779"/>
      <c r="DI210" s="779"/>
      <c r="DJ210" s="779"/>
      <c r="DK210" s="779"/>
      <c r="DL210" s="779"/>
      <c r="DM210" s="779"/>
      <c r="DN210" s="779"/>
      <c r="DO210" s="779"/>
      <c r="DP210" s="779"/>
      <c r="DQ210" s="779"/>
      <c r="DR210" s="779"/>
      <c r="DS210" s="779"/>
      <c r="DT210" s="779"/>
      <c r="DU210" s="779"/>
      <c r="DV210" s="779"/>
      <c r="DW210" s="779"/>
      <c r="DX210" s="779"/>
      <c r="DY210" s="779"/>
      <c r="DZ210" s="779"/>
      <c r="EA210" s="779"/>
      <c r="EB210" s="779"/>
      <c r="EC210" s="779"/>
      <c r="ED210" s="779"/>
      <c r="EE210" s="779"/>
      <c r="EF210" s="779"/>
      <c r="EG210" s="779"/>
      <c r="EH210" s="779"/>
      <c r="EI210" s="779"/>
      <c r="EJ210" s="779"/>
      <c r="EK210" s="779"/>
      <c r="EL210" s="779"/>
      <c r="EM210" s="779"/>
      <c r="EN210" s="779"/>
      <c r="EO210" s="779"/>
      <c r="EP210" s="779"/>
      <c r="EQ210" s="779"/>
      <c r="ER210" s="779"/>
      <c r="ES210" s="779"/>
      <c r="ET210" s="779"/>
      <c r="EU210" s="779"/>
      <c r="EV210" s="779"/>
      <c r="EW210" s="779"/>
    </row>
    <row r="211" spans="5:153" s="27" customFormat="1" ht="17" customHeight="1" x14ac:dyDescent="0.15">
      <c r="E211" s="201"/>
      <c r="G211" s="90"/>
      <c r="H211" s="55"/>
      <c r="I211" s="74"/>
      <c r="J211" s="74"/>
      <c r="K211" s="74"/>
      <c r="L211" s="74"/>
      <c r="M211" s="74"/>
      <c r="N211" s="74"/>
      <c r="O211" s="74"/>
      <c r="P211" s="74"/>
      <c r="Q211" s="74"/>
      <c r="R211" s="74"/>
      <c r="S211" s="74"/>
      <c r="T211" s="74"/>
      <c r="U211" s="95"/>
      <c r="V211" s="74"/>
      <c r="W211" s="74"/>
      <c r="X211" s="106"/>
      <c r="Y211" s="106"/>
      <c r="Z211" s="106"/>
      <c r="AA211" s="74"/>
      <c r="AB211" s="107"/>
      <c r="AC211" s="107"/>
      <c r="AD211" s="107"/>
      <c r="AE211" s="107"/>
      <c r="AF211" s="107"/>
      <c r="AG211" s="107"/>
      <c r="AH211" s="107"/>
      <c r="AI211" s="107"/>
      <c r="AJ211" s="107"/>
      <c r="AK211" s="74"/>
      <c r="AL211" s="74"/>
      <c r="AM211" s="74"/>
      <c r="AN211" s="74"/>
      <c r="AO211" s="74"/>
      <c r="AP211" s="74"/>
      <c r="AQ211" s="74"/>
      <c r="AR211" s="74"/>
      <c r="AS211" s="74"/>
      <c r="AT211" s="74"/>
      <c r="AU211" s="74"/>
      <c r="AV211" s="106"/>
      <c r="AW211" s="106"/>
      <c r="AX211" s="106"/>
      <c r="AY211" s="74"/>
      <c r="AZ211" s="107"/>
      <c r="BA211" s="107"/>
      <c r="BB211" s="107"/>
      <c r="BC211" s="107"/>
      <c r="BD211" s="107"/>
      <c r="BE211" s="107"/>
      <c r="BF211" s="107"/>
      <c r="BG211" s="107"/>
      <c r="BH211" s="107"/>
      <c r="BM211"/>
      <c r="BO211" s="94"/>
      <c r="BQ211" s="201"/>
      <c r="BR211" s="201"/>
      <c r="BS211" s="201"/>
      <c r="BT211" s="201"/>
      <c r="BU211" s="201"/>
      <c r="BV211" s="201"/>
      <c r="BW211" s="201"/>
      <c r="BX211" s="201"/>
      <c r="BY211" s="201"/>
      <c r="BZ211" s="201"/>
      <c r="CA211" s="201"/>
      <c r="CB211" s="201"/>
      <c r="CC211" s="201"/>
      <c r="CD211" s="201"/>
      <c r="CE211" s="201"/>
      <c r="CF211" s="201"/>
      <c r="CG211" s="201"/>
      <c r="CH211" s="201"/>
      <c r="CI211" s="201"/>
      <c r="CJ211" s="201"/>
      <c r="CK211" s="201"/>
      <c r="CL211" s="201"/>
      <c r="CM211" s="201"/>
      <c r="CN211" s="201"/>
      <c r="CO211" s="201"/>
      <c r="CP211" s="201"/>
      <c r="CQ211" s="201"/>
      <c r="CR211" s="201"/>
      <c r="CS211" s="201"/>
      <c r="CT211" s="201"/>
      <c r="CU211" s="201"/>
      <c r="CV211" s="201"/>
      <c r="CW211" s="201"/>
      <c r="CX211" s="201"/>
      <c r="CY211" s="201"/>
      <c r="CZ211" s="201"/>
      <c r="DA211" s="201"/>
      <c r="DB211" s="201"/>
      <c r="DC211" s="201"/>
      <c r="DD211" s="201"/>
      <c r="DE211" s="201"/>
      <c r="DF211" s="201"/>
      <c r="DG211" s="201"/>
      <c r="DH211" s="201"/>
      <c r="DI211" s="201"/>
      <c r="DJ211" s="201"/>
      <c r="DK211" s="201"/>
      <c r="DL211" s="201"/>
      <c r="DM211" s="201"/>
      <c r="DN211" s="201"/>
      <c r="DO211" s="201"/>
      <c r="DP211" s="201"/>
      <c r="DQ211" s="201"/>
      <c r="DR211" s="201"/>
      <c r="DS211" s="201"/>
      <c r="DT211" s="201"/>
      <c r="DU211" s="201"/>
      <c r="DV211" s="201"/>
      <c r="DW211" s="201"/>
      <c r="DX211" s="201"/>
      <c r="DY211" s="201"/>
      <c r="DZ211" s="201"/>
      <c r="EA211" s="201"/>
      <c r="EB211" s="201"/>
      <c r="EC211" s="201"/>
      <c r="ED211" s="201"/>
      <c r="EE211" s="201"/>
      <c r="EF211" s="201"/>
      <c r="EG211" s="201"/>
      <c r="EH211" s="201"/>
      <c r="EI211" s="201"/>
      <c r="EJ211" s="201"/>
      <c r="EK211" s="201"/>
      <c r="EL211" s="201"/>
      <c r="EM211" s="201"/>
      <c r="EN211" s="201"/>
      <c r="EO211" s="201"/>
      <c r="EP211" s="201"/>
      <c r="EQ211" s="201"/>
      <c r="ER211" s="201"/>
      <c r="ES211" s="201"/>
      <c r="ET211" s="201"/>
      <c r="EU211" s="201"/>
      <c r="EV211" s="201"/>
      <c r="EW211" s="201"/>
    </row>
    <row r="212" spans="5:153" s="110" customFormat="1" ht="17" customHeight="1" x14ac:dyDescent="0.15">
      <c r="E212" s="796"/>
      <c r="G212" s="108"/>
      <c r="H212" s="359"/>
      <c r="I212" s="109"/>
      <c r="J212" s="109"/>
      <c r="K212" s="109"/>
      <c r="X212" s="111" t="str">
        <f>'1 System specification'!W240</f>
        <v>Variante A</v>
      </c>
      <c r="Y212" s="111"/>
      <c r="Z212" s="112"/>
      <c r="AA212" s="112"/>
      <c r="AB212" s="112"/>
      <c r="AC212" s="112"/>
      <c r="AD212" s="112"/>
      <c r="AE212" s="112"/>
      <c r="AF212" s="112"/>
      <c r="AG212" s="112"/>
      <c r="AH212" s="112"/>
      <c r="AI212" s="112"/>
      <c r="AJ212" s="112"/>
      <c r="AK212" s="112"/>
      <c r="AL212" s="112"/>
      <c r="AM212" s="112"/>
      <c r="AN212" s="112"/>
      <c r="AO212" s="112"/>
      <c r="AP212" s="112"/>
      <c r="AV212" s="111" t="str">
        <f>'1 System specification'!W241</f>
        <v/>
      </c>
      <c r="AW212" s="111"/>
      <c r="AX212" s="112"/>
      <c r="AY212" s="112"/>
      <c r="AZ212" s="112"/>
      <c r="BA212" s="112"/>
      <c r="BB212" s="112"/>
      <c r="BC212" s="112"/>
      <c r="BD212" s="112"/>
      <c r="BE212" s="112"/>
      <c r="BF212" s="112"/>
      <c r="BG212" s="112"/>
      <c r="BH212" s="112"/>
      <c r="BI212" s="112"/>
      <c r="BJ212" s="112"/>
      <c r="BK212" s="112"/>
      <c r="BL212" s="112"/>
      <c r="BM212" s="112"/>
      <c r="BN212" s="112"/>
      <c r="BO212" s="113"/>
      <c r="BQ212" s="796"/>
      <c r="BR212" s="796"/>
      <c r="BS212" s="796"/>
      <c r="BT212" s="796"/>
      <c r="BU212" s="796"/>
      <c r="BV212" s="796"/>
      <c r="BW212" s="796"/>
      <c r="BX212" s="796"/>
      <c r="BY212" s="796"/>
      <c r="BZ212" s="796"/>
      <c r="CA212" s="796"/>
      <c r="CB212" s="796"/>
      <c r="CC212" s="796"/>
      <c r="CD212" s="796"/>
      <c r="CE212" s="796"/>
      <c r="CF212" s="796"/>
      <c r="CG212" s="796"/>
      <c r="CH212" s="796"/>
      <c r="CI212" s="796"/>
      <c r="CJ212" s="796"/>
      <c r="CK212" s="796"/>
      <c r="CL212" s="796"/>
      <c r="CM212" s="796"/>
      <c r="CN212" s="796"/>
      <c r="CO212" s="796"/>
      <c r="CP212" s="796"/>
      <c r="CQ212" s="796"/>
      <c r="CR212" s="796"/>
      <c r="CS212" s="796"/>
      <c r="CT212" s="796"/>
      <c r="CU212" s="796"/>
      <c r="CV212" s="796"/>
      <c r="CW212" s="796"/>
      <c r="CX212" s="796"/>
      <c r="CY212" s="796"/>
      <c r="CZ212" s="796"/>
      <c r="DA212" s="796"/>
      <c r="DB212" s="796"/>
      <c r="DC212" s="796"/>
      <c r="DD212" s="796"/>
      <c r="DE212" s="796"/>
      <c r="DF212" s="796"/>
      <c r="DG212" s="796"/>
      <c r="DH212" s="796"/>
      <c r="DI212" s="796"/>
      <c r="DJ212" s="796"/>
      <c r="DK212" s="796"/>
      <c r="DL212" s="796"/>
      <c r="DM212" s="796"/>
      <c r="DN212" s="796"/>
      <c r="DO212" s="796"/>
      <c r="DP212" s="796"/>
      <c r="DQ212" s="796"/>
      <c r="DR212" s="796"/>
      <c r="DS212" s="796"/>
      <c r="DT212" s="796"/>
      <c r="DU212" s="796"/>
      <c r="DV212" s="796"/>
      <c r="DW212" s="796"/>
      <c r="DX212" s="796"/>
      <c r="DY212" s="796"/>
      <c r="DZ212" s="796"/>
      <c r="EA212" s="796"/>
      <c r="EB212" s="796"/>
      <c r="EC212" s="796"/>
      <c r="ED212" s="796"/>
      <c r="EE212" s="796"/>
      <c r="EF212" s="796"/>
      <c r="EG212" s="796"/>
      <c r="EH212" s="796"/>
      <c r="EI212" s="796"/>
      <c r="EJ212" s="796"/>
      <c r="EK212" s="796"/>
      <c r="EL212" s="796"/>
      <c r="EM212" s="796"/>
      <c r="EN212" s="796"/>
      <c r="EO212" s="796"/>
      <c r="EP212" s="796"/>
      <c r="EQ212" s="796"/>
      <c r="ER212" s="796"/>
      <c r="ES212" s="796"/>
      <c r="ET212" s="796"/>
      <c r="EU212" s="796"/>
      <c r="EV212" s="796"/>
      <c r="EW212" s="796"/>
    </row>
    <row r="213" spans="5:153" s="27" customFormat="1" ht="17" customHeight="1" x14ac:dyDescent="0.15">
      <c r="E213" s="201"/>
      <c r="G213" s="90"/>
      <c r="H213" s="347"/>
      <c r="I213" s="74"/>
      <c r="J213" s="74"/>
      <c r="K213" s="74"/>
      <c r="L213" s="74"/>
      <c r="M213" s="74"/>
      <c r="N213" s="74"/>
      <c r="O213" s="74"/>
      <c r="P213" s="74"/>
      <c r="Q213" s="74"/>
      <c r="R213" s="74"/>
      <c r="S213" s="74"/>
      <c r="T213" s="74"/>
      <c r="U213" s="95"/>
      <c r="V213" s="74"/>
      <c r="W213" s="74"/>
      <c r="X213" s="74"/>
      <c r="Y213" s="74"/>
      <c r="Z213" s="74"/>
      <c r="AA213" s="74"/>
      <c r="AB213" s="74"/>
      <c r="AC213" s="74"/>
      <c r="AD213" s="74"/>
      <c r="AE213" s="74"/>
      <c r="AY213" s="93"/>
      <c r="BM213"/>
      <c r="BO213" s="94"/>
      <c r="BQ213" s="201"/>
      <c r="BR213" s="201"/>
      <c r="BS213" s="201"/>
      <c r="BT213" s="201"/>
      <c r="BU213" s="201"/>
      <c r="BV213" s="201"/>
      <c r="BW213" s="201"/>
      <c r="BX213" s="201"/>
      <c r="BY213" s="201"/>
      <c r="BZ213" s="201"/>
      <c r="CA213" s="201"/>
      <c r="CB213" s="201"/>
      <c r="CC213" s="201"/>
      <c r="CD213" s="201"/>
      <c r="CE213" s="201"/>
      <c r="CF213" s="201"/>
      <c r="CG213" s="201"/>
      <c r="CH213" s="201"/>
      <c r="CI213" s="201"/>
      <c r="CJ213" s="201"/>
      <c r="CK213" s="201"/>
      <c r="CL213" s="201"/>
      <c r="CM213" s="201"/>
      <c r="CN213" s="201"/>
      <c r="CO213" s="201"/>
      <c r="CP213" s="201"/>
      <c r="CQ213" s="201"/>
      <c r="CR213" s="201"/>
      <c r="CS213" s="201"/>
      <c r="CT213" s="201"/>
      <c r="CU213" s="201"/>
      <c r="CV213" s="201"/>
      <c r="CW213" s="201"/>
      <c r="CX213" s="201"/>
      <c r="CY213" s="201"/>
      <c r="CZ213" s="201"/>
      <c r="DA213" s="201"/>
      <c r="DB213" s="201"/>
      <c r="DC213" s="201"/>
      <c r="DD213" s="201"/>
      <c r="DE213" s="201"/>
      <c r="DF213" s="201"/>
      <c r="DG213" s="201"/>
      <c r="DH213" s="201"/>
      <c r="DI213" s="201"/>
      <c r="DJ213" s="201"/>
      <c r="DK213" s="201"/>
      <c r="DL213" s="201"/>
      <c r="DM213" s="201"/>
      <c r="DN213" s="201"/>
      <c r="DO213" s="201"/>
      <c r="DP213" s="201"/>
      <c r="DQ213" s="201"/>
      <c r="DR213" s="201"/>
      <c r="DS213" s="201"/>
      <c r="DT213" s="201"/>
      <c r="DU213" s="201"/>
      <c r="DV213" s="201"/>
      <c r="DW213" s="201"/>
      <c r="DX213" s="201"/>
      <c r="DY213" s="201"/>
      <c r="DZ213" s="201"/>
      <c r="EA213" s="201"/>
      <c r="EB213" s="201"/>
      <c r="EC213" s="201"/>
      <c r="ED213" s="201"/>
      <c r="EE213" s="201"/>
      <c r="EF213" s="201"/>
      <c r="EG213" s="201"/>
      <c r="EH213" s="201"/>
      <c r="EI213" s="201"/>
      <c r="EJ213" s="201"/>
      <c r="EK213" s="201"/>
      <c r="EL213" s="201"/>
      <c r="EM213" s="201"/>
      <c r="EN213" s="201"/>
      <c r="EO213" s="201"/>
      <c r="EP213" s="201"/>
      <c r="EQ213" s="201"/>
      <c r="ER213" s="201"/>
      <c r="ES213" s="201"/>
      <c r="ET213" s="201"/>
      <c r="EU213" s="201"/>
      <c r="EV213" s="201"/>
      <c r="EW213" s="201"/>
    </row>
    <row r="214" spans="5:153" x14ac:dyDescent="0.15">
      <c r="E214" s="63"/>
      <c r="G214" s="118"/>
      <c r="H214" s="364">
        <v>5.0999999999999996</v>
      </c>
      <c r="I214" s="392" t="str">
        <f>X!$C$139</f>
        <v>Profilo del fabbisogno di energia di raffreddamento</v>
      </c>
      <c r="BO214" s="121"/>
    </row>
    <row r="215" spans="5:153" s="27" customFormat="1" ht="6" customHeight="1" x14ac:dyDescent="0.15">
      <c r="E215" s="201"/>
      <c r="G215" s="90"/>
      <c r="H215" s="347"/>
      <c r="I215" s="74"/>
      <c r="J215" s="74"/>
      <c r="K215" s="74"/>
      <c r="L215" s="74"/>
      <c r="M215" s="74"/>
      <c r="N215" s="74"/>
      <c r="O215" s="74"/>
      <c r="P215" s="74"/>
      <c r="Q215" s="74"/>
      <c r="R215" s="74"/>
      <c r="S215" s="74"/>
      <c r="T215" s="74"/>
      <c r="U215" s="95"/>
      <c r="V215" s="74"/>
      <c r="W215" s="74"/>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74"/>
      <c r="AZ215" s="74"/>
      <c r="BO215" s="94"/>
      <c r="BQ215" s="201"/>
      <c r="BR215" s="201"/>
      <c r="BS215" s="201"/>
      <c r="BT215" s="201"/>
      <c r="BU215" s="201"/>
      <c r="BV215" s="201"/>
      <c r="BW215" s="201"/>
      <c r="BX215" s="201"/>
      <c r="BY215" s="201"/>
      <c r="BZ215" s="201"/>
      <c r="CA215" s="201"/>
      <c r="CB215" s="201"/>
      <c r="CC215" s="201"/>
      <c r="CD215" s="201"/>
      <c r="CE215" s="201"/>
      <c r="CF215" s="201"/>
      <c r="CG215" s="201"/>
      <c r="CH215" s="201"/>
      <c r="CI215" s="201"/>
      <c r="CJ215" s="201"/>
      <c r="CK215" s="201"/>
      <c r="CL215" s="201"/>
      <c r="CM215" s="201"/>
      <c r="CN215" s="201"/>
      <c r="CO215" s="201"/>
      <c r="CP215" s="201"/>
      <c r="CQ215" s="201"/>
      <c r="CR215" s="201"/>
      <c r="CS215" s="201"/>
      <c r="CT215" s="201"/>
      <c r="CU215" s="201"/>
      <c r="CV215" s="201"/>
      <c r="CW215" s="201"/>
      <c r="CX215" s="201"/>
      <c r="CY215" s="201"/>
      <c r="CZ215" s="201"/>
      <c r="DA215" s="201"/>
      <c r="DB215" s="201"/>
      <c r="DC215" s="201"/>
      <c r="DD215" s="201"/>
      <c r="DE215" s="201"/>
      <c r="DF215" s="201"/>
      <c r="DG215" s="201"/>
      <c r="DH215" s="201"/>
      <c r="DI215" s="201"/>
      <c r="DJ215" s="201"/>
      <c r="DK215" s="201"/>
      <c r="DL215" s="201"/>
      <c r="DM215" s="201"/>
      <c r="DN215" s="201"/>
      <c r="DO215" s="201"/>
      <c r="DP215" s="201"/>
      <c r="DQ215" s="201"/>
      <c r="DR215" s="201"/>
      <c r="DS215" s="201"/>
      <c r="DT215" s="201"/>
      <c r="DU215" s="201"/>
      <c r="DV215" s="201"/>
      <c r="DW215" s="201"/>
      <c r="DX215" s="201"/>
      <c r="DY215" s="201"/>
      <c r="DZ215" s="201"/>
      <c r="EA215" s="201"/>
      <c r="EB215" s="201"/>
      <c r="EC215" s="201"/>
      <c r="ED215" s="201"/>
      <c r="EE215" s="201"/>
      <c r="EF215" s="201"/>
      <c r="EG215" s="201"/>
      <c r="EH215" s="201"/>
      <c r="EI215" s="201"/>
      <c r="EJ215" s="201"/>
      <c r="EK215" s="201"/>
      <c r="EL215" s="201"/>
      <c r="EM215" s="201"/>
      <c r="EN215" s="201"/>
      <c r="EO215" s="201"/>
      <c r="EP215" s="201"/>
      <c r="EQ215" s="201"/>
      <c r="ER215" s="201"/>
      <c r="ES215" s="201"/>
      <c r="ET215" s="201"/>
      <c r="EU215" s="201"/>
      <c r="EV215" s="201"/>
      <c r="EW215" s="201"/>
    </row>
    <row r="216" spans="5:153" s="27" customFormat="1" ht="14" customHeight="1" x14ac:dyDescent="0.15">
      <c r="E216" s="201"/>
      <c r="G216" s="90"/>
      <c r="H216" s="347" t="str">
        <f>H43</f>
        <v>Fabbisogno potenza di refrigerazione</v>
      </c>
      <c r="I216" s="74"/>
      <c r="J216" s="74"/>
      <c r="K216" s="74"/>
      <c r="L216" s="74"/>
      <c r="M216" s="74"/>
      <c r="N216" s="74"/>
      <c r="O216" s="74"/>
      <c r="P216" s="74"/>
      <c r="Q216" s="74"/>
      <c r="R216" s="74"/>
      <c r="S216" s="74"/>
      <c r="T216" s="74"/>
      <c r="U216" s="95" t="s">
        <v>83</v>
      </c>
      <c r="V216" s="74"/>
      <c r="W216" s="74"/>
      <c r="AA216" s="106"/>
      <c r="AB216" s="135"/>
      <c r="AC216" s="135"/>
      <c r="AD216" s="135"/>
      <c r="AE216" s="135"/>
      <c r="AF216" s="135"/>
      <c r="AG216" s="135"/>
      <c r="AH216" s="135"/>
      <c r="AI216" s="135"/>
      <c r="AJ216" s="135"/>
      <c r="AK216" s="106"/>
      <c r="AL216" s="106"/>
      <c r="AM216" s="106"/>
      <c r="AN216" s="1557">
        <f>X43</f>
        <v>0</v>
      </c>
      <c r="AO216" s="1557"/>
      <c r="AP216" s="1557"/>
      <c r="AQ216" s="106"/>
      <c r="AR216" s="106"/>
      <c r="AS216" s="106"/>
      <c r="AT216" s="106"/>
      <c r="AU216" s="106"/>
      <c r="AV216" s="106"/>
      <c r="AW216" s="106"/>
      <c r="AX216" s="106"/>
      <c r="AY216" s="74"/>
      <c r="AZ216" s="107"/>
      <c r="BA216" s="107"/>
      <c r="BB216" s="107"/>
      <c r="BC216" s="107"/>
      <c r="BD216" s="107"/>
      <c r="BE216" s="107"/>
      <c r="BF216" s="107"/>
      <c r="BG216" s="107"/>
      <c r="BH216" s="107"/>
      <c r="BL216" s="1557">
        <f>X43</f>
        <v>0</v>
      </c>
      <c r="BM216" s="1557"/>
      <c r="BN216" s="1557"/>
      <c r="BO216" s="94"/>
      <c r="BQ216" s="201"/>
      <c r="BR216" s="201"/>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c r="DU216" s="201"/>
      <c r="DV216" s="201"/>
      <c r="DW216" s="201"/>
      <c r="DX216" s="201"/>
      <c r="DY216" s="201"/>
      <c r="DZ216" s="201"/>
      <c r="EA216" s="201"/>
      <c r="EB216" s="201"/>
      <c r="EC216" s="201"/>
      <c r="ED216" s="201"/>
      <c r="EE216" s="201"/>
      <c r="EF216" s="201"/>
      <c r="EG216" s="201"/>
      <c r="EH216" s="201"/>
      <c r="EI216" s="201"/>
      <c r="EJ216" s="201"/>
      <c r="EK216" s="201"/>
      <c r="EL216" s="201"/>
      <c r="EM216" s="201"/>
      <c r="EN216" s="201"/>
      <c r="EO216" s="201"/>
      <c r="EP216" s="201"/>
      <c r="EQ216" s="201"/>
      <c r="ER216" s="201"/>
      <c r="ES216" s="201"/>
      <c r="ET216" s="201"/>
      <c r="EU216" s="201"/>
      <c r="EV216" s="201"/>
      <c r="EW216" s="201"/>
    </row>
    <row r="217" spans="5:153" s="27" customFormat="1" ht="14" customHeight="1" x14ac:dyDescent="0.15">
      <c r="E217" s="201"/>
      <c r="G217" s="90"/>
      <c r="H217" s="347" t="str">
        <f>I73</f>
        <v>Potenza di raffreddamento delle macchine</v>
      </c>
      <c r="I217" s="74"/>
      <c r="J217" s="74"/>
      <c r="K217" s="74"/>
      <c r="L217" s="74"/>
      <c r="M217" s="74"/>
      <c r="N217" s="74"/>
      <c r="O217" s="74"/>
      <c r="P217" s="74"/>
      <c r="Q217" s="74"/>
      <c r="R217" s="74"/>
      <c r="S217" s="74"/>
      <c r="T217" s="74"/>
      <c r="U217" s="95" t="s">
        <v>83</v>
      </c>
      <c r="V217" s="74"/>
      <c r="W217" s="74"/>
      <c r="AA217" s="106"/>
      <c r="AB217" s="135" t="str">
        <f>IF($X87=0,"",$X87)</f>
        <v/>
      </c>
      <c r="AC217" s="135"/>
      <c r="AD217" s="135"/>
      <c r="AE217" s="135"/>
      <c r="AF217" s="135"/>
      <c r="AG217" s="135"/>
      <c r="AH217" s="135"/>
      <c r="AI217" s="135"/>
      <c r="AJ217" s="135"/>
      <c r="AK217" s="106"/>
      <c r="AL217" s="106"/>
      <c r="AM217" s="106"/>
      <c r="AN217" s="1557">
        <f>X73</f>
        <v>0</v>
      </c>
      <c r="AO217" s="1557"/>
      <c r="AP217" s="1557"/>
      <c r="AQ217" s="106"/>
      <c r="AR217" s="106"/>
      <c r="AS217" s="106"/>
      <c r="AT217" s="106"/>
      <c r="AU217" s="106"/>
      <c r="AV217" s="106"/>
      <c r="AW217" s="106"/>
      <c r="AX217" s="106"/>
      <c r="AY217" s="74"/>
      <c r="AZ217" s="107" t="str">
        <f>IF($X87=0,"",$X87)</f>
        <v/>
      </c>
      <c r="BA217" s="107"/>
      <c r="BB217" s="107"/>
      <c r="BC217" s="107"/>
      <c r="BD217" s="107"/>
      <c r="BE217" s="107"/>
      <c r="BF217" s="107"/>
      <c r="BG217" s="107"/>
      <c r="BH217" s="107"/>
      <c r="BL217" s="1557">
        <f>AV73</f>
        <v>0</v>
      </c>
      <c r="BM217" s="1557"/>
      <c r="BN217" s="1557"/>
      <c r="BO217" s="94"/>
      <c r="BQ217" s="201"/>
      <c r="BR217" s="201"/>
      <c r="BS217" s="201"/>
      <c r="BT217" s="201"/>
      <c r="BU217" s="201"/>
      <c r="BV217" s="201"/>
      <c r="BW217" s="201"/>
      <c r="BX217" s="201"/>
      <c r="BY217" s="201"/>
      <c r="BZ217" s="201"/>
      <c r="CA217" s="201"/>
      <c r="CB217" s="201"/>
      <c r="CC217" s="201"/>
      <c r="CD217" s="201"/>
      <c r="CE217" s="201"/>
      <c r="CF217" s="201"/>
      <c r="CG217" s="201"/>
      <c r="CH217" s="201"/>
      <c r="CI217" s="201"/>
      <c r="CJ217" s="201"/>
      <c r="CK217" s="201"/>
      <c r="CL217" s="201"/>
      <c r="CM217" s="201"/>
      <c r="CN217" s="201"/>
      <c r="CO217" s="201"/>
      <c r="CP217" s="201"/>
      <c r="CQ217" s="201"/>
      <c r="CR217" s="201"/>
      <c r="CS217" s="201"/>
      <c r="CT217" s="201"/>
      <c r="CU217" s="201"/>
      <c r="CV217" s="201"/>
      <c r="CW217" s="201"/>
      <c r="CX217" s="201"/>
      <c r="CY217" s="201"/>
      <c r="CZ217" s="201"/>
      <c r="DA217" s="201"/>
      <c r="DB217" s="201"/>
      <c r="DC217" s="201"/>
      <c r="DD217" s="201"/>
      <c r="DE217" s="201"/>
      <c r="DF217" s="201"/>
      <c r="DG217" s="201"/>
      <c r="DH217" s="201"/>
      <c r="DI217" s="201"/>
      <c r="DJ217" s="201"/>
      <c r="DK217" s="201"/>
      <c r="DL217" s="201"/>
      <c r="DM217" s="201"/>
      <c r="DN217" s="201"/>
      <c r="DO217" s="201"/>
      <c r="DP217" s="201"/>
      <c r="DQ217" s="201"/>
      <c r="DR217" s="201"/>
      <c r="DS217" s="201"/>
      <c r="DT217" s="201"/>
      <c r="DU217" s="201"/>
      <c r="DV217" s="201"/>
      <c r="DW217" s="201"/>
      <c r="DX217" s="201"/>
      <c r="DY217" s="201"/>
      <c r="DZ217" s="201"/>
      <c r="EA217" s="201"/>
      <c r="EB217" s="201"/>
      <c r="EC217" s="201"/>
      <c r="ED217" s="201"/>
      <c r="EE217" s="201"/>
      <c r="EF217" s="201"/>
      <c r="EG217" s="201"/>
      <c r="EH217" s="201"/>
      <c r="EI217" s="201"/>
      <c r="EJ217" s="201"/>
      <c r="EK217" s="201"/>
      <c r="EL217" s="201"/>
      <c r="EM217" s="201"/>
      <c r="EN217" s="201"/>
      <c r="EO217" s="201"/>
      <c r="EP217" s="201"/>
      <c r="EQ217" s="201"/>
      <c r="ER217" s="201"/>
      <c r="ES217" s="201"/>
      <c r="ET217" s="201"/>
      <c r="EU217" s="201"/>
      <c r="EV217" s="201"/>
      <c r="EW217" s="201"/>
    </row>
    <row r="218" spans="5:153" s="27" customFormat="1" ht="14" customHeight="1" x14ac:dyDescent="0.15">
      <c r="E218" s="201"/>
      <c r="G218" s="90"/>
      <c r="H218" s="397" t="str">
        <f>X!$C$17</f>
        <v>(Sovra)dimensionamento</v>
      </c>
      <c r="I218" s="74"/>
      <c r="J218" s="74"/>
      <c r="K218" s="74"/>
      <c r="L218" s="74"/>
      <c r="M218" s="74"/>
      <c r="N218" s="74"/>
      <c r="O218" s="74"/>
      <c r="P218" s="74"/>
      <c r="Q218" s="74"/>
      <c r="R218" s="74"/>
      <c r="S218" s="74"/>
      <c r="T218" s="74"/>
      <c r="U218" s="95" t="s">
        <v>28</v>
      </c>
      <c r="V218" s="74"/>
      <c r="W218" s="74"/>
      <c r="AA218" s="106"/>
      <c r="AB218" s="135" t="str">
        <f>IF($X89=0,"",$X89)</f>
        <v/>
      </c>
      <c r="AC218" s="135"/>
      <c r="AD218" s="135"/>
      <c r="AE218" s="135"/>
      <c r="AF218" s="135"/>
      <c r="AG218" s="135"/>
      <c r="AH218" s="135"/>
      <c r="AI218" s="135"/>
      <c r="AJ218" s="135"/>
      <c r="AK218" s="106"/>
      <c r="AL218" s="106"/>
      <c r="AM218" s="106"/>
      <c r="AN218" s="1312">
        <f>IF(AN216=0,0,AN217/AN216)</f>
        <v>0</v>
      </c>
      <c r="AO218" s="1312"/>
      <c r="AP218" s="1312"/>
      <c r="AQ218" s="106"/>
      <c r="AR218" s="106"/>
      <c r="AS218" s="106"/>
      <c r="AT218" s="106"/>
      <c r="AU218" s="106"/>
      <c r="AV218" s="106"/>
      <c r="AW218" s="106"/>
      <c r="AX218" s="106"/>
      <c r="AY218" s="74"/>
      <c r="AZ218" s="107" t="str">
        <f>IF($X89=0,"",$X89)</f>
        <v/>
      </c>
      <c r="BA218" s="107"/>
      <c r="BB218" s="107"/>
      <c r="BC218" s="107"/>
      <c r="BD218" s="107"/>
      <c r="BE218" s="107"/>
      <c r="BF218" s="107"/>
      <c r="BG218" s="107"/>
      <c r="BH218" s="107"/>
      <c r="BL218" s="1312">
        <f>IF(BL216=0,0,BL217/BL216)</f>
        <v>0</v>
      </c>
      <c r="BM218" s="1312"/>
      <c r="BN218" s="1312"/>
      <c r="BO218" s="94"/>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1"/>
      <c r="CW218" s="201"/>
      <c r="CX218" s="201"/>
      <c r="CY218" s="201"/>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row>
    <row r="219" spans="5:153" s="27" customFormat="1" ht="14" customHeight="1" x14ac:dyDescent="0.15">
      <c r="E219" s="201"/>
      <c r="G219" s="90"/>
      <c r="H219" s="397" t="str">
        <f>X!$C$57</f>
        <v>Ore d'esercizio macchina all'anno</v>
      </c>
      <c r="I219" s="74"/>
      <c r="J219" s="74"/>
      <c r="K219" s="74"/>
      <c r="L219" s="74"/>
      <c r="M219" s="74"/>
      <c r="N219" s="74"/>
      <c r="O219" s="74"/>
      <c r="P219" s="74"/>
      <c r="Q219" s="74"/>
      <c r="R219" s="74"/>
      <c r="S219" s="74"/>
      <c r="T219" s="74"/>
      <c r="U219" s="95" t="s">
        <v>129</v>
      </c>
      <c r="V219" s="74"/>
      <c r="W219" s="74"/>
      <c r="AA219" s="106"/>
      <c r="AB219" s="135"/>
      <c r="AC219" s="135"/>
      <c r="AD219" s="135"/>
      <c r="AE219" s="135"/>
      <c r="AF219" s="135"/>
      <c r="AG219" s="135"/>
      <c r="AH219" s="135"/>
      <c r="AI219" s="135"/>
      <c r="AJ219" s="135"/>
      <c r="AK219" s="106"/>
      <c r="AL219" s="106"/>
      <c r="AM219" s="106"/>
      <c r="AN219" s="1266">
        <f>AN661</f>
        <v>0</v>
      </c>
      <c r="AO219" s="1291"/>
      <c r="AP219" s="1291"/>
      <c r="AQ219" s="106"/>
      <c r="AR219" s="106"/>
      <c r="AS219" s="106"/>
      <c r="AT219" s="106"/>
      <c r="AU219" s="106"/>
      <c r="AV219" s="106"/>
      <c r="AW219" s="106"/>
      <c r="AX219" s="106"/>
      <c r="AY219" s="74"/>
      <c r="AZ219" s="107"/>
      <c r="BA219" s="107"/>
      <c r="BB219" s="107"/>
      <c r="BC219" s="107"/>
      <c r="BD219" s="107"/>
      <c r="BE219" s="107"/>
      <c r="BF219" s="107"/>
      <c r="BG219" s="107"/>
      <c r="BH219" s="107"/>
      <c r="BL219" s="1266">
        <f>BL661</f>
        <v>0</v>
      </c>
      <c r="BM219" s="1291"/>
      <c r="BN219" s="1291"/>
      <c r="BO219" s="94"/>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1"/>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row>
    <row r="220" spans="5:153" s="27" customFormat="1" ht="14" customHeight="1" x14ac:dyDescent="0.15">
      <c r="E220" s="201"/>
      <c r="G220" s="90"/>
      <c r="H220" s="397" t="str">
        <f>X!$C$326</f>
        <v>Freddo utilizzato</v>
      </c>
      <c r="I220" s="74"/>
      <c r="J220" s="74"/>
      <c r="K220" s="74"/>
      <c r="L220" s="74"/>
      <c r="M220" s="74"/>
      <c r="N220" s="74"/>
      <c r="O220" s="74"/>
      <c r="P220" s="74"/>
      <c r="Q220" s="74"/>
      <c r="R220" s="74"/>
      <c r="S220" s="74"/>
      <c r="T220" s="74"/>
      <c r="U220" s="95" t="s">
        <v>20</v>
      </c>
      <c r="V220" s="74"/>
      <c r="W220" s="74"/>
      <c r="AA220" s="106"/>
      <c r="AB220" s="135" t="str">
        <f>IF($X111=0,"",$X111)</f>
        <v/>
      </c>
      <c r="AC220" s="135"/>
      <c r="AD220" s="135"/>
      <c r="AE220" s="135"/>
      <c r="AF220" s="135"/>
      <c r="AG220" s="135"/>
      <c r="AH220" s="135"/>
      <c r="AI220" s="135"/>
      <c r="AJ220" s="135"/>
      <c r="AK220" s="106"/>
      <c r="AL220" s="106"/>
      <c r="AM220" s="106"/>
      <c r="AN220" s="1471">
        <f>IF(AN217*AN219&gt;100000,ROUND(AN217*AN219,-4),ROUND(AN217*AN219,-3))</f>
        <v>0</v>
      </c>
      <c r="AO220" s="1471"/>
      <c r="AP220" s="1471"/>
      <c r="AQ220" s="106"/>
      <c r="AR220" s="106"/>
      <c r="AS220" s="106"/>
      <c r="AT220" s="106"/>
      <c r="AU220" s="106"/>
      <c r="AV220" s="106"/>
      <c r="AW220" s="106"/>
      <c r="AX220" s="106"/>
      <c r="AY220" s="74"/>
      <c r="AZ220" s="107" t="str">
        <f>IF($X111=0,"",$X111)</f>
        <v/>
      </c>
      <c r="BA220" s="107"/>
      <c r="BB220" s="107"/>
      <c r="BC220" s="107"/>
      <c r="BD220" s="107"/>
      <c r="BE220" s="107"/>
      <c r="BF220" s="107"/>
      <c r="BG220" s="107"/>
      <c r="BH220" s="107"/>
      <c r="BL220" s="1471">
        <f>IF(BL217*BL219&gt;100000,ROUND(BL217*BL219,-4),ROUND(BL217*BL219,-3))</f>
        <v>0</v>
      </c>
      <c r="BM220" s="1471"/>
      <c r="BN220" s="1471"/>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row>
    <row r="221" spans="5:153" x14ac:dyDescent="0.15">
      <c r="E221" s="63"/>
      <c r="G221" s="118"/>
      <c r="AN221" s="1058"/>
      <c r="AO221" s="1058"/>
      <c r="AP221" s="1058"/>
      <c r="AV221" s="106"/>
      <c r="AW221" s="106"/>
      <c r="AX221" s="106"/>
      <c r="BO221" s="121"/>
    </row>
    <row r="222" spans="5:153" x14ac:dyDescent="0.15">
      <c r="E222" s="63"/>
      <c r="G222" s="118"/>
      <c r="AV222" s="106"/>
      <c r="AW222" s="106"/>
      <c r="AX222" s="106"/>
      <c r="BO222" s="121"/>
    </row>
    <row r="223" spans="5:153" x14ac:dyDescent="0.15">
      <c r="E223" s="63"/>
      <c r="G223" s="118"/>
      <c r="H223" s="364">
        <v>5.2</v>
      </c>
      <c r="I223" s="392" t="str">
        <f>X!$C$100</f>
        <v>Consumo elettricità macchina</v>
      </c>
      <c r="AV223" s="106"/>
      <c r="AW223" s="106"/>
      <c r="AX223" s="106"/>
      <c r="BO223" s="121"/>
    </row>
    <row r="224" spans="5:153" s="27" customFormat="1" ht="6" customHeight="1" x14ac:dyDescent="0.15">
      <c r="E224" s="201"/>
      <c r="G224" s="90"/>
      <c r="H224" s="347"/>
      <c r="I224" s="74"/>
      <c r="J224" s="74"/>
      <c r="K224" s="74"/>
      <c r="M224" s="74"/>
      <c r="N224" s="74"/>
      <c r="O224" s="74"/>
      <c r="P224" s="74"/>
      <c r="Q224" s="74"/>
      <c r="R224" s="74"/>
      <c r="S224" s="74"/>
      <c r="T224" s="74"/>
      <c r="U224" s="95"/>
      <c r="V224" s="74"/>
      <c r="W224" s="74"/>
      <c r="AA224" s="106"/>
      <c r="AB224" s="149"/>
      <c r="AC224" s="149"/>
      <c r="AD224" s="149"/>
      <c r="AE224" s="70"/>
      <c r="AF224" s="106"/>
      <c r="AG224" s="106"/>
      <c r="AH224" s="106"/>
      <c r="AI224"/>
      <c r="AJ224"/>
      <c r="AK224"/>
      <c r="AL224"/>
      <c r="AM224"/>
      <c r="AN224" s="106"/>
      <c r="AO224" s="106"/>
      <c r="AP224" s="106"/>
      <c r="AQ224"/>
      <c r="AR224"/>
      <c r="AS224" s="74"/>
      <c r="AT224" s="74"/>
      <c r="AU224" s="74"/>
      <c r="AV224" s="106"/>
      <c r="AW224" s="106"/>
      <c r="AX224" s="106"/>
      <c r="AY224" s="106"/>
      <c r="AZ224" s="149"/>
      <c r="BA224" s="149"/>
      <c r="BB224" s="149"/>
      <c r="BC224" s="70"/>
      <c r="BD224" s="106"/>
      <c r="BE224" s="106"/>
      <c r="BF224" s="106"/>
      <c r="BG224"/>
      <c r="BH224"/>
      <c r="BI224"/>
      <c r="BJ224"/>
      <c r="BK224"/>
      <c r="BL224" s="106"/>
      <c r="BM224" s="106"/>
      <c r="BN224" s="106"/>
      <c r="BO224" s="121"/>
      <c r="BQ224" s="201"/>
      <c r="BR224" s="201"/>
      <c r="BS224" s="201"/>
      <c r="BT224" s="201"/>
      <c r="BU224" s="201"/>
      <c r="BV224" s="201"/>
      <c r="BW224" s="201"/>
      <c r="BX224" s="201"/>
      <c r="BY224" s="201"/>
      <c r="BZ224" s="201"/>
      <c r="CA224" s="201"/>
      <c r="CB224" s="201"/>
      <c r="CC224" s="201"/>
      <c r="CD224" s="201"/>
      <c r="CE224" s="201"/>
      <c r="CF224" s="201"/>
      <c r="CG224" s="201"/>
      <c r="CH224" s="201"/>
      <c r="CI224" s="201"/>
      <c r="CJ224" s="201"/>
      <c r="CK224" s="201"/>
      <c r="CL224" s="201"/>
      <c r="CM224" s="201"/>
      <c r="CN224" s="201"/>
      <c r="CO224" s="201"/>
      <c r="CP224" s="201"/>
      <c r="CQ224" s="201"/>
      <c r="CR224" s="201"/>
      <c r="CS224" s="201"/>
      <c r="CT224" s="201"/>
      <c r="CU224" s="201"/>
      <c r="CV224" s="201"/>
      <c r="CW224" s="201"/>
      <c r="CX224" s="201"/>
      <c r="CY224" s="201"/>
      <c r="CZ224" s="201"/>
      <c r="DA224" s="201"/>
      <c r="DB224" s="201"/>
      <c r="DC224" s="201"/>
      <c r="DD224" s="201"/>
      <c r="DE224" s="201"/>
      <c r="DF224" s="201"/>
      <c r="DG224" s="201"/>
      <c r="DH224" s="201"/>
      <c r="DI224" s="201"/>
      <c r="DJ224" s="201"/>
      <c r="DK224" s="201"/>
      <c r="DL224" s="201"/>
      <c r="DM224" s="201"/>
      <c r="DN224" s="201"/>
      <c r="DO224" s="201"/>
      <c r="DP224" s="201"/>
      <c r="DQ224" s="201"/>
      <c r="DR224" s="201"/>
      <c r="DS224" s="201"/>
      <c r="DT224" s="201"/>
      <c r="DU224" s="201"/>
      <c r="DV224" s="201"/>
      <c r="DW224" s="201"/>
      <c r="DX224" s="201"/>
      <c r="DY224" s="201"/>
      <c r="DZ224" s="201"/>
      <c r="EA224" s="201"/>
      <c r="EB224" s="201"/>
      <c r="EC224" s="201"/>
      <c r="ED224" s="201"/>
      <c r="EE224" s="201"/>
      <c r="EF224" s="201"/>
      <c r="EG224" s="201"/>
      <c r="EH224" s="201"/>
      <c r="EI224" s="201"/>
      <c r="EJ224" s="201"/>
      <c r="EK224" s="201"/>
      <c r="EL224" s="201"/>
      <c r="EM224" s="201"/>
      <c r="EN224" s="201"/>
      <c r="EO224" s="201"/>
      <c r="EP224" s="201"/>
      <c r="EQ224" s="201"/>
      <c r="ER224" s="201"/>
      <c r="ES224" s="201"/>
      <c r="ET224" s="201"/>
      <c r="EU224" s="201"/>
      <c r="EV224" s="201"/>
      <c r="EW224" s="201"/>
    </row>
    <row r="225" spans="5:153" s="27" customFormat="1" ht="14" customHeight="1" x14ac:dyDescent="0.15">
      <c r="E225" s="201"/>
      <c r="G225" s="90"/>
      <c r="H225" s="347" t="str">
        <f>H220</f>
        <v>Freddo utilizzato</v>
      </c>
      <c r="I225" s="74"/>
      <c r="J225" s="74"/>
      <c r="K225" s="74"/>
      <c r="L225" s="74"/>
      <c r="M225" s="74"/>
      <c r="N225" s="74"/>
      <c r="O225" s="74"/>
      <c r="P225" s="74"/>
      <c r="Q225" s="74"/>
      <c r="R225" s="74"/>
      <c r="S225" s="74"/>
      <c r="T225" s="74"/>
      <c r="U225" s="95" t="s">
        <v>20</v>
      </c>
      <c r="V225" s="74"/>
      <c r="W225" s="74"/>
      <c r="AA225" s="106"/>
      <c r="AB225"/>
      <c r="AC225"/>
      <c r="AD225"/>
      <c r="AE225"/>
      <c r="AF225"/>
      <c r="AG225"/>
      <c r="AH225"/>
      <c r="AI225"/>
      <c r="AJ225"/>
      <c r="AK225"/>
      <c r="AL225"/>
      <c r="AM225" s="106"/>
      <c r="AN225" s="1471">
        <f>AN220</f>
        <v>0</v>
      </c>
      <c r="AO225" s="1557"/>
      <c r="AP225" s="1557"/>
      <c r="AQ225" s="106"/>
      <c r="AR225" s="106"/>
      <c r="AS225" s="106"/>
      <c r="AT225" s="106"/>
      <c r="AU225" s="106"/>
      <c r="AV225" s="106"/>
      <c r="AW225" s="106"/>
      <c r="AX225" s="106"/>
      <c r="AY225" s="74"/>
      <c r="AZ225"/>
      <c r="BA225"/>
      <c r="BB225"/>
      <c r="BC225"/>
      <c r="BD225"/>
      <c r="BE225"/>
      <c r="BF225"/>
      <c r="BG225"/>
      <c r="BH225"/>
      <c r="BL225" s="1471">
        <f>BL220</f>
        <v>0</v>
      </c>
      <c r="BM225" s="1557"/>
      <c r="BN225" s="1557"/>
      <c r="BO225" s="94"/>
      <c r="BQ225" s="201"/>
      <c r="BR225" s="201"/>
      <c r="BS225" s="201"/>
      <c r="BT225" s="201"/>
      <c r="BU225" s="201"/>
      <c r="BV225" s="201"/>
      <c r="BW225" s="201"/>
      <c r="BX225" s="201"/>
      <c r="BY225" s="201"/>
      <c r="BZ225" s="201"/>
      <c r="CA225" s="201"/>
      <c r="CB225" s="201"/>
      <c r="CC225" s="201"/>
      <c r="CD225" s="201"/>
      <c r="CE225" s="201"/>
      <c r="CF225" s="201"/>
      <c r="CG225" s="201"/>
      <c r="CH225" s="201"/>
      <c r="CI225" s="201"/>
      <c r="CJ225" s="201"/>
      <c r="CK225" s="201"/>
      <c r="CL225" s="201"/>
      <c r="CM225" s="201"/>
      <c r="CN225" s="201"/>
      <c r="CO225" s="201"/>
      <c r="CP225" s="201"/>
      <c r="CQ225" s="201"/>
      <c r="CR225" s="201"/>
      <c r="CS225" s="201"/>
      <c r="CT225" s="201"/>
      <c r="CU225" s="201"/>
      <c r="CV225" s="201"/>
      <c r="CW225" s="201"/>
      <c r="CX225" s="201"/>
      <c r="CY225" s="201"/>
      <c r="CZ225" s="201"/>
      <c r="DA225" s="201"/>
      <c r="DB225" s="201"/>
      <c r="DC225" s="201"/>
      <c r="DD225" s="201"/>
      <c r="DE225" s="201"/>
      <c r="DF225" s="201"/>
      <c r="DG225" s="201"/>
      <c r="DH225" s="201"/>
      <c r="DI225" s="201"/>
      <c r="DJ225" s="201"/>
      <c r="DK225" s="201"/>
      <c r="DL225" s="201"/>
      <c r="DM225" s="201"/>
      <c r="DN225" s="201"/>
      <c r="DO225" s="201"/>
      <c r="DP225" s="201"/>
      <c r="DQ225" s="201"/>
      <c r="DR225" s="201"/>
      <c r="DS225" s="201"/>
      <c r="DT225" s="201"/>
      <c r="DU225" s="201"/>
      <c r="DV225" s="201"/>
      <c r="DW225" s="201"/>
      <c r="DX225" s="201"/>
      <c r="DY225" s="201"/>
      <c r="DZ225" s="201"/>
      <c r="EA225" s="201"/>
      <c r="EB225" s="201"/>
      <c r="EC225" s="201"/>
      <c r="ED225" s="201"/>
      <c r="EE225" s="201"/>
      <c r="EF225" s="201"/>
      <c r="EG225" s="201"/>
      <c r="EH225" s="201"/>
      <c r="EI225" s="201"/>
      <c r="EJ225" s="201"/>
      <c r="EK225" s="201"/>
      <c r="EL225" s="201"/>
      <c r="EM225" s="201"/>
      <c r="EN225" s="201"/>
      <c r="EO225" s="201"/>
      <c r="EP225" s="201"/>
      <c r="EQ225" s="201"/>
      <c r="ER225" s="201"/>
      <c r="ES225" s="201"/>
      <c r="ET225" s="201"/>
      <c r="EU225" s="201"/>
      <c r="EV225" s="201"/>
      <c r="EW225" s="201"/>
    </row>
    <row r="226" spans="5:153" s="27" customFormat="1" ht="14" hidden="1" customHeight="1" outlineLevel="1" x14ac:dyDescent="0.15">
      <c r="E226" s="201"/>
      <c r="G226" s="980"/>
      <c r="H226" s="347"/>
      <c r="I226" s="74" t="str">
        <f>X!$C$325</f>
        <v>Raffreddamento con il free-cooling</v>
      </c>
      <c r="J226" s="74"/>
      <c r="K226" s="74"/>
      <c r="L226" s="74"/>
      <c r="M226" s="74"/>
      <c r="N226" s="74"/>
      <c r="O226" s="74"/>
      <c r="P226" s="74"/>
      <c r="Q226" s="74"/>
      <c r="R226" s="74"/>
      <c r="S226" s="74"/>
      <c r="T226" s="74"/>
      <c r="U226" s="95" t="s">
        <v>28</v>
      </c>
      <c r="V226" s="74"/>
      <c r="W226" s="74"/>
      <c r="AA226" s="106"/>
      <c r="AB226"/>
      <c r="AC226"/>
      <c r="AD226"/>
      <c r="AE226"/>
      <c r="AF226"/>
      <c r="AG226"/>
      <c r="AH226"/>
      <c r="AI226"/>
      <c r="AJ226"/>
      <c r="AK226"/>
      <c r="AL226"/>
      <c r="AM226" s="106"/>
      <c r="AN226" s="1312">
        <f>X458*X459</f>
        <v>0</v>
      </c>
      <c r="AO226" s="1312"/>
      <c r="AP226" s="1312"/>
      <c r="AQ226" s="106"/>
      <c r="AR226" s="106"/>
      <c r="AS226" s="106"/>
      <c r="AT226" s="106"/>
      <c r="AU226" s="106"/>
      <c r="AV226" s="106"/>
      <c r="AW226" s="106"/>
      <c r="AX226" s="106"/>
      <c r="AY226" s="74"/>
      <c r="AZ226"/>
      <c r="BA226"/>
      <c r="BB226"/>
      <c r="BC226"/>
      <c r="BD226"/>
      <c r="BE226"/>
      <c r="BF226"/>
      <c r="BG226"/>
      <c r="BH226"/>
      <c r="BL226" s="1312">
        <f>AV458*AV459</f>
        <v>0</v>
      </c>
      <c r="BM226" s="1312"/>
      <c r="BN226" s="1312"/>
      <c r="BO226" s="94"/>
      <c r="BQ226" s="201"/>
      <c r="BR226" s="201"/>
      <c r="BS226" s="201"/>
      <c r="BT226" s="201"/>
      <c r="BU226" s="201"/>
      <c r="BV226" s="201"/>
      <c r="BW226" s="201"/>
      <c r="BX226" s="201"/>
      <c r="BY226" s="201"/>
      <c r="BZ226" s="201"/>
      <c r="CA226" s="201"/>
      <c r="CB226" s="201"/>
      <c r="CC226" s="201"/>
      <c r="CD226" s="201"/>
      <c r="CE226" s="201"/>
      <c r="CF226" s="201"/>
      <c r="CG226" s="201"/>
      <c r="CH226" s="201"/>
      <c r="CI226" s="201"/>
      <c r="CJ226" s="201"/>
      <c r="CK226" s="201"/>
      <c r="CL226" s="201"/>
      <c r="CM226" s="201"/>
      <c r="CN226" s="201"/>
      <c r="CO226" s="201"/>
      <c r="CP226" s="201"/>
      <c r="CQ226" s="201"/>
      <c r="CR226" s="201"/>
      <c r="CS226" s="201"/>
      <c r="CT226" s="201"/>
      <c r="CU226" s="201"/>
      <c r="CV226" s="201"/>
      <c r="CW226" s="201"/>
      <c r="CX226" s="201"/>
      <c r="CY226" s="201"/>
      <c r="CZ226" s="201"/>
      <c r="DA226" s="201"/>
      <c r="DB226" s="201"/>
      <c r="DC226" s="201"/>
      <c r="DD226" s="201"/>
      <c r="DE226" s="201"/>
      <c r="DF226" s="201"/>
      <c r="DG226" s="201"/>
      <c r="DH226" s="201"/>
      <c r="DI226" s="201"/>
      <c r="DJ226" s="201"/>
      <c r="DK226" s="201"/>
      <c r="DL226" s="201"/>
      <c r="DM226" s="201"/>
      <c r="DN226" s="201"/>
      <c r="DO226" s="201"/>
      <c r="DP226" s="201"/>
      <c r="DQ226" s="201"/>
      <c r="DR226" s="201"/>
      <c r="DS226" s="201"/>
      <c r="DT226" s="201"/>
      <c r="DU226" s="201"/>
      <c r="DV226" s="201"/>
      <c r="DW226" s="201"/>
      <c r="DX226" s="201"/>
      <c r="DY226" s="201"/>
      <c r="DZ226" s="201"/>
      <c r="EA226" s="201"/>
      <c r="EB226" s="201"/>
      <c r="EC226" s="201"/>
      <c r="ED226" s="201"/>
      <c r="EE226" s="201"/>
      <c r="EF226" s="201"/>
      <c r="EG226" s="201"/>
      <c r="EH226" s="201"/>
      <c r="EI226" s="201"/>
      <c r="EJ226" s="201"/>
      <c r="EK226" s="201"/>
      <c r="EL226" s="201"/>
      <c r="EM226" s="201"/>
      <c r="EN226" s="201"/>
      <c r="EO226" s="201"/>
      <c r="EP226" s="201"/>
      <c r="EQ226" s="201"/>
      <c r="ER226" s="201"/>
      <c r="ES226" s="201"/>
      <c r="ET226" s="201"/>
      <c r="EU226" s="201"/>
      <c r="EV226" s="201"/>
      <c r="EW226" s="201"/>
    </row>
    <row r="227" spans="5:153" s="27" customFormat="1" ht="14" customHeight="1" collapsed="1" x14ac:dyDescent="0.15">
      <c r="E227" s="201"/>
      <c r="G227" s="90"/>
      <c r="H227" s="347"/>
      <c r="I227" s="74" t="str">
        <f>X!$C$324</f>
        <v>Raffreddamento con la macchina refrigerante</v>
      </c>
      <c r="J227" s="74"/>
      <c r="K227" s="74"/>
      <c r="L227" s="74"/>
      <c r="M227" s="74"/>
      <c r="N227" s="74"/>
      <c r="O227" s="74"/>
      <c r="P227" s="74"/>
      <c r="Q227" s="74"/>
      <c r="R227" s="74"/>
      <c r="S227" s="74"/>
      <c r="T227" s="74"/>
      <c r="U227" s="95" t="s">
        <v>20</v>
      </c>
      <c r="V227" s="74"/>
      <c r="W227" s="74"/>
      <c r="AA227" s="106"/>
      <c r="AB227"/>
      <c r="AC227"/>
      <c r="AD227"/>
      <c r="AE227"/>
      <c r="AF227"/>
      <c r="AG227"/>
      <c r="AH227"/>
      <c r="AI227"/>
      <c r="AJ227"/>
      <c r="AK227"/>
      <c r="AL227"/>
      <c r="AM227" s="106"/>
      <c r="AN227" s="1471">
        <f>X463</f>
        <v>0</v>
      </c>
      <c r="AO227" s="1557"/>
      <c r="AP227" s="1557"/>
      <c r="AQ227" s="106"/>
      <c r="AR227" s="106"/>
      <c r="AS227" s="106"/>
      <c r="AT227" s="106"/>
      <c r="AU227" s="106"/>
      <c r="AV227" s="106"/>
      <c r="AW227" s="106"/>
      <c r="AX227" s="106"/>
      <c r="AY227" s="74"/>
      <c r="AZ227"/>
      <c r="BA227"/>
      <c r="BB227"/>
      <c r="BC227"/>
      <c r="BD227"/>
      <c r="BE227"/>
      <c r="BF227"/>
      <c r="BG227"/>
      <c r="BH227"/>
      <c r="BL227" s="1471">
        <f>AV463</f>
        <v>0</v>
      </c>
      <c r="BM227" s="1557"/>
      <c r="BN227" s="1557"/>
      <c r="BO227" s="94"/>
      <c r="BQ227" s="201"/>
      <c r="BR227" s="201"/>
      <c r="BS227" s="201"/>
      <c r="BT227" s="201"/>
      <c r="BU227" s="201"/>
      <c r="BV227" s="201"/>
      <c r="BW227" s="201"/>
      <c r="BX227" s="201"/>
      <c r="BY227" s="201"/>
      <c r="BZ227" s="201"/>
      <c r="CA227" s="201"/>
      <c r="CB227" s="201"/>
      <c r="CC227" s="201"/>
      <c r="CD227" s="201"/>
      <c r="CE227" s="201"/>
      <c r="CF227" s="201"/>
      <c r="CG227" s="201"/>
      <c r="CH227" s="201"/>
      <c r="CI227" s="201"/>
      <c r="CJ227" s="201"/>
      <c r="CK227" s="201"/>
      <c r="CL227" s="201"/>
      <c r="CM227" s="201"/>
      <c r="CN227" s="201"/>
      <c r="CO227" s="201"/>
      <c r="CP227" s="201"/>
      <c r="CQ227" s="201"/>
      <c r="CR227" s="201"/>
      <c r="CS227" s="201"/>
      <c r="CT227" s="201"/>
      <c r="CU227" s="201"/>
      <c r="CV227" s="201"/>
      <c r="CW227" s="201"/>
      <c r="CX227" s="201"/>
      <c r="CY227" s="201"/>
      <c r="CZ227" s="201"/>
      <c r="DA227" s="201"/>
      <c r="DB227" s="201"/>
      <c r="DC227" s="201"/>
      <c r="DD227" s="201"/>
      <c r="DE227" s="201"/>
      <c r="DF227" s="201"/>
      <c r="DG227" s="201"/>
      <c r="DH227" s="201"/>
      <c r="DI227" s="201"/>
      <c r="DJ227" s="201"/>
      <c r="DK227" s="201"/>
      <c r="DL227" s="201"/>
      <c r="DM227" s="201"/>
      <c r="DN227" s="201"/>
      <c r="DO227" s="201"/>
      <c r="DP227" s="201"/>
      <c r="DQ227" s="201"/>
      <c r="DR227" s="201"/>
      <c r="DS227" s="201"/>
      <c r="DT227" s="201"/>
      <c r="DU227" s="201"/>
      <c r="DV227" s="201"/>
      <c r="DW227" s="201"/>
      <c r="DX227" s="201"/>
      <c r="DY227" s="201"/>
      <c r="DZ227" s="201"/>
      <c r="EA227" s="201"/>
      <c r="EB227" s="201"/>
      <c r="EC227" s="201"/>
      <c r="ED227" s="201"/>
      <c r="EE227" s="201"/>
      <c r="EF227" s="201"/>
      <c r="EG227" s="201"/>
      <c r="EH227" s="201"/>
      <c r="EI227" s="201"/>
      <c r="EJ227" s="201"/>
      <c r="EK227" s="201"/>
      <c r="EL227" s="201"/>
      <c r="EM227" s="201"/>
      <c r="EN227" s="201"/>
      <c r="EO227" s="201"/>
      <c r="EP227" s="201"/>
      <c r="EQ227" s="201"/>
      <c r="ER227" s="201"/>
      <c r="ES227" s="201"/>
      <c r="ET227" s="201"/>
      <c r="EU227" s="201"/>
      <c r="EV227" s="201"/>
      <c r="EW227" s="201"/>
    </row>
    <row r="228" spans="5:153" s="27" customFormat="1" ht="14" customHeight="1" x14ac:dyDescent="0.15">
      <c r="E228" s="201"/>
      <c r="G228" s="90"/>
      <c r="H228" s="347"/>
      <c r="I228" s="74" t="str">
        <f>X!$C$325</f>
        <v>Raffreddamento con il free-cooling</v>
      </c>
      <c r="J228" s="74"/>
      <c r="K228" s="74"/>
      <c r="L228" s="74"/>
      <c r="M228" s="74"/>
      <c r="N228" s="74"/>
      <c r="O228" s="74"/>
      <c r="P228" s="74"/>
      <c r="Q228" s="74"/>
      <c r="R228" s="74"/>
      <c r="S228" s="74"/>
      <c r="T228" s="74"/>
      <c r="U228" s="95" t="s">
        <v>20</v>
      </c>
      <c r="V228" s="74"/>
      <c r="W228" s="74"/>
      <c r="AA228" s="106"/>
      <c r="AB228"/>
      <c r="AC228"/>
      <c r="AD228"/>
      <c r="AE228"/>
      <c r="AF228"/>
      <c r="AG228"/>
      <c r="AH228"/>
      <c r="AI228"/>
      <c r="AJ228"/>
      <c r="AK228"/>
      <c r="AL228"/>
      <c r="AM228" s="106"/>
      <c r="AN228" s="1471">
        <f>X462</f>
        <v>0</v>
      </c>
      <c r="AO228" s="1557"/>
      <c r="AP228" s="1557"/>
      <c r="AQ228" s="106"/>
      <c r="AR228" s="106"/>
      <c r="AS228" s="106"/>
      <c r="AT228" s="106"/>
      <c r="AU228" s="106"/>
      <c r="AV228" s="106"/>
      <c r="AW228" s="106"/>
      <c r="AX228" s="106"/>
      <c r="AY228" s="74"/>
      <c r="AZ228"/>
      <c r="BA228"/>
      <c r="BB228"/>
      <c r="BC228"/>
      <c r="BD228"/>
      <c r="BE228"/>
      <c r="BF228"/>
      <c r="BG228"/>
      <c r="BH228"/>
      <c r="BL228" s="1471">
        <f>AV462</f>
        <v>0</v>
      </c>
      <c r="BM228" s="1557"/>
      <c r="BN228" s="1557"/>
      <c r="BO228" s="94"/>
      <c r="BQ228" s="201"/>
      <c r="BR228" s="201"/>
      <c r="BS228" s="201"/>
      <c r="BT228" s="201"/>
      <c r="BU228" s="201"/>
      <c r="BV228" s="201"/>
      <c r="BW228" s="201"/>
      <c r="BX228" s="201"/>
      <c r="BY228" s="201"/>
      <c r="BZ228" s="201"/>
      <c r="CA228" s="201"/>
      <c r="CB228" s="201"/>
      <c r="CC228" s="201"/>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c r="DU228" s="201"/>
      <c r="DV228" s="201"/>
      <c r="DW228" s="201"/>
      <c r="DX228" s="201"/>
      <c r="DY228" s="201"/>
      <c r="DZ228" s="201"/>
      <c r="EA228" s="201"/>
      <c r="EB228" s="201"/>
      <c r="EC228" s="201"/>
      <c r="ED228" s="201"/>
      <c r="EE228" s="201"/>
      <c r="EF228" s="201"/>
      <c r="EG228" s="201"/>
      <c r="EH228" s="201"/>
      <c r="EI228" s="201"/>
      <c r="EJ228" s="201"/>
      <c r="EK228" s="201"/>
      <c r="EL228" s="201"/>
      <c r="EM228" s="201"/>
      <c r="EN228" s="201"/>
      <c r="EO228" s="201"/>
      <c r="EP228" s="201"/>
      <c r="EQ228" s="201"/>
      <c r="ER228" s="201"/>
      <c r="ES228" s="201"/>
      <c r="ET228" s="201"/>
      <c r="EU228" s="201"/>
      <c r="EV228" s="201"/>
      <c r="EW228" s="201"/>
    </row>
    <row r="229" spans="5:153" s="27" customFormat="1" ht="7" customHeight="1" x14ac:dyDescent="0.15">
      <c r="E229" s="201"/>
      <c r="G229" s="90"/>
      <c r="H229" s="347"/>
      <c r="I229" s="74"/>
      <c r="J229" s="74"/>
      <c r="K229" s="74"/>
      <c r="L229" s="74"/>
      <c r="M229" s="74"/>
      <c r="N229" s="74"/>
      <c r="O229" s="74"/>
      <c r="P229" s="74"/>
      <c r="Q229" s="74"/>
      <c r="R229" s="74"/>
      <c r="S229" s="74"/>
      <c r="T229" s="74"/>
      <c r="U229" s="95"/>
      <c r="V229" s="74"/>
      <c r="W229" s="74"/>
      <c r="AA229" s="106"/>
      <c r="AB229"/>
      <c r="AC229"/>
      <c r="AD229"/>
      <c r="AE229"/>
      <c r="AF229"/>
      <c r="AG229"/>
      <c r="AH229"/>
      <c r="AI229"/>
      <c r="AJ229"/>
      <c r="AK229"/>
      <c r="AL229"/>
      <c r="AM229" s="106"/>
      <c r="AN229" s="1035"/>
      <c r="AO229" s="1036"/>
      <c r="AP229" s="1036"/>
      <c r="AQ229" s="106"/>
      <c r="AR229" s="106"/>
      <c r="AS229" s="106"/>
      <c r="AT229" s="106"/>
      <c r="AU229" s="106"/>
      <c r="AV229" s="106"/>
      <c r="AW229" s="106"/>
      <c r="AX229" s="106"/>
      <c r="AY229" s="74"/>
      <c r="AZ229"/>
      <c r="BA229"/>
      <c r="BB229"/>
      <c r="BC229"/>
      <c r="BD229"/>
      <c r="BE229"/>
      <c r="BF229"/>
      <c r="BG229"/>
      <c r="BH229"/>
      <c r="BL229" s="1035"/>
      <c r="BM229" s="1036"/>
      <c r="BN229" s="1036"/>
      <c r="BO229" s="94"/>
      <c r="BQ229" s="201"/>
      <c r="BR229" s="201"/>
      <c r="BS229" s="201"/>
      <c r="BT229" s="201"/>
      <c r="BU229" s="201"/>
      <c r="BV229" s="201"/>
      <c r="BW229" s="201"/>
      <c r="BX229" s="201"/>
      <c r="BY229" s="201"/>
      <c r="BZ229" s="201"/>
      <c r="CA229" s="201"/>
      <c r="CB229" s="201"/>
      <c r="CC229" s="201"/>
      <c r="CD229" s="201"/>
      <c r="CE229" s="201"/>
      <c r="CF229" s="201"/>
      <c r="CG229" s="201"/>
      <c r="CH229" s="201"/>
      <c r="CI229" s="201"/>
      <c r="CJ229" s="201"/>
      <c r="CK229" s="201"/>
      <c r="CL229" s="201"/>
      <c r="CM229" s="201"/>
      <c r="CN229" s="201"/>
      <c r="CO229" s="201"/>
      <c r="CP229" s="201"/>
      <c r="CQ229" s="201"/>
      <c r="CR229" s="201"/>
      <c r="CS229" s="201"/>
      <c r="CT229" s="201"/>
      <c r="CU229" s="201"/>
      <c r="CV229" s="201"/>
      <c r="CW229" s="201"/>
      <c r="CX229" s="201"/>
      <c r="CY229" s="201"/>
      <c r="CZ229" s="201"/>
      <c r="DA229" s="201"/>
      <c r="DB229" s="201"/>
      <c r="DC229" s="201"/>
      <c r="DD229" s="201"/>
      <c r="DE229" s="201"/>
      <c r="DF229" s="201"/>
      <c r="DG229" s="201"/>
      <c r="DH229" s="201"/>
      <c r="DI229" s="201"/>
      <c r="DJ229" s="201"/>
      <c r="DK229" s="201"/>
      <c r="DL229" s="201"/>
      <c r="DM229" s="201"/>
      <c r="DN229" s="201"/>
      <c r="DO229" s="201"/>
      <c r="DP229" s="201"/>
      <c r="DQ229" s="201"/>
      <c r="DR229" s="201"/>
      <c r="DS229" s="201"/>
      <c r="DT229" s="201"/>
      <c r="DU229" s="201"/>
      <c r="DV229" s="201"/>
      <c r="DW229" s="201"/>
      <c r="DX229" s="201"/>
      <c r="DY229" s="201"/>
      <c r="DZ229" s="201"/>
      <c r="EA229" s="201"/>
      <c r="EB229" s="201"/>
      <c r="EC229" s="201"/>
      <c r="ED229" s="201"/>
      <c r="EE229" s="201"/>
      <c r="EF229" s="201"/>
      <c r="EG229" s="201"/>
      <c r="EH229" s="201"/>
      <c r="EI229" s="201"/>
      <c r="EJ229" s="201"/>
      <c r="EK229" s="201"/>
      <c r="EL229" s="201"/>
      <c r="EM229" s="201"/>
      <c r="EN229" s="201"/>
      <c r="EO229" s="201"/>
      <c r="EP229" s="201"/>
      <c r="EQ229" s="201"/>
      <c r="ER229" s="201"/>
      <c r="ES229" s="201"/>
      <c r="ET229" s="201"/>
      <c r="EU229" s="201"/>
      <c r="EV229" s="201"/>
      <c r="EW229" s="201"/>
    </row>
    <row r="230" spans="5:153" s="27" customFormat="1" ht="14" customHeight="1" x14ac:dyDescent="0.15">
      <c r="E230" s="201"/>
      <c r="G230" s="90"/>
      <c r="H230" s="397">
        <f>M11</f>
        <v>0</v>
      </c>
      <c r="I230" s="74"/>
      <c r="J230" s="74"/>
      <c r="K230" s="74"/>
      <c r="L230" s="74"/>
      <c r="M230" s="74"/>
      <c r="N230" s="74"/>
      <c r="O230" s="74"/>
      <c r="P230" s="74"/>
      <c r="Q230" s="74"/>
      <c r="R230" s="74"/>
      <c r="S230" s="74"/>
      <c r="T230" s="74"/>
      <c r="U230" s="95" t="s">
        <v>15</v>
      </c>
      <c r="V230" s="74"/>
      <c r="W230" s="74"/>
      <c r="AA230" s="106"/>
      <c r="AB230"/>
      <c r="AC230"/>
      <c r="AD230"/>
      <c r="AE230"/>
      <c r="AF230"/>
      <c r="AG230"/>
      <c r="AH230"/>
      <c r="AI230"/>
      <c r="AJ230"/>
      <c r="AK230"/>
      <c r="AL230" s="70" t="str">
        <f>AD346</f>
        <v/>
      </c>
      <c r="AM230" s="106"/>
      <c r="AN230" s="1557">
        <f>X77</f>
        <v>0</v>
      </c>
      <c r="AO230" s="1557"/>
      <c r="AP230" s="1557"/>
      <c r="AQ230" s="106"/>
      <c r="AR230" s="106"/>
      <c r="AS230" s="106"/>
      <c r="AT230" s="106"/>
      <c r="AU230" s="106"/>
      <c r="AV230" s="106"/>
      <c r="AW230" s="106"/>
      <c r="AX230" s="106"/>
      <c r="AY230" s="74"/>
      <c r="AZ230"/>
      <c r="BA230"/>
      <c r="BB230"/>
      <c r="BC230"/>
      <c r="BD230"/>
      <c r="BE230"/>
      <c r="BF230"/>
      <c r="BG230"/>
      <c r="BH230"/>
      <c r="BJ230" s="58" t="str">
        <f>BB346</f>
        <v/>
      </c>
      <c r="BL230" s="1557">
        <f>AV77</f>
        <v>0</v>
      </c>
      <c r="BM230" s="1557"/>
      <c r="BN230" s="1557"/>
      <c r="BO230" s="94"/>
      <c r="BQ230" s="201"/>
      <c r="BR230" s="201"/>
      <c r="BS230" s="803" t="s">
        <v>843</v>
      </c>
      <c r="BT230" s="201"/>
      <c r="BU230" s="201"/>
      <c r="BV230" s="201"/>
      <c r="BW230" s="201"/>
      <c r="BX230" s="201"/>
      <c r="BY230" s="201"/>
      <c r="BZ230" s="201"/>
      <c r="CA230" s="201"/>
      <c r="CB230" s="201"/>
      <c r="CC230" s="201"/>
      <c r="CD230" s="201"/>
      <c r="CE230" s="201"/>
      <c r="CF230" s="201"/>
      <c r="CG230" s="201"/>
      <c r="CH230" s="201"/>
      <c r="CI230" s="201"/>
      <c r="CJ230" s="201"/>
      <c r="CK230" s="201"/>
      <c r="CL230" s="201"/>
      <c r="CM230" s="201"/>
      <c r="CN230" s="201"/>
      <c r="CO230" s="201"/>
      <c r="CP230" s="201"/>
      <c r="CQ230" s="201"/>
      <c r="CR230" s="201"/>
      <c r="CS230" s="201"/>
      <c r="CT230" s="201"/>
      <c r="CU230" s="201"/>
      <c r="CV230" s="201"/>
      <c r="CW230" s="201"/>
      <c r="CX230" s="201"/>
      <c r="CY230" s="201"/>
      <c r="CZ230" s="201"/>
      <c r="DA230" s="201"/>
      <c r="DB230" s="201"/>
      <c r="DC230" s="201"/>
      <c r="DD230" s="201"/>
      <c r="DE230" s="201"/>
      <c r="DF230" s="201"/>
      <c r="DG230" s="201"/>
      <c r="DH230" s="201"/>
      <c r="DI230" s="201"/>
      <c r="DJ230" s="201"/>
      <c r="DK230" s="201"/>
      <c r="DL230" s="201"/>
      <c r="DM230" s="201"/>
      <c r="DN230" s="201"/>
      <c r="DO230" s="201"/>
      <c r="DP230" s="201"/>
      <c r="DQ230" s="201"/>
      <c r="DR230" s="201"/>
      <c r="DS230" s="201"/>
      <c r="DT230" s="201"/>
      <c r="DU230" s="201"/>
      <c r="DV230" s="201"/>
      <c r="DW230" s="201"/>
      <c r="DX230" s="201"/>
      <c r="DY230" s="201"/>
      <c r="DZ230" s="201"/>
      <c r="EA230" s="201"/>
      <c r="EB230" s="201"/>
      <c r="EC230" s="201"/>
      <c r="ED230" s="201"/>
      <c r="EE230" s="201"/>
      <c r="EF230" s="201"/>
      <c r="EG230" s="201"/>
      <c r="EH230" s="201"/>
      <c r="EI230" s="201"/>
      <c r="EJ230" s="201"/>
      <c r="EK230" s="201"/>
      <c r="EL230" s="201"/>
      <c r="EM230" s="201"/>
      <c r="EN230" s="201"/>
      <c r="EO230" s="201"/>
      <c r="EP230" s="201"/>
      <c r="EQ230" s="201"/>
      <c r="ER230" s="201"/>
      <c r="ES230" s="201"/>
      <c r="ET230" s="201"/>
      <c r="EU230" s="201"/>
      <c r="EV230" s="201"/>
      <c r="EW230" s="201"/>
    </row>
    <row r="231" spans="5:153" s="27" customFormat="1" ht="14" customHeight="1" x14ac:dyDescent="0.15">
      <c r="E231" s="201"/>
      <c r="G231" s="90"/>
      <c r="H231" s="397" t="str">
        <f>X!$C$221</f>
        <v>Consumo elettrico macchina</v>
      </c>
      <c r="I231" s="74"/>
      <c r="J231" s="74"/>
      <c r="K231" s="74"/>
      <c r="L231" s="74"/>
      <c r="M231" s="74"/>
      <c r="N231" s="74"/>
      <c r="O231" s="74"/>
      <c r="P231" s="74"/>
      <c r="Q231" s="74"/>
      <c r="R231" s="74"/>
      <c r="S231" s="74"/>
      <c r="T231" s="74"/>
      <c r="U231" s="95" t="s">
        <v>20</v>
      </c>
      <c r="V231" s="74"/>
      <c r="W231" s="74"/>
      <c r="AA231" s="106"/>
      <c r="AB231"/>
      <c r="AC231"/>
      <c r="AD231"/>
      <c r="AE231"/>
      <c r="AF231"/>
      <c r="AG231"/>
      <c r="AH231"/>
      <c r="AI231"/>
      <c r="AJ231"/>
      <c r="AK231"/>
      <c r="AL231"/>
      <c r="AM231" s="106"/>
      <c r="AN231" s="1494">
        <f>X469</f>
        <v>0</v>
      </c>
      <c r="AO231" s="1494"/>
      <c r="AP231" s="1494"/>
      <c r="AQ231" s="106"/>
      <c r="AR231" s="106"/>
      <c r="AS231" s="106"/>
      <c r="AT231" s="106"/>
      <c r="AU231" s="106"/>
      <c r="AV231" s="106"/>
      <c r="AW231" s="106"/>
      <c r="AX231" s="106"/>
      <c r="AY231" s="74"/>
      <c r="AZ231"/>
      <c r="BA231"/>
      <c r="BB231"/>
      <c r="BC231"/>
      <c r="BD231"/>
      <c r="BE231"/>
      <c r="BF231"/>
      <c r="BG231"/>
      <c r="BH231"/>
      <c r="BL231" s="1494">
        <f>AV469</f>
        <v>0</v>
      </c>
      <c r="BM231" s="1494"/>
      <c r="BN231" s="1494"/>
      <c r="BO231" s="94"/>
      <c r="BQ231" s="201"/>
      <c r="BR231" s="201"/>
      <c r="BS231" s="201"/>
      <c r="BT231" s="201"/>
      <c r="BU231" s="201"/>
      <c r="BV231" s="201"/>
      <c r="BW231" s="201"/>
      <c r="BX231" s="201"/>
      <c r="BY231" s="201"/>
      <c r="BZ231" s="201"/>
      <c r="CA231" s="201"/>
      <c r="CB231" s="201"/>
      <c r="CC231" s="201"/>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c r="DU231" s="201"/>
      <c r="DV231" s="201"/>
      <c r="DW231" s="201"/>
      <c r="DX231" s="201"/>
      <c r="DY231" s="201"/>
      <c r="DZ231" s="201"/>
      <c r="EA231" s="201"/>
      <c r="EB231" s="201"/>
      <c r="EC231" s="201"/>
      <c r="ED231" s="201"/>
      <c r="EE231" s="201"/>
      <c r="EF231" s="201"/>
      <c r="EG231" s="201"/>
      <c r="EH231" s="201"/>
      <c r="EI231" s="201"/>
      <c r="EJ231" s="201"/>
      <c r="EK231" s="201"/>
      <c r="EL231" s="201"/>
      <c r="EM231" s="201"/>
      <c r="EN231" s="201"/>
      <c r="EO231" s="201"/>
      <c r="EP231" s="201"/>
      <c r="EQ231" s="201"/>
      <c r="ER231" s="201"/>
      <c r="ES231" s="201"/>
      <c r="ET231" s="201"/>
      <c r="EU231" s="201"/>
      <c r="EV231" s="201"/>
      <c r="EW231" s="201"/>
    </row>
    <row r="232" spans="5:153" s="27" customFormat="1" ht="14" customHeight="1" x14ac:dyDescent="0.15">
      <c r="E232" s="201"/>
      <c r="G232" s="90"/>
      <c r="H232" s="397"/>
      <c r="I232" s="74"/>
      <c r="J232" s="74"/>
      <c r="K232" s="74"/>
      <c r="L232" s="74"/>
      <c r="M232" s="74"/>
      <c r="N232" s="74"/>
      <c r="O232" s="74"/>
      <c r="P232" s="74"/>
      <c r="Q232" s="74"/>
      <c r="R232" s="74"/>
      <c r="S232" s="74"/>
      <c r="T232" s="74"/>
      <c r="U232" s="95"/>
      <c r="V232" s="74"/>
      <c r="W232" s="74"/>
      <c r="AA232" s="106"/>
      <c r="AB232"/>
      <c r="AC232"/>
      <c r="AD232"/>
      <c r="AE232"/>
      <c r="AF232"/>
      <c r="AG232"/>
      <c r="AH232"/>
      <c r="AI232"/>
      <c r="AJ232"/>
      <c r="AK232"/>
      <c r="AL232"/>
      <c r="AM232" s="106"/>
      <c r="AN232" s="292"/>
      <c r="AO232" s="292"/>
      <c r="AP232" s="292"/>
      <c r="AQ232" s="106"/>
      <c r="AR232" s="106"/>
      <c r="AS232" s="106"/>
      <c r="AT232" s="106"/>
      <c r="AU232" s="106"/>
      <c r="AV232" s="106"/>
      <c r="AW232" s="106"/>
      <c r="AX232" s="106"/>
      <c r="AY232" s="74"/>
      <c r="AZ232"/>
      <c r="BA232"/>
      <c r="BB232"/>
      <c r="BC232"/>
      <c r="BD232"/>
      <c r="BE232"/>
      <c r="BF232"/>
      <c r="BG232"/>
      <c r="BH232"/>
      <c r="BL232" s="292"/>
      <c r="BM232" s="1037"/>
      <c r="BN232" s="1037"/>
      <c r="BO232" s="94"/>
      <c r="BQ232" s="201"/>
      <c r="BR232" s="201"/>
      <c r="BS232" s="201"/>
      <c r="BT232" s="201"/>
      <c r="BU232" s="201"/>
      <c r="BV232" s="201"/>
      <c r="BW232" s="201"/>
      <c r="BX232" s="201"/>
      <c r="BY232" s="201"/>
      <c r="BZ232" s="201"/>
      <c r="CA232" s="201"/>
      <c r="CB232" s="201"/>
      <c r="CC232" s="201"/>
      <c r="CD232" s="201"/>
      <c r="CE232" s="201"/>
      <c r="CF232" s="201"/>
      <c r="CG232" s="201"/>
      <c r="CH232" s="201"/>
      <c r="CI232" s="201"/>
      <c r="CJ232" s="201"/>
      <c r="CK232" s="201"/>
      <c r="CL232" s="201"/>
      <c r="CM232" s="201"/>
      <c r="CN232" s="201"/>
      <c r="CO232" s="201"/>
      <c r="CP232" s="201"/>
      <c r="CQ232" s="201"/>
      <c r="CR232" s="201"/>
      <c r="CS232" s="201"/>
      <c r="CT232" s="201"/>
      <c r="CU232" s="201"/>
      <c r="CV232" s="201"/>
      <c r="CW232" s="201"/>
      <c r="CX232" s="201"/>
      <c r="CY232" s="201"/>
      <c r="CZ232" s="201"/>
      <c r="DA232" s="201"/>
      <c r="DB232" s="201"/>
      <c r="DC232" s="201"/>
      <c r="DD232" s="201"/>
      <c r="DE232" s="201"/>
      <c r="DF232" s="201"/>
      <c r="DG232" s="201"/>
      <c r="DH232" s="201"/>
      <c r="DI232" s="201"/>
      <c r="DJ232" s="201"/>
      <c r="DK232" s="201"/>
      <c r="DL232" s="201"/>
      <c r="DM232" s="201"/>
      <c r="DN232" s="201"/>
      <c r="DO232" s="201"/>
      <c r="DP232" s="201"/>
      <c r="DQ232" s="201"/>
      <c r="DR232" s="201"/>
      <c r="DS232" s="201"/>
      <c r="DT232" s="201"/>
      <c r="DU232" s="201"/>
      <c r="DV232" s="201"/>
      <c r="DW232" s="201"/>
      <c r="DX232" s="201"/>
      <c r="DY232" s="201"/>
      <c r="DZ232" s="201"/>
      <c r="EA232" s="201"/>
      <c r="EB232" s="201"/>
      <c r="EC232" s="201"/>
      <c r="ED232" s="201"/>
      <c r="EE232" s="201"/>
      <c r="EF232" s="201"/>
      <c r="EG232" s="201"/>
      <c r="EH232" s="201"/>
      <c r="EI232" s="201"/>
      <c r="EJ232" s="201"/>
      <c r="EK232" s="201"/>
      <c r="EL232" s="201"/>
      <c r="EM232" s="201"/>
      <c r="EN232" s="201"/>
      <c r="EO232" s="201"/>
      <c r="EP232" s="201"/>
      <c r="EQ232" s="201"/>
      <c r="ER232" s="201"/>
      <c r="ES232" s="201"/>
      <c r="ET232" s="201"/>
      <c r="EU232" s="201"/>
      <c r="EV232" s="201"/>
      <c r="EW232" s="201"/>
    </row>
    <row r="233" spans="5:153" s="27" customFormat="1" ht="14" customHeight="1" x14ac:dyDescent="0.15">
      <c r="E233" s="201"/>
      <c r="G233" s="90"/>
      <c r="H233" s="397"/>
      <c r="I233" s="74"/>
      <c r="J233" s="74"/>
      <c r="K233" s="74"/>
      <c r="L233" s="74"/>
      <c r="M233" s="74"/>
      <c r="N233" s="74"/>
      <c r="O233" s="74"/>
      <c r="P233" s="74"/>
      <c r="Q233" s="74"/>
      <c r="R233" s="74"/>
      <c r="S233" s="74"/>
      <c r="T233" s="74"/>
      <c r="U233" s="95"/>
      <c r="V233" s="74"/>
      <c r="W233" s="74"/>
      <c r="AA233" s="106"/>
      <c r="AB233"/>
      <c r="AC233"/>
      <c r="AD233"/>
      <c r="AE233"/>
      <c r="AF233"/>
      <c r="AG233"/>
      <c r="AH233"/>
      <c r="AI233"/>
      <c r="AJ233"/>
      <c r="AK233"/>
      <c r="AL233"/>
      <c r="AM233" s="106"/>
      <c r="AN233" s="292"/>
      <c r="AO233" s="292"/>
      <c r="AP233" s="292"/>
      <c r="AQ233" s="106"/>
      <c r="AR233" s="106"/>
      <c r="AS233" s="106"/>
      <c r="AT233" s="106"/>
      <c r="AU233" s="106"/>
      <c r="AV233" s="106"/>
      <c r="AW233" s="106"/>
      <c r="AX233" s="106"/>
      <c r="AY233" s="74"/>
      <c r="AZ233"/>
      <c r="BA233"/>
      <c r="BB233"/>
      <c r="BC233"/>
      <c r="BD233"/>
      <c r="BE233"/>
      <c r="BF233"/>
      <c r="BG233"/>
      <c r="BH233"/>
      <c r="BL233" s="292"/>
      <c r="BM233" s="1037"/>
      <c r="BN233" s="1037"/>
      <c r="BO233" s="94"/>
      <c r="BQ233" s="201"/>
      <c r="BR233" s="201"/>
      <c r="BS233" s="201"/>
      <c r="BT233" s="201"/>
      <c r="BU233" s="201"/>
      <c r="BV233" s="201"/>
      <c r="BW233" s="201"/>
      <c r="BX233" s="201"/>
      <c r="BY233" s="201"/>
      <c r="BZ233" s="201"/>
      <c r="CA233" s="201"/>
      <c r="CB233" s="201"/>
      <c r="CC233" s="201"/>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c r="DU233" s="201"/>
      <c r="DV233" s="201"/>
      <c r="DW233" s="201"/>
      <c r="DX233" s="201"/>
      <c r="DY233" s="201"/>
      <c r="DZ233" s="201"/>
      <c r="EA233" s="201"/>
      <c r="EB233" s="201"/>
      <c r="EC233" s="201"/>
      <c r="ED233" s="201"/>
      <c r="EE233" s="201"/>
      <c r="EF233" s="201"/>
      <c r="EG233" s="201"/>
      <c r="EH233" s="201"/>
      <c r="EI233" s="201"/>
      <c r="EJ233" s="201"/>
      <c r="EK233" s="201"/>
      <c r="EL233" s="201"/>
      <c r="EM233" s="201"/>
      <c r="EN233" s="201"/>
      <c r="EO233" s="201"/>
      <c r="EP233" s="201"/>
      <c r="EQ233" s="201"/>
      <c r="ER233" s="201"/>
      <c r="ES233" s="201"/>
      <c r="ET233" s="201"/>
      <c r="EU233" s="201"/>
      <c r="EV233" s="201"/>
      <c r="EW233" s="201"/>
    </row>
    <row r="234" spans="5:153" x14ac:dyDescent="0.15">
      <c r="E234" s="63"/>
      <c r="G234" s="118"/>
      <c r="AR234" s="106"/>
      <c r="AS234" s="106"/>
      <c r="AT234" s="106"/>
      <c r="AU234" s="106"/>
      <c r="BO234" s="121"/>
    </row>
    <row r="235" spans="5:153" x14ac:dyDescent="0.15">
      <c r="E235" s="63"/>
      <c r="G235" s="118"/>
      <c r="AR235" s="106"/>
      <c r="AS235" s="106"/>
      <c r="AT235" s="106"/>
      <c r="AU235" s="106"/>
      <c r="BO235" s="121"/>
    </row>
    <row r="236" spans="5:153" x14ac:dyDescent="0.15">
      <c r="E236" s="63"/>
      <c r="G236" s="118"/>
      <c r="H236" s="385">
        <v>5.3</v>
      </c>
      <c r="I236" s="415" t="str">
        <f>X!$C$99</f>
        <v>Consumo elettricità aggregati ausiliari «parte calda»</v>
      </c>
      <c r="J236" s="34"/>
      <c r="K236" s="34"/>
      <c r="L236" s="34"/>
      <c r="M236" s="34"/>
      <c r="N236" s="34"/>
      <c r="O236" s="34"/>
      <c r="P236" s="34"/>
      <c r="Q236" s="34"/>
      <c r="R236" s="34"/>
      <c r="S236" s="34"/>
      <c r="T236" s="34"/>
      <c r="U236" s="182"/>
      <c r="V236" s="34"/>
      <c r="X236" s="1542" t="s">
        <v>127</v>
      </c>
      <c r="Y236" s="1542"/>
      <c r="Z236" s="1542"/>
      <c r="AA236" s="37"/>
      <c r="AB236" s="1556" t="str">
        <f>X!$C$205</f>
        <v>Regolazione</v>
      </c>
      <c r="AC236" s="1542"/>
      <c r="AD236" s="1542"/>
      <c r="AE236" s="37"/>
      <c r="AF236" s="1556" t="str">
        <f>X!$C$192</f>
        <v>Pe (corr.)</v>
      </c>
      <c r="AG236" s="1542"/>
      <c r="AH236" s="1542"/>
      <c r="AI236" s="34"/>
      <c r="AJ236" s="1556" t="str">
        <f>X!$C$163</f>
        <v>Durata</v>
      </c>
      <c r="AK236" s="1542"/>
      <c r="AL236" s="1542"/>
      <c r="AM236" s="34"/>
      <c r="AN236" s="1556" t="s">
        <v>1680</v>
      </c>
      <c r="AO236" s="1542"/>
      <c r="AP236" s="1542"/>
      <c r="AR236" s="106"/>
      <c r="AS236" s="106"/>
      <c r="AT236" s="106"/>
      <c r="AU236" s="106"/>
      <c r="AV236" s="1542" t="s">
        <v>127</v>
      </c>
      <c r="AW236" s="1542"/>
      <c r="AX236" s="1542"/>
      <c r="AY236" s="37"/>
      <c r="AZ236" s="1542" t="str">
        <f>AB236</f>
        <v>Regolazione</v>
      </c>
      <c r="BA236" s="1542"/>
      <c r="BB236" s="1542"/>
      <c r="BC236" s="37"/>
      <c r="BD236" s="1542" t="str">
        <f>AF236</f>
        <v>Pe (corr.)</v>
      </c>
      <c r="BE236" s="1542"/>
      <c r="BF236" s="1542"/>
      <c r="BG236" s="34"/>
      <c r="BH236" s="1556" t="str">
        <f>X!$C$163</f>
        <v>Durata</v>
      </c>
      <c r="BI236" s="1542"/>
      <c r="BJ236" s="1542"/>
      <c r="BK236" s="34"/>
      <c r="BL236" s="1556" t="s">
        <v>1680</v>
      </c>
      <c r="BM236" s="1542"/>
      <c r="BN236" s="1542"/>
      <c r="BO236" s="121"/>
    </row>
    <row r="237" spans="5:153" x14ac:dyDescent="0.15">
      <c r="E237" s="63"/>
      <c r="G237" s="118"/>
      <c r="H237" s="364"/>
      <c r="I237" s="392"/>
      <c r="X237" s="1033"/>
      <c r="Y237" s="1033"/>
      <c r="Z237" s="1033" t="s">
        <v>83</v>
      </c>
      <c r="AA237" s="35"/>
      <c r="AB237" s="1034"/>
      <c r="AC237" s="1033"/>
      <c r="AD237" s="1033" t="s">
        <v>28</v>
      </c>
      <c r="AE237" s="35"/>
      <c r="AF237" s="1034"/>
      <c r="AG237" s="1033"/>
      <c r="AH237" s="1033" t="s">
        <v>83</v>
      </c>
      <c r="AL237" s="70" t="s">
        <v>116</v>
      </c>
      <c r="AP237" s="70" t="s">
        <v>176</v>
      </c>
      <c r="AR237" s="106"/>
      <c r="AS237" s="106"/>
      <c r="AT237" s="106"/>
      <c r="AU237" s="106"/>
      <c r="AV237" s="1033"/>
      <c r="AW237" s="1033"/>
      <c r="AX237" s="1033" t="s">
        <v>83</v>
      </c>
      <c r="AY237" s="35"/>
      <c r="AZ237" s="1034"/>
      <c r="BA237" s="1033"/>
      <c r="BB237" s="1033" t="s">
        <v>28</v>
      </c>
      <c r="BC237" s="35"/>
      <c r="BD237" s="1034"/>
      <c r="BE237" s="1033"/>
      <c r="BF237" s="1033" t="s">
        <v>83</v>
      </c>
      <c r="BJ237" s="70" t="s">
        <v>116</v>
      </c>
      <c r="BN237" s="70" t="s">
        <v>176</v>
      </c>
      <c r="BO237" s="121"/>
    </row>
    <row r="238" spans="5:153" s="27" customFormat="1" ht="6" customHeight="1" x14ac:dyDescent="0.15">
      <c r="E238" s="201"/>
      <c r="G238" s="90"/>
      <c r="H238" s="347"/>
      <c r="I238" s="74"/>
      <c r="J238" s="74"/>
      <c r="K238" s="74"/>
      <c r="L238" s="74"/>
      <c r="M238" s="74"/>
      <c r="N238" s="74"/>
      <c r="O238" s="74"/>
      <c r="P238" s="74"/>
      <c r="Q238" s="74"/>
      <c r="R238" s="74"/>
      <c r="S238" s="74"/>
      <c r="T238" s="74"/>
      <c r="U238" s="95"/>
      <c r="V238" s="74"/>
      <c r="W238"/>
      <c r="X238" s="106"/>
      <c r="Y238" s="106"/>
      <c r="Z238" s="106"/>
      <c r="AA238" s="106"/>
      <c r="AB238" s="106"/>
      <c r="AC238" s="106"/>
      <c r="AD238" s="106"/>
      <c r="AE238"/>
      <c r="AF238"/>
      <c r="AG238"/>
      <c r="AH238"/>
      <c r="AI238"/>
      <c r="AJ238"/>
      <c r="AK238"/>
      <c r="AL238"/>
      <c r="AM238"/>
      <c r="AN238"/>
      <c r="AO238"/>
      <c r="AP238"/>
      <c r="AQ238"/>
      <c r="AR238" s="106"/>
      <c r="AS238" s="106"/>
      <c r="AT238" s="106"/>
      <c r="AU238" s="106"/>
      <c r="AV238" s="106"/>
      <c r="AW238" s="106"/>
      <c r="AX238" s="106"/>
      <c r="AY238" s="106"/>
      <c r="AZ238" s="106"/>
      <c r="BA238" s="106"/>
      <c r="BB238" s="106"/>
      <c r="BC238"/>
      <c r="BD238"/>
      <c r="BE238"/>
      <c r="BF238"/>
      <c r="BG238"/>
      <c r="BH238"/>
      <c r="BI238"/>
      <c r="BJ238"/>
      <c r="BK238"/>
      <c r="BL238"/>
      <c r="BM238"/>
      <c r="BN238"/>
      <c r="BO238" s="121"/>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c r="DU238" s="201"/>
      <c r="DV238" s="201"/>
      <c r="DW238" s="201"/>
      <c r="DX238" s="201"/>
      <c r="DY238" s="201"/>
      <c r="DZ238" s="201"/>
      <c r="EA238" s="201"/>
      <c r="EB238" s="201"/>
      <c r="EC238" s="201"/>
      <c r="ED238" s="201"/>
      <c r="EE238" s="201"/>
      <c r="EF238" s="201"/>
      <c r="EG238" s="201"/>
      <c r="EH238" s="201"/>
      <c r="EI238" s="201"/>
      <c r="EJ238" s="201"/>
      <c r="EK238" s="201"/>
      <c r="EL238" s="201"/>
      <c r="EM238" s="201"/>
      <c r="EN238" s="201"/>
      <c r="EO238" s="201"/>
      <c r="EP238" s="201"/>
      <c r="EQ238" s="201"/>
      <c r="ER238" s="201"/>
      <c r="ES238" s="201"/>
      <c r="ET238" s="201"/>
      <c r="EU238" s="201"/>
      <c r="EV238" s="201"/>
      <c r="EW238" s="201"/>
    </row>
    <row r="239" spans="5:153" s="124" customFormat="1" ht="14" customHeight="1" x14ac:dyDescent="0.15">
      <c r="E239" s="216"/>
      <c r="G239" s="123"/>
      <c r="H239" s="1286" t="str">
        <f>I84</f>
        <v>Pompe circolazione caldo</v>
      </c>
      <c r="I239" s="1286"/>
      <c r="J239" s="1286"/>
      <c r="K239" s="1286"/>
      <c r="L239" s="1286"/>
      <c r="M239" s="1286"/>
      <c r="N239" s="1286"/>
      <c r="O239" s="1286"/>
      <c r="P239" s="1286"/>
      <c r="Q239" s="1286"/>
      <c r="R239" s="1286"/>
      <c r="S239" s="1286"/>
      <c r="T239" s="95"/>
      <c r="U239" s="95"/>
      <c r="V239" s="95"/>
      <c r="W239"/>
      <c r="X239" s="1356">
        <f>X84</f>
        <v>0</v>
      </c>
      <c r="Y239" s="1356"/>
      <c r="Z239" s="1356"/>
      <c r="AA239" s="106"/>
      <c r="AB239" s="1328">
        <f>-AP521</f>
        <v>0</v>
      </c>
      <c r="AC239" s="1329"/>
      <c r="AD239" s="1329"/>
      <c r="AE239" s="70"/>
      <c r="AF239" s="1356">
        <f>X239*(1+AB239)</f>
        <v>0</v>
      </c>
      <c r="AG239" s="1356"/>
      <c r="AH239" s="1356"/>
      <c r="AI239"/>
      <c r="AJ239" s="1266">
        <f>X490</f>
        <v>0</v>
      </c>
      <c r="AK239" s="1266"/>
      <c r="AL239" s="1266"/>
      <c r="AM239"/>
      <c r="AN239" s="1266">
        <f>ROUND(AF239*AJ239,-2)</f>
        <v>0</v>
      </c>
      <c r="AO239" s="1266"/>
      <c r="AP239" s="1266"/>
      <c r="AQ239"/>
      <c r="AR239" s="106"/>
      <c r="AS239" s="106"/>
      <c r="AT239" s="106"/>
      <c r="AU239" s="106"/>
      <c r="AV239" s="1356">
        <f>AV84</f>
        <v>0</v>
      </c>
      <c r="AW239" s="1356"/>
      <c r="AX239" s="1356"/>
      <c r="AY239" s="106"/>
      <c r="AZ239" s="1328">
        <f>-BN521</f>
        <v>0</v>
      </c>
      <c r="BA239" s="1329"/>
      <c r="BB239" s="1329"/>
      <c r="BC239" s="70"/>
      <c r="BD239" s="1356">
        <f>AV239*(1+AZ239)</f>
        <v>0</v>
      </c>
      <c r="BE239" s="1356"/>
      <c r="BF239" s="1356"/>
      <c r="BG239"/>
      <c r="BH239" s="1266">
        <f>AV490</f>
        <v>0</v>
      </c>
      <c r="BI239" s="1266"/>
      <c r="BJ239" s="1266"/>
      <c r="BK239"/>
      <c r="BL239" s="1266">
        <f t="shared" ref="BL239:BL242" si="0">ROUND(BD239*BH239,-2)</f>
        <v>0</v>
      </c>
      <c r="BM239" s="1266"/>
      <c r="BN239" s="1266"/>
      <c r="BO239" s="121"/>
      <c r="BQ239" s="216"/>
      <c r="BR239" s="216"/>
      <c r="BS239" s="216"/>
      <c r="BT239" s="216"/>
      <c r="BU239" s="216"/>
      <c r="BV239" s="216"/>
      <c r="BW239" s="216"/>
      <c r="BX239" s="216"/>
      <c r="BY239" s="216"/>
      <c r="BZ239" s="216"/>
      <c r="CA239" s="216"/>
      <c r="CB239" s="216"/>
      <c r="CC239" s="216"/>
      <c r="CD239" s="216"/>
      <c r="CE239" s="216"/>
      <c r="CF239" s="216"/>
      <c r="CG239" s="216"/>
      <c r="CH239" s="216"/>
      <c r="CI239" s="216"/>
      <c r="CJ239" s="216"/>
      <c r="CK239" s="216"/>
      <c r="CL239" s="216"/>
      <c r="CM239" s="216"/>
      <c r="CN239" s="216"/>
      <c r="CO239" s="216"/>
      <c r="CP239" s="216"/>
      <c r="CQ239" s="216"/>
      <c r="CR239" s="216"/>
      <c r="CS239" s="216"/>
      <c r="CT239" s="216"/>
      <c r="CU239" s="216"/>
      <c r="CV239" s="216"/>
      <c r="CW239" s="216"/>
      <c r="CX239" s="216"/>
      <c r="CY239" s="216"/>
      <c r="CZ239" s="216"/>
      <c r="DA239" s="216"/>
      <c r="DB239" s="216"/>
      <c r="DC239" s="216"/>
      <c r="DD239" s="216"/>
      <c r="DE239" s="216"/>
      <c r="DF239" s="216"/>
      <c r="DG239" s="216"/>
      <c r="DH239" s="216"/>
      <c r="DI239" s="216"/>
      <c r="DJ239" s="216"/>
      <c r="DK239" s="216"/>
      <c r="DL239" s="216"/>
      <c r="DM239" s="216"/>
      <c r="DN239" s="216"/>
      <c r="DO239" s="216"/>
      <c r="DP239" s="216"/>
      <c r="DQ239" s="216"/>
      <c r="DR239" s="216"/>
      <c r="DS239" s="216"/>
      <c r="DT239" s="216"/>
      <c r="DU239" s="216"/>
      <c r="DV239" s="216"/>
      <c r="DW239" s="216"/>
      <c r="DX239" s="216"/>
      <c r="DY239" s="216"/>
      <c r="DZ239" s="216"/>
      <c r="EA239" s="216"/>
      <c r="EB239" s="216"/>
      <c r="EC239" s="216"/>
      <c r="ED239" s="216"/>
      <c r="EE239" s="216"/>
      <c r="EF239" s="216"/>
      <c r="EG239" s="216"/>
      <c r="EH239" s="216"/>
      <c r="EI239" s="216"/>
      <c r="EJ239" s="216"/>
      <c r="EK239" s="216"/>
      <c r="EL239" s="216"/>
      <c r="EM239" s="216"/>
      <c r="EN239" s="216"/>
      <c r="EO239" s="216"/>
      <c r="EP239" s="216"/>
      <c r="EQ239" s="216"/>
      <c r="ER239" s="216"/>
      <c r="ES239" s="216"/>
      <c r="ET239" s="216"/>
      <c r="EU239" s="216"/>
      <c r="EV239" s="216"/>
      <c r="EW239" s="216"/>
    </row>
    <row r="240" spans="5:153" s="27" customFormat="1" ht="14" customHeight="1" x14ac:dyDescent="0.15">
      <c r="E240" s="201"/>
      <c r="G240" s="90"/>
      <c r="H240" s="1286" t="str">
        <f>I86</f>
        <v>Pompe nebulizzazione</v>
      </c>
      <c r="I240" s="1286"/>
      <c r="J240" s="1286"/>
      <c r="K240" s="1286"/>
      <c r="L240" s="1286"/>
      <c r="M240" s="1286"/>
      <c r="N240" s="1286"/>
      <c r="O240" s="1286"/>
      <c r="P240" s="1286"/>
      <c r="Q240" s="1286"/>
      <c r="R240" s="1286"/>
      <c r="S240" s="1286"/>
      <c r="T240" s="74"/>
      <c r="U240" s="95"/>
      <c r="V240" s="74"/>
      <c r="W240"/>
      <c r="X240" s="1356">
        <f>X86</f>
        <v>0</v>
      </c>
      <c r="Y240" s="1356"/>
      <c r="Z240" s="1356"/>
      <c r="AA240" s="106"/>
      <c r="AB240" s="1328">
        <f>-AP531</f>
        <v>0</v>
      </c>
      <c r="AC240" s="1329"/>
      <c r="AD240" s="1329"/>
      <c r="AE240" s="70"/>
      <c r="AF240" s="1356">
        <f>X240*(1+AB240)</f>
        <v>0</v>
      </c>
      <c r="AG240" s="1356"/>
      <c r="AH240" s="1356"/>
      <c r="AI240"/>
      <c r="AJ240" s="1266">
        <f t="shared" ref="AJ240:AJ242" si="1">X491</f>
        <v>0</v>
      </c>
      <c r="AK240" s="1266"/>
      <c r="AL240" s="1266"/>
      <c r="AM240"/>
      <c r="AN240" s="1266">
        <f t="shared" ref="AN240:AN242" si="2">ROUND(AF240*AJ240,-2)</f>
        <v>0</v>
      </c>
      <c r="AO240" s="1266"/>
      <c r="AP240" s="1266"/>
      <c r="AQ240"/>
      <c r="AR240"/>
      <c r="AS240" s="74"/>
      <c r="AT240" s="74"/>
      <c r="AU240" s="74"/>
      <c r="AV240" s="1356">
        <f>AV86</f>
        <v>0</v>
      </c>
      <c r="AW240" s="1356"/>
      <c r="AX240" s="1356"/>
      <c r="AY240" s="106"/>
      <c r="AZ240" s="1328">
        <f>-BN531</f>
        <v>0</v>
      </c>
      <c r="BA240" s="1329"/>
      <c r="BB240" s="1329"/>
      <c r="BC240" s="70"/>
      <c r="BD240" s="1356">
        <f>AV240*(1+AZ240)</f>
        <v>0</v>
      </c>
      <c r="BE240" s="1356"/>
      <c r="BF240" s="1356"/>
      <c r="BG240"/>
      <c r="BH240" s="1266">
        <f t="shared" ref="BH240:BH242" si="3">AV491</f>
        <v>0</v>
      </c>
      <c r="BI240" s="1266"/>
      <c r="BJ240" s="1266"/>
      <c r="BK240"/>
      <c r="BL240" s="1266">
        <f t="shared" si="0"/>
        <v>0</v>
      </c>
      <c r="BM240" s="1266"/>
      <c r="BN240" s="1266"/>
      <c r="BO240" s="121"/>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c r="DU240" s="201"/>
      <c r="DV240" s="201"/>
      <c r="DW240" s="201"/>
      <c r="DX240" s="201"/>
      <c r="DY240" s="201"/>
      <c r="DZ240" s="201"/>
      <c r="EA240" s="201"/>
      <c r="EB240" s="201"/>
      <c r="EC240" s="201"/>
      <c r="ED240" s="201"/>
      <c r="EE240" s="201"/>
      <c r="EF240" s="201"/>
      <c r="EG240" s="201"/>
      <c r="EH240" s="201"/>
      <c r="EI240" s="201"/>
      <c r="EJ240" s="201"/>
      <c r="EK240" s="201"/>
      <c r="EL240" s="201"/>
      <c r="EM240" s="201"/>
      <c r="EN240" s="201"/>
      <c r="EO240" s="201"/>
      <c r="EP240" s="201"/>
      <c r="EQ240" s="201"/>
      <c r="ER240" s="201"/>
      <c r="ES240" s="201"/>
      <c r="ET240" s="201"/>
      <c r="EU240" s="201"/>
      <c r="EV240" s="201"/>
      <c r="EW240" s="201"/>
    </row>
    <row r="241" spans="1:153" s="27" customFormat="1" ht="14" customHeight="1" x14ac:dyDescent="0.15">
      <c r="E241" s="201"/>
      <c r="G241" s="90"/>
      <c r="H241" s="1286" t="str">
        <f>I88</f>
        <v>Ventilatori raffreddato /condensatore</v>
      </c>
      <c r="I241" s="1286"/>
      <c r="J241" s="1286"/>
      <c r="K241" s="1286"/>
      <c r="L241" s="1286"/>
      <c r="M241" s="1286"/>
      <c r="N241" s="1286"/>
      <c r="O241" s="1286"/>
      <c r="P241" s="1286"/>
      <c r="Q241" s="1286"/>
      <c r="R241" s="1286"/>
      <c r="S241" s="1286"/>
      <c r="T241" s="74"/>
      <c r="U241" s="95"/>
      <c r="V241" s="74"/>
      <c r="W241" s="74"/>
      <c r="X241" s="1356">
        <f>X88</f>
        <v>0</v>
      </c>
      <c r="Y241" s="1356"/>
      <c r="Z241" s="1356"/>
      <c r="AA241" s="106"/>
      <c r="AB241" s="1328">
        <f>-AP541</f>
        <v>0</v>
      </c>
      <c r="AC241" s="1329"/>
      <c r="AD241" s="1329"/>
      <c r="AE241" s="70"/>
      <c r="AF241" s="1356">
        <f>X241*(1+AB241)</f>
        <v>0</v>
      </c>
      <c r="AG241" s="1356"/>
      <c r="AH241" s="1356"/>
      <c r="AI241"/>
      <c r="AJ241" s="1266">
        <f t="shared" si="1"/>
        <v>0</v>
      </c>
      <c r="AK241" s="1266"/>
      <c r="AL241" s="1266"/>
      <c r="AM241"/>
      <c r="AN241" s="1266">
        <f t="shared" si="2"/>
        <v>0</v>
      </c>
      <c r="AO241" s="1266"/>
      <c r="AP241" s="1266"/>
      <c r="AQ241"/>
      <c r="AR241"/>
      <c r="AS241" s="74"/>
      <c r="AT241" s="74"/>
      <c r="AU241" s="74"/>
      <c r="AV241" s="1356">
        <f>AV88</f>
        <v>0</v>
      </c>
      <c r="AW241" s="1356"/>
      <c r="AX241" s="1356"/>
      <c r="AY241" s="106"/>
      <c r="AZ241" s="1328">
        <f>-BN541</f>
        <v>0</v>
      </c>
      <c r="BA241" s="1329"/>
      <c r="BB241" s="1329"/>
      <c r="BC241" s="70"/>
      <c r="BD241" s="1356">
        <f>AV241*(1+AZ241)</f>
        <v>0</v>
      </c>
      <c r="BE241" s="1356"/>
      <c r="BF241" s="1356"/>
      <c r="BG241"/>
      <c r="BH241" s="1266">
        <f t="shared" si="3"/>
        <v>0</v>
      </c>
      <c r="BI241" s="1266"/>
      <c r="BJ241" s="1266"/>
      <c r="BK241"/>
      <c r="BL241" s="1266">
        <f t="shared" si="0"/>
        <v>0</v>
      </c>
      <c r="BM241" s="1266"/>
      <c r="BN241" s="1266"/>
      <c r="BO241" s="121"/>
      <c r="BQ241" s="201"/>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c r="DU241" s="201"/>
      <c r="DV241" s="201"/>
      <c r="DW241" s="201"/>
      <c r="DX241" s="201"/>
      <c r="DY241" s="201"/>
      <c r="DZ241" s="201"/>
      <c r="EA241" s="201"/>
      <c r="EB241" s="201"/>
      <c r="EC241" s="201"/>
      <c r="ED241" s="201"/>
      <c r="EE241" s="201"/>
      <c r="EF241" s="201"/>
      <c r="EG241" s="201"/>
      <c r="EH241" s="201"/>
      <c r="EI241" s="201"/>
      <c r="EJ241" s="201"/>
      <c r="EK241" s="201"/>
      <c r="EL241" s="201"/>
      <c r="EM241" s="201"/>
      <c r="EN241" s="201"/>
      <c r="EO241" s="201"/>
      <c r="EP241" s="201"/>
      <c r="EQ241" s="201"/>
      <c r="ER241" s="201"/>
      <c r="ES241" s="201"/>
      <c r="ET241" s="201"/>
      <c r="EU241" s="201"/>
      <c r="EV241" s="201"/>
      <c r="EW241" s="201"/>
    </row>
    <row r="242" spans="1:153" s="124" customFormat="1" ht="14" customHeight="1" x14ac:dyDescent="0.15">
      <c r="A242" s="124">
        <f>IF(X242+AV242&gt;0,0,IF(H242=0,1,0))</f>
        <v>1</v>
      </c>
      <c r="B242" s="771">
        <f>IF(X242=0,1,0)</f>
        <v>1</v>
      </c>
      <c r="C242" s="771">
        <f>IF(AV242=0,1,0)</f>
        <v>1</v>
      </c>
      <c r="E242" s="216"/>
      <c r="G242" s="123"/>
      <c r="H242" s="211">
        <f>I90</f>
        <v>0</v>
      </c>
      <c r="I242" s="95"/>
      <c r="J242" s="95"/>
      <c r="K242" s="95"/>
      <c r="M242" s="95"/>
      <c r="N242" s="95"/>
      <c r="O242" s="95"/>
      <c r="P242" s="95"/>
      <c r="Q242" s="95"/>
      <c r="R242" s="95"/>
      <c r="S242" s="95"/>
      <c r="T242" s="95"/>
      <c r="U242" s="95"/>
      <c r="V242" s="95"/>
      <c r="W242" s="95"/>
      <c r="X242" s="1356">
        <f>X90</f>
        <v>0</v>
      </c>
      <c r="Y242" s="1356"/>
      <c r="Z242" s="1356"/>
      <c r="AA242" s="106"/>
      <c r="AB242" s="1401">
        <f>-AP551</f>
        <v>0</v>
      </c>
      <c r="AC242" s="1291"/>
      <c r="AD242" s="1291"/>
      <c r="AE242" s="70"/>
      <c r="AF242" s="1356">
        <f>X242*(1+AB242)</f>
        <v>0</v>
      </c>
      <c r="AG242" s="1356"/>
      <c r="AH242" s="1356"/>
      <c r="AI242"/>
      <c r="AJ242" s="1266">
        <f t="shared" si="1"/>
        <v>0</v>
      </c>
      <c r="AK242" s="1266"/>
      <c r="AL242" s="1266"/>
      <c r="AM242"/>
      <c r="AN242" s="1266">
        <f t="shared" si="2"/>
        <v>0</v>
      </c>
      <c r="AO242" s="1266"/>
      <c r="AP242" s="1266"/>
      <c r="AQ242"/>
      <c r="AR242"/>
      <c r="AS242" s="74"/>
      <c r="AT242" s="74"/>
      <c r="AU242" s="74"/>
      <c r="AV242" s="1356">
        <f>AV90</f>
        <v>0</v>
      </c>
      <c r="AW242" s="1356"/>
      <c r="AX242" s="1356"/>
      <c r="AY242" s="106"/>
      <c r="AZ242" s="1401">
        <f>-BN551</f>
        <v>0</v>
      </c>
      <c r="BA242" s="1291"/>
      <c r="BB242" s="1291"/>
      <c r="BC242" s="70"/>
      <c r="BD242" s="1356">
        <f>AV242*(1+AZ242)</f>
        <v>0</v>
      </c>
      <c r="BE242" s="1356"/>
      <c r="BF242" s="1356"/>
      <c r="BG242"/>
      <c r="BH242" s="1266">
        <f t="shared" si="3"/>
        <v>0</v>
      </c>
      <c r="BI242" s="1266"/>
      <c r="BJ242" s="1266"/>
      <c r="BK242"/>
      <c r="BL242" s="1266">
        <f t="shared" si="0"/>
        <v>0</v>
      </c>
      <c r="BM242" s="1266"/>
      <c r="BN242" s="1266"/>
      <c r="BO242" s="121"/>
      <c r="BQ242" s="216"/>
      <c r="BR242" s="216"/>
      <c r="BS242" s="216"/>
      <c r="BT242" s="216"/>
      <c r="BU242" s="216"/>
      <c r="BV242" s="216"/>
      <c r="BW242" s="216"/>
      <c r="BX242" s="216"/>
      <c r="BY242" s="216"/>
      <c r="BZ242" s="216"/>
      <c r="CA242" s="216"/>
      <c r="CB242" s="216"/>
      <c r="CC242" s="216"/>
      <c r="CD242" s="216"/>
      <c r="CE242" s="216"/>
      <c r="CF242" s="216"/>
      <c r="CG242" s="216"/>
      <c r="CH242" s="216"/>
      <c r="CI242" s="216"/>
      <c r="CJ242" s="216"/>
      <c r="CK242" s="216"/>
      <c r="CL242" s="216"/>
      <c r="CM242" s="216"/>
      <c r="CN242" s="216"/>
      <c r="CO242" s="216"/>
      <c r="CP242" s="216"/>
      <c r="CQ242" s="216"/>
      <c r="CR242" s="216"/>
      <c r="CS242" s="216"/>
      <c r="CT242" s="216"/>
      <c r="CU242" s="216"/>
      <c r="CV242" s="216"/>
      <c r="CW242" s="216"/>
      <c r="CX242" s="216"/>
      <c r="CY242" s="216"/>
      <c r="CZ242" s="216"/>
      <c r="DA242" s="216"/>
      <c r="DB242" s="216"/>
      <c r="DC242" s="216"/>
      <c r="DD242" s="216"/>
      <c r="DE242" s="216"/>
      <c r="DF242" s="216"/>
      <c r="DG242" s="216"/>
      <c r="DH242" s="216"/>
      <c r="DI242" s="216"/>
      <c r="DJ242" s="216"/>
      <c r="DK242" s="216"/>
      <c r="DL242" s="216"/>
      <c r="DM242" s="216"/>
      <c r="DN242" s="216"/>
      <c r="DO242" s="216"/>
      <c r="DP242" s="216"/>
      <c r="DQ242" s="216"/>
      <c r="DR242" s="216"/>
      <c r="DS242" s="216"/>
      <c r="DT242" s="216"/>
      <c r="DU242" s="216"/>
      <c r="DV242" s="216"/>
      <c r="DW242" s="216"/>
      <c r="DX242" s="216"/>
      <c r="DY242" s="216"/>
      <c r="DZ242" s="216"/>
      <c r="EA242" s="216"/>
      <c r="EB242" s="216"/>
      <c r="EC242" s="216"/>
      <c r="ED242" s="216"/>
      <c r="EE242" s="216"/>
      <c r="EF242" s="216"/>
      <c r="EG242" s="216"/>
      <c r="EH242" s="216"/>
      <c r="EI242" s="216"/>
      <c r="EJ242" s="216"/>
      <c r="EK242" s="216"/>
      <c r="EL242" s="216"/>
      <c r="EM242" s="216"/>
      <c r="EN242" s="216"/>
      <c r="EO242" s="216"/>
      <c r="EP242" s="216"/>
      <c r="EQ242" s="216"/>
      <c r="ER242" s="216"/>
      <c r="ES242" s="216"/>
      <c r="ET242" s="216"/>
      <c r="EU242" s="216"/>
      <c r="EV242" s="216"/>
      <c r="EW242" s="216"/>
    </row>
    <row r="243" spans="1:153" s="124" customFormat="1" ht="14" customHeight="1" x14ac:dyDescent="0.15">
      <c r="A243" s="124">
        <f>IF(X243+AV243&gt;0,0,IF(H243=0,1,0))</f>
        <v>1</v>
      </c>
      <c r="B243" s="771">
        <f>IF(X243=0,1,0)</f>
        <v>1</v>
      </c>
      <c r="C243" s="771">
        <f>IF(AV243=0,1,0)</f>
        <v>1</v>
      </c>
      <c r="E243" s="216"/>
      <c r="G243" s="123"/>
      <c r="H243" s="211">
        <f>I121</f>
        <v>0</v>
      </c>
      <c r="I243" s="95"/>
      <c r="J243" s="95"/>
      <c r="K243" s="95"/>
      <c r="M243" s="95"/>
      <c r="N243" s="95"/>
      <c r="O243" s="95"/>
      <c r="P243" s="95"/>
      <c r="Q243" s="95"/>
      <c r="R243" s="95"/>
      <c r="S243" s="95"/>
      <c r="T243" s="95"/>
      <c r="U243" s="95"/>
      <c r="V243" s="95"/>
      <c r="W243" s="95"/>
      <c r="X243" s="1356">
        <f>X121</f>
        <v>0</v>
      </c>
      <c r="Y243" s="1356"/>
      <c r="Z243" s="1356"/>
      <c r="AA243" s="106"/>
      <c r="AB243" s="1401">
        <f>AP562</f>
        <v>0</v>
      </c>
      <c r="AC243" s="1291"/>
      <c r="AD243" s="1291"/>
      <c r="AE243" s="70"/>
      <c r="AF243" s="1356">
        <f>X243*(1+AB243)</f>
        <v>0</v>
      </c>
      <c r="AG243" s="1356"/>
      <c r="AH243" s="1356"/>
      <c r="AI243"/>
      <c r="AJ243" s="1266">
        <f>X494</f>
        <v>0</v>
      </c>
      <c r="AK243" s="1266"/>
      <c r="AL243" s="1266"/>
      <c r="AM243"/>
      <c r="AN243" s="1266">
        <f t="shared" ref="AN243" si="4">ROUND(AF243*AJ243,-2)</f>
        <v>0</v>
      </c>
      <c r="AO243" s="1266"/>
      <c r="AP243" s="1266"/>
      <c r="AQ243"/>
      <c r="AR243"/>
      <c r="AS243" s="74"/>
      <c r="AT243" s="74"/>
      <c r="AU243" s="74"/>
      <c r="AV243" s="1356">
        <f>AV121</f>
        <v>0</v>
      </c>
      <c r="AW243" s="1356"/>
      <c r="AX243" s="1356"/>
      <c r="AY243" s="106"/>
      <c r="AZ243" s="1401">
        <f>BN562</f>
        <v>0</v>
      </c>
      <c r="BA243" s="1291"/>
      <c r="BB243" s="1291"/>
      <c r="BC243" s="70"/>
      <c r="BD243" s="1356">
        <f>AV243*(1+AZ243)</f>
        <v>0</v>
      </c>
      <c r="BE243" s="1356"/>
      <c r="BF243" s="1356"/>
      <c r="BG243"/>
      <c r="BH243" s="1266">
        <f>AV494</f>
        <v>0</v>
      </c>
      <c r="BI243" s="1266"/>
      <c r="BJ243" s="1266"/>
      <c r="BK243"/>
      <c r="BL243" s="1266">
        <f t="shared" ref="BL243" si="5">ROUND(BD243*BH243,-2)</f>
        <v>0</v>
      </c>
      <c r="BM243" s="1266"/>
      <c r="BN243" s="1266"/>
      <c r="BO243" s="121"/>
      <c r="BQ243" s="216"/>
      <c r="BR243" s="216"/>
      <c r="BS243" s="216"/>
      <c r="BT243" s="216"/>
      <c r="BU243" s="216"/>
      <c r="BV243" s="216"/>
      <c r="BW243" s="216"/>
      <c r="BX243" s="216"/>
      <c r="BY243" s="216"/>
      <c r="BZ243" s="216"/>
      <c r="CA243" s="216"/>
      <c r="CB243" s="216"/>
      <c r="CC243" s="216"/>
      <c r="CD243" s="216"/>
      <c r="CE243" s="216"/>
      <c r="CF243" s="216"/>
      <c r="CG243" s="216"/>
      <c r="CH243" s="216"/>
      <c r="CI243" s="216"/>
      <c r="CJ243" s="216"/>
      <c r="CK243" s="216"/>
      <c r="CL243" s="216"/>
      <c r="CM243" s="216"/>
      <c r="CN243" s="216"/>
      <c r="CO243" s="216"/>
      <c r="CP243" s="216"/>
      <c r="CQ243" s="216"/>
      <c r="CR243" s="216"/>
      <c r="CS243" s="216"/>
      <c r="CT243" s="216"/>
      <c r="CU243" s="216"/>
      <c r="CV243" s="216"/>
      <c r="CW243" s="216"/>
      <c r="CX243" s="216"/>
      <c r="CY243" s="216"/>
      <c r="CZ243" s="216"/>
      <c r="DA243" s="216"/>
      <c r="DB243" s="216"/>
      <c r="DC243" s="216"/>
      <c r="DD243" s="216"/>
      <c r="DE243" s="216"/>
      <c r="DF243" s="216"/>
      <c r="DG243" s="216"/>
      <c r="DH243" s="216"/>
      <c r="DI243" s="216"/>
      <c r="DJ243" s="216"/>
      <c r="DK243" s="216"/>
      <c r="DL243" s="216"/>
      <c r="DM243" s="216"/>
      <c r="DN243" s="216"/>
      <c r="DO243" s="216"/>
      <c r="DP243" s="216"/>
      <c r="DQ243" s="216"/>
      <c r="DR243" s="216"/>
      <c r="DS243" s="216"/>
      <c r="DT243" s="216"/>
      <c r="DU243" s="216"/>
      <c r="DV243" s="216"/>
      <c r="DW243" s="216"/>
      <c r="DX243" s="216"/>
      <c r="DY243" s="216"/>
      <c r="DZ243" s="216"/>
      <c r="EA243" s="216"/>
      <c r="EB243" s="216"/>
      <c r="EC243" s="216"/>
      <c r="ED243" s="216"/>
      <c r="EE243" s="216"/>
      <c r="EF243" s="216"/>
      <c r="EG243" s="216"/>
      <c r="EH243" s="216"/>
      <c r="EI243" s="216"/>
      <c r="EJ243" s="216"/>
      <c r="EK243" s="216"/>
      <c r="EL243" s="216"/>
      <c r="EM243" s="216"/>
      <c r="EN243" s="216"/>
      <c r="EO243" s="216"/>
      <c r="EP243" s="216"/>
      <c r="EQ243" s="216"/>
      <c r="ER243" s="216"/>
      <c r="ES243" s="216"/>
      <c r="ET243" s="216"/>
      <c r="EU243" s="216"/>
      <c r="EV243" s="216"/>
      <c r="EW243" s="216"/>
    </row>
    <row r="244" spans="1:153" s="124" customFormat="1" ht="14" hidden="1" customHeight="1" outlineLevel="1" x14ac:dyDescent="0.15">
      <c r="E244" s="216"/>
      <c r="G244" s="1060"/>
      <c r="H244" s="1558" t="str">
        <f>X!$C$232</f>
        <v>Totale</v>
      </c>
      <c r="I244" s="1559"/>
      <c r="J244" s="1559"/>
      <c r="K244" s="1559"/>
      <c r="L244" s="1559"/>
      <c r="M244" s="1559"/>
      <c r="N244" s="1559"/>
      <c r="O244" s="1559"/>
      <c r="P244" s="1559"/>
      <c r="Q244" s="1559"/>
      <c r="R244" s="1559"/>
      <c r="S244" s="1559"/>
      <c r="T244" s="115"/>
      <c r="U244" s="151"/>
      <c r="V244" s="115"/>
      <c r="W244" s="115"/>
      <c r="X244" s="1301"/>
      <c r="Y244" s="1301"/>
      <c r="Z244" s="1301"/>
      <c r="AA244" s="137"/>
      <c r="AB244" s="1355"/>
      <c r="AC244" s="1355"/>
      <c r="AD244" s="1355"/>
      <c r="AE244" s="178"/>
      <c r="AF244" s="1356"/>
      <c r="AG244" s="1356"/>
      <c r="AH244" s="1356"/>
      <c r="AI244" s="179"/>
      <c r="AJ244" s="1266"/>
      <c r="AK244" s="1266"/>
      <c r="AL244" s="1266"/>
      <c r="AM244" s="179"/>
      <c r="AN244" s="1266">
        <f>SUM(AN239:AP243)</f>
        <v>0</v>
      </c>
      <c r="AO244" s="1266"/>
      <c r="AP244" s="1266"/>
      <c r="AQ244" s="179"/>
      <c r="AR244" s="179"/>
      <c r="AS244" s="115"/>
      <c r="AT244" s="115"/>
      <c r="AU244" s="115"/>
      <c r="AV244" s="1301"/>
      <c r="AW244" s="1301"/>
      <c r="AX244" s="1301"/>
      <c r="AY244" s="137"/>
      <c r="AZ244" s="1355"/>
      <c r="BA244" s="1355"/>
      <c r="BB244" s="1355"/>
      <c r="BC244" s="178"/>
      <c r="BD244" s="1356"/>
      <c r="BE244" s="1356"/>
      <c r="BF244" s="1356"/>
      <c r="BG244" s="179"/>
      <c r="BH244" s="1356"/>
      <c r="BI244" s="1356"/>
      <c r="BJ244" s="1356"/>
      <c r="BK244" s="179"/>
      <c r="BL244" s="1266">
        <f>SUM(BL239:BN243)</f>
        <v>0</v>
      </c>
      <c r="BM244" s="1266"/>
      <c r="BN244" s="1266"/>
      <c r="BO244" s="180"/>
      <c r="BQ244" s="216"/>
      <c r="BR244" s="216"/>
      <c r="BS244" s="216"/>
      <c r="BT244" s="216"/>
      <c r="BU244" s="216"/>
      <c r="BV244" s="216"/>
      <c r="BW244" s="216"/>
      <c r="BX244" s="216"/>
      <c r="BY244" s="216"/>
      <c r="BZ244" s="216"/>
      <c r="CA244" s="216"/>
      <c r="CB244" s="216"/>
      <c r="CC244" s="216"/>
      <c r="CD244" s="216"/>
      <c r="CE244" s="216"/>
      <c r="CF244" s="216"/>
      <c r="CG244" s="216"/>
      <c r="CH244" s="216"/>
      <c r="CI244" s="216"/>
      <c r="CJ244" s="216"/>
      <c r="CK244" s="216"/>
      <c r="CL244" s="216"/>
      <c r="CM244" s="216"/>
      <c r="CN244" s="216"/>
      <c r="CO244" s="216"/>
      <c r="CP244" s="216"/>
      <c r="CQ244" s="216"/>
      <c r="CR244" s="216"/>
      <c r="CS244" s="216"/>
      <c r="CT244" s="216"/>
      <c r="CU244" s="216"/>
      <c r="CV244" s="216"/>
      <c r="CW244" s="216"/>
      <c r="CX244" s="216"/>
      <c r="CY244" s="216"/>
      <c r="CZ244" s="216"/>
      <c r="DA244" s="216"/>
      <c r="DB244" s="216"/>
      <c r="DC244" s="216"/>
      <c r="DD244" s="216"/>
      <c r="DE244" s="216"/>
      <c r="DF244" s="216"/>
      <c r="DG244" s="216"/>
      <c r="DH244" s="216"/>
      <c r="DI244" s="216"/>
      <c r="DJ244" s="216"/>
      <c r="DK244" s="216"/>
      <c r="DL244" s="216"/>
      <c r="DM244" s="216"/>
      <c r="DN244" s="216"/>
      <c r="DO244" s="216"/>
      <c r="DP244" s="216"/>
      <c r="DQ244" s="216"/>
      <c r="DR244" s="216"/>
      <c r="DS244" s="216"/>
      <c r="DT244" s="216"/>
      <c r="DU244" s="216"/>
      <c r="DV244" s="216"/>
      <c r="DW244" s="216"/>
      <c r="DX244" s="216"/>
      <c r="DY244" s="216"/>
      <c r="DZ244" s="216"/>
      <c r="EA244" s="216"/>
      <c r="EB244" s="216"/>
      <c r="EC244" s="216"/>
      <c r="ED244" s="216"/>
      <c r="EE244" s="216"/>
      <c r="EF244" s="216"/>
      <c r="EG244" s="216"/>
      <c r="EH244" s="216"/>
      <c r="EI244" s="216"/>
      <c r="EJ244" s="216"/>
      <c r="EK244" s="216"/>
      <c r="EL244" s="216"/>
      <c r="EM244" s="216"/>
      <c r="EN244" s="216"/>
      <c r="EO244" s="216"/>
      <c r="EP244" s="216"/>
      <c r="EQ244" s="216"/>
      <c r="ER244" s="216"/>
      <c r="ES244" s="216"/>
      <c r="ET244" s="216"/>
      <c r="EU244" s="216"/>
      <c r="EV244" s="216"/>
      <c r="EW244" s="216"/>
    </row>
    <row r="245" spans="1:153" s="27" customFormat="1" ht="6" customHeight="1" collapsed="1" x14ac:dyDescent="0.15">
      <c r="E245" s="201"/>
      <c r="G245" s="90"/>
      <c r="H245" s="347"/>
      <c r="I245" s="74"/>
      <c r="J245" s="74"/>
      <c r="K245" s="74"/>
      <c r="L245" s="74"/>
      <c r="M245" s="74"/>
      <c r="N245" s="74"/>
      <c r="O245" s="74"/>
      <c r="P245" s="74"/>
      <c r="Q245" s="74"/>
      <c r="R245" s="74"/>
      <c r="S245" s="74"/>
      <c r="T245" s="74"/>
      <c r="U245" s="95"/>
      <c r="V245" s="74"/>
      <c r="W245" s="74"/>
      <c r="X245" s="106"/>
      <c r="Y245" s="106"/>
      <c r="Z245" s="106"/>
      <c r="AA245" s="106"/>
      <c r="AB245" s="106"/>
      <c r="AC245" s="106"/>
      <c r="AD245" s="106"/>
      <c r="AE245"/>
      <c r="AF245"/>
      <c r="AG245"/>
      <c r="AH245"/>
      <c r="AI245"/>
      <c r="AJ245"/>
      <c r="AK245"/>
      <c r="AL245"/>
      <c r="AM245"/>
      <c r="AN245"/>
      <c r="AO245"/>
      <c r="AP245"/>
      <c r="AQ245"/>
      <c r="AR245"/>
      <c r="AS245" s="106"/>
      <c r="AT245" s="106"/>
      <c r="AU245" s="106"/>
      <c r="AV245" s="106"/>
      <c r="AW245" s="106"/>
      <c r="AX245" s="106"/>
      <c r="AY245" s="106"/>
      <c r="AZ245" s="106"/>
      <c r="BA245" s="106"/>
      <c r="BB245" s="106"/>
      <c r="BC245"/>
      <c r="BD245"/>
      <c r="BE245"/>
      <c r="BF245"/>
      <c r="BG245"/>
      <c r="BH245"/>
      <c r="BI245"/>
      <c r="BJ245"/>
      <c r="BK245"/>
      <c r="BL245"/>
      <c r="BM245"/>
      <c r="BN245"/>
      <c r="BO245" s="121"/>
      <c r="BQ245" s="201"/>
      <c r="BR245" s="201"/>
      <c r="BS245" s="201"/>
      <c r="BT245" s="201"/>
      <c r="BU245" s="201"/>
      <c r="BV245" s="201"/>
      <c r="BW245" s="201"/>
      <c r="BX245" s="201"/>
      <c r="BY245" s="201"/>
      <c r="BZ245" s="201"/>
      <c r="CA245" s="201"/>
      <c r="CB245" s="201"/>
      <c r="CC245" s="201"/>
      <c r="CD245" s="201"/>
      <c r="CE245" s="201"/>
      <c r="CF245" s="201"/>
      <c r="CG245" s="201"/>
      <c r="CH245" s="201"/>
      <c r="CI245" s="201"/>
      <c r="CJ245" s="201"/>
      <c r="CK245" s="201"/>
      <c r="CL245" s="201"/>
      <c r="CM245" s="201"/>
      <c r="CN245" s="201"/>
      <c r="CO245" s="201"/>
      <c r="CP245" s="201"/>
      <c r="CQ245" s="201"/>
      <c r="CR245" s="201"/>
      <c r="CS245" s="201"/>
      <c r="CT245" s="201"/>
      <c r="CU245" s="201"/>
      <c r="CV245" s="201"/>
      <c r="CW245" s="201"/>
      <c r="CX245" s="201"/>
      <c r="CY245" s="201"/>
      <c r="CZ245" s="201"/>
      <c r="DA245" s="201"/>
      <c r="DB245" s="201"/>
      <c r="DC245" s="201"/>
      <c r="DD245" s="201"/>
      <c r="DE245" s="201"/>
      <c r="DF245" s="201"/>
      <c r="DG245" s="201"/>
      <c r="DH245" s="201"/>
      <c r="DI245" s="201"/>
      <c r="DJ245" s="201"/>
      <c r="DK245" s="201"/>
      <c r="DL245" s="201"/>
      <c r="DM245" s="201"/>
      <c r="DN245" s="201"/>
      <c r="DO245" s="201"/>
      <c r="DP245" s="201"/>
      <c r="DQ245" s="201"/>
      <c r="DR245" s="201"/>
      <c r="DS245" s="201"/>
      <c r="DT245" s="201"/>
      <c r="DU245" s="201"/>
      <c r="DV245" s="201"/>
      <c r="DW245" s="201"/>
      <c r="DX245" s="201"/>
      <c r="DY245" s="201"/>
      <c r="DZ245" s="201"/>
      <c r="EA245" s="201"/>
      <c r="EB245" s="201"/>
      <c r="EC245" s="201"/>
      <c r="ED245" s="201"/>
      <c r="EE245" s="201"/>
      <c r="EF245" s="201"/>
      <c r="EG245" s="201"/>
      <c r="EH245" s="201"/>
      <c r="EI245" s="201"/>
      <c r="EJ245" s="201"/>
      <c r="EK245" s="201"/>
      <c r="EL245" s="201"/>
      <c r="EM245" s="201"/>
      <c r="EN245" s="201"/>
      <c r="EO245" s="201"/>
      <c r="EP245" s="201"/>
      <c r="EQ245" s="201"/>
      <c r="ER245" s="201"/>
      <c r="ES245" s="201"/>
      <c r="ET245" s="201"/>
      <c r="EU245" s="201"/>
      <c r="EV245" s="201"/>
      <c r="EW245" s="201"/>
    </row>
    <row r="246" spans="1:153" s="124" customFormat="1" ht="14" customHeight="1" x14ac:dyDescent="0.15">
      <c r="E246" s="216"/>
      <c r="G246" s="123"/>
      <c r="H246" s="1558" t="str">
        <f>CONCATENATE(X!$C$232," (",X!$C$386,")")</f>
        <v>Totale (arrotondati)</v>
      </c>
      <c r="I246" s="1559"/>
      <c r="J246" s="1559"/>
      <c r="K246" s="1559"/>
      <c r="L246" s="1559"/>
      <c r="M246" s="1559"/>
      <c r="N246" s="1559"/>
      <c r="O246" s="1559"/>
      <c r="P246" s="1559"/>
      <c r="Q246" s="1559"/>
      <c r="R246" s="1559"/>
      <c r="S246" s="1559"/>
      <c r="T246" s="115"/>
      <c r="U246" s="151"/>
      <c r="V246" s="115"/>
      <c r="W246" s="115"/>
      <c r="X246" s="1301"/>
      <c r="Y246" s="1301"/>
      <c r="Z246" s="1301"/>
      <c r="AA246" s="137"/>
      <c r="AB246" s="1355"/>
      <c r="AC246" s="1355"/>
      <c r="AD246" s="1355"/>
      <c r="AE246" s="178"/>
      <c r="AF246" s="1494"/>
      <c r="AG246" s="1494"/>
      <c r="AH246" s="1494"/>
      <c r="AI246" s="179"/>
      <c r="AJ246" s="1494"/>
      <c r="AK246" s="1494"/>
      <c r="AL246" s="1494"/>
      <c r="AM246" s="179"/>
      <c r="AN246" s="1582">
        <f>IF(AN244&gt;10000,ROUND(AN244,-3),ROUND(AN244,-2))</f>
        <v>0</v>
      </c>
      <c r="AO246" s="1582"/>
      <c r="AP246" s="1582"/>
      <c r="AQ246" s="179"/>
      <c r="AR246" s="179"/>
      <c r="AS246" s="115"/>
      <c r="AT246" s="115"/>
      <c r="AU246" s="115"/>
      <c r="AV246" s="1301"/>
      <c r="AW246" s="1301"/>
      <c r="AX246" s="1301"/>
      <c r="AY246" s="137"/>
      <c r="AZ246" s="1355"/>
      <c r="BA246" s="1355"/>
      <c r="BB246" s="1355"/>
      <c r="BC246" s="178"/>
      <c r="BD246" s="1494"/>
      <c r="BE246" s="1494"/>
      <c r="BF246" s="1494"/>
      <c r="BG246" s="179"/>
      <c r="BH246" s="1494"/>
      <c r="BI246" s="1494"/>
      <c r="BJ246" s="1494"/>
      <c r="BK246" s="179"/>
      <c r="BL246" s="1582">
        <f>IF(BL244&gt;10000,ROUND(BL244,-3),ROUND(BL244,-2))</f>
        <v>0</v>
      </c>
      <c r="BM246" s="1582"/>
      <c r="BN246" s="1582"/>
      <c r="BO246" s="180"/>
      <c r="BQ246" s="216"/>
      <c r="BR246" s="216"/>
      <c r="BS246" s="216"/>
      <c r="BT246" s="216"/>
      <c r="BU246" s="216"/>
      <c r="BV246" s="216"/>
      <c r="BW246" s="216"/>
      <c r="BX246" s="216"/>
      <c r="BY246" s="216"/>
      <c r="BZ246" s="216"/>
      <c r="CA246" s="216"/>
      <c r="CB246" s="216"/>
      <c r="CC246" s="216"/>
      <c r="CD246" s="216"/>
      <c r="CE246" s="216"/>
      <c r="CF246" s="216"/>
      <c r="CG246" s="216"/>
      <c r="CH246" s="216"/>
      <c r="CI246" s="216"/>
      <c r="CJ246" s="216"/>
      <c r="CK246" s="216"/>
      <c r="CL246" s="216"/>
      <c r="CM246" s="216"/>
      <c r="CN246" s="216"/>
      <c r="CO246" s="216"/>
      <c r="CP246" s="216"/>
      <c r="CQ246" s="216"/>
      <c r="CR246" s="216"/>
      <c r="CS246" s="216"/>
      <c r="CT246" s="216"/>
      <c r="CU246" s="216"/>
      <c r="CV246" s="216"/>
      <c r="CW246" s="216"/>
      <c r="CX246" s="216"/>
      <c r="CY246" s="216"/>
      <c r="CZ246" s="216"/>
      <c r="DA246" s="216"/>
      <c r="DB246" s="216"/>
      <c r="DC246" s="216"/>
      <c r="DD246" s="216"/>
      <c r="DE246" s="216"/>
      <c r="DF246" s="216"/>
      <c r="DG246" s="216"/>
      <c r="DH246" s="216"/>
      <c r="DI246" s="216"/>
      <c r="DJ246" s="216"/>
      <c r="DK246" s="216"/>
      <c r="DL246" s="216"/>
      <c r="DM246" s="216"/>
      <c r="DN246" s="216"/>
      <c r="DO246" s="216"/>
      <c r="DP246" s="216"/>
      <c r="DQ246" s="216"/>
      <c r="DR246" s="216"/>
      <c r="DS246" s="216"/>
      <c r="DT246" s="216"/>
      <c r="DU246" s="216"/>
      <c r="DV246" s="216"/>
      <c r="DW246" s="216"/>
      <c r="DX246" s="216"/>
      <c r="DY246" s="216"/>
      <c r="DZ246" s="216"/>
      <c r="EA246" s="216"/>
      <c r="EB246" s="216"/>
      <c r="EC246" s="216"/>
      <c r="ED246" s="216"/>
      <c r="EE246" s="216"/>
      <c r="EF246" s="216"/>
      <c r="EG246" s="216"/>
      <c r="EH246" s="216"/>
      <c r="EI246" s="216"/>
      <c r="EJ246" s="216"/>
      <c r="EK246" s="216"/>
      <c r="EL246" s="216"/>
      <c r="EM246" s="216"/>
      <c r="EN246" s="216"/>
      <c r="EO246" s="216"/>
      <c r="EP246" s="216"/>
      <c r="EQ246" s="216"/>
      <c r="ER246" s="216"/>
      <c r="ES246" s="216"/>
      <c r="ET246" s="216"/>
      <c r="EU246" s="216"/>
      <c r="EV246" s="216"/>
      <c r="EW246" s="216"/>
    </row>
    <row r="247" spans="1:153" x14ac:dyDescent="0.15">
      <c r="E247" s="63"/>
      <c r="G247" s="118"/>
      <c r="BO247" s="121"/>
    </row>
    <row r="248" spans="1:153" x14ac:dyDescent="0.15">
      <c r="E248" s="63"/>
      <c r="G248" s="118"/>
      <c r="BO248" s="121"/>
    </row>
    <row r="249" spans="1:153" x14ac:dyDescent="0.15">
      <c r="E249" s="63"/>
      <c r="G249" s="118"/>
      <c r="H249" s="364">
        <v>5.4</v>
      </c>
      <c r="I249" s="392" t="str">
        <f>X!$C$98</f>
        <v>Consumo elettricità aggregati ausiliari «parte fredda»</v>
      </c>
      <c r="X249" s="1542" t="s">
        <v>127</v>
      </c>
      <c r="Y249" s="1542"/>
      <c r="Z249" s="1542"/>
      <c r="AA249" s="37"/>
      <c r="AB249" s="1556" t="str">
        <f>AB236</f>
        <v>Regolazione</v>
      </c>
      <c r="AC249" s="1542"/>
      <c r="AD249" s="1542"/>
      <c r="AE249" s="37"/>
      <c r="AF249" s="1556" t="str">
        <f>AF236</f>
        <v>Pe (corr.)</v>
      </c>
      <c r="AG249" s="1542"/>
      <c r="AH249" s="1542"/>
      <c r="AI249" s="34"/>
      <c r="AJ249" s="1556" t="str">
        <f>X!$C$163</f>
        <v>Durata</v>
      </c>
      <c r="AK249" s="1542"/>
      <c r="AL249" s="1542"/>
      <c r="AM249" s="34"/>
      <c r="AN249" s="1556" t="s">
        <v>1680</v>
      </c>
      <c r="AO249" s="1542"/>
      <c r="AP249" s="1542"/>
      <c r="AR249" s="106"/>
      <c r="AS249" s="106"/>
      <c r="AT249" s="106"/>
      <c r="AU249" s="106"/>
      <c r="AV249" s="1542" t="s">
        <v>127</v>
      </c>
      <c r="AW249" s="1542"/>
      <c r="AX249" s="1542"/>
      <c r="AY249" s="37"/>
      <c r="AZ249" s="1542" t="str">
        <f>AZ236</f>
        <v>Regolazione</v>
      </c>
      <c r="BA249" s="1542"/>
      <c r="BB249" s="1542"/>
      <c r="BC249" s="37"/>
      <c r="BD249" s="1542" t="str">
        <f>BD236</f>
        <v>Pe (corr.)</v>
      </c>
      <c r="BE249" s="1542"/>
      <c r="BF249" s="1542"/>
      <c r="BG249" s="34"/>
      <c r="BH249" s="1556" t="str">
        <f>X!$C$163</f>
        <v>Durata</v>
      </c>
      <c r="BI249" s="1542"/>
      <c r="BJ249" s="1542"/>
      <c r="BK249" s="34"/>
      <c r="BL249" s="1556" t="s">
        <v>1680</v>
      </c>
      <c r="BM249" s="1542"/>
      <c r="BN249" s="1542"/>
      <c r="BO249" s="121"/>
    </row>
    <row r="250" spans="1:153" x14ac:dyDescent="0.15">
      <c r="E250" s="63"/>
      <c r="G250" s="118"/>
      <c r="H250" s="364"/>
      <c r="I250" s="392"/>
      <c r="X250" s="1033"/>
      <c r="Y250" s="1033"/>
      <c r="Z250" s="1033"/>
      <c r="AA250" s="35"/>
      <c r="AB250" s="1034"/>
      <c r="AC250" s="1033"/>
      <c r="AD250" s="1033"/>
      <c r="AE250" s="35"/>
      <c r="AF250" s="1034"/>
      <c r="AG250" s="1033"/>
      <c r="AH250" s="1033"/>
      <c r="AL250" s="70" t="s">
        <v>116</v>
      </c>
      <c r="AP250" s="70" t="s">
        <v>176</v>
      </c>
      <c r="AR250" s="106"/>
      <c r="AT250" s="106"/>
      <c r="AU250" s="106"/>
      <c r="AV250" s="1033"/>
      <c r="AW250" s="1033"/>
      <c r="AX250" s="1033"/>
      <c r="AY250" s="35"/>
      <c r="AZ250" s="1034"/>
      <c r="BA250" s="1033"/>
      <c r="BB250" s="1033"/>
      <c r="BC250" s="35"/>
      <c r="BD250" s="1034"/>
      <c r="BE250" s="1033"/>
      <c r="BF250" s="1033"/>
      <c r="BJ250" s="70" t="s">
        <v>116</v>
      </c>
      <c r="BN250" s="70" t="s">
        <v>176</v>
      </c>
      <c r="BO250" s="121"/>
    </row>
    <row r="251" spans="1:153" s="27" customFormat="1" ht="6" customHeight="1" x14ac:dyDescent="0.15">
      <c r="E251" s="201"/>
      <c r="G251" s="90"/>
      <c r="H251" s="347"/>
      <c r="I251" s="74"/>
      <c r="J251" s="74"/>
      <c r="K251" s="74"/>
      <c r="L251" s="74"/>
      <c r="M251" s="74"/>
      <c r="N251" s="74"/>
      <c r="O251" s="74"/>
      <c r="P251" s="74"/>
      <c r="Q251" s="74"/>
      <c r="R251" s="74"/>
      <c r="S251" s="74"/>
      <c r="T251" s="74"/>
      <c r="U251" s="95"/>
      <c r="V251" s="74"/>
      <c r="W251" s="74"/>
      <c r="X251" s="106"/>
      <c r="Y251" s="106"/>
      <c r="Z251" s="106"/>
      <c r="AA251" s="106"/>
      <c r="AB251" s="106"/>
      <c r="AC251" s="106"/>
      <c r="AD251" s="106"/>
      <c r="AE251"/>
      <c r="AF251"/>
      <c r="AG251"/>
      <c r="AH251"/>
      <c r="AI251"/>
      <c r="AJ251"/>
      <c r="AK251"/>
      <c r="AL251"/>
      <c r="AM251"/>
      <c r="AN251"/>
      <c r="AO251"/>
      <c r="AP251"/>
      <c r="AQ251"/>
      <c r="AR251" s="106"/>
      <c r="AS251" s="106"/>
      <c r="AT251" s="106"/>
      <c r="AU251" s="106"/>
      <c r="AV251" s="106"/>
      <c r="AW251" s="106"/>
      <c r="AX251" s="106"/>
      <c r="AY251" s="106"/>
      <c r="AZ251" s="106"/>
      <c r="BA251" s="106"/>
      <c r="BB251" s="106"/>
      <c r="BC251"/>
      <c r="BD251"/>
      <c r="BE251"/>
      <c r="BF251"/>
      <c r="BG251"/>
      <c r="BH251"/>
      <c r="BI251"/>
      <c r="BJ251"/>
      <c r="BK251"/>
      <c r="BL251"/>
      <c r="BM251"/>
      <c r="BN251"/>
      <c r="BO251" s="121"/>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c r="DU251" s="201"/>
      <c r="DV251" s="201"/>
      <c r="DW251" s="201"/>
      <c r="DX251" s="201"/>
      <c r="DY251" s="201"/>
      <c r="DZ251" s="201"/>
      <c r="EA251" s="201"/>
      <c r="EB251" s="201"/>
      <c r="EC251" s="201"/>
      <c r="ED251" s="201"/>
      <c r="EE251" s="201"/>
      <c r="EF251" s="201"/>
      <c r="EG251" s="201"/>
      <c r="EH251" s="201"/>
      <c r="EI251" s="201"/>
      <c r="EJ251" s="201"/>
      <c r="EK251" s="201"/>
      <c r="EL251" s="201"/>
      <c r="EM251" s="201"/>
      <c r="EN251" s="201"/>
      <c r="EO251" s="201"/>
      <c r="EP251" s="201"/>
      <c r="EQ251" s="201"/>
      <c r="ER251" s="201"/>
      <c r="ES251" s="201"/>
      <c r="ET251" s="201"/>
      <c r="EU251" s="201"/>
      <c r="EV251" s="201"/>
      <c r="EW251" s="201"/>
    </row>
    <row r="252" spans="1:153" s="124" customFormat="1" ht="14" customHeight="1" x14ac:dyDescent="0.15">
      <c r="A252" s="124">
        <f>IF(X252+AV252&gt;0,0,IF(H252=0,1,0))</f>
        <v>1</v>
      </c>
      <c r="B252" s="771">
        <f>IF(X252=0,1,0)</f>
        <v>1</v>
      </c>
      <c r="C252" s="771">
        <f>IF(AV252=0,1,0)</f>
        <v>1</v>
      </c>
      <c r="E252" s="216"/>
      <c r="G252" s="123"/>
      <c r="H252" s="211">
        <f>I103</f>
        <v>0</v>
      </c>
      <c r="I252" s="95"/>
      <c r="J252" s="95"/>
      <c r="K252" s="95"/>
      <c r="M252" s="95"/>
      <c r="N252" s="95"/>
      <c r="O252" s="95"/>
      <c r="P252" s="95"/>
      <c r="Q252" s="95"/>
      <c r="R252" s="95"/>
      <c r="S252" s="95"/>
      <c r="T252" s="95"/>
      <c r="U252" s="95"/>
      <c r="V252" s="95"/>
      <c r="W252" s="95"/>
      <c r="X252" s="1356">
        <f>X103</f>
        <v>0</v>
      </c>
      <c r="Y252" s="1356"/>
      <c r="Z252" s="1356"/>
      <c r="AA252" s="106"/>
      <c r="AB252" s="1401">
        <f>-AP576</f>
        <v>0</v>
      </c>
      <c r="AC252" s="1291"/>
      <c r="AD252" s="1291"/>
      <c r="AE252" s="70"/>
      <c r="AF252" s="1356">
        <f>X252*(1+AB252)</f>
        <v>0</v>
      </c>
      <c r="AG252" s="1356"/>
      <c r="AH252" s="1356"/>
      <c r="AI252"/>
      <c r="AJ252" s="1266">
        <f>X475</f>
        <v>0</v>
      </c>
      <c r="AK252" s="1266"/>
      <c r="AL252" s="1266"/>
      <c r="AM252"/>
      <c r="AN252" s="1266">
        <f>ROUND(AF252*AJ252,-2)</f>
        <v>0</v>
      </c>
      <c r="AO252" s="1266"/>
      <c r="AP252" s="1266"/>
      <c r="AQ252"/>
      <c r="AR252"/>
      <c r="AS252" s="74"/>
      <c r="AT252" s="74"/>
      <c r="AU252" s="74"/>
      <c r="AV252" s="1356">
        <f>AV103</f>
        <v>0</v>
      </c>
      <c r="AW252" s="1356"/>
      <c r="AX252" s="1356"/>
      <c r="AY252" s="106"/>
      <c r="AZ252" s="1401">
        <f>-BN576</f>
        <v>0</v>
      </c>
      <c r="BA252" s="1291"/>
      <c r="BB252" s="1291"/>
      <c r="BC252" s="70"/>
      <c r="BD252" s="1356">
        <f>AV252*(1+AZ252)</f>
        <v>0</v>
      </c>
      <c r="BE252" s="1356"/>
      <c r="BF252" s="1356"/>
      <c r="BG252"/>
      <c r="BH252" s="1266">
        <f>AV475</f>
        <v>0</v>
      </c>
      <c r="BI252" s="1266"/>
      <c r="BJ252" s="1266"/>
      <c r="BK252"/>
      <c r="BL252" s="1266">
        <f>ROUND(BD252*BH252,-2)</f>
        <v>0</v>
      </c>
      <c r="BM252" s="1266"/>
      <c r="BN252" s="1266"/>
      <c r="BO252" s="121"/>
      <c r="BQ252" s="216"/>
      <c r="BR252" s="216"/>
      <c r="BS252" s="216"/>
      <c r="BT252" s="216"/>
      <c r="BU252" s="216"/>
      <c r="BV252" s="216"/>
      <c r="BW252" s="216"/>
      <c r="BX252" s="216"/>
      <c r="BY252" s="216"/>
      <c r="BZ252" s="216"/>
      <c r="CA252" s="216"/>
      <c r="CB252" s="216"/>
      <c r="CC252" s="216"/>
      <c r="CD252" s="216"/>
      <c r="CE252" s="216"/>
      <c r="CF252" s="216"/>
      <c r="CG252" s="216"/>
      <c r="CH252" s="216"/>
      <c r="CI252" s="216"/>
      <c r="CJ252" s="216"/>
      <c r="CK252" s="216"/>
      <c r="CL252" s="216"/>
      <c r="CM252" s="216"/>
      <c r="CN252" s="216"/>
      <c r="CO252" s="216"/>
      <c r="CP252" s="216"/>
      <c r="CQ252" s="216"/>
      <c r="CR252" s="216"/>
      <c r="CS252" s="216"/>
      <c r="CT252" s="216"/>
      <c r="CU252" s="216"/>
      <c r="CV252" s="216"/>
      <c r="CW252" s="216"/>
      <c r="CX252" s="216"/>
      <c r="CY252" s="216"/>
      <c r="CZ252" s="216"/>
      <c r="DA252" s="216"/>
      <c r="DB252" s="216"/>
      <c r="DC252" s="216"/>
      <c r="DD252" s="216"/>
      <c r="DE252" s="216"/>
      <c r="DF252" s="216"/>
      <c r="DG252" s="216"/>
      <c r="DH252" s="216"/>
      <c r="DI252" s="216"/>
      <c r="DJ252" s="216"/>
      <c r="DK252" s="216"/>
      <c r="DL252" s="216"/>
      <c r="DM252" s="216"/>
      <c r="DN252" s="216"/>
      <c r="DO252" s="216"/>
      <c r="DP252" s="216"/>
      <c r="DQ252" s="216"/>
      <c r="DR252" s="216"/>
      <c r="DS252" s="216"/>
      <c r="DT252" s="216"/>
      <c r="DU252" s="216"/>
      <c r="DV252" s="216"/>
      <c r="DW252" s="216"/>
      <c r="DX252" s="216"/>
      <c r="DY252" s="216"/>
      <c r="DZ252" s="216"/>
      <c r="EA252" s="216"/>
      <c r="EB252" s="216"/>
      <c r="EC252" s="216"/>
      <c r="ED252" s="216"/>
      <c r="EE252" s="216"/>
      <c r="EF252" s="216"/>
      <c r="EG252" s="216"/>
      <c r="EH252" s="216"/>
      <c r="EI252" s="216"/>
      <c r="EJ252" s="216"/>
      <c r="EK252" s="216"/>
      <c r="EL252" s="216"/>
      <c r="EM252" s="216"/>
      <c r="EN252" s="216"/>
      <c r="EO252" s="216"/>
      <c r="EP252" s="216"/>
      <c r="EQ252" s="216"/>
      <c r="ER252" s="216"/>
      <c r="ES252" s="216"/>
      <c r="ET252" s="216"/>
      <c r="EU252" s="216"/>
      <c r="EV252" s="216"/>
      <c r="EW252" s="216"/>
    </row>
    <row r="253" spans="1:153" s="124" customFormat="1" ht="14" customHeight="1" x14ac:dyDescent="0.15">
      <c r="A253" s="124">
        <f>IF(X253+AV253&gt;0,0,IF(H253=0,1,0))</f>
        <v>1</v>
      </c>
      <c r="B253" s="771">
        <f>IF(X253=0,1,0)</f>
        <v>1</v>
      </c>
      <c r="C253" s="771">
        <f>IF(AV253=0,1,0)</f>
        <v>1</v>
      </c>
      <c r="E253" s="216"/>
      <c r="G253" s="123"/>
      <c r="H253" s="211">
        <f>I105</f>
        <v>0</v>
      </c>
      <c r="I253" s="95"/>
      <c r="J253" s="95"/>
      <c r="K253" s="95"/>
      <c r="M253" s="95"/>
      <c r="N253" s="95"/>
      <c r="O253" s="95"/>
      <c r="P253" s="95"/>
      <c r="Q253" s="95"/>
      <c r="R253" s="95"/>
      <c r="S253" s="95"/>
      <c r="T253" s="95"/>
      <c r="U253" s="95"/>
      <c r="V253" s="95"/>
      <c r="W253" s="95"/>
      <c r="X253" s="1356">
        <f>X105</f>
        <v>0</v>
      </c>
      <c r="Y253" s="1356"/>
      <c r="Z253" s="1356"/>
      <c r="AA253" s="106"/>
      <c r="AB253" s="1401">
        <f>-AP586</f>
        <v>0</v>
      </c>
      <c r="AC253" s="1291"/>
      <c r="AD253" s="1291"/>
      <c r="AE253" s="70"/>
      <c r="AF253" s="1356">
        <f>X253*(1+AB253)</f>
        <v>0</v>
      </c>
      <c r="AG253" s="1356"/>
      <c r="AH253" s="1356"/>
      <c r="AI253"/>
      <c r="AJ253" s="1266">
        <f>AJ252</f>
        <v>0</v>
      </c>
      <c r="AK253" s="1266"/>
      <c r="AL253" s="1266"/>
      <c r="AM253"/>
      <c r="AN253" s="1266">
        <f>ROUND(AF253*AJ253,-2)</f>
        <v>0</v>
      </c>
      <c r="AO253" s="1266"/>
      <c r="AP253" s="1266"/>
      <c r="AQ253"/>
      <c r="AR253"/>
      <c r="AS253" s="74"/>
      <c r="AT253" s="74"/>
      <c r="AU253" s="74"/>
      <c r="AV253" s="1356">
        <f>AV105</f>
        <v>0</v>
      </c>
      <c r="AW253" s="1356"/>
      <c r="AX253" s="1356"/>
      <c r="AY253" s="106"/>
      <c r="AZ253" s="1401">
        <f>-BN586</f>
        <v>0</v>
      </c>
      <c r="BA253" s="1291"/>
      <c r="BB253" s="1291"/>
      <c r="BC253" s="70"/>
      <c r="BD253" s="1356">
        <f>AV253*(1+AZ253)</f>
        <v>0</v>
      </c>
      <c r="BE253" s="1356"/>
      <c r="BF253" s="1356"/>
      <c r="BG253"/>
      <c r="BH253" s="1266">
        <f>BH252</f>
        <v>0</v>
      </c>
      <c r="BI253" s="1266"/>
      <c r="BJ253" s="1266"/>
      <c r="BK253"/>
      <c r="BL253" s="1266">
        <f>ROUND(BD253*BH253,-2)</f>
        <v>0</v>
      </c>
      <c r="BM253" s="1266"/>
      <c r="BN253" s="1266"/>
      <c r="BO253" s="121"/>
      <c r="BQ253" s="216"/>
      <c r="BR253" s="216"/>
      <c r="BS253" s="216"/>
      <c r="BT253" s="216"/>
      <c r="BU253" s="216"/>
      <c r="BV253" s="216"/>
      <c r="BW253" s="216"/>
      <c r="BX253" s="216"/>
      <c r="BY253" s="216"/>
      <c r="BZ253" s="216"/>
      <c r="CA253" s="216"/>
      <c r="CB253" s="216"/>
      <c r="CC253" s="216"/>
      <c r="CD253" s="216"/>
      <c r="CE253" s="216"/>
      <c r="CF253" s="216"/>
      <c r="CG253" s="216"/>
      <c r="CH253" s="216"/>
      <c r="CI253" s="216"/>
      <c r="CJ253" s="216"/>
      <c r="CK253" s="216"/>
      <c r="CL253" s="216"/>
      <c r="CM253" s="216"/>
      <c r="CN253" s="216"/>
      <c r="CO253" s="216"/>
      <c r="CP253" s="216"/>
      <c r="CQ253" s="216"/>
      <c r="CR253" s="216"/>
      <c r="CS253" s="216"/>
      <c r="CT253" s="216"/>
      <c r="CU253" s="216"/>
      <c r="CV253" s="216"/>
      <c r="CW253" s="216"/>
      <c r="CX253" s="216"/>
      <c r="CY253" s="216"/>
      <c r="CZ253" s="216"/>
      <c r="DA253" s="216"/>
      <c r="DB253" s="216"/>
      <c r="DC253" s="216"/>
      <c r="DD253" s="216"/>
      <c r="DE253" s="216"/>
      <c r="DF253" s="216"/>
      <c r="DG253" s="216"/>
      <c r="DH253" s="216"/>
      <c r="DI253" s="216"/>
      <c r="DJ253" s="216"/>
      <c r="DK253" s="216"/>
      <c r="DL253" s="216"/>
      <c r="DM253" s="216"/>
      <c r="DN253" s="216"/>
      <c r="DO253" s="216"/>
      <c r="DP253" s="216"/>
      <c r="DQ253" s="216"/>
      <c r="DR253" s="216"/>
      <c r="DS253" s="216"/>
      <c r="DT253" s="216"/>
      <c r="DU253" s="216"/>
      <c r="DV253" s="216"/>
      <c r="DW253" s="216"/>
      <c r="DX253" s="216"/>
      <c r="DY253" s="216"/>
      <c r="DZ253" s="216"/>
      <c r="EA253" s="216"/>
      <c r="EB253" s="216"/>
      <c r="EC253" s="216"/>
      <c r="ED253" s="216"/>
      <c r="EE253" s="216"/>
      <c r="EF253" s="216"/>
      <c r="EG253" s="216"/>
      <c r="EH253" s="216"/>
      <c r="EI253" s="216"/>
      <c r="EJ253" s="216"/>
      <c r="EK253" s="216"/>
      <c r="EL253" s="216"/>
      <c r="EM253" s="216"/>
      <c r="EN253" s="216"/>
      <c r="EO253" s="216"/>
      <c r="EP253" s="216"/>
      <c r="EQ253" s="216"/>
      <c r="ER253" s="216"/>
      <c r="ES253" s="216"/>
      <c r="ET253" s="216"/>
      <c r="EU253" s="216"/>
      <c r="EV253" s="216"/>
      <c r="EW253" s="216"/>
    </row>
    <row r="254" spans="1:153" s="124" customFormat="1" ht="14" hidden="1" customHeight="1" outlineLevel="1" x14ac:dyDescent="0.15">
      <c r="E254" s="216"/>
      <c r="G254" s="1060"/>
      <c r="H254" s="1559" t="str">
        <f>H244</f>
        <v>Totale</v>
      </c>
      <c r="I254" s="1559"/>
      <c r="J254" s="1559"/>
      <c r="K254" s="1559"/>
      <c r="L254" s="1559"/>
      <c r="M254" s="1559"/>
      <c r="N254" s="1559"/>
      <c r="O254" s="1559"/>
      <c r="P254" s="1559"/>
      <c r="Q254" s="1559"/>
      <c r="R254" s="1559"/>
      <c r="S254" s="1559"/>
      <c r="T254" s="115"/>
      <c r="U254" s="151"/>
      <c r="V254" s="115"/>
      <c r="W254" s="115"/>
      <c r="X254" s="1301"/>
      <c r="Y254" s="1301"/>
      <c r="Z254" s="1301"/>
      <c r="AA254" s="137"/>
      <c r="AB254" s="1355"/>
      <c r="AC254" s="1355"/>
      <c r="AD254" s="1355"/>
      <c r="AE254" s="178"/>
      <c r="AF254" s="1356"/>
      <c r="AG254" s="1356"/>
      <c r="AH254" s="1356"/>
      <c r="AI254" s="179"/>
      <c r="AJ254" s="1266"/>
      <c r="AK254" s="1266"/>
      <c r="AL254" s="1266"/>
      <c r="AM254"/>
      <c r="AN254" s="1266">
        <f>SUM(AN252:AP253)</f>
        <v>0</v>
      </c>
      <c r="AO254" s="1266"/>
      <c r="AP254" s="1266"/>
      <c r="AQ254" s="179"/>
      <c r="AR254" s="179"/>
      <c r="AS254" s="115"/>
      <c r="AT254" s="115"/>
      <c r="AU254" s="115"/>
      <c r="AV254" s="1301"/>
      <c r="AW254" s="1301"/>
      <c r="AX254" s="1301"/>
      <c r="AY254" s="137"/>
      <c r="AZ254" s="1355"/>
      <c r="BA254" s="1355"/>
      <c r="BB254" s="1355"/>
      <c r="BC254" s="178"/>
      <c r="BD254" s="1356"/>
      <c r="BE254" s="1356"/>
      <c r="BF254" s="1356"/>
      <c r="BG254" s="179"/>
      <c r="BH254" s="1266"/>
      <c r="BI254" s="1266"/>
      <c r="BJ254" s="1266"/>
      <c r="BK254"/>
      <c r="BL254" s="1266">
        <f>SUM(BL252:BN253)</f>
        <v>0</v>
      </c>
      <c r="BM254" s="1266"/>
      <c r="BN254" s="1266"/>
      <c r="BO254" s="180"/>
      <c r="BQ254" s="216"/>
      <c r="BR254" s="216"/>
      <c r="BS254" s="216"/>
      <c r="BT254" s="216"/>
      <c r="BU254" s="216"/>
      <c r="BV254" s="216"/>
      <c r="BW254" s="216"/>
      <c r="BX254" s="216"/>
      <c r="BY254" s="216"/>
      <c r="BZ254" s="216"/>
      <c r="CA254" s="216"/>
      <c r="CB254" s="216"/>
      <c r="CC254" s="216"/>
      <c r="CD254" s="216"/>
      <c r="CE254" s="216"/>
      <c r="CF254" s="216"/>
      <c r="CG254" s="216"/>
      <c r="CH254" s="216"/>
      <c r="CI254" s="216"/>
      <c r="CJ254" s="216"/>
      <c r="CK254" s="216"/>
      <c r="CL254" s="216"/>
      <c r="CM254" s="216"/>
      <c r="CN254" s="216"/>
      <c r="CO254" s="216"/>
      <c r="CP254" s="216"/>
      <c r="CQ254" s="216"/>
      <c r="CR254" s="216"/>
      <c r="CS254" s="216"/>
      <c r="CT254" s="216"/>
      <c r="CU254" s="216"/>
      <c r="CV254" s="216"/>
      <c r="CW254" s="216"/>
      <c r="CX254" s="216"/>
      <c r="CY254" s="216"/>
      <c r="CZ254" s="216"/>
      <c r="DA254" s="216"/>
      <c r="DB254" s="216"/>
      <c r="DC254" s="216"/>
      <c r="DD254" s="216"/>
      <c r="DE254" s="216"/>
      <c r="DF254" s="216"/>
      <c r="DG254" s="216"/>
      <c r="DH254" s="216"/>
      <c r="DI254" s="216"/>
      <c r="DJ254" s="216"/>
      <c r="DK254" s="216"/>
      <c r="DL254" s="216"/>
      <c r="DM254" s="216"/>
      <c r="DN254" s="216"/>
      <c r="DO254" s="216"/>
      <c r="DP254" s="216"/>
      <c r="DQ254" s="216"/>
      <c r="DR254" s="216"/>
      <c r="DS254" s="216"/>
      <c r="DT254" s="216"/>
      <c r="DU254" s="216"/>
      <c r="DV254" s="216"/>
      <c r="DW254" s="216"/>
      <c r="DX254" s="216"/>
      <c r="DY254" s="216"/>
      <c r="DZ254" s="216"/>
      <c r="EA254" s="216"/>
      <c r="EB254" s="216"/>
      <c r="EC254" s="216"/>
      <c r="ED254" s="216"/>
      <c r="EE254" s="216"/>
      <c r="EF254" s="216"/>
      <c r="EG254" s="216"/>
      <c r="EH254" s="216"/>
      <c r="EI254" s="216"/>
      <c r="EJ254" s="216"/>
      <c r="EK254" s="216"/>
      <c r="EL254" s="216"/>
      <c r="EM254" s="216"/>
      <c r="EN254" s="216"/>
      <c r="EO254" s="216"/>
      <c r="EP254" s="216"/>
      <c r="EQ254" s="216"/>
      <c r="ER254" s="216"/>
      <c r="ES254" s="216"/>
      <c r="ET254" s="216"/>
      <c r="EU254" s="216"/>
      <c r="EV254" s="216"/>
      <c r="EW254" s="216"/>
    </row>
    <row r="255" spans="1:153" s="27" customFormat="1" ht="6" customHeight="1" collapsed="1" x14ac:dyDescent="0.15">
      <c r="E255" s="201"/>
      <c r="G255" s="90"/>
      <c r="H255" s="347"/>
      <c r="I255" s="74"/>
      <c r="J255" s="74"/>
      <c r="K255" s="74"/>
      <c r="L255" s="74"/>
      <c r="M255" s="74"/>
      <c r="N255" s="74"/>
      <c r="O255" s="74"/>
      <c r="P255" s="74"/>
      <c r="Q255" s="74"/>
      <c r="R255" s="74"/>
      <c r="S255" s="74"/>
      <c r="T255" s="74"/>
      <c r="U255" s="95"/>
      <c r="V255" s="74"/>
      <c r="W255" s="74"/>
      <c r="X255" s="106"/>
      <c r="Y255" s="106"/>
      <c r="Z255" s="106"/>
      <c r="AA255" s="106"/>
      <c r="AB255" s="106"/>
      <c r="AC255" s="106"/>
      <c r="AD255" s="106"/>
      <c r="AE255"/>
      <c r="AF255"/>
      <c r="AG255"/>
      <c r="AH255"/>
      <c r="AI255"/>
      <c r="AJ255"/>
      <c r="AK255"/>
      <c r="AL255"/>
      <c r="AM255"/>
      <c r="AN255"/>
      <c r="AO255"/>
      <c r="AP255"/>
      <c r="AQ255"/>
      <c r="AR255"/>
      <c r="AS255" s="106"/>
      <c r="AT255" s="106"/>
      <c r="AU255" s="106"/>
      <c r="AV255" s="106"/>
      <c r="AW255" s="106"/>
      <c r="AX255" s="106"/>
      <c r="AY255" s="106"/>
      <c r="AZ255" s="106"/>
      <c r="BA255" s="106"/>
      <c r="BB255" s="106"/>
      <c r="BC255"/>
      <c r="BD255"/>
      <c r="BE255"/>
      <c r="BF255"/>
      <c r="BG255"/>
      <c r="BH255"/>
      <c r="BI255"/>
      <c r="BJ255"/>
      <c r="BK255"/>
      <c r="BL255"/>
      <c r="BM255"/>
      <c r="BN255"/>
      <c r="BO255" s="121"/>
      <c r="BQ255" s="201"/>
      <c r="BR255" s="201"/>
      <c r="BS255" s="201"/>
      <c r="BT255" s="201"/>
      <c r="BU255" s="201"/>
      <c r="BV255" s="201"/>
      <c r="BW255" s="201"/>
      <c r="BX255" s="201"/>
      <c r="BY255" s="201"/>
      <c r="BZ255" s="201"/>
      <c r="CA255" s="201"/>
      <c r="CB255" s="201"/>
      <c r="CC255" s="201"/>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c r="DU255" s="201"/>
      <c r="DV255" s="201"/>
      <c r="DW255" s="201"/>
      <c r="DX255" s="201"/>
      <c r="DY255" s="201"/>
      <c r="DZ255" s="201"/>
      <c r="EA255" s="201"/>
      <c r="EB255" s="201"/>
      <c r="EC255" s="201"/>
      <c r="ED255" s="201"/>
      <c r="EE255" s="201"/>
      <c r="EF255" s="201"/>
      <c r="EG255" s="201"/>
      <c r="EH255" s="201"/>
      <c r="EI255" s="201"/>
      <c r="EJ255" s="201"/>
      <c r="EK255" s="201"/>
      <c r="EL255" s="201"/>
      <c r="EM255" s="201"/>
      <c r="EN255" s="201"/>
      <c r="EO255" s="201"/>
      <c r="EP255" s="201"/>
      <c r="EQ255" s="201"/>
      <c r="ER255" s="201"/>
      <c r="ES255" s="201"/>
      <c r="ET255" s="201"/>
      <c r="EU255" s="201"/>
      <c r="EV255" s="201"/>
      <c r="EW255" s="201"/>
    </row>
    <row r="256" spans="1:153" s="124" customFormat="1" ht="14" customHeight="1" x14ac:dyDescent="0.15">
      <c r="E256" s="216"/>
      <c r="G256" s="123"/>
      <c r="H256" s="1559" t="str">
        <f>H246</f>
        <v>Totale (arrotondati)</v>
      </c>
      <c r="I256" s="1559"/>
      <c r="J256" s="1559"/>
      <c r="K256" s="1559"/>
      <c r="L256" s="1559"/>
      <c r="M256" s="1559"/>
      <c r="N256" s="1559"/>
      <c r="O256" s="1559"/>
      <c r="P256" s="1559"/>
      <c r="Q256" s="1559"/>
      <c r="R256" s="1559"/>
      <c r="S256" s="1559"/>
      <c r="T256" s="115"/>
      <c r="U256" s="151"/>
      <c r="V256" s="115"/>
      <c r="W256" s="115"/>
      <c r="X256" s="1301"/>
      <c r="Y256" s="1301"/>
      <c r="Z256" s="1301"/>
      <c r="AA256" s="137"/>
      <c r="AB256" s="1355"/>
      <c r="AC256" s="1355"/>
      <c r="AD256" s="1355"/>
      <c r="AE256" s="178"/>
      <c r="AF256" s="1494"/>
      <c r="AG256" s="1494"/>
      <c r="AH256" s="1494"/>
      <c r="AI256" s="179"/>
      <c r="AJ256" s="1266"/>
      <c r="AK256" s="1266"/>
      <c r="AL256" s="1266"/>
      <c r="AM256"/>
      <c r="AN256" s="1582">
        <f>IF(AN254&gt;10000,ROUND(AN254,-3),ROUND(AN254,-2))</f>
        <v>0</v>
      </c>
      <c r="AO256" s="1582"/>
      <c r="AP256" s="1582"/>
      <c r="AQ256" s="179"/>
      <c r="AR256" s="179"/>
      <c r="AS256" s="115"/>
      <c r="AT256" s="115"/>
      <c r="AU256" s="115"/>
      <c r="AV256" s="1301"/>
      <c r="AW256" s="1301"/>
      <c r="AX256" s="1301"/>
      <c r="AY256" s="137"/>
      <c r="AZ256" s="1355"/>
      <c r="BA256" s="1355"/>
      <c r="BB256" s="1355"/>
      <c r="BC256" s="178"/>
      <c r="BD256" s="1494"/>
      <c r="BE256" s="1494"/>
      <c r="BF256" s="1494"/>
      <c r="BG256" s="179"/>
      <c r="BH256" s="1266"/>
      <c r="BI256" s="1266"/>
      <c r="BJ256" s="1266"/>
      <c r="BK256"/>
      <c r="BL256" s="1582">
        <f>IF(BL254&gt;10000,ROUND(BL254,-3),ROUND(BL254,-2))</f>
        <v>0</v>
      </c>
      <c r="BM256" s="1582"/>
      <c r="BN256" s="1582"/>
      <c r="BO256" s="180"/>
      <c r="BQ256" s="216"/>
      <c r="BR256" s="216"/>
      <c r="BS256" s="216"/>
      <c r="BT256" s="216"/>
      <c r="BU256" s="216"/>
      <c r="BV256" s="216"/>
      <c r="BW256" s="216"/>
      <c r="BX256" s="216"/>
      <c r="BY256" s="216"/>
      <c r="BZ256" s="216"/>
      <c r="CA256" s="216"/>
      <c r="CB256" s="216"/>
      <c r="CC256" s="216"/>
      <c r="CD256" s="216"/>
      <c r="CE256" s="216"/>
      <c r="CF256" s="216"/>
      <c r="CG256" s="216"/>
      <c r="CH256" s="216"/>
      <c r="CI256" s="216"/>
      <c r="CJ256" s="216"/>
      <c r="CK256" s="216"/>
      <c r="CL256" s="216"/>
      <c r="CM256" s="216"/>
      <c r="CN256" s="216"/>
      <c r="CO256" s="216"/>
      <c r="CP256" s="216"/>
      <c r="CQ256" s="216"/>
      <c r="CR256" s="216"/>
      <c r="CS256" s="216"/>
      <c r="CT256" s="216"/>
      <c r="CU256" s="216"/>
      <c r="CV256" s="216"/>
      <c r="CW256" s="216"/>
      <c r="CX256" s="216"/>
      <c r="CY256" s="216"/>
      <c r="CZ256" s="216"/>
      <c r="DA256" s="216"/>
      <c r="DB256" s="216"/>
      <c r="DC256" s="216"/>
      <c r="DD256" s="216"/>
      <c r="DE256" s="216"/>
      <c r="DF256" s="216"/>
      <c r="DG256" s="216"/>
      <c r="DH256" s="216"/>
      <c r="DI256" s="216"/>
      <c r="DJ256" s="216"/>
      <c r="DK256" s="216"/>
      <c r="DL256" s="216"/>
      <c r="DM256" s="216"/>
      <c r="DN256" s="216"/>
      <c r="DO256" s="216"/>
      <c r="DP256" s="216"/>
      <c r="DQ256" s="216"/>
      <c r="DR256" s="216"/>
      <c r="DS256" s="216"/>
      <c r="DT256" s="216"/>
      <c r="DU256" s="216"/>
      <c r="DV256" s="216"/>
      <c r="DW256" s="216"/>
      <c r="DX256" s="216"/>
      <c r="DY256" s="216"/>
      <c r="DZ256" s="216"/>
      <c r="EA256" s="216"/>
      <c r="EB256" s="216"/>
      <c r="EC256" s="216"/>
      <c r="ED256" s="216"/>
      <c r="EE256" s="216"/>
      <c r="EF256" s="216"/>
      <c r="EG256" s="216"/>
      <c r="EH256" s="216"/>
      <c r="EI256" s="216"/>
      <c r="EJ256" s="216"/>
      <c r="EK256" s="216"/>
      <c r="EL256" s="216"/>
      <c r="EM256" s="216"/>
      <c r="EN256" s="216"/>
      <c r="EO256" s="216"/>
      <c r="EP256" s="216"/>
      <c r="EQ256" s="216"/>
      <c r="ER256" s="216"/>
      <c r="ES256" s="216"/>
      <c r="ET256" s="216"/>
      <c r="EU256" s="216"/>
      <c r="EV256" s="216"/>
      <c r="EW256" s="216"/>
    </row>
    <row r="257" spans="5:153" x14ac:dyDescent="0.15">
      <c r="E257" s="63"/>
      <c r="G257" s="118"/>
      <c r="BO257" s="121"/>
    </row>
    <row r="258" spans="5:153" x14ac:dyDescent="0.15">
      <c r="E258" s="63"/>
      <c r="G258" s="118"/>
      <c r="BO258" s="121"/>
    </row>
    <row r="259" spans="5:153" x14ac:dyDescent="0.15">
      <c r="E259" s="63"/>
      <c r="G259" s="78"/>
      <c r="H259" s="369"/>
      <c r="I259" s="78"/>
      <c r="J259" s="78"/>
      <c r="K259" s="78"/>
      <c r="L259" s="78"/>
      <c r="M259" s="78"/>
      <c r="N259" s="78"/>
      <c r="O259" s="78"/>
      <c r="P259" s="78"/>
      <c r="Q259" s="78"/>
      <c r="R259" s="78"/>
      <c r="S259" s="78"/>
      <c r="T259" s="78"/>
      <c r="U259" s="79"/>
      <c r="V259" s="78"/>
      <c r="W259" s="78"/>
      <c r="X259" s="78"/>
      <c r="Y259" s="78"/>
      <c r="Z259" s="78"/>
      <c r="AA259" s="78"/>
      <c r="AB259" s="78"/>
      <c r="AC259" s="78"/>
      <c r="AD259" s="78"/>
      <c r="AE259" s="78"/>
      <c r="AF259" s="78"/>
      <c r="AG259" s="78"/>
      <c r="AH259" s="78"/>
      <c r="AI259" s="78"/>
      <c r="AJ259" s="78"/>
      <c r="AK259" s="78"/>
      <c r="AL259" s="78"/>
      <c r="AM259" s="78"/>
      <c r="AN259" s="78"/>
      <c r="AO259" s="78"/>
      <c r="AP259" s="78"/>
      <c r="AQ259" s="78"/>
      <c r="AR259" s="78"/>
      <c r="AS259" s="78"/>
      <c r="AT259" s="78"/>
      <c r="AU259" s="78"/>
      <c r="AV259" s="78"/>
      <c r="AW259" s="78"/>
      <c r="AX259" s="78"/>
      <c r="AY259" s="78"/>
      <c r="AZ259" s="78"/>
      <c r="BA259" s="78"/>
      <c r="BB259" s="78"/>
      <c r="BC259" s="78"/>
      <c r="BD259" s="78"/>
      <c r="BE259" s="78"/>
      <c r="BF259" s="78"/>
      <c r="BG259" s="78"/>
      <c r="BH259" s="78"/>
      <c r="BI259" s="78"/>
      <c r="BJ259" s="78"/>
      <c r="BK259" s="78"/>
      <c r="BL259" s="78"/>
      <c r="BM259" s="78"/>
      <c r="BN259" s="78"/>
      <c r="BO259" s="78"/>
    </row>
    <row r="260" spans="5:153" x14ac:dyDescent="0.15">
      <c r="E260" s="63"/>
      <c r="G260" s="100"/>
      <c r="H260" s="373"/>
      <c r="I260" s="100"/>
      <c r="J260" s="100"/>
      <c r="K260" s="100"/>
      <c r="L260" s="100"/>
      <c r="M260" s="100"/>
      <c r="N260" s="100"/>
      <c r="O260" s="100"/>
      <c r="P260" s="100"/>
      <c r="Q260" s="100"/>
      <c r="R260" s="100"/>
      <c r="S260" s="100"/>
      <c r="T260" s="100"/>
      <c r="U260" s="99"/>
      <c r="V260" s="100"/>
      <c r="W260" s="100"/>
      <c r="X260" s="100"/>
      <c r="Y260" s="100"/>
      <c r="Z260" s="100"/>
      <c r="AA260" s="100"/>
      <c r="AB260" s="100"/>
      <c r="AC260" s="100"/>
      <c r="AD260" s="100"/>
      <c r="AE260" s="100"/>
      <c r="AF260" s="100"/>
      <c r="AG260" s="100"/>
      <c r="AH260" s="100"/>
      <c r="AI260" s="100"/>
      <c r="AJ260" s="100"/>
      <c r="AK260" s="100"/>
      <c r="AL260" s="100"/>
      <c r="AM260" s="100"/>
      <c r="AN260" s="100"/>
      <c r="AO260" s="100"/>
      <c r="AP260" s="100"/>
      <c r="AQ260" s="100"/>
      <c r="AR260" s="100"/>
      <c r="AS260" s="100"/>
      <c r="AT260" s="100"/>
      <c r="AU260" s="100"/>
      <c r="AV260" s="100"/>
      <c r="AW260" s="100"/>
      <c r="AX260" s="100"/>
      <c r="AY260" s="100"/>
      <c r="AZ260" s="100"/>
      <c r="BA260" s="100"/>
      <c r="BB260" s="100"/>
      <c r="BC260" s="100"/>
      <c r="BD260" s="100"/>
      <c r="BE260" s="100"/>
      <c r="BF260" s="100"/>
      <c r="BG260" s="100"/>
      <c r="BH260" s="100"/>
      <c r="BI260" s="100"/>
      <c r="BJ260" s="100"/>
      <c r="BK260" s="100"/>
      <c r="BL260" s="100"/>
      <c r="BM260" s="100"/>
      <c r="BN260" s="100"/>
      <c r="BO260" s="100"/>
    </row>
    <row r="261" spans="5:153" x14ac:dyDescent="0.15">
      <c r="E261" s="63"/>
      <c r="G261" s="118"/>
      <c r="BO261" s="121"/>
    </row>
    <row r="262" spans="5:153" s="86" customFormat="1" ht="21" customHeight="1" x14ac:dyDescent="0.15">
      <c r="E262" s="779"/>
      <c r="G262" s="81"/>
      <c r="H262" s="357">
        <v>6</v>
      </c>
      <c r="I262" s="394" t="str">
        <f>X!$C$51</f>
        <v>Calcoli (B: valori progettista)</v>
      </c>
      <c r="J262" s="83"/>
      <c r="K262" s="83"/>
      <c r="L262" s="84"/>
      <c r="M262" s="84"/>
      <c r="N262" s="85"/>
      <c r="O262" s="85"/>
      <c r="P262" s="85"/>
      <c r="Q262" s="85"/>
      <c r="R262" s="85"/>
      <c r="S262" s="85"/>
      <c r="T262" s="85"/>
      <c r="U262" s="85"/>
      <c r="V262" s="85"/>
      <c r="W262" s="85"/>
      <c r="X262" s="83"/>
      <c r="Y262" s="83"/>
      <c r="Z262" s="84"/>
      <c r="AA262" s="84"/>
      <c r="AB262" s="84"/>
      <c r="AC262" s="84"/>
      <c r="AD262" s="84"/>
      <c r="AE262" s="84"/>
      <c r="AF262" s="84"/>
      <c r="AG262" s="84"/>
      <c r="AH262" s="84"/>
      <c r="AI262" s="84"/>
      <c r="AJ262" s="84"/>
      <c r="AK262" s="84"/>
      <c r="AL262" s="84"/>
      <c r="AM262" s="84"/>
      <c r="AN262" s="84"/>
      <c r="AO262" s="84"/>
      <c r="AP262" s="84"/>
      <c r="AQ262" s="84"/>
      <c r="AR262" s="85"/>
      <c r="AS262" s="85"/>
      <c r="AT262" s="85"/>
      <c r="AU262" s="85"/>
      <c r="AV262" s="83"/>
      <c r="AW262" s="83"/>
      <c r="AX262" s="84"/>
      <c r="AY262" s="84"/>
      <c r="AZ262" s="84"/>
      <c r="BA262" s="84"/>
      <c r="BB262" s="84"/>
      <c r="BC262" s="84"/>
      <c r="BD262" s="84"/>
      <c r="BE262" s="84"/>
      <c r="BF262" s="84"/>
      <c r="BG262" s="84"/>
      <c r="BH262" s="84"/>
      <c r="BI262" s="84"/>
      <c r="BJ262" s="84"/>
      <c r="BK262" s="84"/>
      <c r="BL262" s="84"/>
      <c r="BM262" s="84"/>
      <c r="BN262" s="84"/>
      <c r="BO262" s="89"/>
      <c r="BQ262" s="779"/>
      <c r="BR262" s="779"/>
      <c r="BS262" s="779"/>
      <c r="BT262" s="779"/>
      <c r="BU262" s="779"/>
      <c r="BV262" s="779"/>
      <c r="BW262" s="779"/>
      <c r="BX262" s="779"/>
      <c r="BY262" s="779"/>
      <c r="BZ262" s="779"/>
      <c r="CA262" s="779"/>
      <c r="CB262" s="779"/>
      <c r="CC262" s="779"/>
      <c r="CD262" s="779"/>
      <c r="CE262" s="779"/>
      <c r="CF262" s="779"/>
      <c r="CG262" s="779"/>
      <c r="CH262" s="779"/>
      <c r="CI262" s="779"/>
      <c r="CJ262" s="779"/>
      <c r="CK262" s="779"/>
      <c r="CL262" s="779"/>
      <c r="CM262" s="779"/>
      <c r="CN262" s="779"/>
      <c r="CO262" s="779"/>
      <c r="CP262" s="779"/>
      <c r="CQ262" s="779"/>
      <c r="CR262" s="779"/>
      <c r="CS262" s="779"/>
      <c r="CT262" s="779"/>
      <c r="CU262" s="779"/>
      <c r="CV262" s="779"/>
      <c r="CW262" s="779"/>
      <c r="CX262" s="779"/>
      <c r="CY262" s="779"/>
      <c r="CZ262" s="779"/>
      <c r="DA262" s="779"/>
      <c r="DB262" s="779"/>
      <c r="DC262" s="779"/>
      <c r="DD262" s="779"/>
      <c r="DE262" s="779"/>
      <c r="DF262" s="779"/>
      <c r="DG262" s="779"/>
      <c r="DH262" s="779"/>
      <c r="DI262" s="779"/>
      <c r="DJ262" s="779"/>
      <c r="DK262" s="779"/>
      <c r="DL262" s="779"/>
      <c r="DM262" s="779"/>
      <c r="DN262" s="779"/>
      <c r="DO262" s="779"/>
      <c r="DP262" s="779"/>
      <c r="DQ262" s="779"/>
      <c r="DR262" s="779"/>
      <c r="DS262" s="779"/>
      <c r="DT262" s="779"/>
      <c r="DU262" s="779"/>
      <c r="DV262" s="779"/>
      <c r="DW262" s="779"/>
      <c r="DX262" s="779"/>
      <c r="DY262" s="779"/>
      <c r="DZ262" s="779"/>
      <c r="EA262" s="779"/>
      <c r="EB262" s="779"/>
      <c r="EC262" s="779"/>
      <c r="ED262" s="779"/>
      <c r="EE262" s="779"/>
      <c r="EF262" s="779"/>
      <c r="EG262" s="779"/>
      <c r="EH262" s="779"/>
      <c r="EI262" s="779"/>
      <c r="EJ262" s="779"/>
      <c r="EK262" s="779"/>
      <c r="EL262" s="779"/>
      <c r="EM262" s="779"/>
      <c r="EN262" s="779"/>
      <c r="EO262" s="779"/>
      <c r="EP262" s="779"/>
      <c r="EQ262" s="779"/>
      <c r="ER262" s="779"/>
      <c r="ES262" s="779"/>
      <c r="ET262" s="779"/>
      <c r="EU262" s="779"/>
      <c r="EV262" s="779"/>
      <c r="EW262" s="779"/>
    </row>
    <row r="263" spans="5:153" s="27" customFormat="1" ht="17" customHeight="1" x14ac:dyDescent="0.15">
      <c r="E263" s="201"/>
      <c r="G263" s="90"/>
      <c r="H263" s="55"/>
      <c r="I263" s="74"/>
      <c r="J263" s="74"/>
      <c r="K263" s="74"/>
      <c r="L263" s="74"/>
      <c r="M263" s="74"/>
      <c r="N263" s="74"/>
      <c r="O263" s="74"/>
      <c r="P263" s="74"/>
      <c r="Q263" s="74"/>
      <c r="R263" s="74"/>
      <c r="S263" s="74"/>
      <c r="T263" s="74"/>
      <c r="U263" s="95"/>
      <c r="V263" s="74"/>
      <c r="W263" s="74"/>
      <c r="X263" s="106"/>
      <c r="Y263" s="106"/>
      <c r="Z263" s="106"/>
      <c r="AA263" s="74"/>
      <c r="AB263" s="107"/>
      <c r="AC263" s="107"/>
      <c r="AD263" s="107"/>
      <c r="AE263" s="107"/>
      <c r="AF263" s="107"/>
      <c r="AG263" s="107"/>
      <c r="AH263" s="107"/>
      <c r="AI263" s="107"/>
      <c r="AJ263" s="107"/>
      <c r="AK263" s="74"/>
      <c r="AL263" s="74"/>
      <c r="AM263" s="74"/>
      <c r="AN263" s="74"/>
      <c r="AO263" s="74"/>
      <c r="AP263" s="74"/>
      <c r="AQ263" s="74"/>
      <c r="AR263" s="74"/>
      <c r="AS263" s="74"/>
      <c r="AT263" s="74"/>
      <c r="AU263" s="74"/>
      <c r="AV263" s="106"/>
      <c r="AW263" s="106"/>
      <c r="AX263" s="106"/>
      <c r="AY263" s="74"/>
      <c r="AZ263" s="107"/>
      <c r="BA263" s="107"/>
      <c r="BB263" s="107"/>
      <c r="BC263" s="107"/>
      <c r="BD263" s="107"/>
      <c r="BE263" s="107"/>
      <c r="BF263" s="107"/>
      <c r="BG263" s="107"/>
      <c r="BH263" s="107"/>
      <c r="BM263"/>
      <c r="BO263" s="94"/>
      <c r="BQ263" s="201"/>
      <c r="BR263" s="201"/>
      <c r="BS263" s="201"/>
      <c r="BT263" s="201"/>
      <c r="BU263" s="201"/>
      <c r="BV263" s="201"/>
      <c r="BW263" s="201"/>
      <c r="BX263" s="201"/>
      <c r="BY263" s="201"/>
      <c r="BZ263" s="201"/>
      <c r="CA263" s="201"/>
      <c r="CB263" s="201"/>
      <c r="CC263" s="201"/>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c r="DU263" s="201"/>
      <c r="DV263" s="201"/>
      <c r="DW263" s="201"/>
      <c r="DX263" s="201"/>
      <c r="DY263" s="201"/>
      <c r="DZ263" s="201"/>
      <c r="EA263" s="201"/>
      <c r="EB263" s="201"/>
      <c r="EC263" s="201"/>
      <c r="ED263" s="201"/>
      <c r="EE263" s="201"/>
      <c r="EF263" s="201"/>
      <c r="EG263" s="201"/>
      <c r="EH263" s="201"/>
      <c r="EI263" s="201"/>
      <c r="EJ263" s="201"/>
      <c r="EK263" s="201"/>
      <c r="EL263" s="201"/>
      <c r="EM263" s="201"/>
      <c r="EN263" s="201"/>
      <c r="EO263" s="201"/>
      <c r="EP263" s="201"/>
      <c r="EQ263" s="201"/>
      <c r="ER263" s="201"/>
      <c r="ES263" s="201"/>
      <c r="ET263" s="201"/>
      <c r="EU263" s="201"/>
      <c r="EV263" s="201"/>
      <c r="EW263" s="201"/>
    </row>
    <row r="264" spans="5:153" s="110" customFormat="1" ht="17" customHeight="1" x14ac:dyDescent="0.15">
      <c r="E264" s="796"/>
      <c r="G264" s="108"/>
      <c r="H264" s="359"/>
      <c r="I264" s="109"/>
      <c r="J264" s="109"/>
      <c r="K264" s="109"/>
      <c r="X264" s="111" t="str">
        <f>'1 System specification'!W240</f>
        <v>Variante A</v>
      </c>
      <c r="Y264" s="111"/>
      <c r="Z264" s="112"/>
      <c r="AA264" s="112"/>
      <c r="AB264" s="112"/>
      <c r="AC264" s="112"/>
      <c r="AD264" s="112"/>
      <c r="AE264" s="112"/>
      <c r="AF264" s="112"/>
      <c r="AG264" s="112"/>
      <c r="AH264" s="112"/>
      <c r="AI264" s="112"/>
      <c r="AJ264" s="112"/>
      <c r="AK264" s="112"/>
      <c r="AL264" s="112"/>
      <c r="AM264" s="112"/>
      <c r="AN264" s="112"/>
      <c r="AO264" s="112"/>
      <c r="AP264" s="112"/>
      <c r="AV264" s="111" t="str">
        <f>'1 System specification'!W241</f>
        <v/>
      </c>
      <c r="AW264" s="111"/>
      <c r="AX264" s="112"/>
      <c r="AY264" s="112"/>
      <c r="AZ264" s="112"/>
      <c r="BA264" s="112"/>
      <c r="BB264" s="112"/>
      <c r="BC264" s="112"/>
      <c r="BD264" s="112"/>
      <c r="BE264" s="112"/>
      <c r="BF264" s="112"/>
      <c r="BG264" s="112"/>
      <c r="BH264" s="112"/>
      <c r="BI264" s="112"/>
      <c r="BJ264" s="112"/>
      <c r="BK264" s="112"/>
      <c r="BL264" s="112"/>
      <c r="BM264" s="112"/>
      <c r="BN264" s="112"/>
      <c r="BO264" s="113"/>
      <c r="BQ264" s="796"/>
      <c r="BR264" s="796"/>
      <c r="BS264" s="796"/>
      <c r="BT264" s="796"/>
      <c r="BU264" s="796"/>
      <c r="BV264" s="796"/>
      <c r="BW264" s="796"/>
      <c r="BX264" s="796"/>
      <c r="BY264" s="796"/>
      <c r="BZ264" s="796"/>
      <c r="CA264" s="796"/>
      <c r="CB264" s="796"/>
      <c r="CC264" s="796"/>
      <c r="CD264" s="796"/>
      <c r="CE264" s="796"/>
      <c r="CF264" s="796"/>
      <c r="CG264" s="796"/>
      <c r="CH264" s="796"/>
      <c r="CI264" s="796"/>
      <c r="CJ264" s="796"/>
      <c r="CK264" s="796"/>
      <c r="CL264" s="796"/>
      <c r="CM264" s="796"/>
      <c r="CN264" s="796"/>
      <c r="CO264" s="796"/>
      <c r="CP264" s="796"/>
      <c r="CQ264" s="796"/>
      <c r="CR264" s="796"/>
      <c r="CS264" s="796"/>
      <c r="CT264" s="796"/>
      <c r="CU264" s="796"/>
      <c r="CV264" s="796"/>
      <c r="CW264" s="796"/>
      <c r="CX264" s="796"/>
      <c r="CY264" s="796"/>
      <c r="CZ264" s="796"/>
      <c r="DA264" s="796"/>
      <c r="DB264" s="796"/>
      <c r="DC264" s="796"/>
      <c r="DD264" s="796"/>
      <c r="DE264" s="796"/>
      <c r="DF264" s="796"/>
      <c r="DG264" s="796"/>
      <c r="DH264" s="796"/>
      <c r="DI264" s="796"/>
      <c r="DJ264" s="796"/>
      <c r="DK264" s="796"/>
      <c r="DL264" s="796"/>
      <c r="DM264" s="796"/>
      <c r="DN264" s="796"/>
      <c r="DO264" s="796"/>
      <c r="DP264" s="796"/>
      <c r="DQ264" s="796"/>
      <c r="DR264" s="796"/>
      <c r="DS264" s="796"/>
      <c r="DT264" s="796"/>
      <c r="DU264" s="796"/>
      <c r="DV264" s="796"/>
      <c r="DW264" s="796"/>
      <c r="DX264" s="796"/>
      <c r="DY264" s="796"/>
      <c r="DZ264" s="796"/>
      <c r="EA264" s="796"/>
      <c r="EB264" s="796"/>
      <c r="EC264" s="796"/>
      <c r="ED264" s="796"/>
      <c r="EE264" s="796"/>
      <c r="EF264" s="796"/>
      <c r="EG264" s="796"/>
      <c r="EH264" s="796"/>
      <c r="EI264" s="796"/>
      <c r="EJ264" s="796"/>
      <c r="EK264" s="796"/>
      <c r="EL264" s="796"/>
      <c r="EM264" s="796"/>
      <c r="EN264" s="796"/>
      <c r="EO264" s="796"/>
      <c r="EP264" s="796"/>
      <c r="EQ264" s="796"/>
      <c r="ER264" s="796"/>
      <c r="ES264" s="796"/>
      <c r="ET264" s="796"/>
      <c r="EU264" s="796"/>
      <c r="EV264" s="796"/>
      <c r="EW264" s="796"/>
    </row>
    <row r="265" spans="5:153"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c r="DU265" s="201"/>
      <c r="DV265" s="201"/>
      <c r="DW265" s="201"/>
      <c r="DX265" s="201"/>
      <c r="DY265" s="201"/>
      <c r="DZ265" s="201"/>
      <c r="EA265" s="201"/>
      <c r="EB265" s="201"/>
      <c r="EC265" s="201"/>
      <c r="ED265" s="201"/>
      <c r="EE265" s="201"/>
      <c r="EF265" s="201"/>
      <c r="EG265" s="201"/>
      <c r="EH265" s="201"/>
      <c r="EI265" s="201"/>
      <c r="EJ265" s="201"/>
      <c r="EK265" s="201"/>
      <c r="EL265" s="201"/>
      <c r="EM265" s="201"/>
      <c r="EN265" s="201"/>
      <c r="EO265" s="201"/>
      <c r="EP265" s="201"/>
      <c r="EQ265" s="201"/>
      <c r="ER265" s="201"/>
      <c r="ES265" s="201"/>
      <c r="ET265" s="201"/>
      <c r="EU265" s="201"/>
      <c r="EV265" s="201"/>
      <c r="EW265" s="201"/>
    </row>
    <row r="266" spans="5:153" x14ac:dyDescent="0.15">
      <c r="E266" s="63"/>
      <c r="G266" s="118"/>
      <c r="H266" s="364">
        <v>6.1</v>
      </c>
      <c r="I266" s="392" t="str">
        <f>X!$C$138</f>
        <v>Fabbisogno energia di raffreddamento Valori progettista</v>
      </c>
      <c r="BO266" s="121"/>
    </row>
    <row r="267" spans="5:153"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74"/>
      <c r="AZ267" s="74"/>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c r="DU267" s="201"/>
      <c r="DV267" s="201"/>
      <c r="DW267" s="201"/>
      <c r="DX267" s="201"/>
      <c r="DY267" s="201"/>
      <c r="DZ267" s="201"/>
      <c r="EA267" s="201"/>
      <c r="EB267" s="201"/>
      <c r="EC267" s="201"/>
      <c r="ED267" s="201"/>
      <c r="EE267" s="201"/>
      <c r="EF267" s="201"/>
      <c r="EG267" s="201"/>
      <c r="EH267" s="201"/>
      <c r="EI267" s="201"/>
      <c r="EJ267" s="201"/>
      <c r="EK267" s="201"/>
      <c r="EL267" s="201"/>
      <c r="EM267" s="201"/>
      <c r="EN267" s="201"/>
      <c r="EO267" s="201"/>
      <c r="EP267" s="201"/>
      <c r="EQ267" s="201"/>
      <c r="ER267" s="201"/>
      <c r="ES267" s="201"/>
      <c r="ET267" s="201"/>
      <c r="EU267" s="201"/>
      <c r="EV267" s="201"/>
      <c r="EW267" s="201"/>
    </row>
    <row r="268" spans="5:153" s="27" customFormat="1" ht="14" customHeight="1" x14ac:dyDescent="0.15">
      <c r="E268" s="201"/>
      <c r="G268" s="90"/>
      <c r="H268" s="347" t="str">
        <f>H216</f>
        <v>Fabbisogno potenza di refrigerazione</v>
      </c>
      <c r="I268" s="74"/>
      <c r="J268" s="74"/>
      <c r="K268" s="74"/>
      <c r="L268" s="74"/>
      <c r="M268" s="74"/>
      <c r="N268" s="74"/>
      <c r="O268" s="74"/>
      <c r="P268" s="74"/>
      <c r="Q268" s="74"/>
      <c r="R268" s="74"/>
      <c r="S268" s="74"/>
      <c r="T268" s="74"/>
      <c r="U268" s="95" t="s">
        <v>83</v>
      </c>
      <c r="V268" s="74"/>
      <c r="W268" s="74"/>
      <c r="AA268" s="106"/>
      <c r="AB268" s="135"/>
      <c r="AC268" s="135"/>
      <c r="AD268" s="135"/>
      <c r="AE268" s="135"/>
      <c r="AF268" s="135"/>
      <c r="AG268" s="135"/>
      <c r="AH268" s="135"/>
      <c r="AI268" s="135"/>
      <c r="AJ268" s="135"/>
      <c r="AK268" s="106"/>
      <c r="AL268" s="106"/>
      <c r="AM268" s="106"/>
      <c r="AN268" s="1557">
        <f>AN216</f>
        <v>0</v>
      </c>
      <c r="AO268" s="1557"/>
      <c r="AP268" s="1557"/>
      <c r="AQ268" s="106"/>
      <c r="AR268" s="106"/>
      <c r="AS268" s="106"/>
      <c r="AT268" s="106"/>
      <c r="AU268" s="106"/>
      <c r="AV268" s="106"/>
      <c r="AW268" s="106"/>
      <c r="AX268" s="106"/>
      <c r="AY268" s="74"/>
      <c r="AZ268" s="107"/>
      <c r="BA268" s="107"/>
      <c r="BB268" s="107"/>
      <c r="BC268" s="107"/>
      <c r="BD268" s="107"/>
      <c r="BE268" s="107"/>
      <c r="BF268" s="107"/>
      <c r="BG268" s="107"/>
      <c r="BH268" s="107"/>
      <c r="BL268" s="1557">
        <f>BL216</f>
        <v>0</v>
      </c>
      <c r="BM268" s="1557"/>
      <c r="BN268" s="1557"/>
      <c r="BO268" s="94"/>
      <c r="BQ268" s="201"/>
      <c r="BR268" s="201"/>
      <c r="BS268" s="201"/>
      <c r="BT268" s="201"/>
      <c r="BU268" s="201"/>
      <c r="BV268" s="201"/>
      <c r="BW268" s="201"/>
      <c r="BX268" s="201"/>
      <c r="BY268" s="201"/>
      <c r="BZ268" s="201"/>
      <c r="CA268" s="201"/>
      <c r="CB268" s="201"/>
      <c r="CC268" s="201"/>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c r="DU268" s="201"/>
      <c r="DV268" s="201"/>
      <c r="DW268" s="201"/>
      <c r="DX268" s="201"/>
      <c r="DY268" s="201"/>
      <c r="DZ268" s="201"/>
      <c r="EA268" s="201"/>
      <c r="EB268" s="201"/>
      <c r="EC268" s="201"/>
      <c r="ED268" s="201"/>
      <c r="EE268" s="201"/>
      <c r="EF268" s="201"/>
      <c r="EG268" s="201"/>
      <c r="EH268" s="201"/>
      <c r="EI268" s="201"/>
      <c r="EJ268" s="201"/>
      <c r="EK268" s="201"/>
      <c r="EL268" s="201"/>
      <c r="EM268" s="201"/>
      <c r="EN268" s="201"/>
      <c r="EO268" s="201"/>
      <c r="EP268" s="201"/>
      <c r="EQ268" s="201"/>
      <c r="ER268" s="201"/>
      <c r="ES268" s="201"/>
      <c r="ET268" s="201"/>
      <c r="EU268" s="201"/>
      <c r="EV268" s="201"/>
      <c r="EW268" s="201"/>
    </row>
    <row r="269" spans="5:153" s="27" customFormat="1" ht="14" customHeight="1" x14ac:dyDescent="0.15">
      <c r="E269" s="201"/>
      <c r="G269" s="90"/>
      <c r="H269" s="347" t="str">
        <f>H217</f>
        <v>Potenza di raffreddamento delle macchine</v>
      </c>
      <c r="I269" s="74"/>
      <c r="J269" s="74"/>
      <c r="K269" s="74"/>
      <c r="L269" s="74"/>
      <c r="M269" s="74"/>
      <c r="N269" s="74"/>
      <c r="O269" s="74"/>
      <c r="P269" s="74"/>
      <c r="Q269" s="74"/>
      <c r="R269" s="74"/>
      <c r="S269" s="74"/>
      <c r="T269" s="74"/>
      <c r="U269" s="95" t="s">
        <v>83</v>
      </c>
      <c r="V269" s="74"/>
      <c r="W269" s="74"/>
      <c r="AA269" s="106"/>
      <c r="AB269" s="135" t="str">
        <f>IF($X235=0,"",$X235)</f>
        <v/>
      </c>
      <c r="AC269" s="135"/>
      <c r="AD269" s="135"/>
      <c r="AE269" s="135"/>
      <c r="AF269" s="135"/>
      <c r="AG269" s="135"/>
      <c r="AH269" s="135"/>
      <c r="AI269" s="135"/>
      <c r="AJ269" s="135"/>
      <c r="AK269" s="106"/>
      <c r="AL269" s="106"/>
      <c r="AM269" s="106"/>
      <c r="AN269" s="1557">
        <f>AN217</f>
        <v>0</v>
      </c>
      <c r="AO269" s="1557"/>
      <c r="AP269" s="1557"/>
      <c r="AQ269" s="106"/>
      <c r="AR269" s="106"/>
      <c r="AS269" s="106"/>
      <c r="AT269" s="106"/>
      <c r="AU269" s="106"/>
      <c r="AV269" s="106"/>
      <c r="AW269" s="106"/>
      <c r="AX269" s="106"/>
      <c r="AY269" s="74"/>
      <c r="AZ269" s="107" t="str">
        <f>IF($X235=0,"",$X235)</f>
        <v/>
      </c>
      <c r="BA269" s="107"/>
      <c r="BB269" s="107"/>
      <c r="BC269" s="107"/>
      <c r="BD269" s="107"/>
      <c r="BE269" s="107"/>
      <c r="BF269" s="107"/>
      <c r="BG269" s="107"/>
      <c r="BH269" s="107"/>
      <c r="BL269" s="1557">
        <f>BL217</f>
        <v>0</v>
      </c>
      <c r="BM269" s="1557"/>
      <c r="BN269" s="1557"/>
      <c r="BO269" s="94"/>
      <c r="BQ269" s="201"/>
      <c r="BR269" s="201"/>
      <c r="BS269" s="201"/>
      <c r="BT269" s="201"/>
      <c r="BU269" s="201"/>
      <c r="BV269" s="201"/>
      <c r="BW269" s="201"/>
      <c r="BX269" s="201"/>
      <c r="BY269" s="201"/>
      <c r="BZ269" s="201"/>
      <c r="CA269" s="201"/>
      <c r="CB269" s="201"/>
      <c r="CC269" s="201"/>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c r="DU269" s="201"/>
      <c r="DV269" s="201"/>
      <c r="DW269" s="201"/>
      <c r="DX269" s="201"/>
      <c r="DY269" s="201"/>
      <c r="DZ269" s="201"/>
      <c r="EA269" s="201"/>
      <c r="EB269" s="201"/>
      <c r="EC269" s="201"/>
      <c r="ED269" s="201"/>
      <c r="EE269" s="201"/>
      <c r="EF269" s="201"/>
      <c r="EG269" s="201"/>
      <c r="EH269" s="201"/>
      <c r="EI269" s="201"/>
      <c r="EJ269" s="201"/>
      <c r="EK269" s="201"/>
      <c r="EL269" s="201"/>
      <c r="EM269" s="201"/>
      <c r="EN269" s="201"/>
      <c r="EO269" s="201"/>
      <c r="EP269" s="201"/>
      <c r="EQ269" s="201"/>
      <c r="ER269" s="201"/>
      <c r="ES269" s="201"/>
      <c r="ET269" s="201"/>
      <c r="EU269" s="201"/>
      <c r="EV269" s="201"/>
      <c r="EW269" s="201"/>
    </row>
    <row r="270" spans="5:153" s="27" customFormat="1" ht="14" customHeight="1" x14ac:dyDescent="0.15">
      <c r="E270" s="201"/>
      <c r="G270" s="90"/>
      <c r="H270" s="347" t="str">
        <f>H218</f>
        <v>(Sovra)dimensionamento</v>
      </c>
      <c r="I270" s="74"/>
      <c r="J270" s="74"/>
      <c r="K270" s="74"/>
      <c r="L270" s="74"/>
      <c r="M270" s="74"/>
      <c r="N270" s="74"/>
      <c r="O270" s="74"/>
      <c r="P270" s="74"/>
      <c r="Q270" s="74"/>
      <c r="R270" s="74"/>
      <c r="S270" s="74"/>
      <c r="T270" s="74"/>
      <c r="U270" s="95" t="s">
        <v>28</v>
      </c>
      <c r="V270" s="74"/>
      <c r="W270" s="74"/>
      <c r="AA270" s="106"/>
      <c r="AB270" s="135" t="str">
        <f>IF($X238=0,"",$X238)</f>
        <v/>
      </c>
      <c r="AC270" s="135"/>
      <c r="AD270" s="135"/>
      <c r="AE270" s="135"/>
      <c r="AF270" s="135"/>
      <c r="AG270" s="135"/>
      <c r="AH270" s="135"/>
      <c r="AI270" s="135"/>
      <c r="AJ270" s="135"/>
      <c r="AK270" s="106"/>
      <c r="AL270" s="106"/>
      <c r="AM270" s="106"/>
      <c r="AN270" s="1312">
        <f>IF(AN268=0,0,AN269/AN268)</f>
        <v>0</v>
      </c>
      <c r="AO270" s="1312"/>
      <c r="AP270" s="1312"/>
      <c r="AQ270" s="106"/>
      <c r="AR270" s="106"/>
      <c r="AS270" s="106"/>
      <c r="AT270" s="106"/>
      <c r="AU270" s="106"/>
      <c r="AV270" s="106"/>
      <c r="AW270" s="106"/>
      <c r="AX270" s="106"/>
      <c r="AY270" s="74"/>
      <c r="AZ270" s="107" t="str">
        <f>IF($X238=0,"",$X238)</f>
        <v/>
      </c>
      <c r="BA270" s="107"/>
      <c r="BB270" s="107"/>
      <c r="BC270" s="107"/>
      <c r="BD270" s="107"/>
      <c r="BE270" s="107"/>
      <c r="BF270" s="107"/>
      <c r="BG270" s="107"/>
      <c r="BH270" s="107"/>
      <c r="BL270" s="1312">
        <f>IF(BL268=0,0,BL269/BL268)</f>
        <v>0</v>
      </c>
      <c r="BM270" s="1312"/>
      <c r="BN270" s="1312"/>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c r="DU270" s="201"/>
      <c r="DV270" s="201"/>
      <c r="DW270" s="201"/>
      <c r="DX270" s="201"/>
      <c r="DY270" s="201"/>
      <c r="DZ270" s="201"/>
      <c r="EA270" s="201"/>
      <c r="EB270" s="201"/>
      <c r="EC270" s="201"/>
      <c r="ED270" s="201"/>
      <c r="EE270" s="201"/>
      <c r="EF270" s="201"/>
      <c r="EG270" s="201"/>
      <c r="EH270" s="201"/>
      <c r="EI270" s="201"/>
      <c r="EJ270" s="201"/>
      <c r="EK270" s="201"/>
      <c r="EL270" s="201"/>
      <c r="EM270" s="201"/>
      <c r="EN270" s="201"/>
      <c r="EO270" s="201"/>
      <c r="EP270" s="201"/>
      <c r="EQ270" s="201"/>
      <c r="ER270" s="201"/>
      <c r="ES270" s="201"/>
      <c r="ET270" s="201"/>
      <c r="EU270" s="201"/>
      <c r="EV270" s="201"/>
      <c r="EW270" s="201"/>
    </row>
    <row r="271" spans="5:153" s="27" customFormat="1" ht="14" customHeight="1" x14ac:dyDescent="0.15">
      <c r="E271" s="201"/>
      <c r="G271" s="90"/>
      <c r="H271" s="347" t="str">
        <f>H219</f>
        <v>Ore d'esercizio macchina all'anno</v>
      </c>
      <c r="I271" s="74"/>
      <c r="J271" s="74"/>
      <c r="K271" s="74"/>
      <c r="L271" s="74"/>
      <c r="M271" s="74"/>
      <c r="N271" s="74"/>
      <c r="O271" s="74"/>
      <c r="P271" s="74"/>
      <c r="Q271" s="74"/>
      <c r="R271" s="74"/>
      <c r="S271" s="74"/>
      <c r="T271" s="74"/>
      <c r="U271" s="95" t="s">
        <v>129</v>
      </c>
      <c r="V271" s="74"/>
      <c r="W271" s="74"/>
      <c r="AA271" s="106"/>
      <c r="AB271" s="135"/>
      <c r="AC271" s="135"/>
      <c r="AD271" s="135"/>
      <c r="AE271" s="135"/>
      <c r="AF271" s="135"/>
      <c r="AG271" s="135"/>
      <c r="AH271" s="135"/>
      <c r="AI271" s="135"/>
      <c r="AJ271" s="135"/>
      <c r="AK271" s="106"/>
      <c r="AL271" s="106"/>
      <c r="AM271" s="106"/>
      <c r="AN271" s="1266">
        <f>AN143*365</f>
        <v>0</v>
      </c>
      <c r="AO271" s="1291"/>
      <c r="AP271" s="1291"/>
      <c r="AQ271" s="106"/>
      <c r="AR271" s="106"/>
      <c r="AS271" s="106"/>
      <c r="AT271" s="106"/>
      <c r="AU271" s="106"/>
      <c r="AV271" s="106"/>
      <c r="AW271" s="106"/>
      <c r="AX271" s="106"/>
      <c r="AY271" s="74"/>
      <c r="AZ271" s="107"/>
      <c r="BA271" s="107"/>
      <c r="BB271" s="107"/>
      <c r="BC271" s="107"/>
      <c r="BD271" s="107"/>
      <c r="BE271" s="107"/>
      <c r="BF271" s="107"/>
      <c r="BG271" s="107"/>
      <c r="BH271" s="107"/>
      <c r="BL271" s="1266">
        <f>BL143*365</f>
        <v>0</v>
      </c>
      <c r="BM271" s="1291"/>
      <c r="BN271" s="1291"/>
      <c r="BO271" s="94"/>
      <c r="BQ271" s="201"/>
      <c r="BR271" s="201"/>
      <c r="BS271" s="201"/>
      <c r="BT271" s="201"/>
      <c r="BU271" s="201"/>
      <c r="BV271" s="201"/>
      <c r="BW271" s="201"/>
      <c r="BX271" s="201"/>
      <c r="BY271" s="201"/>
      <c r="BZ271" s="201"/>
      <c r="CA271" s="201"/>
      <c r="CB271" s="201"/>
      <c r="CC271" s="201"/>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c r="DU271" s="201"/>
      <c r="DV271" s="201"/>
      <c r="DW271" s="201"/>
      <c r="DX271" s="201"/>
      <c r="DY271" s="201"/>
      <c r="DZ271" s="201"/>
      <c r="EA271" s="201"/>
      <c r="EB271" s="201"/>
      <c r="EC271" s="201"/>
      <c r="ED271" s="201"/>
      <c r="EE271" s="201"/>
      <c r="EF271" s="201"/>
      <c r="EG271" s="201"/>
      <c r="EH271" s="201"/>
      <c r="EI271" s="201"/>
      <c r="EJ271" s="201"/>
      <c r="EK271" s="201"/>
      <c r="EL271" s="201"/>
      <c r="EM271" s="201"/>
      <c r="EN271" s="201"/>
      <c r="EO271" s="201"/>
      <c r="EP271" s="201"/>
      <c r="EQ271" s="201"/>
      <c r="ER271" s="201"/>
      <c r="ES271" s="201"/>
      <c r="ET271" s="201"/>
      <c r="EU271" s="201"/>
      <c r="EV271" s="201"/>
      <c r="EW271" s="201"/>
    </row>
    <row r="272" spans="5:153" s="27" customFormat="1" ht="14" customHeight="1" x14ac:dyDescent="0.15">
      <c r="E272" s="201"/>
      <c r="G272" s="90"/>
      <c r="H272" s="347" t="str">
        <f>H220</f>
        <v>Freddo utilizzato</v>
      </c>
      <c r="I272" s="74"/>
      <c r="J272" s="74"/>
      <c r="K272" s="74"/>
      <c r="L272" s="74"/>
      <c r="M272" s="74"/>
      <c r="N272" s="74"/>
      <c r="O272" s="74"/>
      <c r="P272" s="74"/>
      <c r="Q272" s="74"/>
      <c r="R272" s="74"/>
      <c r="S272" s="74"/>
      <c r="T272" s="74"/>
      <c r="U272" s="95" t="s">
        <v>20</v>
      </c>
      <c r="V272" s="74"/>
      <c r="W272" s="74"/>
      <c r="AA272" s="106"/>
      <c r="AB272" s="135"/>
      <c r="AC272" s="135"/>
      <c r="AD272" s="135"/>
      <c r="AE272" s="135"/>
      <c r="AF272" s="135"/>
      <c r="AG272" s="135"/>
      <c r="AH272" s="135"/>
      <c r="AI272" s="135"/>
      <c r="AJ272" s="135"/>
      <c r="AK272" s="106"/>
      <c r="AL272" s="106"/>
      <c r="AM272" s="106"/>
      <c r="AN272" s="1471">
        <f>IF(AN269*AN271&gt;100000,ROUND(AN269*AN271,-4),ROUND(AN269*AN271,-3))</f>
        <v>0</v>
      </c>
      <c r="AO272" s="1471"/>
      <c r="AP272" s="1471"/>
      <c r="AQ272" s="106"/>
      <c r="AR272" s="106"/>
      <c r="AS272" s="106"/>
      <c r="AT272" s="106"/>
      <c r="AU272" s="106"/>
      <c r="AV272" s="106"/>
      <c r="AW272" s="106"/>
      <c r="AX272" s="106"/>
      <c r="AY272" s="74"/>
      <c r="AZ272" s="107"/>
      <c r="BA272" s="107"/>
      <c r="BB272" s="107"/>
      <c r="BC272" s="107"/>
      <c r="BD272" s="107"/>
      <c r="BE272" s="107"/>
      <c r="BF272" s="107"/>
      <c r="BG272" s="107"/>
      <c r="BH272" s="107"/>
      <c r="BL272" s="1471">
        <f>IF(BL269*BL271&gt;100000,ROUND(BL269*BL271,-4),ROUND(BL269*BL271,-3))</f>
        <v>0</v>
      </c>
      <c r="BM272" s="1471"/>
      <c r="BN272" s="1471"/>
      <c r="BO272" s="94"/>
      <c r="BQ272" s="201"/>
      <c r="BR272" s="201"/>
      <c r="BS272" s="201"/>
      <c r="BT272" s="201"/>
      <c r="BU272" s="201"/>
      <c r="BV272" s="201"/>
      <c r="BW272" s="201"/>
      <c r="BX272" s="201"/>
      <c r="BY272" s="201"/>
      <c r="BZ272" s="201"/>
      <c r="CA272" s="201"/>
      <c r="CB272" s="201"/>
      <c r="CC272" s="201"/>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c r="DU272" s="201"/>
      <c r="DV272" s="201"/>
      <c r="DW272" s="201"/>
      <c r="DX272" s="201"/>
      <c r="DY272" s="201"/>
      <c r="DZ272" s="201"/>
      <c r="EA272" s="201"/>
      <c r="EB272" s="201"/>
      <c r="EC272" s="201"/>
      <c r="ED272" s="201"/>
      <c r="EE272" s="201"/>
      <c r="EF272" s="201"/>
      <c r="EG272" s="201"/>
      <c r="EH272" s="201"/>
      <c r="EI272" s="201"/>
      <c r="EJ272" s="201"/>
      <c r="EK272" s="201"/>
      <c r="EL272" s="201"/>
      <c r="EM272" s="201"/>
      <c r="EN272" s="201"/>
      <c r="EO272" s="201"/>
      <c r="EP272" s="201"/>
      <c r="EQ272" s="201"/>
      <c r="ER272" s="201"/>
      <c r="ES272" s="201"/>
      <c r="ET272" s="201"/>
      <c r="EU272" s="201"/>
      <c r="EV272" s="201"/>
      <c r="EW272" s="201"/>
    </row>
    <row r="273" spans="5:153" x14ac:dyDescent="0.15">
      <c r="E273" s="63"/>
      <c r="G273" s="118"/>
      <c r="AN273" s="1471"/>
      <c r="AO273" s="1471"/>
      <c r="AP273" s="1471"/>
      <c r="AV273" s="106"/>
      <c r="AW273" s="106"/>
      <c r="AX273" s="106"/>
      <c r="BO273" s="121"/>
    </row>
    <row r="274" spans="5:153" x14ac:dyDescent="0.15">
      <c r="E274" s="63"/>
      <c r="G274" s="118"/>
      <c r="AV274" s="106"/>
      <c r="AW274" s="106"/>
      <c r="AX274" s="106"/>
      <c r="BO274" s="121"/>
    </row>
    <row r="275" spans="5:153" x14ac:dyDescent="0.15">
      <c r="E275" s="63"/>
      <c r="G275" s="118"/>
      <c r="H275" s="364">
        <v>6.2</v>
      </c>
      <c r="I275" s="364" t="str">
        <f>I223</f>
        <v>Consumo elettricità macchina</v>
      </c>
      <c r="AV275" s="106"/>
      <c r="AW275" s="106"/>
      <c r="AX275" s="106"/>
      <c r="BO275" s="121"/>
    </row>
    <row r="276" spans="5:153" s="27" customFormat="1" ht="6" customHeight="1" x14ac:dyDescent="0.15">
      <c r="E276" s="201"/>
      <c r="G276" s="90"/>
      <c r="H276" s="347"/>
      <c r="I276" s="74"/>
      <c r="J276" s="74"/>
      <c r="K276" s="74"/>
      <c r="L276" s="74"/>
      <c r="M276" s="74"/>
      <c r="N276" s="74"/>
      <c r="O276" s="74"/>
      <c r="P276" s="74"/>
      <c r="Q276" s="74"/>
      <c r="R276" s="74"/>
      <c r="S276" s="74"/>
      <c r="T276" s="74"/>
      <c r="U276" s="95"/>
      <c r="V276" s="74"/>
      <c r="W276" s="74"/>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74"/>
      <c r="AZ276"/>
      <c r="BA276"/>
      <c r="BB276"/>
      <c r="BC276"/>
      <c r="BD276"/>
      <c r="BE276"/>
      <c r="BF276"/>
      <c r="BG276"/>
      <c r="BL276" s="106"/>
      <c r="BM276" s="106"/>
      <c r="BN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c r="DU276" s="201"/>
      <c r="DV276" s="201"/>
      <c r="DW276" s="201"/>
      <c r="DX276" s="201"/>
      <c r="DY276" s="201"/>
      <c r="DZ276" s="201"/>
      <c r="EA276" s="201"/>
      <c r="EB276" s="201"/>
      <c r="EC276" s="201"/>
      <c r="ED276" s="201"/>
      <c r="EE276" s="201"/>
      <c r="EF276" s="201"/>
      <c r="EG276" s="201"/>
      <c r="EH276" s="201"/>
      <c r="EI276" s="201"/>
      <c r="EJ276" s="201"/>
      <c r="EK276" s="201"/>
      <c r="EL276" s="201"/>
      <c r="EM276" s="201"/>
      <c r="EN276" s="201"/>
      <c r="EO276" s="201"/>
      <c r="EP276" s="201"/>
      <c r="EQ276" s="201"/>
      <c r="ER276" s="201"/>
      <c r="ES276" s="201"/>
      <c r="ET276" s="201"/>
      <c r="EU276" s="201"/>
      <c r="EV276" s="201"/>
      <c r="EW276" s="201"/>
    </row>
    <row r="277" spans="5:153" s="27" customFormat="1" ht="14" customHeight="1" x14ac:dyDescent="0.15">
      <c r="E277" s="201"/>
      <c r="G277" s="90"/>
      <c r="H277" s="347" t="str">
        <f>H225</f>
        <v>Freddo utilizzato</v>
      </c>
      <c r="I277" s="74"/>
      <c r="J277" s="74"/>
      <c r="K277" s="74"/>
      <c r="L277" s="74"/>
      <c r="M277" s="74"/>
      <c r="N277" s="74"/>
      <c r="O277" s="74"/>
      <c r="P277" s="74"/>
      <c r="Q277" s="74"/>
      <c r="R277" s="74"/>
      <c r="S277" s="74"/>
      <c r="T277" s="74"/>
      <c r="U277" s="95" t="s">
        <v>20</v>
      </c>
      <c r="V277" s="74"/>
      <c r="W277" s="74"/>
      <c r="AA277" s="106"/>
      <c r="AB277"/>
      <c r="AC277"/>
      <c r="AD277"/>
      <c r="AE277"/>
      <c r="AF277"/>
      <c r="AG277"/>
      <c r="AH277"/>
      <c r="AI277"/>
      <c r="AJ277"/>
      <c r="AK277"/>
      <c r="AL277"/>
      <c r="AM277" s="106"/>
      <c r="AN277" s="1471">
        <f>AE457</f>
        <v>0</v>
      </c>
      <c r="AO277" s="1557"/>
      <c r="AP277" s="1557"/>
      <c r="AQ277" s="106"/>
      <c r="AR277" s="106"/>
      <c r="AS277" s="106"/>
      <c r="AT277" s="106"/>
      <c r="AU277" s="106"/>
      <c r="AV277" s="106"/>
      <c r="AW277" s="106"/>
      <c r="AX277" s="106"/>
      <c r="AY277" s="74"/>
      <c r="AZ277"/>
      <c r="BA277"/>
      <c r="BB277"/>
      <c r="BC277"/>
      <c r="BD277"/>
      <c r="BE277"/>
      <c r="BF277"/>
      <c r="BG277"/>
      <c r="BH277"/>
      <c r="BL277" s="1471">
        <f>BC457</f>
        <v>0</v>
      </c>
      <c r="BM277" s="1557"/>
      <c r="BN277" s="1557"/>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c r="DU277" s="201"/>
      <c r="DV277" s="201"/>
      <c r="DW277" s="201"/>
      <c r="DX277" s="201"/>
      <c r="DY277" s="201"/>
      <c r="DZ277" s="201"/>
      <c r="EA277" s="201"/>
      <c r="EB277" s="201"/>
      <c r="EC277" s="201"/>
      <c r="ED277" s="201"/>
      <c r="EE277" s="201"/>
      <c r="EF277" s="201"/>
      <c r="EG277" s="201"/>
      <c r="EH277" s="201"/>
      <c r="EI277" s="201"/>
      <c r="EJ277" s="201"/>
      <c r="EK277" s="201"/>
      <c r="EL277" s="201"/>
      <c r="EM277" s="201"/>
      <c r="EN277" s="201"/>
      <c r="EO277" s="201"/>
      <c r="EP277" s="201"/>
      <c r="EQ277" s="201"/>
      <c r="ER277" s="201"/>
      <c r="ES277" s="201"/>
      <c r="ET277" s="201"/>
      <c r="EU277" s="201"/>
      <c r="EV277" s="201"/>
      <c r="EW277" s="201"/>
    </row>
    <row r="278" spans="5:153" s="27" customFormat="1" ht="14" hidden="1" customHeight="1" outlineLevel="1" x14ac:dyDescent="0.15">
      <c r="E278" s="201"/>
      <c r="G278" s="980"/>
      <c r="H278" s="347"/>
      <c r="I278" s="74" t="str">
        <f>X!$C$325</f>
        <v>Raffreddamento con il free-cooling</v>
      </c>
      <c r="J278" s="74"/>
      <c r="K278" s="74"/>
      <c r="L278" s="74"/>
      <c r="M278" s="74"/>
      <c r="N278" s="74"/>
      <c r="O278" s="74"/>
      <c r="P278" s="74"/>
      <c r="Q278" s="74"/>
      <c r="R278" s="74"/>
      <c r="S278" s="74"/>
      <c r="T278" s="74"/>
      <c r="U278" s="95" t="s">
        <v>28</v>
      </c>
      <c r="V278" s="74"/>
      <c r="W278" s="74"/>
      <c r="AA278" s="106"/>
      <c r="AB278"/>
      <c r="AC278"/>
      <c r="AD278"/>
      <c r="AE278"/>
      <c r="AF278"/>
      <c r="AG278"/>
      <c r="AH278"/>
      <c r="AI278"/>
      <c r="AJ278"/>
      <c r="AK278"/>
      <c r="AL278"/>
      <c r="AM278" s="106"/>
      <c r="AN278" s="1312">
        <f>AE458*AE459</f>
        <v>0</v>
      </c>
      <c r="AO278" s="1312"/>
      <c r="AP278" s="1312"/>
      <c r="AQ278" s="106"/>
      <c r="AR278" s="106"/>
      <c r="AS278" s="106"/>
      <c r="AT278" s="106"/>
      <c r="AU278" s="106"/>
      <c r="AV278" s="106"/>
      <c r="AW278" s="106"/>
      <c r="AX278" s="106"/>
      <c r="AY278" s="74"/>
      <c r="AZ278"/>
      <c r="BA278"/>
      <c r="BB278"/>
      <c r="BC278"/>
      <c r="BD278"/>
      <c r="BE278"/>
      <c r="BF278"/>
      <c r="BG278"/>
      <c r="BH278"/>
      <c r="BL278" s="1312">
        <f>BC458*BC459</f>
        <v>0</v>
      </c>
      <c r="BM278" s="1312"/>
      <c r="BN278" s="1312"/>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c r="DU278" s="201"/>
      <c r="DV278" s="201"/>
      <c r="DW278" s="201"/>
      <c r="DX278" s="201"/>
      <c r="DY278" s="201"/>
      <c r="DZ278" s="201"/>
      <c r="EA278" s="201"/>
      <c r="EB278" s="201"/>
      <c r="EC278" s="201"/>
      <c r="ED278" s="201"/>
      <c r="EE278" s="201"/>
      <c r="EF278" s="201"/>
      <c r="EG278" s="201"/>
      <c r="EH278" s="201"/>
      <c r="EI278" s="201"/>
      <c r="EJ278" s="201"/>
      <c r="EK278" s="201"/>
      <c r="EL278" s="201"/>
      <c r="EM278" s="201"/>
      <c r="EN278" s="201"/>
      <c r="EO278" s="201"/>
      <c r="EP278" s="201"/>
      <c r="EQ278" s="201"/>
      <c r="ER278" s="201"/>
      <c r="ES278" s="201"/>
      <c r="ET278" s="201"/>
      <c r="EU278" s="201"/>
      <c r="EV278" s="201"/>
      <c r="EW278" s="201"/>
    </row>
    <row r="279" spans="5:153" s="27" customFormat="1" ht="14" customHeight="1" collapsed="1" x14ac:dyDescent="0.15">
      <c r="E279" s="201"/>
      <c r="G279" s="90"/>
      <c r="H279" s="347"/>
      <c r="I279" s="74" t="str">
        <f>X!$C$324</f>
        <v>Raffreddamento con la macchina refrigerante</v>
      </c>
      <c r="J279" s="74"/>
      <c r="K279" s="74"/>
      <c r="L279" s="74"/>
      <c r="M279" s="74"/>
      <c r="N279" s="74"/>
      <c r="O279" s="74"/>
      <c r="P279" s="74"/>
      <c r="Q279" s="74"/>
      <c r="R279" s="74"/>
      <c r="S279" s="74"/>
      <c r="T279" s="74"/>
      <c r="U279" s="95" t="s">
        <v>20</v>
      </c>
      <c r="V279" s="74"/>
      <c r="W279" s="74"/>
      <c r="AA279" s="106"/>
      <c r="AB279"/>
      <c r="AC279"/>
      <c r="AD279"/>
      <c r="AE279"/>
      <c r="AF279"/>
      <c r="AG279"/>
      <c r="AH279"/>
      <c r="AI279"/>
      <c r="AJ279"/>
      <c r="AK279"/>
      <c r="AL279"/>
      <c r="AM279" s="106"/>
      <c r="AN279" s="1471">
        <f>AE463</f>
        <v>0</v>
      </c>
      <c r="AO279" s="1557"/>
      <c r="AP279" s="1557"/>
      <c r="AQ279" s="106"/>
      <c r="AR279" s="106"/>
      <c r="AS279" s="106"/>
      <c r="AT279" s="106"/>
      <c r="AU279" s="106"/>
      <c r="AV279" s="106"/>
      <c r="AW279" s="106"/>
      <c r="AX279" s="106"/>
      <c r="AY279" s="74"/>
      <c r="AZ279"/>
      <c r="BA279"/>
      <c r="BB279"/>
      <c r="BC279"/>
      <c r="BD279"/>
      <c r="BE279"/>
      <c r="BF279"/>
      <c r="BG279"/>
      <c r="BH279"/>
      <c r="BL279" s="1471">
        <f>BC463</f>
        <v>0</v>
      </c>
      <c r="BM279" s="1557"/>
      <c r="BN279" s="1557"/>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c r="DU279" s="201"/>
      <c r="DV279" s="201"/>
      <c r="DW279" s="201"/>
      <c r="DX279" s="201"/>
      <c r="DY279" s="201"/>
      <c r="DZ279" s="201"/>
      <c r="EA279" s="201"/>
      <c r="EB279" s="201"/>
      <c r="EC279" s="201"/>
      <c r="ED279" s="201"/>
      <c r="EE279" s="201"/>
      <c r="EF279" s="201"/>
      <c r="EG279" s="201"/>
      <c r="EH279" s="201"/>
      <c r="EI279" s="201"/>
      <c r="EJ279" s="201"/>
      <c r="EK279" s="201"/>
      <c r="EL279" s="201"/>
      <c r="EM279" s="201"/>
      <c r="EN279" s="201"/>
      <c r="EO279" s="201"/>
      <c r="EP279" s="201"/>
      <c r="EQ279" s="201"/>
      <c r="ER279" s="201"/>
      <c r="ES279" s="201"/>
      <c r="ET279" s="201"/>
      <c r="EU279" s="201"/>
      <c r="EV279" s="201"/>
      <c r="EW279" s="201"/>
    </row>
    <row r="280" spans="5:153" s="27" customFormat="1" ht="14" customHeight="1" x14ac:dyDescent="0.15">
      <c r="E280" s="201"/>
      <c r="G280" s="90"/>
      <c r="H280" s="347"/>
      <c r="I280" s="74" t="str">
        <f>X!$C$325</f>
        <v>Raffreddamento con il free-cooling</v>
      </c>
      <c r="J280" s="74"/>
      <c r="K280" s="74"/>
      <c r="L280" s="74"/>
      <c r="M280" s="74"/>
      <c r="N280" s="74"/>
      <c r="O280" s="74"/>
      <c r="P280" s="74"/>
      <c r="Q280" s="74"/>
      <c r="R280" s="74"/>
      <c r="S280" s="74"/>
      <c r="T280" s="74"/>
      <c r="U280" s="95" t="s">
        <v>20</v>
      </c>
      <c r="V280" s="74"/>
      <c r="W280" s="74"/>
      <c r="AA280" s="106"/>
      <c r="AB280"/>
      <c r="AC280"/>
      <c r="AD280"/>
      <c r="AE280"/>
      <c r="AF280"/>
      <c r="AG280"/>
      <c r="AH280"/>
      <c r="AI280"/>
      <c r="AJ280"/>
      <c r="AK280"/>
      <c r="AL280"/>
      <c r="AM280" s="106"/>
      <c r="AN280" s="1471">
        <f>AE462</f>
        <v>0</v>
      </c>
      <c r="AO280" s="1557"/>
      <c r="AP280" s="1557"/>
      <c r="AQ280" s="106"/>
      <c r="AR280" s="106"/>
      <c r="AS280" s="106"/>
      <c r="AT280" s="106"/>
      <c r="AU280" s="106"/>
      <c r="AV280" s="106"/>
      <c r="AW280" s="106"/>
      <c r="AX280" s="106"/>
      <c r="AY280" s="74"/>
      <c r="AZ280"/>
      <c r="BA280"/>
      <c r="BB280"/>
      <c r="BC280"/>
      <c r="BD280"/>
      <c r="BE280"/>
      <c r="BF280"/>
      <c r="BG280"/>
      <c r="BH280"/>
      <c r="BL280" s="1471">
        <f>BC462</f>
        <v>0</v>
      </c>
      <c r="BM280" s="1557"/>
      <c r="BN280" s="1557"/>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c r="DU280" s="201"/>
      <c r="DV280" s="201"/>
      <c r="DW280" s="201"/>
      <c r="DX280" s="201"/>
      <c r="DY280" s="201"/>
      <c r="DZ280" s="201"/>
      <c r="EA280" s="201"/>
      <c r="EB280" s="201"/>
      <c r="EC280" s="201"/>
      <c r="ED280" s="201"/>
      <c r="EE280" s="201"/>
      <c r="EF280" s="201"/>
      <c r="EG280" s="201"/>
      <c r="EH280" s="201"/>
      <c r="EI280" s="201"/>
      <c r="EJ280" s="201"/>
      <c r="EK280" s="201"/>
      <c r="EL280" s="201"/>
      <c r="EM280" s="201"/>
      <c r="EN280" s="201"/>
      <c r="EO280" s="201"/>
      <c r="EP280" s="201"/>
      <c r="EQ280" s="201"/>
      <c r="ER280" s="201"/>
      <c r="ES280" s="201"/>
      <c r="ET280" s="201"/>
      <c r="EU280" s="201"/>
      <c r="EV280" s="201"/>
      <c r="EW280" s="201"/>
    </row>
    <row r="281" spans="5:153" s="27" customFormat="1" ht="7" customHeight="1" x14ac:dyDescent="0.15">
      <c r="E281" s="201"/>
      <c r="G281" s="90"/>
      <c r="H281" s="347"/>
      <c r="I281" s="74"/>
      <c r="J281" s="74"/>
      <c r="K281" s="74"/>
      <c r="L281" s="74"/>
      <c r="M281" s="74"/>
      <c r="N281" s="74"/>
      <c r="O281" s="74"/>
      <c r="P281" s="74"/>
      <c r="Q281" s="74"/>
      <c r="R281" s="74"/>
      <c r="S281" s="74"/>
      <c r="T281" s="74"/>
      <c r="U281" s="95"/>
      <c r="V281" s="74"/>
      <c r="W281" s="74"/>
      <c r="AA281" s="106"/>
      <c r="AB281"/>
      <c r="AC281"/>
      <c r="AD281"/>
      <c r="AE281"/>
      <c r="AF281"/>
      <c r="AG281"/>
      <c r="AH281"/>
      <c r="AI281"/>
      <c r="AJ281"/>
      <c r="AK281"/>
      <c r="AL281"/>
      <c r="AM281" s="106"/>
      <c r="AN281" s="1035"/>
      <c r="AO281" s="1036"/>
      <c r="AP281" s="1036"/>
      <c r="AQ281" s="106"/>
      <c r="AR281" s="106"/>
      <c r="AS281" s="106"/>
      <c r="AT281" s="106"/>
      <c r="AU281" s="106"/>
      <c r="AV281" s="106"/>
      <c r="AW281" s="106"/>
      <c r="AX281" s="106"/>
      <c r="AY281" s="74"/>
      <c r="AZ281"/>
      <c r="BA281"/>
      <c r="BB281"/>
      <c r="BC281"/>
      <c r="BD281"/>
      <c r="BE281"/>
      <c r="BF281"/>
      <c r="BG281"/>
      <c r="BH281"/>
      <c r="BL281" s="1035"/>
      <c r="BM281" s="1036"/>
      <c r="BN281" s="1036"/>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c r="DU281" s="201"/>
      <c r="DV281" s="201"/>
      <c r="DW281" s="201"/>
      <c r="DX281" s="201"/>
      <c r="DY281" s="201"/>
      <c r="DZ281" s="201"/>
      <c r="EA281" s="201"/>
      <c r="EB281" s="201"/>
      <c r="EC281" s="201"/>
      <c r="ED281" s="201"/>
      <c r="EE281" s="201"/>
      <c r="EF281" s="201"/>
      <c r="EG281" s="201"/>
      <c r="EH281" s="201"/>
      <c r="EI281" s="201"/>
      <c r="EJ281" s="201"/>
      <c r="EK281" s="201"/>
      <c r="EL281" s="201"/>
      <c r="EM281" s="201"/>
      <c r="EN281" s="201"/>
      <c r="EO281" s="201"/>
      <c r="EP281" s="201"/>
      <c r="EQ281" s="201"/>
      <c r="ER281" s="201"/>
      <c r="ES281" s="201"/>
      <c r="ET281" s="201"/>
      <c r="EU281" s="201"/>
      <c r="EV281" s="201"/>
      <c r="EW281" s="201"/>
    </row>
    <row r="282" spans="5:153" s="27" customFormat="1" ht="14" customHeight="1" x14ac:dyDescent="0.15">
      <c r="E282" s="201"/>
      <c r="G282" s="90"/>
      <c r="H282" s="397">
        <f>H230</f>
        <v>0</v>
      </c>
      <c r="I282" s="74"/>
      <c r="J282" s="74"/>
      <c r="K282" s="74"/>
      <c r="L282" s="74"/>
      <c r="M282" s="74"/>
      <c r="N282" s="74"/>
      <c r="O282" s="74"/>
      <c r="P282" s="74"/>
      <c r="Q282" s="74"/>
      <c r="R282" s="74"/>
      <c r="S282" s="74"/>
      <c r="T282" s="74"/>
      <c r="U282" s="95" t="s">
        <v>15</v>
      </c>
      <c r="V282" s="74"/>
      <c r="W282" s="74"/>
      <c r="AA282" s="106"/>
      <c r="AB282"/>
      <c r="AC282"/>
      <c r="AD282"/>
      <c r="AE282"/>
      <c r="AF282"/>
      <c r="AG282"/>
      <c r="AH282"/>
      <c r="AI282"/>
      <c r="AJ282"/>
      <c r="AK282"/>
      <c r="AL282" s="70" t="str">
        <f>AL230</f>
        <v/>
      </c>
      <c r="AM282" s="106"/>
      <c r="AN282" s="1557">
        <f>AN230</f>
        <v>0</v>
      </c>
      <c r="AO282" s="1557"/>
      <c r="AP282" s="1557"/>
      <c r="AQ282" s="106"/>
      <c r="AR282" s="106"/>
      <c r="AS282" s="106"/>
      <c r="AT282" s="106"/>
      <c r="AU282" s="106"/>
      <c r="AV282" s="106"/>
      <c r="AW282" s="106"/>
      <c r="AX282" s="106"/>
      <c r="AY282" s="74"/>
      <c r="AZ282"/>
      <c r="BA282"/>
      <c r="BB282"/>
      <c r="BC282"/>
      <c r="BD282"/>
      <c r="BE282"/>
      <c r="BF282"/>
      <c r="BG282"/>
      <c r="BH282"/>
      <c r="BJ282" s="58" t="str">
        <f>BJ230</f>
        <v/>
      </c>
      <c r="BL282" s="1557">
        <f>BL230</f>
        <v>0</v>
      </c>
      <c r="BM282" s="1557"/>
      <c r="BN282" s="1557"/>
      <c r="BO282" s="94"/>
      <c r="BQ282" s="201"/>
      <c r="BR282" s="201"/>
      <c r="BS282" s="803" t="s">
        <v>843</v>
      </c>
      <c r="BT282" s="201"/>
      <c r="BU282" s="201"/>
      <c r="BV282" s="201"/>
      <c r="BW282" s="201"/>
      <c r="BX282" s="201"/>
      <c r="BY282" s="201"/>
      <c r="BZ282" s="201"/>
      <c r="CA282" s="201"/>
      <c r="CB282" s="201"/>
      <c r="CC282" s="201"/>
      <c r="CD282" s="201"/>
      <c r="CE282" s="201"/>
      <c r="CF282" s="201"/>
      <c r="CG282" s="201"/>
      <c r="CH282" s="201"/>
      <c r="CI282" s="201"/>
      <c r="CJ282" s="201"/>
      <c r="CK282" s="201"/>
      <c r="CL282" s="201"/>
      <c r="CM282" s="201"/>
      <c r="CN282" s="201"/>
      <c r="CO282" s="201"/>
      <c r="CP282" s="201"/>
      <c r="CQ282" s="201"/>
      <c r="CR282" s="201"/>
      <c r="CS282" s="201"/>
      <c r="CT282" s="201"/>
      <c r="CU282" s="201"/>
      <c r="CV282" s="201"/>
      <c r="CW282" s="201"/>
      <c r="CX282" s="201"/>
      <c r="CY282" s="201"/>
      <c r="CZ282" s="201"/>
      <c r="DA282" s="201"/>
      <c r="DB282" s="201"/>
      <c r="DC282" s="201"/>
      <c r="DD282" s="201"/>
      <c r="DE282" s="201"/>
      <c r="DF282" s="201"/>
      <c r="DG282" s="201"/>
      <c r="DH282" s="201"/>
      <c r="DI282" s="201"/>
      <c r="DJ282" s="201"/>
      <c r="DK282" s="201"/>
      <c r="DL282" s="201"/>
      <c r="DM282" s="201"/>
      <c r="DN282" s="201"/>
      <c r="DO282" s="201"/>
      <c r="DP282" s="201"/>
      <c r="DQ282" s="201"/>
      <c r="DR282" s="201"/>
      <c r="DS282" s="201"/>
      <c r="DT282" s="201"/>
      <c r="DU282" s="201"/>
      <c r="DV282" s="201"/>
      <c r="DW282" s="201"/>
      <c r="DX282" s="201"/>
      <c r="DY282" s="201"/>
      <c r="DZ282" s="201"/>
      <c r="EA282" s="201"/>
      <c r="EB282" s="201"/>
      <c r="EC282" s="201"/>
      <c r="ED282" s="201"/>
      <c r="EE282" s="201"/>
      <c r="EF282" s="201"/>
      <c r="EG282" s="201"/>
      <c r="EH282" s="201"/>
      <c r="EI282" s="201"/>
      <c r="EJ282" s="201"/>
      <c r="EK282" s="201"/>
      <c r="EL282" s="201"/>
      <c r="EM282" s="201"/>
      <c r="EN282" s="201"/>
      <c r="EO282" s="201"/>
      <c r="EP282" s="201"/>
      <c r="EQ282" s="201"/>
      <c r="ER282" s="201"/>
      <c r="ES282" s="201"/>
      <c r="ET282" s="201"/>
      <c r="EU282" s="201"/>
      <c r="EV282" s="201"/>
      <c r="EW282" s="201"/>
    </row>
    <row r="283" spans="5:153" s="27" customFormat="1" ht="14" customHeight="1" x14ac:dyDescent="0.15">
      <c r="E283" s="201"/>
      <c r="G283" s="90"/>
      <c r="H283" s="347" t="str">
        <f>H231</f>
        <v>Consumo elettrico macchina</v>
      </c>
      <c r="I283" s="74"/>
      <c r="J283" s="74"/>
      <c r="K283" s="74"/>
      <c r="L283" s="74"/>
      <c r="M283" s="74"/>
      <c r="N283" s="74"/>
      <c r="O283" s="74"/>
      <c r="P283" s="74"/>
      <c r="Q283" s="74"/>
      <c r="R283" s="74"/>
      <c r="S283" s="74"/>
      <c r="T283" s="74"/>
      <c r="U283" s="95" t="s">
        <v>20</v>
      </c>
      <c r="V283" s="74"/>
      <c r="W283" s="74"/>
      <c r="AA283" s="106"/>
      <c r="AB283"/>
      <c r="AC283"/>
      <c r="AD283"/>
      <c r="AE283"/>
      <c r="AF283"/>
      <c r="AG283"/>
      <c r="AH283"/>
      <c r="AI283"/>
      <c r="AJ283"/>
      <c r="AK283"/>
      <c r="AL283"/>
      <c r="AM283" s="106"/>
      <c r="AN283" s="1494">
        <f>AE469</f>
        <v>0</v>
      </c>
      <c r="AO283" s="1494"/>
      <c r="AP283" s="1494"/>
      <c r="AQ283" s="106"/>
      <c r="AR283" s="106"/>
      <c r="AS283" s="106"/>
      <c r="AT283" s="106"/>
      <c r="AU283" s="106"/>
      <c r="AV283" s="106"/>
      <c r="AW283" s="106"/>
      <c r="AX283" s="106"/>
      <c r="AY283" s="74"/>
      <c r="AZ283"/>
      <c r="BA283"/>
      <c r="BB283"/>
      <c r="BC283"/>
      <c r="BD283"/>
      <c r="BE283"/>
      <c r="BF283"/>
      <c r="BG283"/>
      <c r="BH283"/>
      <c r="BL283" s="1494">
        <f>BC469</f>
        <v>0</v>
      </c>
      <c r="BM283" s="1494"/>
      <c r="BN283" s="1494"/>
      <c r="BO283" s="94"/>
      <c r="BQ283" s="201"/>
      <c r="BR283" s="201"/>
      <c r="BS283" s="201"/>
      <c r="BT283" s="201"/>
      <c r="BU283" s="201"/>
      <c r="BV283" s="201"/>
      <c r="BW283" s="201"/>
      <c r="BX283" s="201"/>
      <c r="BY283" s="201"/>
      <c r="BZ283" s="201"/>
      <c r="CA283" s="201"/>
      <c r="CB283" s="201"/>
      <c r="CC283" s="201"/>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c r="DU283" s="201"/>
      <c r="DV283" s="201"/>
      <c r="DW283" s="201"/>
      <c r="DX283" s="201"/>
      <c r="DY283" s="201"/>
      <c r="DZ283" s="201"/>
      <c r="EA283" s="201"/>
      <c r="EB283" s="201"/>
      <c r="EC283" s="201"/>
      <c r="ED283" s="201"/>
      <c r="EE283" s="201"/>
      <c r="EF283" s="201"/>
      <c r="EG283" s="201"/>
      <c r="EH283" s="201"/>
      <c r="EI283" s="201"/>
      <c r="EJ283" s="201"/>
      <c r="EK283" s="201"/>
      <c r="EL283" s="201"/>
      <c r="EM283" s="201"/>
      <c r="EN283" s="201"/>
      <c r="EO283" s="201"/>
      <c r="EP283" s="201"/>
      <c r="EQ283" s="201"/>
      <c r="ER283" s="201"/>
      <c r="ES283" s="201"/>
      <c r="ET283" s="201"/>
      <c r="EU283" s="201"/>
      <c r="EV283" s="201"/>
      <c r="EW283" s="201"/>
    </row>
    <row r="284" spans="5:153" s="27" customFormat="1" ht="17" customHeight="1" x14ac:dyDescent="0.15">
      <c r="E284" s="201"/>
      <c r="G284" s="90"/>
      <c r="H284" s="347"/>
      <c r="I284" s="74"/>
      <c r="J284" s="74"/>
      <c r="K284" s="74"/>
      <c r="L284" s="74"/>
      <c r="M284" s="74"/>
      <c r="N284" s="74"/>
      <c r="O284" s="74"/>
      <c r="P284" s="74"/>
      <c r="Q284" s="74"/>
      <c r="R284" s="74"/>
      <c r="S284" s="74"/>
      <c r="T284" s="74"/>
      <c r="U284" s="95"/>
      <c r="V284" s="74"/>
      <c r="W284" s="74"/>
      <c r="X284" s="292"/>
      <c r="Y284" s="292"/>
      <c r="Z284" s="292"/>
      <c r="AA284" s="106"/>
      <c r="AB284"/>
      <c r="AC284"/>
      <c r="AD284"/>
      <c r="AE284"/>
      <c r="AF284"/>
      <c r="AG284"/>
      <c r="AH284"/>
      <c r="AI284"/>
      <c r="AJ284"/>
      <c r="AK284"/>
      <c r="AL284"/>
      <c r="AM284" s="106"/>
      <c r="AN284" s="106"/>
      <c r="AO284" s="106"/>
      <c r="AP284" s="106"/>
      <c r="AQ284" s="106"/>
      <c r="AR284" s="106"/>
      <c r="AS284" s="106"/>
      <c r="AT284" s="106"/>
      <c r="AU284" s="106"/>
      <c r="AV284" s="292"/>
      <c r="AW284" s="292"/>
      <c r="AX284" s="292"/>
      <c r="AY284" s="74"/>
      <c r="AZ284"/>
      <c r="BA284"/>
      <c r="BB284"/>
      <c r="BC284"/>
      <c r="BD284"/>
      <c r="BE284"/>
      <c r="BF284"/>
      <c r="BG284"/>
      <c r="BH284"/>
      <c r="BO284" s="94"/>
      <c r="BQ284" s="201"/>
      <c r="BR284" s="201"/>
      <c r="BS284" s="201"/>
      <c r="BT284" s="201"/>
      <c r="BU284" s="201"/>
      <c r="BV284" s="201"/>
      <c r="BW284" s="201"/>
      <c r="BX284" s="201"/>
      <c r="BY284" s="201"/>
      <c r="BZ284" s="201"/>
      <c r="CA284" s="201"/>
      <c r="CB284" s="201"/>
      <c r="CC284" s="201"/>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c r="DU284" s="201"/>
      <c r="DV284" s="201"/>
      <c r="DW284" s="201"/>
      <c r="DX284" s="201"/>
      <c r="DY284" s="201"/>
      <c r="DZ284" s="201"/>
      <c r="EA284" s="201"/>
      <c r="EB284" s="201"/>
      <c r="EC284" s="201"/>
      <c r="ED284" s="201"/>
      <c r="EE284" s="201"/>
      <c r="EF284" s="201"/>
      <c r="EG284" s="201"/>
      <c r="EH284" s="201"/>
      <c r="EI284" s="201"/>
      <c r="EJ284" s="201"/>
      <c r="EK284" s="201"/>
      <c r="EL284" s="201"/>
      <c r="EM284" s="201"/>
      <c r="EN284" s="201"/>
      <c r="EO284" s="201"/>
      <c r="EP284" s="201"/>
      <c r="EQ284" s="201"/>
      <c r="ER284" s="201"/>
      <c r="ES284" s="201"/>
      <c r="ET284" s="201"/>
      <c r="EU284" s="201"/>
      <c r="EV284" s="201"/>
      <c r="EW284" s="201"/>
    </row>
    <row r="285" spans="5:153" x14ac:dyDescent="0.15">
      <c r="E285" s="63"/>
      <c r="G285" s="118"/>
      <c r="BO285" s="121"/>
    </row>
    <row r="286" spans="5:153" x14ac:dyDescent="0.15">
      <c r="E286" s="63"/>
      <c r="G286" s="118"/>
      <c r="H286" s="364">
        <v>6.3</v>
      </c>
      <c r="I286" s="392" t="str">
        <f>I236</f>
        <v>Consumo elettricità aggregati ausiliari «parte calda»</v>
      </c>
      <c r="X286" s="1542" t="s">
        <v>127</v>
      </c>
      <c r="Y286" s="1542"/>
      <c r="Z286" s="1542"/>
      <c r="AA286" s="37"/>
      <c r="AB286" s="1556" t="str">
        <f>X!$C$205</f>
        <v>Regolazione</v>
      </c>
      <c r="AC286" s="1542"/>
      <c r="AD286" s="1542"/>
      <c r="AE286" s="37"/>
      <c r="AF286" s="1556" t="str">
        <f>X!$C$192</f>
        <v>Pe (corr.)</v>
      </c>
      <c r="AG286" s="1542"/>
      <c r="AH286" s="1542"/>
      <c r="AI286" s="34"/>
      <c r="AJ286" s="1556" t="str">
        <f>X!$C$163</f>
        <v>Durata</v>
      </c>
      <c r="AK286" s="1542"/>
      <c r="AL286" s="1542"/>
      <c r="AM286" s="34"/>
      <c r="AN286" s="1556" t="s">
        <v>1680</v>
      </c>
      <c r="AO286" s="1542"/>
      <c r="AP286" s="1542"/>
      <c r="AR286" s="106"/>
      <c r="AS286" s="106"/>
      <c r="AT286" s="106"/>
      <c r="AU286" s="106"/>
      <c r="AV286" s="1542" t="s">
        <v>127</v>
      </c>
      <c r="AW286" s="1542"/>
      <c r="AX286" s="1542"/>
      <c r="AY286" s="37"/>
      <c r="AZ286" s="1542" t="str">
        <f>AB286</f>
        <v>Regolazione</v>
      </c>
      <c r="BA286" s="1542"/>
      <c r="BB286" s="1542"/>
      <c r="BC286" s="37"/>
      <c r="BD286" s="1542" t="str">
        <f>AF286</f>
        <v>Pe (corr.)</v>
      </c>
      <c r="BE286" s="1542"/>
      <c r="BF286" s="1542"/>
      <c r="BG286" s="34"/>
      <c r="BH286" s="1556" t="str">
        <f>X!$C$163</f>
        <v>Durata</v>
      </c>
      <c r="BI286" s="1542"/>
      <c r="BJ286" s="1542"/>
      <c r="BK286" s="34"/>
      <c r="BL286" s="1556" t="s">
        <v>1680</v>
      </c>
      <c r="BM286" s="1542"/>
      <c r="BN286" s="1542"/>
      <c r="BO286" s="121"/>
    </row>
    <row r="287" spans="5:153" x14ac:dyDescent="0.15">
      <c r="E287" s="63"/>
      <c r="G287" s="118"/>
      <c r="H287" s="364"/>
      <c r="I287" s="392"/>
      <c r="X287" s="1033"/>
      <c r="Y287" s="1033"/>
      <c r="Z287" s="1033" t="s">
        <v>83</v>
      </c>
      <c r="AA287" s="35"/>
      <c r="AB287" s="1034"/>
      <c r="AC287" s="1033"/>
      <c r="AD287" s="1033" t="s">
        <v>28</v>
      </c>
      <c r="AE287" s="35"/>
      <c r="AF287" s="1034"/>
      <c r="AG287" s="1033"/>
      <c r="AH287" s="1033" t="s">
        <v>83</v>
      </c>
      <c r="AL287" s="70" t="s">
        <v>116</v>
      </c>
      <c r="AP287" s="70" t="s">
        <v>176</v>
      </c>
      <c r="AR287" s="106"/>
      <c r="AS287" s="106"/>
      <c r="AT287" s="106"/>
      <c r="AU287" s="106"/>
      <c r="AV287" s="1033"/>
      <c r="AW287" s="1033"/>
      <c r="AX287" s="1033" t="s">
        <v>83</v>
      </c>
      <c r="AY287" s="35"/>
      <c r="AZ287" s="1034"/>
      <c r="BA287" s="1033"/>
      <c r="BB287" s="1033" t="s">
        <v>28</v>
      </c>
      <c r="BC287" s="35"/>
      <c r="BD287" s="1034"/>
      <c r="BE287" s="1033"/>
      <c r="BF287" s="1033" t="s">
        <v>83</v>
      </c>
      <c r="BJ287" s="70" t="s">
        <v>116</v>
      </c>
      <c r="BN287" s="70" t="s">
        <v>176</v>
      </c>
      <c r="BO287" s="121"/>
    </row>
    <row r="288" spans="5:153" s="27" customFormat="1" ht="6" customHeight="1" x14ac:dyDescent="0.15">
      <c r="E288" s="201"/>
      <c r="G288" s="90"/>
      <c r="H288" s="347"/>
      <c r="I288" s="74"/>
      <c r="J288" s="74"/>
      <c r="K288" s="74"/>
      <c r="L288" s="74"/>
      <c r="M288" s="74"/>
      <c r="N288" s="74"/>
      <c r="O288" s="74"/>
      <c r="P288" s="74"/>
      <c r="Q288" s="74"/>
      <c r="R288" s="74"/>
      <c r="S288" s="74"/>
      <c r="T288" s="74"/>
      <c r="U288" s="95"/>
      <c r="V288" s="74"/>
      <c r="W288" s="74"/>
      <c r="X288" s="106"/>
      <c r="Y288" s="106"/>
      <c r="Z288" s="106"/>
      <c r="AA288" s="106"/>
      <c r="AB288" s="106"/>
      <c r="AC288" s="106"/>
      <c r="AD288" s="106"/>
      <c r="AE288"/>
      <c r="AF288"/>
      <c r="AG288"/>
      <c r="AH288"/>
      <c r="AI288"/>
      <c r="AJ288"/>
      <c r="AK288"/>
      <c r="AL288"/>
      <c r="AM288"/>
      <c r="AN288"/>
      <c r="AO288"/>
      <c r="AP288"/>
      <c r="AQ288"/>
      <c r="AR288"/>
      <c r="AS288" s="106"/>
      <c r="AT288" s="106"/>
      <c r="AU288" s="106"/>
      <c r="AV288" s="106"/>
      <c r="AW288" s="106"/>
      <c r="AX288" s="106"/>
      <c r="AY288" s="106"/>
      <c r="AZ288" s="106"/>
      <c r="BA288" s="106"/>
      <c r="BB288" s="106"/>
      <c r="BC288"/>
      <c r="BD288"/>
      <c r="BE288"/>
      <c r="BF288"/>
      <c r="BG288"/>
      <c r="BH288"/>
      <c r="BI288"/>
      <c r="BJ288"/>
      <c r="BK288"/>
      <c r="BL288"/>
      <c r="BM288"/>
      <c r="BN288"/>
      <c r="BO288" s="121"/>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c r="DU288" s="201"/>
      <c r="DV288" s="201"/>
      <c r="DW288" s="201"/>
      <c r="DX288" s="201"/>
      <c r="DY288" s="201"/>
      <c r="DZ288" s="201"/>
      <c r="EA288" s="201"/>
      <c r="EB288" s="201"/>
      <c r="EC288" s="201"/>
      <c r="ED288" s="201"/>
      <c r="EE288" s="201"/>
      <c r="EF288" s="201"/>
      <c r="EG288" s="201"/>
      <c r="EH288" s="201"/>
      <c r="EI288" s="201"/>
      <c r="EJ288" s="201"/>
      <c r="EK288" s="201"/>
      <c r="EL288" s="201"/>
      <c r="EM288" s="201"/>
      <c r="EN288" s="201"/>
      <c r="EO288" s="201"/>
      <c r="EP288" s="201"/>
      <c r="EQ288" s="201"/>
      <c r="ER288" s="201"/>
      <c r="ES288" s="201"/>
      <c r="ET288" s="201"/>
      <c r="EU288" s="201"/>
      <c r="EV288" s="201"/>
      <c r="EW288" s="201"/>
    </row>
    <row r="289" spans="1:153" s="124" customFormat="1" ht="14" customHeight="1" x14ac:dyDescent="0.15">
      <c r="E289" s="216"/>
      <c r="G289" s="123"/>
      <c r="H289" s="1286" t="str">
        <f>H239</f>
        <v>Pompe circolazione caldo</v>
      </c>
      <c r="I289" s="1286"/>
      <c r="J289" s="1286"/>
      <c r="K289" s="1286"/>
      <c r="L289" s="1286"/>
      <c r="M289" s="1286"/>
      <c r="N289" s="1286"/>
      <c r="O289" s="1286"/>
      <c r="P289" s="1286"/>
      <c r="Q289" s="1286"/>
      <c r="R289" s="1286"/>
      <c r="S289" s="1286"/>
      <c r="T289" s="95"/>
      <c r="U289" s="95"/>
      <c r="V289" s="95"/>
      <c r="W289"/>
      <c r="X289" s="1356">
        <f>X239</f>
        <v>0</v>
      </c>
      <c r="Y289" s="1356"/>
      <c r="Z289" s="1356"/>
      <c r="AA289" s="106"/>
      <c r="AB289" s="1328">
        <f>AB239</f>
        <v>0</v>
      </c>
      <c r="AC289" s="1329"/>
      <c r="AD289" s="1329"/>
      <c r="AE289" s="70"/>
      <c r="AF289" s="1356">
        <f>X289*(1+AB289)</f>
        <v>0</v>
      </c>
      <c r="AG289" s="1356"/>
      <c r="AH289" s="1356"/>
      <c r="AI289"/>
      <c r="AJ289" s="1266">
        <f>AE490</f>
        <v>0</v>
      </c>
      <c r="AK289" s="1266"/>
      <c r="AL289" s="1266"/>
      <c r="AM289"/>
      <c r="AN289" s="1266">
        <f>ROUND(AF289*AJ289,-2)</f>
        <v>0</v>
      </c>
      <c r="AO289" s="1266"/>
      <c r="AP289" s="1266"/>
      <c r="AQ289"/>
      <c r="AR289" s="106"/>
      <c r="AS289" s="106"/>
      <c r="AT289" s="106"/>
      <c r="AU289" s="106"/>
      <c r="AV289" s="1356">
        <f>AV239</f>
        <v>0</v>
      </c>
      <c r="AW289" s="1356"/>
      <c r="AX289" s="1356"/>
      <c r="AY289" s="106"/>
      <c r="AZ289" s="1328">
        <f>AZ239</f>
        <v>0</v>
      </c>
      <c r="BA289" s="1329"/>
      <c r="BB289" s="1329"/>
      <c r="BC289" s="70"/>
      <c r="BD289" s="1356">
        <f>AV289*(1+AZ289)</f>
        <v>0</v>
      </c>
      <c r="BE289" s="1356"/>
      <c r="BF289" s="1356"/>
      <c r="BG289"/>
      <c r="BH289" s="1266">
        <f>BC490</f>
        <v>0</v>
      </c>
      <c r="BI289" s="1266"/>
      <c r="BJ289" s="1266"/>
      <c r="BK289"/>
      <c r="BL289" s="1266">
        <f t="shared" ref="BL289:BL292" si="6">ROUND(BD289*BH289,-2)</f>
        <v>0</v>
      </c>
      <c r="BM289" s="1266"/>
      <c r="BN289" s="1266"/>
      <c r="BO289" s="121"/>
      <c r="BQ289" s="216"/>
      <c r="BR289" s="216"/>
      <c r="BS289" s="216"/>
      <c r="BT289" s="216"/>
      <c r="BU289" s="216"/>
      <c r="BV289" s="216"/>
      <c r="BW289" s="216"/>
      <c r="BX289" s="216"/>
      <c r="BY289" s="216"/>
      <c r="BZ289" s="216"/>
      <c r="CA289" s="216"/>
      <c r="CB289" s="216"/>
      <c r="CC289" s="216"/>
      <c r="CD289" s="216"/>
      <c r="CE289" s="216"/>
      <c r="CF289" s="216"/>
      <c r="CG289" s="216"/>
      <c r="CH289" s="216"/>
      <c r="CI289" s="216"/>
      <c r="CJ289" s="216"/>
      <c r="CK289" s="216"/>
      <c r="CL289" s="216"/>
      <c r="CM289" s="216"/>
      <c r="CN289" s="216"/>
      <c r="CO289" s="216"/>
      <c r="CP289" s="216"/>
      <c r="CQ289" s="216"/>
      <c r="CR289" s="216"/>
      <c r="CS289" s="216"/>
      <c r="CT289" s="216"/>
      <c r="CU289" s="216"/>
      <c r="CV289" s="216"/>
      <c r="CW289" s="216"/>
      <c r="CX289" s="216"/>
      <c r="CY289" s="216"/>
      <c r="CZ289" s="216"/>
      <c r="DA289" s="216"/>
      <c r="DB289" s="216"/>
      <c r="DC289" s="216"/>
      <c r="DD289" s="216"/>
      <c r="DE289" s="216"/>
      <c r="DF289" s="216"/>
      <c r="DG289" s="216"/>
      <c r="DH289" s="216"/>
      <c r="DI289" s="216"/>
      <c r="DJ289" s="216"/>
      <c r="DK289" s="216"/>
      <c r="DL289" s="216"/>
      <c r="DM289" s="216"/>
      <c r="DN289" s="216"/>
      <c r="DO289" s="216"/>
      <c r="DP289" s="216"/>
      <c r="DQ289" s="216"/>
      <c r="DR289" s="216"/>
      <c r="DS289" s="216"/>
      <c r="DT289" s="216"/>
      <c r="DU289" s="216"/>
      <c r="DV289" s="216"/>
      <c r="DW289" s="216"/>
      <c r="DX289" s="216"/>
      <c r="DY289" s="216"/>
      <c r="DZ289" s="216"/>
      <c r="EA289" s="216"/>
      <c r="EB289" s="216"/>
      <c r="EC289" s="216"/>
      <c r="ED289" s="216"/>
      <c r="EE289" s="216"/>
      <c r="EF289" s="216"/>
      <c r="EG289" s="216"/>
      <c r="EH289" s="216"/>
      <c r="EI289" s="216"/>
      <c r="EJ289" s="216"/>
      <c r="EK289" s="216"/>
      <c r="EL289" s="216"/>
      <c r="EM289" s="216"/>
      <c r="EN289" s="216"/>
      <c r="EO289" s="216"/>
      <c r="EP289" s="216"/>
      <c r="EQ289" s="216"/>
      <c r="ER289" s="216"/>
      <c r="ES289" s="216"/>
      <c r="ET289" s="216"/>
      <c r="EU289" s="216"/>
      <c r="EV289" s="216"/>
      <c r="EW289" s="216"/>
    </row>
    <row r="290" spans="1:153" s="27" customFormat="1" ht="14" customHeight="1" x14ac:dyDescent="0.15">
      <c r="E290" s="201"/>
      <c r="G290" s="90"/>
      <c r="H290" s="1286" t="str">
        <f>H240</f>
        <v>Pompe nebulizzazione</v>
      </c>
      <c r="I290" s="1286"/>
      <c r="J290" s="1286"/>
      <c r="K290" s="1286"/>
      <c r="L290" s="1286"/>
      <c r="M290" s="1286"/>
      <c r="N290" s="1286"/>
      <c r="O290" s="1286"/>
      <c r="P290" s="1286"/>
      <c r="Q290" s="1286"/>
      <c r="R290" s="1286"/>
      <c r="S290" s="1286"/>
      <c r="T290" s="74"/>
      <c r="U290" s="95"/>
      <c r="V290" s="74"/>
      <c r="W290"/>
      <c r="X290" s="1356">
        <f>X240</f>
        <v>0</v>
      </c>
      <c r="Y290" s="1356"/>
      <c r="Z290" s="1356"/>
      <c r="AA290" s="106"/>
      <c r="AB290" s="1328">
        <f>AB240</f>
        <v>0</v>
      </c>
      <c r="AC290" s="1329"/>
      <c r="AD290" s="1329"/>
      <c r="AE290" s="70"/>
      <c r="AF290" s="1356">
        <f>X290*(1+AB290)</f>
        <v>0</v>
      </c>
      <c r="AG290" s="1356"/>
      <c r="AH290" s="1356"/>
      <c r="AI290"/>
      <c r="AJ290" s="1266">
        <f t="shared" ref="AJ290:AJ292" si="7">AE491</f>
        <v>0</v>
      </c>
      <c r="AK290" s="1266"/>
      <c r="AL290" s="1266"/>
      <c r="AM290"/>
      <c r="AN290" s="1266">
        <f t="shared" ref="AN290:AN292" si="8">ROUND(AF290*AJ290,-2)</f>
        <v>0</v>
      </c>
      <c r="AO290" s="1266"/>
      <c r="AP290" s="1266"/>
      <c r="AQ290"/>
      <c r="AR290"/>
      <c r="AS290" s="74"/>
      <c r="AT290" s="74"/>
      <c r="AU290" s="74"/>
      <c r="AV290" s="1356">
        <f>AV240</f>
        <v>0</v>
      </c>
      <c r="AW290" s="1356"/>
      <c r="AX290" s="1356"/>
      <c r="AY290" s="106"/>
      <c r="AZ290" s="1328">
        <f>AZ240</f>
        <v>0</v>
      </c>
      <c r="BA290" s="1329"/>
      <c r="BB290" s="1329"/>
      <c r="BC290" s="70"/>
      <c r="BD290" s="1356">
        <f>AV290*(1+AZ290)</f>
        <v>0</v>
      </c>
      <c r="BE290" s="1356"/>
      <c r="BF290" s="1356"/>
      <c r="BG290"/>
      <c r="BH290" s="1266">
        <f t="shared" ref="BH290:BH292" si="9">BC491</f>
        <v>0</v>
      </c>
      <c r="BI290" s="1266"/>
      <c r="BJ290" s="1266"/>
      <c r="BK290"/>
      <c r="BL290" s="1266">
        <f t="shared" si="6"/>
        <v>0</v>
      </c>
      <c r="BM290" s="1266"/>
      <c r="BN290" s="1266"/>
      <c r="BO290" s="121"/>
      <c r="BQ290" s="201"/>
      <c r="BR290" s="201"/>
      <c r="BS290" s="201"/>
      <c r="BT290" s="201"/>
      <c r="BU290" s="201"/>
      <c r="BV290" s="201"/>
      <c r="BW290" s="201"/>
      <c r="BX290" s="201"/>
      <c r="BY290" s="201"/>
      <c r="BZ290" s="201"/>
      <c r="CA290" s="201"/>
      <c r="CB290" s="201"/>
      <c r="CC290" s="201"/>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c r="DU290" s="201"/>
      <c r="DV290" s="201"/>
      <c r="DW290" s="201"/>
      <c r="DX290" s="201"/>
      <c r="DY290" s="201"/>
      <c r="DZ290" s="201"/>
      <c r="EA290" s="201"/>
      <c r="EB290" s="201"/>
      <c r="EC290" s="201"/>
      <c r="ED290" s="201"/>
      <c r="EE290" s="201"/>
      <c r="EF290" s="201"/>
      <c r="EG290" s="201"/>
      <c r="EH290" s="201"/>
      <c r="EI290" s="201"/>
      <c r="EJ290" s="201"/>
      <c r="EK290" s="201"/>
      <c r="EL290" s="201"/>
      <c r="EM290" s="201"/>
      <c r="EN290" s="201"/>
      <c r="EO290" s="201"/>
      <c r="EP290" s="201"/>
      <c r="EQ290" s="201"/>
      <c r="ER290" s="201"/>
      <c r="ES290" s="201"/>
      <c r="ET290" s="201"/>
      <c r="EU290" s="201"/>
      <c r="EV290" s="201"/>
      <c r="EW290" s="201"/>
    </row>
    <row r="291" spans="1:153" s="27" customFormat="1" ht="14" customHeight="1" x14ac:dyDescent="0.15">
      <c r="E291" s="201"/>
      <c r="G291" s="90"/>
      <c r="H291" s="1286" t="str">
        <f>H241</f>
        <v>Ventilatori raffreddato /condensatore</v>
      </c>
      <c r="I291" s="1286"/>
      <c r="J291" s="1286"/>
      <c r="K291" s="1286"/>
      <c r="L291" s="1286"/>
      <c r="M291" s="1286"/>
      <c r="N291" s="1286"/>
      <c r="O291" s="1286"/>
      <c r="P291" s="1286"/>
      <c r="Q291" s="1286"/>
      <c r="R291" s="1286"/>
      <c r="S291" s="1286"/>
      <c r="T291" s="74"/>
      <c r="U291" s="95"/>
      <c r="V291" s="74"/>
      <c r="W291" s="74"/>
      <c r="X291" s="1356">
        <f>X241</f>
        <v>0</v>
      </c>
      <c r="Y291" s="1356"/>
      <c r="Z291" s="1356"/>
      <c r="AA291" s="106"/>
      <c r="AB291" s="1328">
        <f>AB241</f>
        <v>0</v>
      </c>
      <c r="AC291" s="1329"/>
      <c r="AD291" s="1329"/>
      <c r="AE291" s="70"/>
      <c r="AF291" s="1356">
        <f>X291*(1+AB291)</f>
        <v>0</v>
      </c>
      <c r="AG291" s="1356"/>
      <c r="AH291" s="1356"/>
      <c r="AI291"/>
      <c r="AJ291" s="1266">
        <f t="shared" si="7"/>
        <v>0</v>
      </c>
      <c r="AK291" s="1266"/>
      <c r="AL291" s="1266"/>
      <c r="AM291"/>
      <c r="AN291" s="1266">
        <f t="shared" si="8"/>
        <v>0</v>
      </c>
      <c r="AO291" s="1266"/>
      <c r="AP291" s="1266"/>
      <c r="AQ291"/>
      <c r="AR291"/>
      <c r="AS291" s="74"/>
      <c r="AT291" s="74"/>
      <c r="AU291" s="74"/>
      <c r="AV291" s="1356">
        <f>AV241</f>
        <v>0</v>
      </c>
      <c r="AW291" s="1356"/>
      <c r="AX291" s="1356"/>
      <c r="AY291" s="106"/>
      <c r="AZ291" s="1328">
        <f>AZ241</f>
        <v>0</v>
      </c>
      <c r="BA291" s="1329"/>
      <c r="BB291" s="1329"/>
      <c r="BC291" s="70"/>
      <c r="BD291" s="1356">
        <f>AV291*(1+AZ291)</f>
        <v>0</v>
      </c>
      <c r="BE291" s="1356"/>
      <c r="BF291" s="1356"/>
      <c r="BG291"/>
      <c r="BH291" s="1266">
        <f t="shared" si="9"/>
        <v>0</v>
      </c>
      <c r="BI291" s="1266"/>
      <c r="BJ291" s="1266"/>
      <c r="BK291"/>
      <c r="BL291" s="1266">
        <f t="shared" si="6"/>
        <v>0</v>
      </c>
      <c r="BM291" s="1266"/>
      <c r="BN291" s="1266"/>
      <c r="BO291" s="121"/>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c r="DU291" s="201"/>
      <c r="DV291" s="201"/>
      <c r="DW291" s="201"/>
      <c r="DX291" s="201"/>
      <c r="DY291" s="201"/>
      <c r="DZ291" s="201"/>
      <c r="EA291" s="201"/>
      <c r="EB291" s="201"/>
      <c r="EC291" s="201"/>
      <c r="ED291" s="201"/>
      <c r="EE291" s="201"/>
      <c r="EF291" s="201"/>
      <c r="EG291" s="201"/>
      <c r="EH291" s="201"/>
      <c r="EI291" s="201"/>
      <c r="EJ291" s="201"/>
      <c r="EK291" s="201"/>
      <c r="EL291" s="201"/>
      <c r="EM291" s="201"/>
      <c r="EN291" s="201"/>
      <c r="EO291" s="201"/>
      <c r="EP291" s="201"/>
      <c r="EQ291" s="201"/>
      <c r="ER291" s="201"/>
      <c r="ES291" s="201"/>
      <c r="ET291" s="201"/>
      <c r="EU291" s="201"/>
      <c r="EV291" s="201"/>
      <c r="EW291" s="201"/>
    </row>
    <row r="292" spans="1:153" s="124" customFormat="1" ht="14" customHeight="1" x14ac:dyDescent="0.15">
      <c r="A292" s="124">
        <f>IF(X292+AV292&gt;0,0,IF(H292=0,1,0))</f>
        <v>1</v>
      </c>
      <c r="B292" s="771">
        <f>IF(X292=0,1,0)</f>
        <v>1</v>
      </c>
      <c r="C292" s="771">
        <f>IF(AV292=0,1,0)</f>
        <v>1</v>
      </c>
      <c r="E292" s="216"/>
      <c r="G292" s="123"/>
      <c r="H292" s="211">
        <f>H242</f>
        <v>0</v>
      </c>
      <c r="I292" s="95"/>
      <c r="J292" s="95"/>
      <c r="K292" s="95"/>
      <c r="M292" s="95"/>
      <c r="N292" s="95"/>
      <c r="O292" s="95"/>
      <c r="P292" s="95"/>
      <c r="Q292" s="95"/>
      <c r="R292" s="95"/>
      <c r="S292" s="95"/>
      <c r="T292" s="95"/>
      <c r="U292" s="95"/>
      <c r="V292" s="95"/>
      <c r="W292" s="95"/>
      <c r="X292" s="1356">
        <f>X242</f>
        <v>0</v>
      </c>
      <c r="Y292" s="1356"/>
      <c r="Z292" s="1356"/>
      <c r="AA292" s="106"/>
      <c r="AB292" s="1401">
        <f>AB242</f>
        <v>0</v>
      </c>
      <c r="AC292" s="1291"/>
      <c r="AD292" s="1291"/>
      <c r="AE292" s="70"/>
      <c r="AF292" s="1356">
        <f>X292*(1+AB292)</f>
        <v>0</v>
      </c>
      <c r="AG292" s="1356"/>
      <c r="AH292" s="1356"/>
      <c r="AI292"/>
      <c r="AJ292" s="1266">
        <f t="shared" si="7"/>
        <v>0</v>
      </c>
      <c r="AK292" s="1266"/>
      <c r="AL292" s="1266"/>
      <c r="AM292"/>
      <c r="AN292" s="1266">
        <f t="shared" si="8"/>
        <v>0</v>
      </c>
      <c r="AO292" s="1266"/>
      <c r="AP292" s="1266"/>
      <c r="AQ292"/>
      <c r="AR292"/>
      <c r="AS292" s="74"/>
      <c r="AT292" s="74"/>
      <c r="AU292" s="74"/>
      <c r="AV292" s="1356">
        <f>AV242</f>
        <v>0</v>
      </c>
      <c r="AW292" s="1356"/>
      <c r="AX292" s="1356"/>
      <c r="AY292" s="106"/>
      <c r="AZ292" s="1401">
        <f>AZ242</f>
        <v>0</v>
      </c>
      <c r="BA292" s="1291"/>
      <c r="BB292" s="1291"/>
      <c r="BC292" s="70"/>
      <c r="BD292" s="1356">
        <f>AV292*(1+AZ292)</f>
        <v>0</v>
      </c>
      <c r="BE292" s="1356"/>
      <c r="BF292" s="1356"/>
      <c r="BG292"/>
      <c r="BH292" s="1266">
        <f t="shared" si="9"/>
        <v>0</v>
      </c>
      <c r="BI292" s="1266"/>
      <c r="BJ292" s="1266"/>
      <c r="BK292"/>
      <c r="BL292" s="1266">
        <f t="shared" si="6"/>
        <v>0</v>
      </c>
      <c r="BM292" s="1266"/>
      <c r="BN292" s="1266"/>
      <c r="BO292" s="121"/>
      <c r="BQ292" s="216"/>
      <c r="BR292" s="216"/>
      <c r="BS292" s="216"/>
      <c r="BT292" s="216"/>
      <c r="BU292" s="216"/>
      <c r="BV292" s="216"/>
      <c r="BW292" s="216"/>
      <c r="BX292" s="216"/>
      <c r="BY292" s="216"/>
      <c r="BZ292" s="216"/>
      <c r="CA292" s="216"/>
      <c r="CB292" s="216"/>
      <c r="CC292" s="216"/>
      <c r="CD292" s="216"/>
      <c r="CE292" s="216"/>
      <c r="CF292" s="216"/>
      <c r="CG292" s="216"/>
      <c r="CH292" s="216"/>
      <c r="CI292" s="216"/>
      <c r="CJ292" s="216"/>
      <c r="CK292" s="216"/>
      <c r="CL292" s="216"/>
      <c r="CM292" s="216"/>
      <c r="CN292" s="216"/>
      <c r="CO292" s="216"/>
      <c r="CP292" s="216"/>
      <c r="CQ292" s="216"/>
      <c r="CR292" s="216"/>
      <c r="CS292" s="216"/>
      <c r="CT292" s="216"/>
      <c r="CU292" s="216"/>
      <c r="CV292" s="216"/>
      <c r="CW292" s="216"/>
      <c r="CX292" s="216"/>
      <c r="CY292" s="216"/>
      <c r="CZ292" s="216"/>
      <c r="DA292" s="216"/>
      <c r="DB292" s="216"/>
      <c r="DC292" s="216"/>
      <c r="DD292" s="216"/>
      <c r="DE292" s="216"/>
      <c r="DF292" s="216"/>
      <c r="DG292" s="216"/>
      <c r="DH292" s="216"/>
      <c r="DI292" s="216"/>
      <c r="DJ292" s="216"/>
      <c r="DK292" s="216"/>
      <c r="DL292" s="216"/>
      <c r="DM292" s="216"/>
      <c r="DN292" s="216"/>
      <c r="DO292" s="216"/>
      <c r="DP292" s="216"/>
      <c r="DQ292" s="216"/>
      <c r="DR292" s="216"/>
      <c r="DS292" s="216"/>
      <c r="DT292" s="216"/>
      <c r="DU292" s="216"/>
      <c r="DV292" s="216"/>
      <c r="DW292" s="216"/>
      <c r="DX292" s="216"/>
      <c r="DY292" s="216"/>
      <c r="DZ292" s="216"/>
      <c r="EA292" s="216"/>
      <c r="EB292" s="216"/>
      <c r="EC292" s="216"/>
      <c r="ED292" s="216"/>
      <c r="EE292" s="216"/>
      <c r="EF292" s="216"/>
      <c r="EG292" s="216"/>
      <c r="EH292" s="216"/>
      <c r="EI292" s="216"/>
      <c r="EJ292" s="216"/>
      <c r="EK292" s="216"/>
      <c r="EL292" s="216"/>
      <c r="EM292" s="216"/>
      <c r="EN292" s="216"/>
      <c r="EO292" s="216"/>
      <c r="EP292" s="216"/>
      <c r="EQ292" s="216"/>
      <c r="ER292" s="216"/>
      <c r="ES292" s="216"/>
      <c r="ET292" s="216"/>
      <c r="EU292" s="216"/>
      <c r="EV292" s="216"/>
      <c r="EW292" s="216"/>
    </row>
    <row r="293" spans="1:153" s="124" customFormat="1" ht="14" customHeight="1" x14ac:dyDescent="0.15">
      <c r="A293" s="124">
        <f>IF(X293+AV293&gt;0,0,IF(H293=0,1,0))</f>
        <v>1</v>
      </c>
      <c r="B293" s="771">
        <f>IF(X293=0,1,0)</f>
        <v>1</v>
      </c>
      <c r="C293" s="771">
        <f>IF(AV293=0,1,0)</f>
        <v>1</v>
      </c>
      <c r="E293" s="216"/>
      <c r="G293" s="123"/>
      <c r="H293" s="211">
        <f>I121</f>
        <v>0</v>
      </c>
      <c r="I293" s="95"/>
      <c r="J293" s="95"/>
      <c r="K293" s="95"/>
      <c r="M293" s="95"/>
      <c r="N293" s="95"/>
      <c r="O293" s="95"/>
      <c r="P293" s="95"/>
      <c r="Q293" s="95"/>
      <c r="R293" s="95"/>
      <c r="S293" s="95"/>
      <c r="T293" s="95"/>
      <c r="U293" s="95"/>
      <c r="V293" s="95"/>
      <c r="W293" s="95"/>
      <c r="X293" s="1356">
        <f>X243</f>
        <v>0</v>
      </c>
      <c r="Y293" s="1356"/>
      <c r="Z293" s="1356"/>
      <c r="AA293" s="106"/>
      <c r="AB293" s="1401">
        <f>AB243</f>
        <v>0</v>
      </c>
      <c r="AC293" s="1291"/>
      <c r="AD293" s="1291"/>
      <c r="AE293" s="70"/>
      <c r="AF293" s="1356">
        <f>X293*(1+AB293)</f>
        <v>0</v>
      </c>
      <c r="AG293" s="1356"/>
      <c r="AH293" s="1356"/>
      <c r="AI293"/>
      <c r="AJ293" s="1266">
        <f>AE494</f>
        <v>0</v>
      </c>
      <c r="AK293" s="1266"/>
      <c r="AL293" s="1266"/>
      <c r="AM293"/>
      <c r="AN293" s="1266">
        <f>ROUND(AF293*AJ293,-2)</f>
        <v>0</v>
      </c>
      <c r="AO293" s="1266"/>
      <c r="AP293" s="1266"/>
      <c r="AQ293"/>
      <c r="AR293"/>
      <c r="AS293" s="74"/>
      <c r="AT293" s="74"/>
      <c r="AU293" s="74"/>
      <c r="AV293" s="1356">
        <f>AV243</f>
        <v>0</v>
      </c>
      <c r="AW293" s="1356"/>
      <c r="AX293" s="1356"/>
      <c r="AY293" s="106"/>
      <c r="AZ293" s="1401">
        <f>AZ244</f>
        <v>0</v>
      </c>
      <c r="BA293" s="1291"/>
      <c r="BB293" s="1291"/>
      <c r="BC293" s="70"/>
      <c r="BD293" s="1356">
        <f>AV293*(1+AZ293)</f>
        <v>0</v>
      </c>
      <c r="BE293" s="1356"/>
      <c r="BF293" s="1356"/>
      <c r="BG293"/>
      <c r="BH293" s="1266">
        <f t="shared" ref="BH293" si="10">BC494</f>
        <v>0</v>
      </c>
      <c r="BI293" s="1266"/>
      <c r="BJ293" s="1266"/>
      <c r="BK293"/>
      <c r="BL293" s="1266">
        <f t="shared" ref="BL293" si="11">ROUND(BD293*BH293,-2)</f>
        <v>0</v>
      </c>
      <c r="BM293" s="1266"/>
      <c r="BN293" s="1266"/>
      <c r="BO293" s="121"/>
      <c r="BQ293" s="216"/>
      <c r="BR293" s="216"/>
      <c r="BS293" s="216"/>
      <c r="BT293" s="216"/>
      <c r="BU293" s="216"/>
      <c r="BV293" s="216"/>
      <c r="BW293" s="216"/>
      <c r="BX293" s="216"/>
      <c r="BY293" s="216"/>
      <c r="BZ293" s="216"/>
      <c r="CA293" s="216"/>
      <c r="CB293" s="216"/>
      <c r="CC293" s="216"/>
      <c r="CD293" s="216"/>
      <c r="CE293" s="216"/>
      <c r="CF293" s="216"/>
      <c r="CG293" s="216"/>
      <c r="CH293" s="216"/>
      <c r="CI293" s="216"/>
      <c r="CJ293" s="216"/>
      <c r="CK293" s="216"/>
      <c r="CL293" s="216"/>
      <c r="CM293" s="216"/>
      <c r="CN293" s="216"/>
      <c r="CO293" s="216"/>
      <c r="CP293" s="216"/>
      <c r="CQ293" s="216"/>
      <c r="CR293" s="216"/>
      <c r="CS293" s="216"/>
      <c r="CT293" s="216"/>
      <c r="CU293" s="216"/>
      <c r="CV293" s="216"/>
      <c r="CW293" s="216"/>
      <c r="CX293" s="216"/>
      <c r="CY293" s="216"/>
      <c r="CZ293" s="216"/>
      <c r="DA293" s="216"/>
      <c r="DB293" s="216"/>
      <c r="DC293" s="216"/>
      <c r="DD293" s="216"/>
      <c r="DE293" s="216"/>
      <c r="DF293" s="216"/>
      <c r="DG293" s="216"/>
      <c r="DH293" s="216"/>
      <c r="DI293" s="216"/>
      <c r="DJ293" s="216"/>
      <c r="DK293" s="216"/>
      <c r="DL293" s="216"/>
      <c r="DM293" s="216"/>
      <c r="DN293" s="216"/>
      <c r="DO293" s="216"/>
      <c r="DP293" s="216"/>
      <c r="DQ293" s="216"/>
      <c r="DR293" s="216"/>
      <c r="DS293" s="216"/>
      <c r="DT293" s="216"/>
      <c r="DU293" s="216"/>
      <c r="DV293" s="216"/>
      <c r="DW293" s="216"/>
      <c r="DX293" s="216"/>
      <c r="DY293" s="216"/>
      <c r="DZ293" s="216"/>
      <c r="EA293" s="216"/>
      <c r="EB293" s="216"/>
      <c r="EC293" s="216"/>
      <c r="ED293" s="216"/>
      <c r="EE293" s="216"/>
      <c r="EF293" s="216"/>
      <c r="EG293" s="216"/>
      <c r="EH293" s="216"/>
      <c r="EI293" s="216"/>
      <c r="EJ293" s="216"/>
      <c r="EK293" s="216"/>
      <c r="EL293" s="216"/>
      <c r="EM293" s="216"/>
      <c r="EN293" s="216"/>
      <c r="EO293" s="216"/>
      <c r="EP293" s="216"/>
      <c r="EQ293" s="216"/>
      <c r="ER293" s="216"/>
      <c r="ES293" s="216"/>
      <c r="ET293" s="216"/>
      <c r="EU293" s="216"/>
      <c r="EV293" s="216"/>
      <c r="EW293" s="216"/>
    </row>
    <row r="294" spans="1:153" s="124" customFormat="1" ht="14" hidden="1" customHeight="1" outlineLevel="1" x14ac:dyDescent="0.15">
      <c r="E294" s="216"/>
      <c r="G294" s="1060"/>
      <c r="H294" s="1558" t="str">
        <f>X!$C$232</f>
        <v>Totale</v>
      </c>
      <c r="I294" s="1559"/>
      <c r="J294" s="1559"/>
      <c r="K294" s="1559"/>
      <c r="L294" s="1559"/>
      <c r="M294" s="1559"/>
      <c r="N294" s="1559"/>
      <c r="O294" s="1559"/>
      <c r="P294" s="1559"/>
      <c r="Q294" s="1559"/>
      <c r="R294" s="1559"/>
      <c r="S294" s="1559"/>
      <c r="T294" s="115"/>
      <c r="U294" s="151"/>
      <c r="V294" s="115"/>
      <c r="W294" s="115"/>
      <c r="X294" s="1301"/>
      <c r="Y294" s="1301"/>
      <c r="Z294" s="1301"/>
      <c r="AA294" s="137"/>
      <c r="AB294" s="1355"/>
      <c r="AC294" s="1355"/>
      <c r="AD294" s="1355"/>
      <c r="AE294" s="178"/>
      <c r="AF294" s="1356"/>
      <c r="AG294" s="1356"/>
      <c r="AH294" s="1356"/>
      <c r="AI294" s="179"/>
      <c r="AJ294" s="1356"/>
      <c r="AK294" s="1356"/>
      <c r="AL294" s="1356"/>
      <c r="AM294" s="179"/>
      <c r="AN294" s="1266">
        <f>SUM(AN289:AP293)</f>
        <v>0</v>
      </c>
      <c r="AO294" s="1266"/>
      <c r="AP294" s="1266"/>
      <c r="AQ294" s="179"/>
      <c r="AR294" s="179"/>
      <c r="AS294" s="115"/>
      <c r="AT294" s="115"/>
      <c r="AU294" s="115"/>
      <c r="AV294" s="1301"/>
      <c r="AW294" s="1301"/>
      <c r="AX294" s="1301"/>
      <c r="AY294" s="137"/>
      <c r="AZ294" s="1355"/>
      <c r="BA294" s="1355"/>
      <c r="BB294" s="1355"/>
      <c r="BC294" s="178"/>
      <c r="BD294" s="1356">
        <f>SUM(BD289:BF292)</f>
        <v>0</v>
      </c>
      <c r="BE294" s="1356"/>
      <c r="BF294" s="1356"/>
      <c r="BG294" s="179"/>
      <c r="BH294" s="1356"/>
      <c r="BI294" s="1356"/>
      <c r="BJ294" s="1356"/>
      <c r="BK294" s="179"/>
      <c r="BL294" s="1266">
        <f>SUM(BL289:BN293)</f>
        <v>0</v>
      </c>
      <c r="BM294" s="1266"/>
      <c r="BN294" s="1266"/>
      <c r="BO294" s="180"/>
      <c r="BQ294" s="216"/>
      <c r="BR294" s="216"/>
      <c r="BS294" s="216"/>
      <c r="BT294" s="216"/>
      <c r="BU294" s="216"/>
      <c r="BV294" s="216"/>
      <c r="BW294" s="216"/>
      <c r="BX294" s="216"/>
      <c r="BY294" s="216"/>
      <c r="BZ294" s="216"/>
      <c r="CA294" s="216"/>
      <c r="CB294" s="216"/>
      <c r="CC294" s="216"/>
      <c r="CD294" s="216"/>
      <c r="CE294" s="216"/>
      <c r="CF294" s="216"/>
      <c r="CG294" s="216"/>
      <c r="CH294" s="216"/>
      <c r="CI294" s="216"/>
      <c r="CJ294" s="216"/>
      <c r="CK294" s="216"/>
      <c r="CL294" s="216"/>
      <c r="CM294" s="216"/>
      <c r="CN294" s="216"/>
      <c r="CO294" s="216"/>
      <c r="CP294" s="216"/>
      <c r="CQ294" s="216"/>
      <c r="CR294" s="216"/>
      <c r="CS294" s="216"/>
      <c r="CT294" s="216"/>
      <c r="CU294" s="216"/>
      <c r="CV294" s="216"/>
      <c r="CW294" s="216"/>
      <c r="CX294" s="216"/>
      <c r="CY294" s="216"/>
      <c r="CZ294" s="216"/>
      <c r="DA294" s="216"/>
      <c r="DB294" s="216"/>
      <c r="DC294" s="216"/>
      <c r="DD294" s="216"/>
      <c r="DE294" s="216"/>
      <c r="DF294" s="216"/>
      <c r="DG294" s="216"/>
      <c r="DH294" s="216"/>
      <c r="DI294" s="216"/>
      <c r="DJ294" s="216"/>
      <c r="DK294" s="216"/>
      <c r="DL294" s="216"/>
      <c r="DM294" s="216"/>
      <c r="DN294" s="216"/>
      <c r="DO294" s="216"/>
      <c r="DP294" s="216"/>
      <c r="DQ294" s="216"/>
      <c r="DR294" s="216"/>
      <c r="DS294" s="216"/>
      <c r="DT294" s="216"/>
      <c r="DU294" s="216"/>
      <c r="DV294" s="216"/>
      <c r="DW294" s="216"/>
      <c r="DX294" s="216"/>
      <c r="DY294" s="216"/>
      <c r="DZ294" s="216"/>
      <c r="EA294" s="216"/>
      <c r="EB294" s="216"/>
      <c r="EC294" s="216"/>
      <c r="ED294" s="216"/>
      <c r="EE294" s="216"/>
      <c r="EF294" s="216"/>
      <c r="EG294" s="216"/>
      <c r="EH294" s="216"/>
      <c r="EI294" s="216"/>
      <c r="EJ294" s="216"/>
      <c r="EK294" s="216"/>
      <c r="EL294" s="216"/>
      <c r="EM294" s="216"/>
      <c r="EN294" s="216"/>
      <c r="EO294" s="216"/>
      <c r="EP294" s="216"/>
      <c r="EQ294" s="216"/>
      <c r="ER294" s="216"/>
      <c r="ES294" s="216"/>
      <c r="ET294" s="216"/>
      <c r="EU294" s="216"/>
      <c r="EV294" s="216"/>
      <c r="EW294" s="216"/>
    </row>
    <row r="295" spans="1:153" s="27" customFormat="1" ht="6" customHeight="1" collapsed="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c r="AF295"/>
      <c r="AG295"/>
      <c r="AH295"/>
      <c r="AI295"/>
      <c r="AJ295"/>
      <c r="AK295"/>
      <c r="AL295"/>
      <c r="AM295"/>
      <c r="AN295"/>
      <c r="AO295"/>
      <c r="AP295"/>
      <c r="AQ295"/>
      <c r="AR295"/>
      <c r="AS295" s="106"/>
      <c r="AT295" s="106"/>
      <c r="AU295" s="106"/>
      <c r="AV295" s="106"/>
      <c r="AW295" s="106"/>
      <c r="AX295" s="106"/>
      <c r="AY295" s="106"/>
      <c r="AZ295" s="106"/>
      <c r="BA295" s="106"/>
      <c r="BB295" s="106"/>
      <c r="BC295"/>
      <c r="BD295"/>
      <c r="BE295"/>
      <c r="BF295"/>
      <c r="BG295"/>
      <c r="BH295"/>
      <c r="BI295"/>
      <c r="BJ295"/>
      <c r="BK295"/>
      <c r="BL295"/>
      <c r="BM295"/>
      <c r="BN295"/>
      <c r="BO295" s="121"/>
      <c r="BQ295" s="201"/>
      <c r="BR295" s="201"/>
      <c r="BS295" s="201"/>
      <c r="BT295" s="201"/>
      <c r="BU295" s="201"/>
      <c r="BV295" s="201"/>
      <c r="BW295" s="201"/>
      <c r="BX295" s="201"/>
      <c r="BY295" s="201"/>
      <c r="BZ295" s="201"/>
      <c r="CA295" s="201"/>
      <c r="CB295" s="201"/>
      <c r="CC295" s="201"/>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c r="DU295" s="201"/>
      <c r="DV295" s="201"/>
      <c r="DW295" s="201"/>
      <c r="DX295" s="201"/>
      <c r="DY295" s="201"/>
      <c r="DZ295" s="201"/>
      <c r="EA295" s="201"/>
      <c r="EB295" s="201"/>
      <c r="EC295" s="201"/>
      <c r="ED295" s="201"/>
      <c r="EE295" s="201"/>
      <c r="EF295" s="201"/>
      <c r="EG295" s="201"/>
      <c r="EH295" s="201"/>
      <c r="EI295" s="201"/>
      <c r="EJ295" s="201"/>
      <c r="EK295" s="201"/>
      <c r="EL295" s="201"/>
      <c r="EM295" s="201"/>
      <c r="EN295" s="201"/>
      <c r="EO295" s="201"/>
      <c r="EP295" s="201"/>
      <c r="EQ295" s="201"/>
      <c r="ER295" s="201"/>
      <c r="ES295" s="201"/>
      <c r="ET295" s="201"/>
      <c r="EU295" s="201"/>
      <c r="EV295" s="201"/>
      <c r="EW295" s="201"/>
    </row>
    <row r="296" spans="1:153" s="124" customFormat="1" ht="14" customHeight="1" x14ac:dyDescent="0.15">
      <c r="E296" s="216"/>
      <c r="G296" s="123"/>
      <c r="H296" s="1558" t="str">
        <f>CONCATENATE(X!$C$232," (",X!$C$386,")")</f>
        <v>Totale (arrotondati)</v>
      </c>
      <c r="I296" s="1559"/>
      <c r="J296" s="1559"/>
      <c r="K296" s="1559"/>
      <c r="L296" s="1559"/>
      <c r="M296" s="1559"/>
      <c r="N296" s="1559"/>
      <c r="O296" s="1559"/>
      <c r="P296" s="1559"/>
      <c r="Q296" s="1559"/>
      <c r="R296" s="1559"/>
      <c r="S296" s="1559"/>
      <c r="T296" s="115"/>
      <c r="U296" s="151"/>
      <c r="V296" s="115"/>
      <c r="W296" s="115"/>
      <c r="X296" s="1301"/>
      <c r="Y296" s="1301"/>
      <c r="Z296" s="1301"/>
      <c r="AA296" s="137"/>
      <c r="AB296" s="1355"/>
      <c r="AC296" s="1355"/>
      <c r="AD296" s="1355"/>
      <c r="AE296" s="178"/>
      <c r="AF296" s="1494"/>
      <c r="AG296" s="1494"/>
      <c r="AH296" s="1494"/>
      <c r="AI296" s="179"/>
      <c r="AJ296" s="1494"/>
      <c r="AK296" s="1494"/>
      <c r="AL296" s="1494"/>
      <c r="AM296" s="179"/>
      <c r="AN296" s="1582">
        <f>IF(AN294&gt;10000,ROUND(AN294,-3),ROUND(AN294,-2))</f>
        <v>0</v>
      </c>
      <c r="AO296" s="1582"/>
      <c r="AP296" s="1582"/>
      <c r="AQ296" s="179"/>
      <c r="AR296" s="179"/>
      <c r="AS296" s="115"/>
      <c r="AT296" s="115"/>
      <c r="AU296" s="115"/>
      <c r="AV296" s="1301"/>
      <c r="AW296" s="1301"/>
      <c r="AX296" s="1301"/>
      <c r="AY296" s="137"/>
      <c r="AZ296" s="1355"/>
      <c r="BA296" s="1355"/>
      <c r="BB296" s="1355"/>
      <c r="BC296" s="178"/>
      <c r="BD296" s="1494"/>
      <c r="BE296" s="1494"/>
      <c r="BF296" s="1494"/>
      <c r="BG296" s="179"/>
      <c r="BH296" s="1494"/>
      <c r="BI296" s="1494"/>
      <c r="BJ296" s="1494"/>
      <c r="BK296" s="179"/>
      <c r="BL296" s="1582">
        <f>IF(BL294&gt;10000,ROUND(BL294,-3),ROUND(BL294,-2))</f>
        <v>0</v>
      </c>
      <c r="BM296" s="1582"/>
      <c r="BN296" s="1582"/>
      <c r="BO296" s="180"/>
      <c r="BQ296" s="216"/>
      <c r="BR296" s="216"/>
      <c r="BS296" s="216"/>
      <c r="BT296" s="216"/>
      <c r="BU296" s="216"/>
      <c r="BV296" s="216"/>
      <c r="BW296" s="216"/>
      <c r="BX296" s="216"/>
      <c r="BY296" s="216"/>
      <c r="BZ296" s="216"/>
      <c r="CA296" s="216"/>
      <c r="CB296" s="216"/>
      <c r="CC296" s="216"/>
      <c r="CD296" s="216"/>
      <c r="CE296" s="216"/>
      <c r="CF296" s="216"/>
      <c r="CG296" s="216"/>
      <c r="CH296" s="216"/>
      <c r="CI296" s="216"/>
      <c r="CJ296" s="216"/>
      <c r="CK296" s="216"/>
      <c r="CL296" s="216"/>
      <c r="CM296" s="216"/>
      <c r="CN296" s="216"/>
      <c r="CO296" s="216"/>
      <c r="CP296" s="216"/>
      <c r="CQ296" s="216"/>
      <c r="CR296" s="216"/>
      <c r="CS296" s="216"/>
      <c r="CT296" s="216"/>
      <c r="CU296" s="216"/>
      <c r="CV296" s="216"/>
      <c r="CW296" s="216"/>
      <c r="CX296" s="216"/>
      <c r="CY296" s="216"/>
      <c r="CZ296" s="216"/>
      <c r="DA296" s="216"/>
      <c r="DB296" s="216"/>
      <c r="DC296" s="216"/>
      <c r="DD296" s="216"/>
      <c r="DE296" s="216"/>
      <c r="DF296" s="216"/>
      <c r="DG296" s="216"/>
      <c r="DH296" s="216"/>
      <c r="DI296" s="216"/>
      <c r="DJ296" s="216"/>
      <c r="DK296" s="216"/>
      <c r="DL296" s="216"/>
      <c r="DM296" s="216"/>
      <c r="DN296" s="216"/>
      <c r="DO296" s="216"/>
      <c r="DP296" s="216"/>
      <c r="DQ296" s="216"/>
      <c r="DR296" s="216"/>
      <c r="DS296" s="216"/>
      <c r="DT296" s="216"/>
      <c r="DU296" s="216"/>
      <c r="DV296" s="216"/>
      <c r="DW296" s="216"/>
      <c r="DX296" s="216"/>
      <c r="DY296" s="216"/>
      <c r="DZ296" s="216"/>
      <c r="EA296" s="216"/>
      <c r="EB296" s="216"/>
      <c r="EC296" s="216"/>
      <c r="ED296" s="216"/>
      <c r="EE296" s="216"/>
      <c r="EF296" s="216"/>
      <c r="EG296" s="216"/>
      <c r="EH296" s="216"/>
      <c r="EI296" s="216"/>
      <c r="EJ296" s="216"/>
      <c r="EK296" s="216"/>
      <c r="EL296" s="216"/>
      <c r="EM296" s="216"/>
      <c r="EN296" s="216"/>
      <c r="EO296" s="216"/>
      <c r="EP296" s="216"/>
      <c r="EQ296" s="216"/>
      <c r="ER296" s="216"/>
      <c r="ES296" s="216"/>
      <c r="ET296" s="216"/>
      <c r="EU296" s="216"/>
      <c r="EV296" s="216"/>
      <c r="EW296" s="216"/>
    </row>
    <row r="297" spans="1:153" x14ac:dyDescent="0.15">
      <c r="E297" s="63"/>
      <c r="G297" s="118"/>
      <c r="BO297" s="121"/>
    </row>
    <row r="298" spans="1:153" x14ac:dyDescent="0.15">
      <c r="E298" s="63"/>
      <c r="G298" s="118"/>
      <c r="BO298" s="121"/>
    </row>
    <row r="299" spans="1:153" x14ac:dyDescent="0.15">
      <c r="E299" s="63"/>
      <c r="G299" s="118"/>
      <c r="H299" s="364">
        <v>6.4</v>
      </c>
      <c r="I299" s="364" t="str">
        <f>I249</f>
        <v>Consumo elettricità aggregati ausiliari «parte fredda»</v>
      </c>
      <c r="X299" s="1542" t="s">
        <v>127</v>
      </c>
      <c r="Y299" s="1542"/>
      <c r="Z299" s="1542"/>
      <c r="AA299" s="37"/>
      <c r="AB299" s="1556" t="str">
        <f>AB286</f>
        <v>Regolazione</v>
      </c>
      <c r="AC299" s="1542"/>
      <c r="AD299" s="1542"/>
      <c r="AE299" s="37"/>
      <c r="AF299" s="1556" t="str">
        <f>AF286</f>
        <v>Pe (corr.)</v>
      </c>
      <c r="AG299" s="1542"/>
      <c r="AH299" s="1542"/>
      <c r="AI299" s="34"/>
      <c r="AJ299" s="1556" t="str">
        <f>X!$C$163</f>
        <v>Durata</v>
      </c>
      <c r="AK299" s="1542"/>
      <c r="AL299" s="1542"/>
      <c r="AM299" s="34"/>
      <c r="AN299" s="1556" t="s">
        <v>1680</v>
      </c>
      <c r="AO299" s="1542"/>
      <c r="AP299" s="1542"/>
      <c r="AR299" s="106"/>
      <c r="AS299" s="106"/>
      <c r="AT299" s="106"/>
      <c r="AU299" s="106"/>
      <c r="AV299" s="1542" t="s">
        <v>127</v>
      </c>
      <c r="AW299" s="1542"/>
      <c r="AX299" s="1542"/>
      <c r="AY299" s="37"/>
      <c r="AZ299" s="1542" t="str">
        <f>AZ286</f>
        <v>Regolazione</v>
      </c>
      <c r="BA299" s="1542"/>
      <c r="BB299" s="1542"/>
      <c r="BC299" s="37"/>
      <c r="BD299" s="1542" t="str">
        <f>BD286</f>
        <v>Pe (corr.)</v>
      </c>
      <c r="BE299" s="1542"/>
      <c r="BF299" s="1542"/>
      <c r="BG299" s="34"/>
      <c r="BH299" s="1556" t="str">
        <f>X!$C$163</f>
        <v>Durata</v>
      </c>
      <c r="BI299" s="1542"/>
      <c r="BJ299" s="1542"/>
      <c r="BK299" s="34"/>
      <c r="BL299" s="1556" t="s">
        <v>1680</v>
      </c>
      <c r="BM299" s="1542"/>
      <c r="BN299" s="1542"/>
      <c r="BO299" s="121"/>
    </row>
    <row r="300" spans="1:153" x14ac:dyDescent="0.15">
      <c r="E300" s="63"/>
      <c r="G300" s="118"/>
      <c r="H300" s="364"/>
      <c r="I300" s="364"/>
      <c r="X300" s="1033"/>
      <c r="Y300" s="1033"/>
      <c r="Z300" s="1033" t="s">
        <v>83</v>
      </c>
      <c r="AA300" s="35"/>
      <c r="AB300" s="1034"/>
      <c r="AC300" s="1033"/>
      <c r="AD300" s="1033" t="s">
        <v>28</v>
      </c>
      <c r="AE300" s="35"/>
      <c r="AF300" s="1034"/>
      <c r="AG300" s="1033"/>
      <c r="AH300" s="1033" t="s">
        <v>83</v>
      </c>
      <c r="AL300" s="70" t="s">
        <v>116</v>
      </c>
      <c r="AP300" s="70" t="s">
        <v>176</v>
      </c>
      <c r="AR300" s="106"/>
      <c r="AS300" s="106"/>
      <c r="AT300" s="106"/>
      <c r="AU300" s="106"/>
      <c r="AV300" s="1033"/>
      <c r="AW300" s="1033"/>
      <c r="AX300" s="1033" t="s">
        <v>83</v>
      </c>
      <c r="AY300" s="35"/>
      <c r="AZ300" s="1034"/>
      <c r="BA300" s="1033"/>
      <c r="BB300" s="1033" t="s">
        <v>28</v>
      </c>
      <c r="BC300" s="35"/>
      <c r="BD300" s="1034"/>
      <c r="BE300" s="1033"/>
      <c r="BF300" s="1033" t="s">
        <v>83</v>
      </c>
      <c r="BJ300" s="70" t="s">
        <v>116</v>
      </c>
      <c r="BN300" s="70" t="s">
        <v>176</v>
      </c>
      <c r="BO300" s="121"/>
    </row>
    <row r="301" spans="1:153" s="27" customFormat="1" ht="6" customHeight="1" x14ac:dyDescent="0.15">
      <c r="E301" s="201"/>
      <c r="G301" s="90"/>
      <c r="H301" s="347"/>
      <c r="I301" s="74"/>
      <c r="J301" s="74"/>
      <c r="K301" s="74"/>
      <c r="L301" s="74"/>
      <c r="M301" s="74"/>
      <c r="N301" s="74"/>
      <c r="O301" s="74"/>
      <c r="P301" s="74"/>
      <c r="Q301" s="74"/>
      <c r="R301" s="74"/>
      <c r="S301" s="74"/>
      <c r="T301" s="74"/>
      <c r="U301" s="95"/>
      <c r="V301" s="74"/>
      <c r="W301" s="74"/>
      <c r="X301" s="106"/>
      <c r="Y301" s="106"/>
      <c r="Z301" s="106"/>
      <c r="AA301" s="106"/>
      <c r="AB301" s="106"/>
      <c r="AC301" s="106"/>
      <c r="AD301" s="106"/>
      <c r="AE301"/>
      <c r="AF301"/>
      <c r="AG301"/>
      <c r="AH301"/>
      <c r="AI301"/>
      <c r="AJ301"/>
      <c r="AK301"/>
      <c r="AL301"/>
      <c r="AM301"/>
      <c r="AN301"/>
      <c r="AO301"/>
      <c r="AP301"/>
      <c r="AQ301"/>
      <c r="AR301"/>
      <c r="AS301" s="106"/>
      <c r="AT301" s="106"/>
      <c r="AU301" s="106"/>
      <c r="AV301" s="106"/>
      <c r="AW301" s="106"/>
      <c r="AX301" s="106"/>
      <c r="AY301" s="106"/>
      <c r="AZ301" s="106"/>
      <c r="BA301" s="106"/>
      <c r="BB301" s="106"/>
      <c r="BC301"/>
      <c r="BD301"/>
      <c r="BE301"/>
      <c r="BF301"/>
      <c r="BG301"/>
      <c r="BH301"/>
      <c r="BI301"/>
      <c r="BJ301"/>
      <c r="BK301"/>
      <c r="BL301"/>
      <c r="BM301"/>
      <c r="BN301"/>
      <c r="BO301" s="121"/>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c r="DU301" s="201"/>
      <c r="DV301" s="201"/>
      <c r="DW301" s="201"/>
      <c r="DX301" s="201"/>
      <c r="DY301" s="201"/>
      <c r="DZ301" s="201"/>
      <c r="EA301" s="201"/>
      <c r="EB301" s="201"/>
      <c r="EC301" s="201"/>
      <c r="ED301" s="201"/>
      <c r="EE301" s="201"/>
      <c r="EF301" s="201"/>
      <c r="EG301" s="201"/>
      <c r="EH301" s="201"/>
      <c r="EI301" s="201"/>
      <c r="EJ301" s="201"/>
      <c r="EK301" s="201"/>
      <c r="EL301" s="201"/>
      <c r="EM301" s="201"/>
      <c r="EN301" s="201"/>
      <c r="EO301" s="201"/>
      <c r="EP301" s="201"/>
      <c r="EQ301" s="201"/>
      <c r="ER301" s="201"/>
      <c r="ES301" s="201"/>
      <c r="ET301" s="201"/>
      <c r="EU301" s="201"/>
      <c r="EV301" s="201"/>
      <c r="EW301" s="201"/>
    </row>
    <row r="302" spans="1:153" s="124" customFormat="1" ht="14" customHeight="1" x14ac:dyDescent="0.15">
      <c r="A302" s="124">
        <f>IF(X302+AV302&gt;0,0,IF(H302=0,1,0))</f>
        <v>1</v>
      </c>
      <c r="B302" s="771">
        <f>IF(X302=0,1,0)</f>
        <v>1</v>
      </c>
      <c r="C302" s="771">
        <f>IF(AV302=0,1,0)</f>
        <v>1</v>
      </c>
      <c r="E302" s="216"/>
      <c r="G302" s="123"/>
      <c r="H302" s="211">
        <f>H252</f>
        <v>0</v>
      </c>
      <c r="I302" s="95"/>
      <c r="J302" s="95"/>
      <c r="K302" s="95"/>
      <c r="M302" s="95"/>
      <c r="N302" s="95"/>
      <c r="O302" s="95"/>
      <c r="P302" s="95"/>
      <c r="Q302" s="95"/>
      <c r="R302" s="95"/>
      <c r="S302" s="95"/>
      <c r="T302" s="95"/>
      <c r="U302" s="95"/>
      <c r="V302" s="95"/>
      <c r="W302" s="95"/>
      <c r="X302" s="1356">
        <f>X252</f>
        <v>0</v>
      </c>
      <c r="Y302" s="1356"/>
      <c r="Z302" s="1356"/>
      <c r="AA302" s="106"/>
      <c r="AB302" s="1401">
        <f>AB252</f>
        <v>0</v>
      </c>
      <c r="AC302" s="1291"/>
      <c r="AD302" s="1291"/>
      <c r="AE302" s="70"/>
      <c r="AF302" s="1356">
        <f>AF252</f>
        <v>0</v>
      </c>
      <c r="AG302" s="1356"/>
      <c r="AH302" s="1356"/>
      <c r="AI302"/>
      <c r="AJ302" s="1266">
        <f>AE475</f>
        <v>0</v>
      </c>
      <c r="AK302" s="1266"/>
      <c r="AL302" s="1266"/>
      <c r="AM302"/>
      <c r="AN302" s="1266">
        <f>ROUND(AF302*AJ302,-2)</f>
        <v>0</v>
      </c>
      <c r="AO302" s="1266"/>
      <c r="AP302" s="1266"/>
      <c r="AQ302"/>
      <c r="AR302"/>
      <c r="AS302" s="74"/>
      <c r="AT302" s="74"/>
      <c r="AU302" s="74"/>
      <c r="AV302" s="1356">
        <f>AV252</f>
        <v>0</v>
      </c>
      <c r="AW302" s="1356"/>
      <c r="AX302" s="1356"/>
      <c r="AY302" s="106"/>
      <c r="AZ302" s="1401">
        <f>AZ252</f>
        <v>0</v>
      </c>
      <c r="BA302" s="1291"/>
      <c r="BB302" s="1291"/>
      <c r="BC302" s="70"/>
      <c r="BD302" s="1356">
        <f>AV302*(1+AZ302)</f>
        <v>0</v>
      </c>
      <c r="BE302" s="1356"/>
      <c r="BF302" s="1356"/>
      <c r="BG302"/>
      <c r="BH302" s="1266">
        <f>BC475</f>
        <v>0</v>
      </c>
      <c r="BI302" s="1266"/>
      <c r="BJ302" s="1266"/>
      <c r="BK302"/>
      <c r="BL302" s="1266">
        <f>ROUND(BD302*BH302,-2)</f>
        <v>0</v>
      </c>
      <c r="BM302" s="1266"/>
      <c r="BN302" s="1266"/>
      <c r="BO302" s="121"/>
      <c r="BQ302" s="216"/>
      <c r="BR302" s="216"/>
      <c r="BS302" s="216"/>
      <c r="BT302" s="216"/>
      <c r="BU302" s="216"/>
      <c r="BV302" s="216"/>
      <c r="BW302" s="216"/>
      <c r="BX302" s="216"/>
      <c r="BY302" s="216"/>
      <c r="BZ302" s="216"/>
      <c r="CA302" s="216"/>
      <c r="CB302" s="216"/>
      <c r="CC302" s="216"/>
      <c r="CD302" s="216"/>
      <c r="CE302" s="216"/>
      <c r="CF302" s="216"/>
      <c r="CG302" s="216"/>
      <c r="CH302" s="216"/>
      <c r="CI302" s="216"/>
      <c r="CJ302" s="216"/>
      <c r="CK302" s="216"/>
      <c r="CL302" s="216"/>
      <c r="CM302" s="216"/>
      <c r="CN302" s="216"/>
      <c r="CO302" s="216"/>
      <c r="CP302" s="216"/>
      <c r="CQ302" s="216"/>
      <c r="CR302" s="216"/>
      <c r="CS302" s="216"/>
      <c r="CT302" s="216"/>
      <c r="CU302" s="216"/>
      <c r="CV302" s="216"/>
      <c r="CW302" s="216"/>
      <c r="CX302" s="216"/>
      <c r="CY302" s="216"/>
      <c r="CZ302" s="216"/>
      <c r="DA302" s="216"/>
      <c r="DB302" s="216"/>
      <c r="DC302" s="216"/>
      <c r="DD302" s="216"/>
      <c r="DE302" s="216"/>
      <c r="DF302" s="216"/>
      <c r="DG302" s="216"/>
      <c r="DH302" s="216"/>
      <c r="DI302" s="216"/>
      <c r="DJ302" s="216"/>
      <c r="DK302" s="216"/>
      <c r="DL302" s="216"/>
      <c r="DM302" s="216"/>
      <c r="DN302" s="216"/>
      <c r="DO302" s="216"/>
      <c r="DP302" s="216"/>
      <c r="DQ302" s="216"/>
      <c r="DR302" s="216"/>
      <c r="DS302" s="216"/>
      <c r="DT302" s="216"/>
      <c r="DU302" s="216"/>
      <c r="DV302" s="216"/>
      <c r="DW302" s="216"/>
      <c r="DX302" s="216"/>
      <c r="DY302" s="216"/>
      <c r="DZ302" s="216"/>
      <c r="EA302" s="216"/>
      <c r="EB302" s="216"/>
      <c r="EC302" s="216"/>
      <c r="ED302" s="216"/>
      <c r="EE302" s="216"/>
      <c r="EF302" s="216"/>
      <c r="EG302" s="216"/>
      <c r="EH302" s="216"/>
      <c r="EI302" s="216"/>
      <c r="EJ302" s="216"/>
      <c r="EK302" s="216"/>
      <c r="EL302" s="216"/>
      <c r="EM302" s="216"/>
      <c r="EN302" s="216"/>
      <c r="EO302" s="216"/>
      <c r="EP302" s="216"/>
      <c r="EQ302" s="216"/>
      <c r="ER302" s="216"/>
      <c r="ES302" s="216"/>
      <c r="ET302" s="216"/>
      <c r="EU302" s="216"/>
      <c r="EV302" s="216"/>
      <c r="EW302" s="216"/>
    </row>
    <row r="303" spans="1:153" s="124" customFormat="1" ht="14" customHeight="1" x14ac:dyDescent="0.15">
      <c r="A303" s="124">
        <f>IF(X303+AV303&gt;0,0,IF(H303=0,1,0))</f>
        <v>1</v>
      </c>
      <c r="B303" s="771">
        <f>IF(X303=0,1,0)</f>
        <v>1</v>
      </c>
      <c r="C303" s="771">
        <f>IF(AV303=0,1,0)</f>
        <v>1</v>
      </c>
      <c r="E303" s="216"/>
      <c r="G303" s="123"/>
      <c r="H303" s="211">
        <f>I105</f>
        <v>0</v>
      </c>
      <c r="I303" s="95"/>
      <c r="J303" s="95"/>
      <c r="K303" s="95"/>
      <c r="M303" s="95"/>
      <c r="N303" s="95"/>
      <c r="O303" s="95"/>
      <c r="P303" s="95"/>
      <c r="Q303" s="95"/>
      <c r="R303" s="95"/>
      <c r="S303" s="95"/>
      <c r="T303" s="95"/>
      <c r="U303" s="95"/>
      <c r="V303" s="95"/>
      <c r="W303" s="95"/>
      <c r="X303" s="1356">
        <f>X253</f>
        <v>0</v>
      </c>
      <c r="Y303" s="1356"/>
      <c r="Z303" s="1356"/>
      <c r="AA303" s="106"/>
      <c r="AB303" s="1401">
        <f>AB253</f>
        <v>0</v>
      </c>
      <c r="AC303" s="1291"/>
      <c r="AD303" s="1291"/>
      <c r="AE303" s="70"/>
      <c r="AF303" s="1356">
        <f>AF253</f>
        <v>0</v>
      </c>
      <c r="AG303" s="1356"/>
      <c r="AH303" s="1356"/>
      <c r="AI303"/>
      <c r="AJ303" s="1266">
        <f>AJ302</f>
        <v>0</v>
      </c>
      <c r="AK303" s="1266"/>
      <c r="AL303" s="1266"/>
      <c r="AM303"/>
      <c r="AN303" s="1266">
        <f>ROUND(AF303*AJ303,-2)</f>
        <v>0</v>
      </c>
      <c r="AO303" s="1266"/>
      <c r="AP303" s="1266"/>
      <c r="AQ303"/>
      <c r="AR303"/>
      <c r="AS303" s="74"/>
      <c r="AT303" s="74"/>
      <c r="AU303" s="74"/>
      <c r="AV303" s="1356">
        <f>AV253</f>
        <v>0</v>
      </c>
      <c r="AW303" s="1356"/>
      <c r="AX303" s="1356"/>
      <c r="AY303" s="106"/>
      <c r="AZ303" s="1401">
        <f>AZ253</f>
        <v>0</v>
      </c>
      <c r="BA303" s="1291"/>
      <c r="BB303" s="1291"/>
      <c r="BC303" s="70"/>
      <c r="BD303" s="1356">
        <f>AV303*(1+AZ303)</f>
        <v>0</v>
      </c>
      <c r="BE303" s="1356"/>
      <c r="BF303" s="1356"/>
      <c r="BG303"/>
      <c r="BH303" s="1266">
        <f>BH302</f>
        <v>0</v>
      </c>
      <c r="BI303" s="1266"/>
      <c r="BJ303" s="1266"/>
      <c r="BK303"/>
      <c r="BL303" s="1266">
        <f>ROUND(BD303*BH303,-2)</f>
        <v>0</v>
      </c>
      <c r="BM303" s="1266"/>
      <c r="BN303" s="1266"/>
      <c r="BO303" s="121"/>
      <c r="BQ303" s="216"/>
      <c r="BR303" s="216"/>
      <c r="BS303" s="216"/>
      <c r="BT303" s="216"/>
      <c r="BU303" s="216"/>
      <c r="BV303" s="216"/>
      <c r="BW303" s="216"/>
      <c r="BX303" s="216"/>
      <c r="BY303" s="216"/>
      <c r="BZ303" s="216"/>
      <c r="CA303" s="216"/>
      <c r="CB303" s="216"/>
      <c r="CC303" s="216"/>
      <c r="CD303" s="216"/>
      <c r="CE303" s="216"/>
      <c r="CF303" s="216"/>
      <c r="CG303" s="216"/>
      <c r="CH303" s="216"/>
      <c r="CI303" s="216"/>
      <c r="CJ303" s="216"/>
      <c r="CK303" s="216"/>
      <c r="CL303" s="216"/>
      <c r="CM303" s="216"/>
      <c r="CN303" s="216"/>
      <c r="CO303" s="216"/>
      <c r="CP303" s="216"/>
      <c r="CQ303" s="216"/>
      <c r="CR303" s="216"/>
      <c r="CS303" s="216"/>
      <c r="CT303" s="216"/>
      <c r="CU303" s="216"/>
      <c r="CV303" s="216"/>
      <c r="CW303" s="216"/>
      <c r="CX303" s="216"/>
      <c r="CY303" s="216"/>
      <c r="CZ303" s="216"/>
      <c r="DA303" s="216"/>
      <c r="DB303" s="216"/>
      <c r="DC303" s="216"/>
      <c r="DD303" s="216"/>
      <c r="DE303" s="216"/>
      <c r="DF303" s="216"/>
      <c r="DG303" s="216"/>
      <c r="DH303" s="216"/>
      <c r="DI303" s="216"/>
      <c r="DJ303" s="216"/>
      <c r="DK303" s="216"/>
      <c r="DL303" s="216"/>
      <c r="DM303" s="216"/>
      <c r="DN303" s="216"/>
      <c r="DO303" s="216"/>
      <c r="DP303" s="216"/>
      <c r="DQ303" s="216"/>
      <c r="DR303" s="216"/>
      <c r="DS303" s="216"/>
      <c r="DT303" s="216"/>
      <c r="DU303" s="216"/>
      <c r="DV303" s="216"/>
      <c r="DW303" s="216"/>
      <c r="DX303" s="216"/>
      <c r="DY303" s="216"/>
      <c r="DZ303" s="216"/>
      <c r="EA303" s="216"/>
      <c r="EB303" s="216"/>
      <c r="EC303" s="216"/>
      <c r="ED303" s="216"/>
      <c r="EE303" s="216"/>
      <c r="EF303" s="216"/>
      <c r="EG303" s="216"/>
      <c r="EH303" s="216"/>
      <c r="EI303" s="216"/>
      <c r="EJ303" s="216"/>
      <c r="EK303" s="216"/>
      <c r="EL303" s="216"/>
      <c r="EM303" s="216"/>
      <c r="EN303" s="216"/>
      <c r="EO303" s="216"/>
      <c r="EP303" s="216"/>
      <c r="EQ303" s="216"/>
      <c r="ER303" s="216"/>
      <c r="ES303" s="216"/>
      <c r="ET303" s="216"/>
      <c r="EU303" s="216"/>
      <c r="EV303" s="216"/>
      <c r="EW303" s="216"/>
    </row>
    <row r="304" spans="1:153" s="124" customFormat="1" ht="14" hidden="1" customHeight="1" outlineLevel="1" x14ac:dyDescent="0.15">
      <c r="E304" s="216"/>
      <c r="G304" s="1060"/>
      <c r="H304" s="1559" t="str">
        <f>H294</f>
        <v>Totale</v>
      </c>
      <c r="I304" s="1559"/>
      <c r="J304" s="1559"/>
      <c r="K304" s="1559"/>
      <c r="L304" s="1559"/>
      <c r="M304" s="1559"/>
      <c r="N304" s="1559"/>
      <c r="O304" s="1559"/>
      <c r="P304" s="1559"/>
      <c r="Q304" s="1559"/>
      <c r="R304" s="1559"/>
      <c r="S304" s="1559"/>
      <c r="T304" s="115"/>
      <c r="U304" s="151"/>
      <c r="V304" s="115"/>
      <c r="W304" s="115"/>
      <c r="X304" s="1301"/>
      <c r="Y304" s="1301"/>
      <c r="Z304" s="1301"/>
      <c r="AA304" s="137"/>
      <c r="AB304" s="1355"/>
      <c r="AC304" s="1355"/>
      <c r="AD304" s="1355"/>
      <c r="AE304" s="178"/>
      <c r="AF304" s="1356">
        <f>SUM(AF302:AH303)</f>
        <v>0</v>
      </c>
      <c r="AG304" s="1356"/>
      <c r="AH304" s="1356"/>
      <c r="AI304" s="179"/>
      <c r="AJ304" s="1266"/>
      <c r="AK304" s="1266"/>
      <c r="AL304" s="1266"/>
      <c r="AM304"/>
      <c r="AN304" s="1266">
        <f>SUM(AN302:AP303)</f>
        <v>0</v>
      </c>
      <c r="AO304" s="1266"/>
      <c r="AP304" s="1266"/>
      <c r="AQ304" s="179"/>
      <c r="AR304" s="179"/>
      <c r="AS304" s="115"/>
      <c r="AT304" s="115"/>
      <c r="AU304" s="115"/>
      <c r="AV304" s="1301"/>
      <c r="AW304" s="1301"/>
      <c r="AX304" s="1301"/>
      <c r="AY304" s="137"/>
      <c r="AZ304" s="1355"/>
      <c r="BA304" s="1355"/>
      <c r="BB304" s="1355"/>
      <c r="BC304" s="178"/>
      <c r="BD304" s="1356">
        <f>SUM(BD302:BF303)</f>
        <v>0</v>
      </c>
      <c r="BE304" s="1356"/>
      <c r="BF304" s="1356"/>
      <c r="BG304" s="179"/>
      <c r="BH304" s="1266"/>
      <c r="BI304" s="1266"/>
      <c r="BJ304" s="1266"/>
      <c r="BK304"/>
      <c r="BL304" s="1266">
        <f>SUM(BL302:BN303)</f>
        <v>0</v>
      </c>
      <c r="BM304" s="1266"/>
      <c r="BN304" s="1266"/>
      <c r="BO304" s="180"/>
      <c r="BQ304" s="216"/>
      <c r="BR304" s="216"/>
      <c r="BS304" s="216"/>
      <c r="BT304" s="216"/>
      <c r="BU304" s="216"/>
      <c r="BV304" s="216"/>
      <c r="BW304" s="216"/>
      <c r="BX304" s="216"/>
      <c r="BY304" s="216"/>
      <c r="BZ304" s="216"/>
      <c r="CA304" s="216"/>
      <c r="CB304" s="216"/>
      <c r="CC304" s="216"/>
      <c r="CD304" s="216"/>
      <c r="CE304" s="216"/>
      <c r="CF304" s="216"/>
      <c r="CG304" s="216"/>
      <c r="CH304" s="216"/>
      <c r="CI304" s="216"/>
      <c r="CJ304" s="216"/>
      <c r="CK304" s="216"/>
      <c r="CL304" s="216"/>
      <c r="CM304" s="216"/>
      <c r="CN304" s="216"/>
      <c r="CO304" s="216"/>
      <c r="CP304" s="216"/>
      <c r="CQ304" s="216"/>
      <c r="CR304" s="216"/>
      <c r="CS304" s="216"/>
      <c r="CT304" s="216"/>
      <c r="CU304" s="216"/>
      <c r="CV304" s="216"/>
      <c r="CW304" s="216"/>
      <c r="CX304" s="216"/>
      <c r="CY304" s="216"/>
      <c r="CZ304" s="216"/>
      <c r="DA304" s="216"/>
      <c r="DB304" s="216"/>
      <c r="DC304" s="216"/>
      <c r="DD304" s="216"/>
      <c r="DE304" s="216"/>
      <c r="DF304" s="216"/>
      <c r="DG304" s="216"/>
      <c r="DH304" s="216"/>
      <c r="DI304" s="216"/>
      <c r="DJ304" s="216"/>
      <c r="DK304" s="216"/>
      <c r="DL304" s="216"/>
      <c r="DM304" s="216"/>
      <c r="DN304" s="216"/>
      <c r="DO304" s="216"/>
      <c r="DP304" s="216"/>
      <c r="DQ304" s="216"/>
      <c r="DR304" s="216"/>
      <c r="DS304" s="216"/>
      <c r="DT304" s="216"/>
      <c r="DU304" s="216"/>
      <c r="DV304" s="216"/>
      <c r="DW304" s="216"/>
      <c r="DX304" s="216"/>
      <c r="DY304" s="216"/>
      <c r="DZ304" s="216"/>
      <c r="EA304" s="216"/>
      <c r="EB304" s="216"/>
      <c r="EC304" s="216"/>
      <c r="ED304" s="216"/>
      <c r="EE304" s="216"/>
      <c r="EF304" s="216"/>
      <c r="EG304" s="216"/>
      <c r="EH304" s="216"/>
      <c r="EI304" s="216"/>
      <c r="EJ304" s="216"/>
      <c r="EK304" s="216"/>
      <c r="EL304" s="216"/>
      <c r="EM304" s="216"/>
      <c r="EN304" s="216"/>
      <c r="EO304" s="216"/>
      <c r="EP304" s="216"/>
      <c r="EQ304" s="216"/>
      <c r="ER304" s="216"/>
      <c r="ES304" s="216"/>
      <c r="ET304" s="216"/>
      <c r="EU304" s="216"/>
      <c r="EV304" s="216"/>
      <c r="EW304" s="216"/>
    </row>
    <row r="305" spans="5:153" s="27" customFormat="1" ht="6" customHeight="1" collapsed="1" x14ac:dyDescent="0.15">
      <c r="E305" s="201"/>
      <c r="G305" s="90"/>
      <c r="H305" s="347"/>
      <c r="I305" s="74"/>
      <c r="J305" s="74"/>
      <c r="K305" s="74"/>
      <c r="L305" s="74"/>
      <c r="M305" s="74"/>
      <c r="N305" s="74"/>
      <c r="O305" s="74"/>
      <c r="P305" s="74"/>
      <c r="Q305" s="74"/>
      <c r="R305" s="74"/>
      <c r="S305" s="74"/>
      <c r="T305" s="74"/>
      <c r="U305" s="95"/>
      <c r="V305" s="74"/>
      <c r="W305" s="74"/>
      <c r="X305" s="106"/>
      <c r="Y305" s="106"/>
      <c r="Z305" s="106"/>
      <c r="AA305" s="106"/>
      <c r="AB305" s="106"/>
      <c r="AC305" s="106"/>
      <c r="AD305" s="106"/>
      <c r="AE305"/>
      <c r="AF305"/>
      <c r="AG305"/>
      <c r="AH305"/>
      <c r="AI305"/>
      <c r="AJ305"/>
      <c r="AK305"/>
      <c r="AL305"/>
      <c r="AM305"/>
      <c r="AN305"/>
      <c r="AO305"/>
      <c r="AP305"/>
      <c r="AQ305"/>
      <c r="AR305"/>
      <c r="AS305" s="106"/>
      <c r="AT305" s="106"/>
      <c r="AU305" s="106"/>
      <c r="AV305" s="106"/>
      <c r="AW305" s="106"/>
      <c r="AX305" s="106"/>
      <c r="AY305" s="106"/>
      <c r="AZ305" s="106"/>
      <c r="BA305" s="106"/>
      <c r="BB305" s="106"/>
      <c r="BC305"/>
      <c r="BD305"/>
      <c r="BE305"/>
      <c r="BF305"/>
      <c r="BG305"/>
      <c r="BH305"/>
      <c r="BI305"/>
      <c r="BJ305"/>
      <c r="BK305"/>
      <c r="BL305"/>
      <c r="BM305"/>
      <c r="BN305"/>
      <c r="BO305" s="121"/>
      <c r="BQ305" s="201"/>
      <c r="BR305" s="201"/>
      <c r="BS305" s="201"/>
      <c r="BT305" s="201"/>
      <c r="BU305" s="201"/>
      <c r="BV305" s="201"/>
      <c r="BW305" s="201"/>
      <c r="BX305" s="201"/>
      <c r="BY305" s="201"/>
      <c r="BZ305" s="201"/>
      <c r="CA305" s="201"/>
      <c r="CB305" s="201"/>
      <c r="CC305" s="201"/>
      <c r="CD305" s="201"/>
      <c r="CE305" s="201"/>
      <c r="CF305" s="201"/>
      <c r="CG305" s="201"/>
      <c r="CH305" s="201"/>
      <c r="CI305" s="201"/>
      <c r="CJ305" s="201"/>
      <c r="CK305" s="201"/>
      <c r="CL305" s="201"/>
      <c r="CM305" s="201"/>
      <c r="CN305" s="201"/>
      <c r="CO305" s="201"/>
      <c r="CP305" s="201"/>
      <c r="CQ305" s="201"/>
      <c r="CR305" s="201"/>
      <c r="CS305" s="201"/>
      <c r="CT305" s="201"/>
      <c r="CU305" s="201"/>
      <c r="CV305" s="201"/>
      <c r="CW305" s="201"/>
      <c r="CX305" s="201"/>
      <c r="CY305" s="201"/>
      <c r="CZ305" s="201"/>
      <c r="DA305" s="201"/>
      <c r="DB305" s="201"/>
      <c r="DC305" s="201"/>
      <c r="DD305" s="201"/>
      <c r="DE305" s="201"/>
      <c r="DF305" s="201"/>
      <c r="DG305" s="201"/>
      <c r="DH305" s="201"/>
      <c r="DI305" s="201"/>
      <c r="DJ305" s="201"/>
      <c r="DK305" s="201"/>
      <c r="DL305" s="201"/>
      <c r="DM305" s="201"/>
      <c r="DN305" s="201"/>
      <c r="DO305" s="201"/>
      <c r="DP305" s="201"/>
      <c r="DQ305" s="201"/>
      <c r="DR305" s="201"/>
      <c r="DS305" s="201"/>
      <c r="DT305" s="201"/>
      <c r="DU305" s="201"/>
      <c r="DV305" s="201"/>
      <c r="DW305" s="201"/>
      <c r="DX305" s="201"/>
      <c r="DY305" s="201"/>
      <c r="DZ305" s="201"/>
      <c r="EA305" s="201"/>
      <c r="EB305" s="201"/>
      <c r="EC305" s="201"/>
      <c r="ED305" s="201"/>
      <c r="EE305" s="201"/>
      <c r="EF305" s="201"/>
      <c r="EG305" s="201"/>
      <c r="EH305" s="201"/>
      <c r="EI305" s="201"/>
      <c r="EJ305" s="201"/>
      <c r="EK305" s="201"/>
      <c r="EL305" s="201"/>
      <c r="EM305" s="201"/>
      <c r="EN305" s="201"/>
      <c r="EO305" s="201"/>
      <c r="EP305" s="201"/>
      <c r="EQ305" s="201"/>
      <c r="ER305" s="201"/>
      <c r="ES305" s="201"/>
      <c r="ET305" s="201"/>
      <c r="EU305" s="201"/>
      <c r="EV305" s="201"/>
      <c r="EW305" s="201"/>
    </row>
    <row r="306" spans="5:153" s="124" customFormat="1" ht="14" customHeight="1" x14ac:dyDescent="0.15">
      <c r="E306" s="216"/>
      <c r="G306" s="123"/>
      <c r="H306" s="1558" t="str">
        <f>H296</f>
        <v>Totale (arrotondati)</v>
      </c>
      <c r="I306" s="1559"/>
      <c r="J306" s="1559"/>
      <c r="K306" s="1559"/>
      <c r="L306" s="1559"/>
      <c r="M306" s="1559"/>
      <c r="N306" s="1559"/>
      <c r="O306" s="1559"/>
      <c r="P306" s="1559"/>
      <c r="Q306" s="1559"/>
      <c r="R306" s="1559"/>
      <c r="S306" s="1559"/>
      <c r="T306" s="115"/>
      <c r="U306" s="151"/>
      <c r="V306" s="115"/>
      <c r="W306" s="115"/>
      <c r="X306" s="1301"/>
      <c r="Y306" s="1301"/>
      <c r="Z306" s="1301"/>
      <c r="AA306" s="137"/>
      <c r="AB306" s="1355"/>
      <c r="AC306" s="1355"/>
      <c r="AD306" s="1355"/>
      <c r="AE306" s="178"/>
      <c r="AF306" s="1494"/>
      <c r="AG306" s="1494"/>
      <c r="AH306" s="1494"/>
      <c r="AI306" s="179"/>
      <c r="AJ306" s="1494"/>
      <c r="AK306" s="1494"/>
      <c r="AL306" s="1494"/>
      <c r="AM306" s="179"/>
      <c r="AN306" s="1582">
        <f>IF(AN304&gt;10000,ROUND(AN304,-3),ROUND(AN304,-2))</f>
        <v>0</v>
      </c>
      <c r="AO306" s="1582"/>
      <c r="AP306" s="1582"/>
      <c r="AQ306" s="179"/>
      <c r="AR306" s="179"/>
      <c r="AS306" s="115"/>
      <c r="AT306" s="115"/>
      <c r="AU306" s="115"/>
      <c r="AV306" s="1301"/>
      <c r="AW306" s="1301"/>
      <c r="AX306" s="1301"/>
      <c r="AY306" s="137"/>
      <c r="AZ306" s="1355"/>
      <c r="BA306" s="1355"/>
      <c r="BB306" s="1355"/>
      <c r="BC306" s="178"/>
      <c r="BD306" s="1494"/>
      <c r="BE306" s="1494"/>
      <c r="BF306" s="1494"/>
      <c r="BG306" s="179"/>
      <c r="BH306" s="1494"/>
      <c r="BI306" s="1494"/>
      <c r="BJ306" s="1494"/>
      <c r="BK306" s="179"/>
      <c r="BL306" s="1582">
        <f>IF(BL304&gt;10000,ROUND(BL304,-3),ROUND(BL304,-2))</f>
        <v>0</v>
      </c>
      <c r="BM306" s="1582"/>
      <c r="BN306" s="1582"/>
      <c r="BO306" s="180"/>
      <c r="BQ306" s="216"/>
      <c r="BR306" s="216"/>
      <c r="BS306" s="216"/>
      <c r="BT306" s="216"/>
      <c r="BU306" s="216"/>
      <c r="BV306" s="216"/>
      <c r="BW306" s="216"/>
      <c r="BX306" s="216"/>
      <c r="BY306" s="216"/>
      <c r="BZ306" s="216"/>
      <c r="CA306" s="216"/>
      <c r="CB306" s="216"/>
      <c r="CC306" s="216"/>
      <c r="CD306" s="216"/>
      <c r="CE306" s="216"/>
      <c r="CF306" s="216"/>
      <c r="CG306" s="216"/>
      <c r="CH306" s="216"/>
      <c r="CI306" s="216"/>
      <c r="CJ306" s="216"/>
      <c r="CK306" s="216"/>
      <c r="CL306" s="216"/>
      <c r="CM306" s="216"/>
      <c r="CN306" s="216"/>
      <c r="CO306" s="216"/>
      <c r="CP306" s="216"/>
      <c r="CQ306" s="216"/>
      <c r="CR306" s="216"/>
      <c r="CS306" s="216"/>
      <c r="CT306" s="216"/>
      <c r="CU306" s="216"/>
      <c r="CV306" s="216"/>
      <c r="CW306" s="216"/>
      <c r="CX306" s="216"/>
      <c r="CY306" s="216"/>
      <c r="CZ306" s="216"/>
      <c r="DA306" s="216"/>
      <c r="DB306" s="216"/>
      <c r="DC306" s="216"/>
      <c r="DD306" s="216"/>
      <c r="DE306" s="216"/>
      <c r="DF306" s="216"/>
      <c r="DG306" s="216"/>
      <c r="DH306" s="216"/>
      <c r="DI306" s="216"/>
      <c r="DJ306" s="216"/>
      <c r="DK306" s="216"/>
      <c r="DL306" s="216"/>
      <c r="DM306" s="216"/>
      <c r="DN306" s="216"/>
      <c r="DO306" s="216"/>
      <c r="DP306" s="216"/>
      <c r="DQ306" s="216"/>
      <c r="DR306" s="216"/>
      <c r="DS306" s="216"/>
      <c r="DT306" s="216"/>
      <c r="DU306" s="216"/>
      <c r="DV306" s="216"/>
      <c r="DW306" s="216"/>
      <c r="DX306" s="216"/>
      <c r="DY306" s="216"/>
      <c r="DZ306" s="216"/>
      <c r="EA306" s="216"/>
      <c r="EB306" s="216"/>
      <c r="EC306" s="216"/>
      <c r="ED306" s="216"/>
      <c r="EE306" s="216"/>
      <c r="EF306" s="216"/>
      <c r="EG306" s="216"/>
      <c r="EH306" s="216"/>
      <c r="EI306" s="216"/>
      <c r="EJ306" s="216"/>
      <c r="EK306" s="216"/>
      <c r="EL306" s="216"/>
      <c r="EM306" s="216"/>
      <c r="EN306" s="216"/>
      <c r="EO306" s="216"/>
      <c r="EP306" s="216"/>
      <c r="EQ306" s="216"/>
      <c r="ER306" s="216"/>
      <c r="ES306" s="216"/>
      <c r="ET306" s="216"/>
      <c r="EU306" s="216"/>
      <c r="EV306" s="216"/>
      <c r="EW306" s="216"/>
    </row>
    <row r="307" spans="5:153" x14ac:dyDescent="0.15">
      <c r="E307" s="63"/>
      <c r="G307" s="118"/>
      <c r="BO307" s="121"/>
    </row>
    <row r="308" spans="5:153" x14ac:dyDescent="0.15">
      <c r="E308" s="63"/>
      <c r="G308" s="118"/>
      <c r="BO308" s="121"/>
    </row>
    <row r="309" spans="5:153" x14ac:dyDescent="0.15">
      <c r="E309" s="63"/>
      <c r="G309" s="78"/>
      <c r="H309" s="369"/>
      <c r="I309" s="78"/>
      <c r="J309" s="78"/>
      <c r="K309" s="78"/>
      <c r="L309" s="78"/>
      <c r="M309" s="78"/>
      <c r="N309" s="78"/>
      <c r="O309" s="78"/>
      <c r="P309" s="78"/>
      <c r="Q309" s="78"/>
      <c r="R309" s="78"/>
      <c r="S309" s="78"/>
      <c r="T309" s="78"/>
      <c r="U309" s="79"/>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row>
    <row r="310" spans="5:153" x14ac:dyDescent="0.15">
      <c r="E310" s="63"/>
      <c r="BE310" s="1493" t="str">
        <f>X!C291</f>
        <v>in alto</v>
      </c>
      <c r="BF310" s="1493"/>
      <c r="BG310" s="1493"/>
      <c r="BH310" s="1493"/>
      <c r="BI310" s="1493"/>
      <c r="BJ310" s="1493"/>
      <c r="BK310" s="1493"/>
      <c r="BL310" s="1493"/>
      <c r="BM310" s="447" t="s">
        <v>635</v>
      </c>
      <c r="BN310" s="173"/>
      <c r="BO310" s="173"/>
    </row>
    <row r="311" spans="5:153" x14ac:dyDescent="0.15">
      <c r="E311" s="63"/>
    </row>
    <row r="312" spans="5:153" x14ac:dyDescent="0.15">
      <c r="E312" s="63"/>
    </row>
    <row r="313" spans="5:153" s="63" customFormat="1" x14ac:dyDescent="0.15">
      <c r="H313" s="797"/>
      <c r="U313" s="201"/>
    </row>
    <row r="314" spans="5:153" s="63" customFormat="1" x14ac:dyDescent="0.15">
      <c r="H314" s="797"/>
      <c r="U314" s="201"/>
    </row>
    <row r="315" spans="5:153" s="63" customFormat="1" x14ac:dyDescent="0.15">
      <c r="H315" s="797"/>
      <c r="U315" s="201"/>
    </row>
    <row r="316" spans="5:153" s="63" customFormat="1" x14ac:dyDescent="0.15">
      <c r="H316" s="797"/>
      <c r="U316" s="201"/>
    </row>
    <row r="317" spans="5:153" s="63" customFormat="1" x14ac:dyDescent="0.15">
      <c r="H317" s="797"/>
      <c r="U317" s="201"/>
    </row>
    <row r="318" spans="5:153" s="63" customFormat="1" hidden="1" outlineLevel="1" x14ac:dyDescent="0.15">
      <c r="G318" s="63" t="s">
        <v>156</v>
      </c>
      <c r="H318" s="797"/>
      <c r="U318" s="201"/>
    </row>
    <row r="319" spans="5:153" s="63" customFormat="1" hidden="1" outlineLevel="1" x14ac:dyDescent="0.15">
      <c r="H319" s="797"/>
      <c r="U319" s="201"/>
    </row>
    <row r="320" spans="5:153" s="201" customFormat="1" ht="23" hidden="1" customHeight="1" outlineLevel="1" x14ac:dyDescent="0.15">
      <c r="H320" s="975" t="s">
        <v>252</v>
      </c>
      <c r="I320" s="800"/>
      <c r="J320" s="800"/>
      <c r="K320" s="800"/>
      <c r="L320" s="800"/>
      <c r="M320" s="800"/>
      <c r="N320" s="800"/>
      <c r="O320" s="800"/>
      <c r="P320" s="800"/>
      <c r="Q320" s="800"/>
      <c r="R320" s="800"/>
      <c r="S320" s="800"/>
      <c r="T320" s="800"/>
      <c r="U320" s="800"/>
      <c r="V320" s="800"/>
      <c r="W320" s="800"/>
      <c r="X320" s="800"/>
      <c r="Y320" s="800"/>
      <c r="Z320" s="800"/>
      <c r="AA320" s="800"/>
      <c r="AB320" s="800"/>
      <c r="AC320" s="800"/>
      <c r="AD320" s="800"/>
      <c r="AE320" s="800"/>
      <c r="AF320" s="800"/>
      <c r="AG320" s="800"/>
      <c r="AH320" s="800"/>
      <c r="AI320" s="800"/>
      <c r="AJ320" s="800"/>
      <c r="AK320" s="800"/>
      <c r="AL320" s="800"/>
      <c r="AM320" s="800"/>
      <c r="AN320" s="800"/>
      <c r="AO320" s="800"/>
      <c r="AP320" s="800"/>
      <c r="AQ320" s="800"/>
      <c r="AR320" s="800"/>
      <c r="AS320" s="800"/>
      <c r="AT320" s="800"/>
      <c r="AU320" s="800"/>
      <c r="AV320" s="800"/>
      <c r="AW320" s="800"/>
      <c r="AX320" s="800"/>
      <c r="AY320" s="800"/>
      <c r="AZ320" s="800"/>
      <c r="BA320" s="800"/>
      <c r="BB320" s="800"/>
      <c r="BC320" s="800"/>
      <c r="BD320" s="800"/>
      <c r="BE320" s="800"/>
      <c r="BF320" s="800"/>
      <c r="BG320" s="800"/>
      <c r="BH320" s="800"/>
      <c r="BI320" s="800"/>
      <c r="BJ320" s="800"/>
      <c r="BK320" s="800"/>
      <c r="BL320" s="800"/>
      <c r="BM320" s="800"/>
      <c r="BN320" s="800"/>
      <c r="BO320" s="800"/>
      <c r="BP320" s="800"/>
    </row>
    <row r="321" spans="8:153" s="63" customFormat="1" ht="14" hidden="1" outlineLevel="1" x14ac:dyDescent="0.15">
      <c r="H321" s="807"/>
      <c r="I321" s="808"/>
      <c r="J321" s="808"/>
      <c r="K321" s="808"/>
      <c r="L321" s="808"/>
      <c r="M321" s="808"/>
      <c r="N321" s="808"/>
      <c r="O321" s="808"/>
      <c r="P321" s="808"/>
      <c r="Q321" s="808"/>
      <c r="R321" s="808"/>
      <c r="S321" s="808"/>
      <c r="T321" s="808"/>
      <c r="U321" s="808"/>
      <c r="V321" s="809"/>
      <c r="W321" s="810"/>
      <c r="X321" s="810"/>
      <c r="Y321" s="807"/>
      <c r="Z321" s="807"/>
      <c r="AA321" s="807"/>
      <c r="AB321" s="807"/>
      <c r="AC321" s="807"/>
      <c r="AD321" s="807"/>
      <c r="AE321" s="808"/>
      <c r="AG321" s="201"/>
    </row>
    <row r="322" spans="8:153" s="201" customFormat="1" ht="15" hidden="1" customHeight="1" outlineLevel="1" x14ac:dyDescent="0.15">
      <c r="H322" s="811" t="s">
        <v>253</v>
      </c>
      <c r="I322" s="812"/>
      <c r="J322" s="812"/>
    </row>
    <row r="323" spans="8:153" s="201" customFormat="1" ht="19" hidden="1" customHeight="1" outlineLevel="1" x14ac:dyDescent="0.15">
      <c r="H323" s="813" t="str">
        <f>X!$C$129</f>
        <v>Sì</v>
      </c>
      <c r="I323" s="814"/>
      <c r="J323" s="815"/>
    </row>
    <row r="324" spans="8:153" s="201" customFormat="1" ht="19" hidden="1" customHeight="1" outlineLevel="1" x14ac:dyDescent="0.15">
      <c r="H324" s="813" t="str">
        <f>X!$C$188</f>
        <v>No</v>
      </c>
      <c r="I324" s="814"/>
      <c r="J324" s="815"/>
    </row>
    <row r="325" spans="8:153" s="63" customFormat="1" hidden="1" outlineLevel="1" x14ac:dyDescent="0.15">
      <c r="H325" s="797"/>
      <c r="U325" s="201"/>
    </row>
    <row r="326" spans="8:153" s="63" customFormat="1" hidden="1" outlineLevel="1" x14ac:dyDescent="0.15">
      <c r="H326" s="797"/>
      <c r="U326" s="201"/>
    </row>
    <row r="327" spans="8:153" s="63" customFormat="1" ht="18" hidden="1" outlineLevel="1" x14ac:dyDescent="0.15">
      <c r="H327" s="977" t="s">
        <v>1040</v>
      </c>
      <c r="I327" s="816"/>
      <c r="J327" s="816"/>
      <c r="K327" s="816"/>
      <c r="L327" s="816"/>
      <c r="M327" s="816"/>
      <c r="N327" s="816"/>
      <c r="O327" s="816"/>
      <c r="P327" s="816"/>
      <c r="Q327" s="816"/>
      <c r="R327" s="816"/>
      <c r="S327" s="816"/>
      <c r="T327" s="816"/>
      <c r="U327" s="816"/>
      <c r="V327" s="816"/>
      <c r="W327" s="816"/>
      <c r="X327" s="816"/>
      <c r="Y327" s="816"/>
      <c r="Z327" s="816"/>
      <c r="AA327" s="816"/>
      <c r="AB327" s="816"/>
      <c r="AC327" s="816"/>
      <c r="AD327" s="816"/>
      <c r="AE327" s="816"/>
      <c r="AF327" s="816"/>
      <c r="AG327" s="816"/>
      <c r="AH327" s="816"/>
      <c r="AI327" s="816"/>
      <c r="AJ327" s="816"/>
      <c r="AK327" s="816"/>
      <c r="AL327" s="816"/>
      <c r="AM327" s="816"/>
      <c r="AN327" s="816"/>
      <c r="AO327" s="816"/>
      <c r="AP327" s="816"/>
      <c r="AQ327" s="816"/>
      <c r="AR327" s="816"/>
      <c r="AS327" s="816"/>
      <c r="AT327" s="816"/>
      <c r="AU327" s="816"/>
      <c r="AV327" s="816"/>
      <c r="AW327" s="816"/>
      <c r="AX327" s="816"/>
      <c r="AY327" s="816"/>
      <c r="AZ327" s="816"/>
      <c r="BA327" s="816"/>
      <c r="BB327" s="816"/>
      <c r="BC327" s="816"/>
      <c r="BD327" s="816"/>
      <c r="BE327" s="816"/>
      <c r="BF327" s="816"/>
      <c r="BG327" s="816"/>
      <c r="BH327" s="816"/>
      <c r="BI327" s="816"/>
      <c r="BJ327" s="816"/>
      <c r="BK327" s="816"/>
      <c r="BL327" s="816"/>
      <c r="BM327" s="816"/>
      <c r="BN327" s="816"/>
      <c r="BO327" s="816"/>
    </row>
    <row r="328" spans="8:153" s="63" customFormat="1" ht="16" hidden="1" outlineLevel="1" x14ac:dyDescent="0.15">
      <c r="H328" s="836" t="s">
        <v>1667</v>
      </c>
      <c r="I328" s="837"/>
      <c r="J328" s="837"/>
      <c r="K328" s="837"/>
      <c r="L328" s="837"/>
      <c r="M328" s="837"/>
      <c r="N328" s="837"/>
      <c r="O328" s="837"/>
      <c r="P328" s="837"/>
      <c r="Q328" s="837"/>
      <c r="R328" s="837"/>
      <c r="S328" s="837"/>
      <c r="T328" s="837"/>
      <c r="U328" s="836"/>
      <c r="V328" s="838"/>
      <c r="W328" s="839"/>
      <c r="X328" s="839"/>
      <c r="Y328" s="839"/>
      <c r="Z328" s="840"/>
      <c r="AA328" s="840"/>
      <c r="AB328" s="840"/>
      <c r="AC328" s="840"/>
      <c r="AD328" s="840"/>
      <c r="AE328" s="841"/>
      <c r="AG328" s="201"/>
    </row>
    <row r="329" spans="8:153" s="63" customFormat="1" ht="16" hidden="1" outlineLevel="1" x14ac:dyDescent="0.15">
      <c r="H329" s="862" t="str">
        <f>X!C352</f>
        <v>Secco</v>
      </c>
      <c r="I329" s="863"/>
      <c r="J329" s="863"/>
      <c r="K329" s="863"/>
      <c r="L329" s="863"/>
      <c r="M329" s="863"/>
      <c r="N329" s="863"/>
      <c r="O329" s="864"/>
      <c r="P329" s="837"/>
      <c r="Q329" s="837"/>
      <c r="R329" s="837"/>
      <c r="S329" s="837"/>
      <c r="T329" s="837"/>
      <c r="U329" s="836"/>
      <c r="V329" s="838"/>
      <c r="W329" s="839"/>
      <c r="X329" s="839"/>
      <c r="Y329" s="839"/>
      <c r="Z329" s="840"/>
      <c r="AA329" s="840"/>
      <c r="AB329" s="840"/>
      <c r="AC329" s="840"/>
      <c r="AD329" s="840"/>
      <c r="AE329" s="841"/>
      <c r="AG329" s="201"/>
    </row>
    <row r="330" spans="8:153" s="63" customFormat="1" hidden="1" outlineLevel="1" x14ac:dyDescent="0.15">
      <c r="H330" s="862" t="str">
        <f>X!C353</f>
        <v>Ibrido</v>
      </c>
      <c r="I330" s="865"/>
      <c r="J330" s="865"/>
      <c r="K330" s="865"/>
      <c r="L330" s="865"/>
      <c r="M330" s="865"/>
      <c r="N330" s="865"/>
      <c r="O330" s="866"/>
      <c r="U330" s="201"/>
    </row>
    <row r="331" spans="8:153" s="63" customFormat="1" hidden="1" outlineLevel="1" x14ac:dyDescent="0.15">
      <c r="H331" s="836"/>
      <c r="U331" s="201"/>
    </row>
    <row r="332" spans="8:153" s="63" customFormat="1" hidden="1" outlineLevel="1" x14ac:dyDescent="0.15">
      <c r="H332" s="161"/>
      <c r="I332"/>
      <c r="J332"/>
      <c r="K332"/>
      <c r="L332"/>
      <c r="M332"/>
      <c r="N332"/>
      <c r="O332"/>
      <c r="P332"/>
      <c r="Q332"/>
      <c r="R332"/>
      <c r="S332"/>
      <c r="T332"/>
      <c r="U332" s="27"/>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row>
    <row r="333" spans="8:153" hidden="1" outlineLevel="1" x14ac:dyDescent="0.15">
      <c r="BQ333" s="201"/>
      <c r="DU333"/>
      <c r="DV333"/>
      <c r="DW333"/>
      <c r="DX333"/>
      <c r="DY333"/>
      <c r="DZ333"/>
      <c r="EA333"/>
      <c r="EB333"/>
      <c r="EC333"/>
      <c r="ED333"/>
      <c r="EE333"/>
      <c r="EF333"/>
      <c r="EG333"/>
      <c r="EH333"/>
      <c r="EI333"/>
      <c r="EJ333"/>
      <c r="EK333"/>
      <c r="EL333"/>
      <c r="EM333"/>
      <c r="EN333"/>
      <c r="EO333"/>
      <c r="EP333"/>
      <c r="EQ333"/>
      <c r="ER333"/>
      <c r="ES333"/>
      <c r="ET333"/>
      <c r="EU333"/>
      <c r="EV333"/>
      <c r="EW333"/>
    </row>
    <row r="334" spans="8:153" ht="18" hidden="1" outlineLevel="1" x14ac:dyDescent="0.15">
      <c r="H334" s="18" t="s">
        <v>1672</v>
      </c>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Q334" s="201"/>
      <c r="DU334"/>
      <c r="DV334"/>
      <c r="DW334"/>
      <c r="DX334"/>
      <c r="DY334"/>
      <c r="DZ334"/>
      <c r="EA334"/>
      <c r="EB334"/>
      <c r="EC334"/>
      <c r="ED334"/>
      <c r="EE334"/>
      <c r="EF334"/>
      <c r="EG334"/>
      <c r="EH334"/>
      <c r="EI334"/>
      <c r="EJ334"/>
      <c r="EK334"/>
      <c r="EL334"/>
      <c r="EM334"/>
      <c r="EN334"/>
      <c r="EO334"/>
      <c r="EP334"/>
      <c r="EQ334"/>
      <c r="ER334"/>
      <c r="ES334"/>
      <c r="ET334"/>
      <c r="EU334"/>
      <c r="EV334"/>
      <c r="EW334"/>
    </row>
    <row r="335" spans="8:153" ht="14" hidden="1" outlineLevel="1" x14ac:dyDescent="0.15">
      <c r="H335" s="4"/>
      <c r="I335" s="1"/>
      <c r="J335" s="2"/>
      <c r="BQ335" s="201"/>
      <c r="DU335"/>
      <c r="DV335"/>
      <c r="DW335"/>
      <c r="DX335"/>
      <c r="DY335"/>
      <c r="DZ335"/>
      <c r="EA335"/>
      <c r="EB335"/>
      <c r="EC335"/>
      <c r="ED335"/>
      <c r="EE335"/>
      <c r="EF335"/>
      <c r="EG335"/>
      <c r="EH335"/>
      <c r="EI335"/>
      <c r="EJ335"/>
      <c r="EK335"/>
      <c r="EL335"/>
      <c r="EM335"/>
      <c r="EN335"/>
      <c r="EO335"/>
      <c r="EP335"/>
      <c r="EQ335"/>
      <c r="ER335"/>
      <c r="ES335"/>
      <c r="ET335"/>
      <c r="EU335"/>
      <c r="EV335"/>
      <c r="EW335"/>
    </row>
    <row r="336" spans="8:153" s="63" customFormat="1" hidden="1" outlineLevel="1" x14ac:dyDescent="0.15">
      <c r="H336" s="161"/>
      <c r="I336"/>
      <c r="J336"/>
      <c r="K336"/>
      <c r="L336"/>
      <c r="M336"/>
      <c r="N336"/>
      <c r="O336"/>
      <c r="P336"/>
      <c r="Q336"/>
      <c r="R336"/>
      <c r="S336"/>
      <c r="T336"/>
      <c r="U336"/>
      <c r="V336"/>
      <c r="W336"/>
      <c r="X336"/>
      <c r="Y336"/>
      <c r="Z336"/>
      <c r="AA336" s="27"/>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row>
    <row r="337" spans="8:90" s="63" customFormat="1" hidden="1" outlineLevel="1" x14ac:dyDescent="0.15">
      <c r="H337" s="161"/>
      <c r="I337"/>
      <c r="J337"/>
      <c r="K337"/>
      <c r="L337"/>
      <c r="M337"/>
      <c r="N337"/>
      <c r="O337"/>
      <c r="P337"/>
      <c r="Q337" t="s">
        <v>225</v>
      </c>
      <c r="R337" s="70" t="s">
        <v>226</v>
      </c>
      <c r="S337"/>
      <c r="T337"/>
      <c r="U337" s="27"/>
      <c r="V337"/>
      <c r="W337"/>
      <c r="X337"/>
      <c r="Y337"/>
      <c r="Z337" s="70" t="s">
        <v>317</v>
      </c>
      <c r="AA337" s="70"/>
      <c r="AB337" s="1351" t="str">
        <f>'1 System specification'!S232</f>
        <v>SEER</v>
      </c>
      <c r="AC337" s="1351"/>
      <c r="AD337" s="1351"/>
      <c r="AF337" s="1351" t="str">
        <f>'1 System specification'!S233</f>
        <v>SEPR</v>
      </c>
      <c r="AG337" s="1351"/>
      <c r="AH337" s="1351"/>
      <c r="AI337"/>
      <c r="AJ337"/>
      <c r="AK337"/>
      <c r="AL337" s="161"/>
      <c r="AM337"/>
      <c r="AN337"/>
      <c r="AO337"/>
      <c r="AP337"/>
      <c r="AQ337"/>
      <c r="AR337"/>
      <c r="AS337"/>
      <c r="AT337" s="70"/>
      <c r="AU337"/>
      <c r="AV337"/>
      <c r="AW337"/>
      <c r="AX337" s="70" t="s">
        <v>317</v>
      </c>
      <c r="AY337" s="70"/>
      <c r="AZ337" s="1351" t="str">
        <f>AB337</f>
        <v>SEER</v>
      </c>
      <c r="BA337" s="1351"/>
      <c r="BB337" s="1351"/>
      <c r="BD337" s="1351" t="str">
        <f>AF337</f>
        <v>SEPR</v>
      </c>
      <c r="BE337" s="1351"/>
      <c r="BF337" s="1351"/>
      <c r="BG337"/>
      <c r="BH337"/>
      <c r="BI337"/>
      <c r="BJ337"/>
      <c r="BK337"/>
      <c r="BL337"/>
      <c r="BM337"/>
      <c r="BN337"/>
      <c r="BO337"/>
      <c r="BP337"/>
      <c r="BQ337"/>
      <c r="BR337"/>
      <c r="BS337"/>
      <c r="BT337"/>
      <c r="BU337"/>
      <c r="BV337"/>
      <c r="BW337"/>
      <c r="BX337"/>
      <c r="BY337"/>
      <c r="BZ337"/>
      <c r="CA337"/>
      <c r="CB337"/>
      <c r="CC337"/>
      <c r="CD337"/>
      <c r="CE337"/>
      <c r="CF337"/>
      <c r="CG337"/>
      <c r="CH337"/>
      <c r="CI337"/>
    </row>
    <row r="338" spans="8:90" s="63" customFormat="1" hidden="1" outlineLevel="1" x14ac:dyDescent="0.15">
      <c r="H338" s="161"/>
      <c r="I338"/>
      <c r="J338"/>
      <c r="K338"/>
      <c r="L338"/>
      <c r="M338"/>
      <c r="N338"/>
      <c r="O338"/>
      <c r="P338"/>
      <c r="Q338"/>
      <c r="R338" s="70"/>
      <c r="S338"/>
      <c r="T338"/>
      <c r="U338"/>
      <c r="V338"/>
      <c r="W338"/>
      <c r="X338"/>
      <c r="Y338"/>
      <c r="Z338"/>
      <c r="AA338" s="27"/>
      <c r="AB338"/>
      <c r="AC338"/>
      <c r="AD338"/>
      <c r="AE338"/>
      <c r="AF338"/>
      <c r="AG338"/>
      <c r="AH338"/>
      <c r="AI338"/>
      <c r="AJ338"/>
      <c r="AK338"/>
      <c r="AL338"/>
      <c r="AM338"/>
      <c r="AN338"/>
      <c r="AO338"/>
      <c r="AP338"/>
      <c r="AQ338"/>
      <c r="AR338"/>
      <c r="AS338"/>
      <c r="AT338"/>
      <c r="AU338"/>
      <c r="AV338"/>
      <c r="AW338"/>
      <c r="AX338"/>
      <c r="AY338" s="27"/>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row>
    <row r="339" spans="8:90" s="63" customFormat="1" hidden="1" outlineLevel="1" x14ac:dyDescent="0.15">
      <c r="H339" s="475" t="s">
        <v>869</v>
      </c>
      <c r="I339" s="475"/>
      <c r="J339" s="475"/>
      <c r="K339" s="475" t="s">
        <v>1669</v>
      </c>
      <c r="L339" s="475"/>
      <c r="M339" s="475"/>
      <c r="N339" s="475"/>
      <c r="O339" s="475"/>
      <c r="P339" s="475"/>
      <c r="Q339" s="475">
        <v>2</v>
      </c>
      <c r="R339" s="475">
        <v>18</v>
      </c>
      <c r="S339" s="475"/>
      <c r="T339" s="475"/>
      <c r="U339" s="473"/>
      <c r="V339" s="475"/>
      <c r="W339" s="475"/>
      <c r="X339" s="1543" t="str">
        <f>IF(X65="","",X65)</f>
        <v/>
      </c>
      <c r="Y339" s="1543"/>
      <c r="Z339" s="1543"/>
      <c r="AA339" s="475"/>
      <c r="AB339" s="1560" t="str">
        <f>IF(X339&lt;$Q339,$H343,IF(X339&lt;$R340,$K339,""))</f>
        <v/>
      </c>
      <c r="AC339" s="1560"/>
      <c r="AD339" s="1560"/>
      <c r="AE339" s="865"/>
      <c r="AF339" s="1560" t="str">
        <f>IF(AB339&lt;S340,#REF!,"")</f>
        <v/>
      </c>
      <c r="AG339" s="1560"/>
      <c r="AH339" s="1560"/>
      <c r="AI339" s="475"/>
      <c r="AJ339" s="475" t="str">
        <f>IF(AJ65="","",AJ65)</f>
        <v/>
      </c>
      <c r="AK339" s="475"/>
      <c r="AL339" s="475"/>
      <c r="AM339" s="475"/>
      <c r="AN339" s="475"/>
      <c r="AO339" s="475"/>
      <c r="AP339" s="475"/>
      <c r="AQ339" s="475"/>
      <c r="AR339" s="475"/>
      <c r="AS339" s="475"/>
      <c r="AT339" s="475"/>
      <c r="AU339" s="475"/>
      <c r="AV339" s="1565" t="str">
        <f>IF(AV65="","",AV65)</f>
        <v/>
      </c>
      <c r="AW339" s="1565"/>
      <c r="AX339" s="1565"/>
      <c r="AY339" s="475"/>
      <c r="AZ339" s="1560" t="str">
        <f>IF(AV339&lt;$Q339,$H343,IF(AV339&lt;$R340,$K339,""))</f>
        <v/>
      </c>
      <c r="BA339" s="1560"/>
      <c r="BB339" s="1560"/>
      <c r="BC339" s="865"/>
      <c r="BD339" s="1560" t="str">
        <f>IF(AZ339&lt;AQ340,AJ339,"")</f>
        <v/>
      </c>
      <c r="BE339" s="1560"/>
      <c r="BF339" s="1560"/>
      <c r="BG339" s="475"/>
      <c r="BH339" s="475"/>
      <c r="BI339" s="475"/>
      <c r="BJ339" s="475"/>
      <c r="BK339" s="475"/>
      <c r="BL339" s="475"/>
      <c r="BM339" s="475"/>
      <c r="BN339" s="475"/>
      <c r="BO339" s="475"/>
      <c r="BP339"/>
      <c r="BQ339"/>
      <c r="BR339"/>
      <c r="BS339"/>
      <c r="BT339"/>
      <c r="BU339"/>
      <c r="BV339"/>
      <c r="BW339"/>
      <c r="BX339"/>
      <c r="BY339"/>
      <c r="BZ339"/>
      <c r="CA339"/>
      <c r="CB339"/>
      <c r="CC339"/>
      <c r="CD339"/>
      <c r="CE339"/>
      <c r="CF339"/>
      <c r="CG339"/>
      <c r="CH339"/>
      <c r="CI339"/>
      <c r="CL339" s="872" t="s">
        <v>1619</v>
      </c>
    </row>
    <row r="340" spans="8:90" s="63" customFormat="1" hidden="1" outlineLevel="1" x14ac:dyDescent="0.15">
      <c r="H340" s="475" t="s">
        <v>869</v>
      </c>
      <c r="I340" s="475"/>
      <c r="J340" s="475"/>
      <c r="K340" s="475" t="s">
        <v>1670</v>
      </c>
      <c r="L340" s="475"/>
      <c r="M340" s="475"/>
      <c r="N340" s="475"/>
      <c r="O340" s="475"/>
      <c r="P340" s="475"/>
      <c r="Q340" s="475">
        <v>25</v>
      </c>
      <c r="R340" s="475">
        <v>18</v>
      </c>
      <c r="S340" s="475"/>
      <c r="T340" s="475"/>
      <c r="U340" s="473"/>
      <c r="V340" s="475"/>
      <c r="W340" s="475"/>
      <c r="X340" s="1543" t="str">
        <f>X339</f>
        <v/>
      </c>
      <c r="Y340" s="1543"/>
      <c r="Z340" s="1543"/>
      <c r="AA340" s="475"/>
      <c r="AB340" s="1560" t="str">
        <f>IF(AB339="",IF(X340&gt;=$R340,$K340,""),"")</f>
        <v>(23 / 18 °C)</v>
      </c>
      <c r="AC340" s="1560"/>
      <c r="AD340" s="1560"/>
      <c r="AE340" s="475"/>
      <c r="AF340" s="1560"/>
      <c r="AG340" s="1560"/>
      <c r="AH340" s="1560"/>
      <c r="AI340" s="475"/>
      <c r="AJ340" s="475" t="str">
        <f>AJ339</f>
        <v/>
      </c>
      <c r="AK340" s="475"/>
      <c r="AL340" s="475"/>
      <c r="AM340" s="475"/>
      <c r="AN340" s="475"/>
      <c r="AO340" s="475"/>
      <c r="AP340" s="475"/>
      <c r="AQ340" s="475"/>
      <c r="AR340" s="475"/>
      <c r="AS340" s="475"/>
      <c r="AT340" s="475"/>
      <c r="AU340" s="475"/>
      <c r="AV340" s="1565" t="str">
        <f>AV339</f>
        <v/>
      </c>
      <c r="AW340" s="1565"/>
      <c r="AX340" s="1565"/>
      <c r="AY340" s="475"/>
      <c r="AZ340" s="1560" t="str">
        <f>IF(AZ339="",IF(AV340&gt;=$R340,$K340,""),"")</f>
        <v>(23 / 18 °C)</v>
      </c>
      <c r="BA340" s="1560"/>
      <c r="BB340" s="1560"/>
      <c r="BC340" s="475"/>
      <c r="BD340" s="1560"/>
      <c r="BE340" s="1560"/>
      <c r="BF340" s="1560"/>
      <c r="BG340" s="475"/>
      <c r="BH340" s="475"/>
      <c r="BI340" s="475"/>
      <c r="BJ340" s="475"/>
      <c r="BK340" s="475"/>
      <c r="BL340" s="475"/>
      <c r="BM340" s="475"/>
      <c r="BN340" s="475"/>
      <c r="BO340" s="475"/>
      <c r="BP340"/>
      <c r="BQ340"/>
      <c r="BR340"/>
      <c r="BS340"/>
      <c r="BT340"/>
      <c r="BU340"/>
      <c r="BV340"/>
      <c r="BW340"/>
      <c r="BX340"/>
      <c r="BY340"/>
      <c r="BZ340"/>
      <c r="CA340"/>
      <c r="CB340"/>
      <c r="CC340"/>
      <c r="CD340"/>
      <c r="CE340"/>
      <c r="CF340"/>
      <c r="CG340"/>
      <c r="CH340"/>
      <c r="CI340"/>
      <c r="CL340" s="872" t="s">
        <v>1620</v>
      </c>
    </row>
    <row r="341" spans="8:90" s="63" customFormat="1" hidden="1" outlineLevel="1" x14ac:dyDescent="0.15">
      <c r="H341" s="475" t="s">
        <v>1616</v>
      </c>
      <c r="I341" s="475"/>
      <c r="J341" s="475"/>
      <c r="K341" s="475" t="s">
        <v>1671</v>
      </c>
      <c r="L341" s="475"/>
      <c r="M341" s="475"/>
      <c r="N341" s="475"/>
      <c r="O341" s="475"/>
      <c r="P341" s="475"/>
      <c r="Q341" s="475">
        <v>2</v>
      </c>
      <c r="R341" s="475">
        <v>-8</v>
      </c>
      <c r="S341" s="475"/>
      <c r="T341" s="475"/>
      <c r="U341" s="473"/>
      <c r="V341" s="475"/>
      <c r="W341" s="475"/>
      <c r="X341" s="1543" t="str">
        <f>X340</f>
        <v/>
      </c>
      <c r="Y341" s="1543"/>
      <c r="Z341" s="1543"/>
      <c r="AA341" s="475"/>
      <c r="AB341" s="1560"/>
      <c r="AC341" s="1560"/>
      <c r="AD341" s="1560"/>
      <c r="AE341" s="475"/>
      <c r="AF341" s="1560" t="str">
        <f>IF(X341&lt;$R341,$H343,IF(X341&lt;$R342,$K341,""))</f>
        <v/>
      </c>
      <c r="AG341" s="1560"/>
      <c r="AH341" s="1560"/>
      <c r="AI341" s="475"/>
      <c r="AJ341" s="475" t="str">
        <f>AJ340</f>
        <v/>
      </c>
      <c r="AK341" s="475"/>
      <c r="AL341" s="475"/>
      <c r="AM341" s="475"/>
      <c r="AN341" s="475"/>
      <c r="AO341" s="475"/>
      <c r="AP341" s="475"/>
      <c r="AQ341" s="475"/>
      <c r="AR341" s="475"/>
      <c r="AS341" s="475"/>
      <c r="AT341" s="475"/>
      <c r="AU341" s="475"/>
      <c r="AV341" s="1565" t="str">
        <f t="shared" ref="AV341:AV342" si="12">AV340</f>
        <v/>
      </c>
      <c r="AW341" s="1565"/>
      <c r="AX341" s="1565"/>
      <c r="AY341" s="475"/>
      <c r="AZ341" s="1560"/>
      <c r="BA341" s="1560"/>
      <c r="BB341" s="1560"/>
      <c r="BC341" s="475"/>
      <c r="BD341" s="1560" t="str">
        <f>IF(AV341&lt;$R341,$H343,IF(AV341&lt;$R342,$K341,""))</f>
        <v/>
      </c>
      <c r="BE341" s="1560"/>
      <c r="BF341" s="1560"/>
      <c r="BG341" s="475"/>
      <c r="BH341" s="475"/>
      <c r="BI341" s="475"/>
      <c r="BJ341" s="475"/>
      <c r="BK341" s="475"/>
      <c r="BL341" s="475"/>
      <c r="BM341" s="475"/>
      <c r="BN341" s="475"/>
      <c r="BO341" s="475"/>
      <c r="BP341"/>
      <c r="BQ341"/>
      <c r="BR341"/>
      <c r="BS341"/>
      <c r="BT341"/>
      <c r="BU341"/>
      <c r="BV341"/>
      <c r="BW341"/>
      <c r="BX341"/>
      <c r="BY341"/>
      <c r="BZ341"/>
      <c r="CA341"/>
      <c r="CB341"/>
      <c r="CC341"/>
      <c r="CD341"/>
      <c r="CE341"/>
      <c r="CF341"/>
      <c r="CG341"/>
      <c r="CH341"/>
      <c r="CI341"/>
      <c r="CL341" s="872" t="s">
        <v>1651</v>
      </c>
    </row>
    <row r="342" spans="8:90" s="63" customFormat="1" hidden="1" outlineLevel="1" x14ac:dyDescent="0.15">
      <c r="H342" s="475" t="s">
        <v>1616</v>
      </c>
      <c r="I342" s="475"/>
      <c r="J342" s="475"/>
      <c r="K342" s="475" t="s">
        <v>1669</v>
      </c>
      <c r="L342" s="475"/>
      <c r="M342" s="475"/>
      <c r="N342" s="475"/>
      <c r="O342" s="475"/>
      <c r="P342" s="475"/>
      <c r="Q342" s="475">
        <v>25</v>
      </c>
      <c r="R342" s="475">
        <v>2</v>
      </c>
      <c r="S342" s="475"/>
      <c r="T342" s="475"/>
      <c r="U342" s="473"/>
      <c r="V342" s="475"/>
      <c r="W342" s="475"/>
      <c r="X342" s="1543" t="str">
        <f>X341</f>
        <v/>
      </c>
      <c r="Y342" s="1543"/>
      <c r="Z342" s="1543"/>
      <c r="AA342" s="475"/>
      <c r="AB342" s="1560"/>
      <c r="AC342" s="1560"/>
      <c r="AD342" s="1560"/>
      <c r="AE342" s="475"/>
      <c r="AF342" s="1560" t="str">
        <f>IF(X342&gt;=$R342,$K342,"")</f>
        <v>(12 / 7 °C)</v>
      </c>
      <c r="AG342" s="1560"/>
      <c r="AH342" s="1560"/>
      <c r="AI342" s="475"/>
      <c r="AJ342" s="475" t="str">
        <f>AJ341</f>
        <v/>
      </c>
      <c r="AK342" s="475"/>
      <c r="AL342" s="475"/>
      <c r="AM342" s="475"/>
      <c r="AN342" s="475"/>
      <c r="AO342" s="475"/>
      <c r="AP342" s="475"/>
      <c r="AQ342" s="475"/>
      <c r="AR342" s="475"/>
      <c r="AS342" s="475"/>
      <c r="AT342" s="475"/>
      <c r="AU342" s="475"/>
      <c r="AV342" s="1565" t="str">
        <f t="shared" si="12"/>
        <v/>
      </c>
      <c r="AW342" s="1565"/>
      <c r="AX342" s="1565"/>
      <c r="AY342" s="475"/>
      <c r="AZ342" s="1560"/>
      <c r="BA342" s="1560"/>
      <c r="BB342" s="1560"/>
      <c r="BC342" s="475"/>
      <c r="BD342" s="1560" t="str">
        <f>IF(AV342&gt;=$R342,$K342,"")</f>
        <v>(12 / 7 °C)</v>
      </c>
      <c r="BE342" s="1560"/>
      <c r="BF342" s="1560"/>
      <c r="BG342" s="475"/>
      <c r="BH342" s="475"/>
      <c r="BI342" s="475"/>
      <c r="BJ342" s="475"/>
      <c r="BK342" s="475"/>
      <c r="BL342" s="475"/>
      <c r="BM342" s="475"/>
      <c r="BN342" s="475"/>
      <c r="BO342" s="475"/>
      <c r="BP342"/>
      <c r="BQ342"/>
      <c r="BR342"/>
      <c r="BS342"/>
      <c r="BT342"/>
      <c r="BU342"/>
      <c r="BV342"/>
      <c r="BW342"/>
      <c r="BX342"/>
      <c r="BY342"/>
      <c r="BZ342"/>
      <c r="CA342"/>
      <c r="CB342"/>
      <c r="CC342"/>
      <c r="CD342"/>
      <c r="CE342"/>
      <c r="CF342"/>
      <c r="CG342"/>
      <c r="CH342"/>
      <c r="CI342"/>
      <c r="CL342" s="872" t="s">
        <v>1621</v>
      </c>
    </row>
    <row r="343" spans="8:90" s="63" customFormat="1" hidden="1" outlineLevel="1" x14ac:dyDescent="0.15">
      <c r="H343" s="1041" t="s">
        <v>1652</v>
      </c>
      <c r="I343" s="475"/>
      <c r="J343" s="475"/>
      <c r="K343" s="475"/>
      <c r="L343" s="475"/>
      <c r="M343" s="475"/>
      <c r="N343" s="475"/>
      <c r="O343" s="475"/>
      <c r="P343" s="475"/>
      <c r="Q343" s="475"/>
      <c r="R343" s="475"/>
      <c r="S343" s="475"/>
      <c r="T343" s="475"/>
      <c r="U343" s="473"/>
      <c r="V343" s="475"/>
      <c r="W343" s="475"/>
      <c r="X343" s="475"/>
      <c r="Y343" s="475"/>
      <c r="Z343" s="475"/>
      <c r="AA343" s="475"/>
      <c r="AB343" s="475"/>
      <c r="AC343" s="475"/>
      <c r="AD343" s="475"/>
      <c r="AE343" s="475"/>
      <c r="AF343" s="475"/>
      <c r="AG343" s="475"/>
      <c r="AH343" s="475"/>
      <c r="AI343" s="475"/>
      <c r="AJ343" s="475"/>
      <c r="AK343" s="475"/>
      <c r="AL343" s="475"/>
      <c r="AM343" s="475"/>
      <c r="AN343" s="475"/>
      <c r="AO343" s="475"/>
      <c r="AP343" s="475"/>
      <c r="AQ343" s="475"/>
      <c r="AR343" s="475"/>
      <c r="AS343" s="475"/>
      <c r="AT343" s="475"/>
      <c r="AU343" s="475"/>
      <c r="AV343" s="475"/>
      <c r="AW343" s="475"/>
      <c r="AX343" s="475"/>
      <c r="AY343" s="475"/>
      <c r="AZ343" s="475"/>
      <c r="BA343" s="475"/>
      <c r="BB343" s="475"/>
      <c r="BC343" s="475"/>
      <c r="BD343" s="475"/>
      <c r="BE343" s="475"/>
      <c r="BF343" s="475"/>
      <c r="BG343" s="475"/>
      <c r="BH343" s="475"/>
      <c r="BI343" s="475"/>
      <c r="BJ343" s="475"/>
      <c r="BK343" s="475"/>
      <c r="BL343" s="475"/>
      <c r="BM343" s="475"/>
      <c r="BN343" s="475"/>
      <c r="BO343" s="475"/>
      <c r="BP343"/>
      <c r="BQ343"/>
      <c r="BR343"/>
      <c r="BS343"/>
      <c r="BT343"/>
      <c r="BU343"/>
      <c r="BV343"/>
      <c r="BW343"/>
      <c r="BX343"/>
      <c r="BY343"/>
      <c r="BZ343"/>
      <c r="CA343"/>
      <c r="CB343"/>
      <c r="CC343"/>
      <c r="CD343"/>
      <c r="CE343"/>
      <c r="CF343"/>
      <c r="CG343"/>
      <c r="CH343"/>
      <c r="CI343"/>
    </row>
    <row r="344" spans="8:90" s="63" customFormat="1" hidden="1" outlineLevel="1" x14ac:dyDescent="0.15">
      <c r="H344" s="1041"/>
      <c r="I344" s="475"/>
      <c r="J344" s="475"/>
      <c r="K344" s="475"/>
      <c r="L344" s="475"/>
      <c r="M344" s="475"/>
      <c r="N344" s="475"/>
      <c r="O344" s="475"/>
      <c r="P344" s="475"/>
      <c r="Q344" s="475"/>
      <c r="R344" s="475"/>
      <c r="S344" s="475"/>
      <c r="T344" s="475"/>
      <c r="U344" s="473"/>
      <c r="V344" s="475"/>
      <c r="W344" s="475"/>
      <c r="X344" s="475"/>
      <c r="Y344" s="475"/>
      <c r="Z344" s="475"/>
      <c r="AA344" s="475"/>
      <c r="AB344" s="1560" t="str">
        <f>CONCATENATE(AB339,AB340)</f>
        <v>(23 / 18 °C)</v>
      </c>
      <c r="AC344" s="1560"/>
      <c r="AD344" s="1560"/>
      <c r="AE344" s="865"/>
      <c r="AF344" s="1560" t="str">
        <f>CONCATENATE(AF341,AF342)</f>
        <v>(12 / 7 °C)</v>
      </c>
      <c r="AG344" s="1560"/>
      <c r="AH344" s="1560"/>
      <c r="AI344" s="475"/>
      <c r="AJ344" s="475"/>
      <c r="AK344" s="475"/>
      <c r="AL344" s="475"/>
      <c r="AM344" s="475"/>
      <c r="AN344" s="475"/>
      <c r="AO344" s="475"/>
      <c r="AP344" s="475"/>
      <c r="AQ344" s="475"/>
      <c r="AR344" s="475"/>
      <c r="AS344" s="475"/>
      <c r="AT344" s="475"/>
      <c r="AU344" s="475"/>
      <c r="AV344" s="475"/>
      <c r="AW344" s="475"/>
      <c r="AX344" s="475"/>
      <c r="AY344" s="475"/>
      <c r="AZ344" s="1560" t="str">
        <f>CONCATENATE(AZ339,AZ340)</f>
        <v>(23 / 18 °C)</v>
      </c>
      <c r="BA344" s="1560"/>
      <c r="BB344" s="1560"/>
      <c r="BC344" s="865"/>
      <c r="BD344" s="1560" t="str">
        <f>CONCATENATE(BD341,BD342)</f>
        <v>(12 / 7 °C)</v>
      </c>
      <c r="BE344" s="1560"/>
      <c r="BF344" s="1560"/>
      <c r="BG344" s="475"/>
      <c r="BH344" s="475"/>
      <c r="BI344" s="475"/>
      <c r="BJ344" s="475"/>
      <c r="BK344" s="475"/>
      <c r="BL344" s="475"/>
      <c r="BM344" s="475"/>
      <c r="BN344" s="475"/>
      <c r="BO344" s="475"/>
      <c r="BP344"/>
      <c r="BQ344"/>
      <c r="BR344"/>
      <c r="BS344"/>
      <c r="BT344"/>
      <c r="BU344"/>
      <c r="BV344"/>
      <c r="BW344"/>
      <c r="BX344"/>
      <c r="BY344"/>
      <c r="BZ344"/>
      <c r="CA344"/>
      <c r="CB344"/>
      <c r="CC344"/>
      <c r="CD344"/>
      <c r="CE344"/>
      <c r="CF344"/>
      <c r="CG344"/>
      <c r="CH344"/>
      <c r="CI344"/>
    </row>
    <row r="345" spans="8:90" s="63" customFormat="1" ht="7" hidden="1" customHeight="1" outlineLevel="1" x14ac:dyDescent="0.15">
      <c r="H345" s="500"/>
      <c r="I345"/>
      <c r="J345"/>
      <c r="K345"/>
      <c r="L345"/>
      <c r="M345"/>
      <c r="N345"/>
      <c r="O345"/>
      <c r="P345"/>
      <c r="Q345"/>
      <c r="R345"/>
      <c r="S345"/>
      <c r="T345"/>
      <c r="U345" s="27"/>
      <c r="V345"/>
      <c r="W345"/>
      <c r="X345"/>
      <c r="Y345"/>
      <c r="Z345"/>
      <c r="AA345"/>
      <c r="AB345" s="306"/>
      <c r="AC345" s="306"/>
      <c r="AD345" s="306"/>
      <c r="AF345" s="306"/>
      <c r="AG345" s="306"/>
      <c r="AH345" s="306"/>
      <c r="AI345"/>
      <c r="AJ345"/>
      <c r="AK345"/>
      <c r="AL345"/>
      <c r="AM345"/>
      <c r="AN345"/>
      <c r="AO345"/>
      <c r="AP345"/>
      <c r="AQ345"/>
      <c r="AR345"/>
      <c r="AS345"/>
      <c r="AT345"/>
      <c r="AU345"/>
      <c r="AV345"/>
      <c r="AW345"/>
      <c r="AX345"/>
      <c r="AY345"/>
      <c r="AZ345" s="306"/>
      <c r="BA345" s="306"/>
      <c r="BB345" s="306"/>
      <c r="BD345" s="306"/>
      <c r="BE345" s="306"/>
      <c r="BF345" s="306"/>
      <c r="BG345"/>
      <c r="BH345"/>
      <c r="BI345"/>
      <c r="BJ345"/>
      <c r="BK345"/>
      <c r="BL345"/>
      <c r="BM345"/>
      <c r="BN345"/>
      <c r="BO345"/>
      <c r="BP345"/>
      <c r="BQ345"/>
      <c r="BR345"/>
      <c r="BS345"/>
      <c r="BT345"/>
      <c r="BU345"/>
      <c r="BV345"/>
      <c r="BW345"/>
      <c r="BX345"/>
      <c r="BY345"/>
      <c r="BZ345"/>
      <c r="CA345"/>
      <c r="CB345"/>
      <c r="CC345"/>
      <c r="CD345"/>
      <c r="CE345"/>
      <c r="CF345"/>
      <c r="CG345"/>
      <c r="CH345"/>
      <c r="CI345"/>
    </row>
    <row r="346" spans="8:90" s="594" customFormat="1" hidden="1" outlineLevel="1" x14ac:dyDescent="0.15">
      <c r="H346" s="1049">
        <f>M11</f>
        <v>0</v>
      </c>
      <c r="I346" s="1050"/>
      <c r="J346" s="1050"/>
      <c r="K346" s="1050"/>
      <c r="L346" s="1050"/>
      <c r="M346" s="1050"/>
      <c r="N346" s="1050"/>
      <c r="O346" s="1050"/>
      <c r="P346" s="1050"/>
      <c r="Q346" s="1050"/>
      <c r="R346" s="1050"/>
      <c r="S346" s="1050"/>
      <c r="T346" s="1050"/>
      <c r="U346" s="1051"/>
      <c r="V346" s="1050"/>
      <c r="W346" s="1050"/>
      <c r="X346" s="1050"/>
      <c r="Y346" s="1050"/>
      <c r="Z346" s="1050"/>
      <c r="AA346" s="1050"/>
      <c r="AB346" s="1050"/>
      <c r="AC346" s="1050"/>
      <c r="AD346" s="1583" t="str">
        <f>IF(H346=AB337,AB344,IF(H346=AF337,AF344,""))</f>
        <v/>
      </c>
      <c r="AE346" s="1583"/>
      <c r="AF346" s="1583"/>
      <c r="AG346" s="1050"/>
      <c r="AH346" s="1050"/>
      <c r="AI346" s="1050"/>
      <c r="AJ346" s="1050"/>
      <c r="AK346" s="1050"/>
      <c r="AL346" s="1050"/>
      <c r="AM346" s="1050"/>
      <c r="AN346" s="1050"/>
      <c r="AO346" s="1050"/>
      <c r="AP346" s="1050"/>
      <c r="AQ346" s="1050"/>
      <c r="AR346" s="1050"/>
      <c r="AS346" s="1050"/>
      <c r="AT346" s="1050"/>
      <c r="AU346" s="1050"/>
      <c r="AV346" s="1050"/>
      <c r="AW346" s="1050"/>
      <c r="AX346" s="1050"/>
      <c r="AY346" s="1050"/>
      <c r="AZ346" s="1050"/>
      <c r="BA346" s="1050"/>
      <c r="BB346" s="1583" t="str">
        <f>IF(H346=AZ337,AZ344,IF(H346=BD337,BD344,""))</f>
        <v/>
      </c>
      <c r="BC346" s="1583"/>
      <c r="BD346" s="1583"/>
      <c r="BE346" s="1052"/>
      <c r="BF346" s="1052"/>
      <c r="BG346" s="1050"/>
      <c r="BH346" s="1050"/>
      <c r="BI346" s="1050"/>
      <c r="BJ346" s="1050"/>
      <c r="BK346" s="1050"/>
      <c r="BL346" s="1050"/>
      <c r="BM346" s="1050"/>
      <c r="BN346" s="1050"/>
      <c r="BO346" s="1050"/>
      <c r="BP346" s="544"/>
      <c r="BQ346" s="544"/>
      <c r="BR346" s="544"/>
      <c r="BS346" s="544"/>
      <c r="BT346" s="544"/>
      <c r="BU346" s="544"/>
      <c r="BV346" s="544"/>
      <c r="BW346" s="544"/>
      <c r="BX346" s="544"/>
      <c r="BY346" s="544"/>
      <c r="BZ346" s="544"/>
      <c r="CA346" s="544"/>
      <c r="CB346" s="544"/>
      <c r="CC346" s="544"/>
      <c r="CD346" s="544"/>
      <c r="CE346" s="544"/>
      <c r="CF346" s="544"/>
      <c r="CG346" s="544"/>
      <c r="CH346" s="544"/>
      <c r="CI346" s="544"/>
    </row>
    <row r="347" spans="8:90" s="63" customFormat="1" hidden="1" outlineLevel="1" x14ac:dyDescent="0.15">
      <c r="H347" s="500"/>
      <c r="I347"/>
      <c r="J347"/>
      <c r="K347"/>
      <c r="L347"/>
      <c r="M347"/>
      <c r="N347"/>
      <c r="O347"/>
      <c r="P347"/>
      <c r="Q347"/>
      <c r="R347"/>
      <c r="S347"/>
      <c r="T347"/>
      <c r="U347" s="27"/>
      <c r="V347"/>
      <c r="W347"/>
      <c r="X347"/>
      <c r="Y347"/>
      <c r="Z347"/>
      <c r="AA347"/>
      <c r="AB347" s="1032"/>
      <c r="AC347" s="1032"/>
      <c r="AD347" s="1032"/>
      <c r="AF347" s="306"/>
      <c r="AG347" s="306"/>
      <c r="AH347" s="306"/>
      <c r="AI347"/>
      <c r="AJ347"/>
      <c r="AK347"/>
      <c r="AL347"/>
      <c r="AM347"/>
      <c r="AN347"/>
      <c r="AO347"/>
      <c r="AP347"/>
      <c r="AQ347"/>
      <c r="AR347"/>
      <c r="AS347"/>
      <c r="AT347"/>
      <c r="AU347"/>
      <c r="AV347"/>
      <c r="AW347"/>
      <c r="AX347"/>
      <c r="AY347"/>
      <c r="AZ347" s="1032"/>
      <c r="BA347" s="1032"/>
      <c r="BB347" s="1032"/>
      <c r="BD347" s="306"/>
      <c r="BE347" s="306"/>
      <c r="BF347" s="306"/>
      <c r="BG347"/>
      <c r="BH347"/>
      <c r="BI347"/>
      <c r="BJ347"/>
      <c r="BK347"/>
      <c r="BL347"/>
      <c r="BM347"/>
      <c r="BN347"/>
      <c r="BO347"/>
      <c r="BP347"/>
      <c r="BQ347"/>
      <c r="BR347"/>
      <c r="BS347"/>
      <c r="BT347"/>
      <c r="BU347"/>
      <c r="BV347"/>
      <c r="BW347"/>
      <c r="BX347"/>
      <c r="BY347"/>
      <c r="BZ347"/>
      <c r="CA347"/>
      <c r="CB347"/>
      <c r="CC347"/>
      <c r="CD347"/>
      <c r="CE347"/>
      <c r="CF347"/>
      <c r="CG347"/>
      <c r="CH347"/>
      <c r="CI347"/>
    </row>
    <row r="348" spans="8:90" s="63" customFormat="1" hidden="1" outlineLevel="1" x14ac:dyDescent="0.15">
      <c r="H348" s="500"/>
      <c r="I348"/>
      <c r="J348"/>
      <c r="K348"/>
      <c r="L348"/>
      <c r="M348"/>
      <c r="N348"/>
      <c r="O348"/>
      <c r="P348"/>
      <c r="Q348"/>
      <c r="R348"/>
      <c r="S348"/>
      <c r="T348"/>
      <c r="U348" s="27"/>
      <c r="V348"/>
      <c r="W348"/>
      <c r="X348"/>
      <c r="Y348"/>
      <c r="Z348"/>
      <c r="AA348"/>
      <c r="AB348" s="1032"/>
      <c r="AC348" s="1032"/>
      <c r="AD348" s="1032"/>
      <c r="AF348" s="306"/>
      <c r="AG348" s="306"/>
      <c r="AH348" s="306"/>
      <c r="AI348"/>
      <c r="AJ348"/>
      <c r="AK348"/>
      <c r="AL348"/>
      <c r="AM348"/>
      <c r="AN348"/>
      <c r="AO348"/>
      <c r="AP348"/>
      <c r="AQ348"/>
      <c r="AR348"/>
      <c r="AS348"/>
      <c r="AT348"/>
      <c r="AU348"/>
      <c r="AV348"/>
      <c r="AW348"/>
      <c r="AX348"/>
      <c r="AY348"/>
      <c r="AZ348" s="1032"/>
      <c r="BA348" s="1032"/>
      <c r="BB348" s="1032"/>
      <c r="BD348" s="306"/>
      <c r="BE348" s="306"/>
      <c r="BF348" s="306"/>
      <c r="BG348"/>
      <c r="BH348"/>
      <c r="BI348"/>
      <c r="BJ348"/>
      <c r="BK348"/>
      <c r="BL348"/>
      <c r="BM348"/>
      <c r="BN348"/>
      <c r="BO348"/>
      <c r="BP348"/>
      <c r="BQ348"/>
      <c r="BR348"/>
      <c r="BS348"/>
      <c r="BT348"/>
      <c r="BU348"/>
      <c r="BV348"/>
      <c r="BW348"/>
      <c r="BX348"/>
      <c r="BY348"/>
      <c r="BZ348"/>
      <c r="CA348"/>
      <c r="CB348"/>
      <c r="CC348"/>
      <c r="CD348"/>
      <c r="CE348"/>
      <c r="CF348"/>
      <c r="CG348"/>
      <c r="CH348"/>
      <c r="CI348"/>
    </row>
    <row r="349" spans="8:90" s="63" customFormat="1" hidden="1" outlineLevel="1" x14ac:dyDescent="0.15">
      <c r="H349" s="500" t="s">
        <v>779</v>
      </c>
      <c r="I349"/>
      <c r="J349"/>
      <c r="K349"/>
      <c r="L349"/>
      <c r="M349"/>
      <c r="N349"/>
      <c r="O349"/>
      <c r="P349"/>
      <c r="Q349"/>
      <c r="R349"/>
      <c r="S349"/>
      <c r="T349"/>
      <c r="U349" s="27"/>
      <c r="V349"/>
      <c r="W349"/>
      <c r="X349"/>
      <c r="Y349"/>
      <c r="Z349" s="70" t="s">
        <v>317</v>
      </c>
      <c r="AA349"/>
      <c r="AB349" s="1032"/>
      <c r="AC349" s="1032"/>
      <c r="AD349" s="1032"/>
      <c r="AF349" s="306"/>
      <c r="AG349" s="306"/>
      <c r="AH349" s="306"/>
      <c r="AI349"/>
      <c r="AJ349"/>
      <c r="AK349"/>
      <c r="AL349"/>
      <c r="AM349"/>
      <c r="AN349"/>
      <c r="AO349"/>
      <c r="AP349"/>
      <c r="AQ349"/>
      <c r="AR349"/>
      <c r="AS349"/>
      <c r="AT349"/>
      <c r="AU349"/>
      <c r="AV349"/>
      <c r="AW349"/>
      <c r="AX349" s="70" t="s">
        <v>317</v>
      </c>
      <c r="AY349"/>
      <c r="AZ349" s="1032"/>
      <c r="BA349" s="1032"/>
      <c r="BB349" s="1032"/>
      <c r="BD349" s="306"/>
      <c r="BE349" s="306"/>
      <c r="BF349" s="306"/>
      <c r="BG349"/>
      <c r="BH349"/>
      <c r="BI349"/>
      <c r="BJ349"/>
      <c r="BK349"/>
      <c r="BL349"/>
      <c r="BM349"/>
      <c r="BN349"/>
      <c r="BO349"/>
      <c r="BP349"/>
      <c r="BQ349"/>
      <c r="BR349"/>
      <c r="BS349"/>
      <c r="BT349"/>
      <c r="BU349"/>
      <c r="BV349"/>
      <c r="BW349"/>
      <c r="BX349"/>
      <c r="BY349"/>
      <c r="BZ349"/>
      <c r="CA349"/>
      <c r="CB349"/>
      <c r="CC349"/>
      <c r="CD349"/>
      <c r="CE349"/>
      <c r="CF349"/>
      <c r="CG349"/>
      <c r="CH349"/>
      <c r="CI349"/>
    </row>
    <row r="350" spans="8:90" s="63" customFormat="1" hidden="1" outlineLevel="1" x14ac:dyDescent="0.15">
      <c r="H350" s="500"/>
      <c r="I350"/>
      <c r="J350"/>
      <c r="K350"/>
      <c r="L350"/>
      <c r="M350"/>
      <c r="N350"/>
      <c r="O350"/>
      <c r="P350"/>
      <c r="Q350"/>
      <c r="R350"/>
      <c r="S350"/>
      <c r="T350"/>
      <c r="U350" s="27"/>
      <c r="V350"/>
      <c r="W350"/>
      <c r="X350"/>
      <c r="Y350"/>
      <c r="Z350"/>
      <c r="AA350"/>
      <c r="AB350" s="1032"/>
      <c r="AC350" s="1032"/>
      <c r="AD350" s="1032"/>
      <c r="AF350" s="306"/>
      <c r="AG350" s="306"/>
      <c r="AH350" s="306"/>
      <c r="AI350"/>
      <c r="AJ350"/>
      <c r="AK350"/>
      <c r="AL350"/>
      <c r="AM350"/>
      <c r="AN350"/>
      <c r="AO350"/>
      <c r="AP350"/>
      <c r="AQ350"/>
      <c r="AR350"/>
      <c r="AS350"/>
      <c r="AT350"/>
      <c r="AU350"/>
      <c r="AV350"/>
      <c r="AW350"/>
      <c r="AX350"/>
      <c r="AY350"/>
      <c r="AZ350" s="1032"/>
      <c r="BA350" s="1032"/>
      <c r="BB350" s="1032"/>
      <c r="BD350" s="306"/>
      <c r="BE350" s="306"/>
      <c r="BF350" s="306"/>
      <c r="BG350"/>
      <c r="BH350"/>
      <c r="BI350"/>
      <c r="BJ350"/>
      <c r="BK350"/>
      <c r="BL350"/>
      <c r="BM350"/>
      <c r="BN350"/>
      <c r="BO350"/>
      <c r="BP350"/>
      <c r="BQ350"/>
      <c r="BR350"/>
      <c r="BS350"/>
      <c r="BT350"/>
      <c r="BU350"/>
      <c r="BV350"/>
      <c r="BW350"/>
      <c r="BX350"/>
      <c r="BY350"/>
      <c r="BZ350"/>
      <c r="CA350"/>
      <c r="CB350"/>
      <c r="CC350"/>
      <c r="CD350"/>
      <c r="CE350"/>
      <c r="CF350"/>
      <c r="CG350"/>
      <c r="CH350"/>
      <c r="CI350"/>
    </row>
    <row r="351" spans="8:90" s="63" customFormat="1" hidden="1" outlineLevel="1" x14ac:dyDescent="0.15">
      <c r="H351" s="1041">
        <v>2</v>
      </c>
      <c r="I351" s="475" t="s">
        <v>85</v>
      </c>
      <c r="J351" s="475"/>
      <c r="K351" s="475"/>
      <c r="L351" s="475"/>
      <c r="M351" s="475"/>
      <c r="N351" s="475"/>
      <c r="O351" s="475">
        <v>5</v>
      </c>
      <c r="P351" s="475"/>
      <c r="Q351" s="475"/>
      <c r="R351" s="475"/>
      <c r="S351" s="475"/>
      <c r="T351" s="475"/>
      <c r="U351" s="473"/>
      <c r="V351" s="475"/>
      <c r="W351" s="475"/>
      <c r="X351" s="1543">
        <f>IF(X339&lt;$N352,$H351,0)</f>
        <v>0</v>
      </c>
      <c r="Y351" s="1543"/>
      <c r="Z351" s="1543"/>
      <c r="AA351" s="475"/>
      <c r="AB351" s="1042"/>
      <c r="AC351" s="1042"/>
      <c r="AD351" s="1042"/>
      <c r="AE351" s="865"/>
      <c r="AF351" s="1043"/>
      <c r="AG351" s="1043"/>
      <c r="AH351" s="1043"/>
      <c r="AI351" s="475"/>
      <c r="AJ351" s="475"/>
      <c r="AK351" s="475"/>
      <c r="AL351" s="475"/>
      <c r="AM351" s="475"/>
      <c r="AN351" s="475"/>
      <c r="AO351" s="475"/>
      <c r="AP351" s="475"/>
      <c r="AQ351" s="475"/>
      <c r="AR351" s="475"/>
      <c r="AS351" s="475"/>
      <c r="AT351" s="475"/>
      <c r="AU351" s="475"/>
      <c r="AV351" s="1543">
        <f>IF(AV339&lt;$N352,$H351,0)</f>
        <v>0</v>
      </c>
      <c r="AW351" s="1543"/>
      <c r="AX351" s="1543"/>
      <c r="AY351" s="475"/>
      <c r="AZ351" s="1042"/>
      <c r="BA351" s="1042"/>
      <c r="BB351" s="1042"/>
      <c r="BC351" s="865"/>
      <c r="BD351" s="1043"/>
      <c r="BE351" s="1043"/>
      <c r="BF351" s="1043"/>
      <c r="BG351" s="475"/>
      <c r="BH351" s="475"/>
      <c r="BI351" s="475"/>
      <c r="BJ351" s="475"/>
      <c r="BK351" s="475"/>
      <c r="BL351" s="475"/>
      <c r="BM351" s="475"/>
      <c r="BN351" s="475"/>
      <c r="BO351" s="475"/>
      <c r="BP351"/>
      <c r="BQ351"/>
      <c r="BR351"/>
      <c r="BS351"/>
      <c r="BT351"/>
      <c r="BU351"/>
      <c r="BV351" t="s">
        <v>1663</v>
      </c>
      <c r="BW351"/>
      <c r="BX351"/>
      <c r="BY351"/>
      <c r="BZ351"/>
      <c r="CA351"/>
      <c r="CB351"/>
      <c r="CC351"/>
      <c r="CD351"/>
      <c r="CE351"/>
      <c r="CF351"/>
      <c r="CG351"/>
      <c r="CH351"/>
      <c r="CI351"/>
    </row>
    <row r="352" spans="8:90" s="63" customFormat="1" hidden="1" outlineLevel="1" x14ac:dyDescent="0.15">
      <c r="H352" s="1041">
        <v>6</v>
      </c>
      <c r="I352" s="475" t="s">
        <v>85</v>
      </c>
      <c r="J352" s="475"/>
      <c r="K352" s="475"/>
      <c r="L352" s="475"/>
      <c r="M352" s="475"/>
      <c r="N352" s="475">
        <v>6</v>
      </c>
      <c r="O352" s="475">
        <v>9</v>
      </c>
      <c r="P352" s="475"/>
      <c r="Q352" s="475"/>
      <c r="R352" s="475"/>
      <c r="S352" s="475"/>
      <c r="T352" s="475"/>
      <c r="U352" s="473"/>
      <c r="V352" s="475"/>
      <c r="W352" s="475"/>
      <c r="X352" s="1543">
        <f>IF(X$339&gt;$O351,IF(X$339&lt;$N353,$H352,0),0)</f>
        <v>0</v>
      </c>
      <c r="Y352" s="1543"/>
      <c r="Z352" s="1543"/>
      <c r="AA352" s="475"/>
      <c r="AB352" s="1042"/>
      <c r="AC352" s="1042"/>
      <c r="AD352" s="1042"/>
      <c r="AE352" s="865"/>
      <c r="AF352" s="1043"/>
      <c r="AG352" s="1043"/>
      <c r="AH352" s="1043"/>
      <c r="AI352" s="475"/>
      <c r="AJ352" s="475"/>
      <c r="AK352" s="475"/>
      <c r="AL352" s="475"/>
      <c r="AM352" s="475"/>
      <c r="AN352" s="475"/>
      <c r="AO352" s="475"/>
      <c r="AP352" s="475"/>
      <c r="AQ352" s="475"/>
      <c r="AR352" s="475"/>
      <c r="AS352" s="475"/>
      <c r="AT352" s="475"/>
      <c r="AU352" s="475"/>
      <c r="AV352" s="1543">
        <f>IF(AV$339&gt;$O351,IF(AV$339&lt;$N353,$H352,0),0)</f>
        <v>0</v>
      </c>
      <c r="AW352" s="1543"/>
      <c r="AX352" s="1543"/>
      <c r="AY352" s="475"/>
      <c r="AZ352" s="1042"/>
      <c r="BA352" s="1042"/>
      <c r="BB352" s="1042"/>
      <c r="BC352" s="865"/>
      <c r="BD352" s="1043"/>
      <c r="BE352" s="1043"/>
      <c r="BF352" s="1043"/>
      <c r="BG352" s="475"/>
      <c r="BH352" s="475"/>
      <c r="BI352" s="475"/>
      <c r="BJ352" s="475"/>
      <c r="BK352" s="475"/>
      <c r="BL352" s="475"/>
      <c r="BM352" s="475"/>
      <c r="BN352" s="475"/>
      <c r="BO352" s="475"/>
      <c r="BP352"/>
      <c r="BQ352"/>
      <c r="BR352"/>
      <c r="BS352"/>
      <c r="BT352"/>
      <c r="BU352"/>
      <c r="BV352" t="s">
        <v>1664</v>
      </c>
      <c r="BW352"/>
      <c r="BX352"/>
      <c r="BY352"/>
      <c r="BZ352"/>
      <c r="CA352"/>
      <c r="CB352"/>
      <c r="CC352"/>
      <c r="CD352"/>
      <c r="CE352"/>
      <c r="CF352"/>
      <c r="CG352"/>
      <c r="CH352"/>
      <c r="CI352"/>
    </row>
    <row r="353" spans="7:153" s="63" customFormat="1" hidden="1" outlineLevel="1" x14ac:dyDescent="0.15">
      <c r="H353" s="1041">
        <v>10</v>
      </c>
      <c r="I353" s="475" t="s">
        <v>85</v>
      </c>
      <c r="J353" s="475"/>
      <c r="K353" s="475"/>
      <c r="L353" s="475"/>
      <c r="M353" s="475"/>
      <c r="N353" s="475">
        <v>10</v>
      </c>
      <c r="O353" s="475">
        <v>13</v>
      </c>
      <c r="P353" s="475"/>
      <c r="Q353" s="475"/>
      <c r="R353" s="475"/>
      <c r="S353" s="475"/>
      <c r="T353" s="475"/>
      <c r="U353" s="473"/>
      <c r="V353" s="475"/>
      <c r="W353" s="475"/>
      <c r="X353" s="1543">
        <f t="shared" ref="X353:X356" si="13">IF(X$339&gt;$O352,IF(X$339&lt;N354,$H353,0),0)</f>
        <v>0</v>
      </c>
      <c r="Y353" s="1543"/>
      <c r="Z353" s="1543"/>
      <c r="AA353" s="475"/>
      <c r="AB353" s="1042"/>
      <c r="AC353" s="1042"/>
      <c r="AD353" s="1042"/>
      <c r="AE353" s="865"/>
      <c r="AF353" s="1043"/>
      <c r="AG353" s="1043"/>
      <c r="AH353" s="1043"/>
      <c r="AI353" s="475"/>
      <c r="AJ353" s="475"/>
      <c r="AK353" s="475"/>
      <c r="AL353" s="475"/>
      <c r="AM353" s="475"/>
      <c r="AN353" s="475"/>
      <c r="AO353" s="475"/>
      <c r="AP353" s="475"/>
      <c r="AQ353" s="475"/>
      <c r="AR353" s="475"/>
      <c r="AS353" s="475"/>
      <c r="AT353" s="475"/>
      <c r="AU353" s="475"/>
      <c r="AV353" s="1543">
        <f t="shared" ref="AV353:AV356" si="14">IF(AV$339&gt;$O352,IF(AV$339&lt;$N354,$H353,0),0)</f>
        <v>0</v>
      </c>
      <c r="AW353" s="1543"/>
      <c r="AX353" s="1543"/>
      <c r="AY353" s="475"/>
      <c r="AZ353" s="1042"/>
      <c r="BA353" s="1042"/>
      <c r="BB353" s="1042"/>
      <c r="BC353" s="865"/>
      <c r="BD353" s="1043"/>
      <c r="BE353" s="1043"/>
      <c r="BF353" s="1043"/>
      <c r="BG353" s="475"/>
      <c r="BH353" s="475"/>
      <c r="BI353" s="475"/>
      <c r="BJ353" s="475"/>
      <c r="BK353" s="475"/>
      <c r="BL353" s="475"/>
      <c r="BM353" s="475"/>
      <c r="BN353" s="475"/>
      <c r="BO353" s="475"/>
      <c r="BP353"/>
      <c r="BQ353"/>
      <c r="BR353"/>
      <c r="BS353"/>
      <c r="BT353"/>
      <c r="BU353"/>
      <c r="BV353" t="s">
        <v>1665</v>
      </c>
      <c r="BW353"/>
      <c r="BX353"/>
      <c r="BY353"/>
      <c r="BZ353"/>
      <c r="CA353"/>
      <c r="CB353"/>
      <c r="CC353"/>
      <c r="CD353"/>
      <c r="CE353"/>
      <c r="CF353"/>
      <c r="CG353"/>
      <c r="CH353"/>
      <c r="CI353"/>
    </row>
    <row r="354" spans="7:153" s="63" customFormat="1" hidden="1" outlineLevel="1" x14ac:dyDescent="0.15">
      <c r="H354" s="1041">
        <v>14</v>
      </c>
      <c r="I354" s="475" t="s">
        <v>85</v>
      </c>
      <c r="J354" s="475"/>
      <c r="K354" s="475"/>
      <c r="L354" s="475"/>
      <c r="M354" s="475"/>
      <c r="N354" s="475">
        <v>14</v>
      </c>
      <c r="O354" s="475">
        <v>17</v>
      </c>
      <c r="P354" s="475"/>
      <c r="Q354" s="475"/>
      <c r="R354" s="475"/>
      <c r="S354" s="475"/>
      <c r="T354" s="475"/>
      <c r="U354" s="473"/>
      <c r="V354" s="475"/>
      <c r="W354" s="475"/>
      <c r="X354" s="1543">
        <f t="shared" si="13"/>
        <v>0</v>
      </c>
      <c r="Y354" s="1543"/>
      <c r="Z354" s="1543"/>
      <c r="AA354" s="475"/>
      <c r="AB354" s="1042"/>
      <c r="AC354" s="1042"/>
      <c r="AD354" s="1042"/>
      <c r="AE354" s="865"/>
      <c r="AF354" s="1043"/>
      <c r="AG354" s="1043"/>
      <c r="AH354" s="1043"/>
      <c r="AI354" s="475"/>
      <c r="AJ354" s="475"/>
      <c r="AK354" s="475"/>
      <c r="AL354" s="475"/>
      <c r="AM354" s="475"/>
      <c r="AN354" s="475"/>
      <c r="AO354" s="475"/>
      <c r="AP354" s="475"/>
      <c r="AQ354" s="475"/>
      <c r="AR354" s="475"/>
      <c r="AS354" s="475"/>
      <c r="AT354" s="475"/>
      <c r="AU354" s="475"/>
      <c r="AV354" s="1543">
        <f t="shared" si="14"/>
        <v>0</v>
      </c>
      <c r="AW354" s="1543"/>
      <c r="AX354" s="1543"/>
      <c r="AY354" s="475"/>
      <c r="AZ354" s="1042"/>
      <c r="BA354" s="1042"/>
      <c r="BB354" s="1042"/>
      <c r="BC354" s="865"/>
      <c r="BD354" s="1043"/>
      <c r="BE354" s="1043"/>
      <c r="BF354" s="1043"/>
      <c r="BG354" s="475"/>
      <c r="BH354" s="475"/>
      <c r="BI354" s="475"/>
      <c r="BJ354" s="475"/>
      <c r="BK354" s="475"/>
      <c r="BL354" s="475"/>
      <c r="BM354" s="475"/>
      <c r="BN354" s="475"/>
      <c r="BO354" s="475"/>
      <c r="BP354"/>
      <c r="BQ354"/>
      <c r="BR354"/>
      <c r="BS354"/>
      <c r="BT354"/>
      <c r="BU354"/>
      <c r="BV354" t="s">
        <v>1666</v>
      </c>
      <c r="BW354"/>
      <c r="BX354"/>
      <c r="BY354"/>
      <c r="BZ354"/>
      <c r="CA354"/>
      <c r="CB354"/>
      <c r="CC354"/>
      <c r="CD354"/>
      <c r="CE354"/>
      <c r="CF354"/>
      <c r="CG354"/>
      <c r="CH354"/>
      <c r="CI354"/>
    </row>
    <row r="355" spans="7:153" s="63" customFormat="1" hidden="1" outlineLevel="1" x14ac:dyDescent="0.15">
      <c r="H355" s="1041">
        <v>18</v>
      </c>
      <c r="I355" s="475" t="s">
        <v>85</v>
      </c>
      <c r="J355" s="475"/>
      <c r="K355" s="475"/>
      <c r="L355" s="475"/>
      <c r="M355" s="475"/>
      <c r="N355" s="475">
        <v>18</v>
      </c>
      <c r="O355" s="475">
        <v>21</v>
      </c>
      <c r="P355" s="475"/>
      <c r="Q355" s="475"/>
      <c r="R355" s="475"/>
      <c r="S355" s="475"/>
      <c r="T355" s="475"/>
      <c r="U355" s="473"/>
      <c r="V355" s="475"/>
      <c r="W355" s="475"/>
      <c r="X355" s="1543">
        <f t="shared" si="13"/>
        <v>0</v>
      </c>
      <c r="Y355" s="1543"/>
      <c r="Z355" s="1543"/>
      <c r="AA355" s="475"/>
      <c r="AB355" s="1042"/>
      <c r="AC355" s="1042"/>
      <c r="AD355" s="1042"/>
      <c r="AE355" s="865"/>
      <c r="AF355" s="1043"/>
      <c r="AG355" s="1043"/>
      <c r="AH355" s="1043"/>
      <c r="AI355" s="475"/>
      <c r="AJ355" s="475"/>
      <c r="AK355" s="475"/>
      <c r="AL355" s="475"/>
      <c r="AM355" s="475"/>
      <c r="AN355" s="475"/>
      <c r="AO355" s="475"/>
      <c r="AP355" s="475"/>
      <c r="AQ355" s="475"/>
      <c r="AR355" s="475"/>
      <c r="AS355" s="475"/>
      <c r="AT355" s="475"/>
      <c r="AU355" s="475"/>
      <c r="AV355" s="1543">
        <f t="shared" si="14"/>
        <v>0</v>
      </c>
      <c r="AW355" s="1543"/>
      <c r="AX355" s="1543"/>
      <c r="AY355" s="475"/>
      <c r="AZ355" s="1042"/>
      <c r="BA355" s="1042"/>
      <c r="BB355" s="1042"/>
      <c r="BC355" s="865"/>
      <c r="BD355" s="1043"/>
      <c r="BE355" s="1043"/>
      <c r="BF355" s="1043"/>
      <c r="BG355" s="475"/>
      <c r="BH355" s="475"/>
      <c r="BI355" s="475"/>
      <c r="BJ355" s="475"/>
      <c r="BK355" s="475"/>
      <c r="BL355" s="475"/>
      <c r="BM355" s="475"/>
      <c r="BN355" s="475"/>
      <c r="BO355" s="475"/>
      <c r="BP355"/>
      <c r="BQ355"/>
      <c r="BR355"/>
      <c r="BS355"/>
      <c r="BT355"/>
      <c r="BU355"/>
      <c r="BV355"/>
      <c r="BW355"/>
      <c r="BX355"/>
      <c r="BY355"/>
      <c r="BZ355"/>
      <c r="CA355"/>
      <c r="CB355"/>
      <c r="CC355"/>
      <c r="CD355"/>
      <c r="CE355"/>
      <c r="CF355"/>
      <c r="CG355"/>
      <c r="CH355"/>
      <c r="CI355"/>
    </row>
    <row r="356" spans="7:153" s="63" customFormat="1" hidden="1" outlineLevel="1" x14ac:dyDescent="0.15">
      <c r="H356" s="1041">
        <v>22</v>
      </c>
      <c r="I356" s="475" t="s">
        <v>85</v>
      </c>
      <c r="J356" s="475"/>
      <c r="K356" s="475"/>
      <c r="L356" s="475"/>
      <c r="M356" s="475"/>
      <c r="N356" s="475">
        <v>22</v>
      </c>
      <c r="O356" s="475">
        <v>25</v>
      </c>
      <c r="P356" s="475"/>
      <c r="Q356" s="475"/>
      <c r="R356" s="475"/>
      <c r="S356" s="475"/>
      <c r="T356" s="475"/>
      <c r="U356" s="473"/>
      <c r="V356" s="475"/>
      <c r="W356" s="475"/>
      <c r="X356" s="1543">
        <f t="shared" si="13"/>
        <v>0</v>
      </c>
      <c r="Y356" s="1543"/>
      <c r="Z356" s="1543"/>
      <c r="AA356" s="475"/>
      <c r="AB356" s="475"/>
      <c r="AC356" s="475"/>
      <c r="AD356" s="475"/>
      <c r="AE356" s="475"/>
      <c r="AF356" s="475"/>
      <c r="AG356" s="475"/>
      <c r="AH356" s="475"/>
      <c r="AI356" s="475"/>
      <c r="AJ356" s="475"/>
      <c r="AK356" s="475"/>
      <c r="AL356" s="475"/>
      <c r="AM356" s="475"/>
      <c r="AN356" s="475"/>
      <c r="AO356" s="475"/>
      <c r="AP356" s="475"/>
      <c r="AQ356" s="475"/>
      <c r="AR356" s="475"/>
      <c r="AS356" s="475"/>
      <c r="AT356" s="475"/>
      <c r="AU356" s="475"/>
      <c r="AV356" s="1543">
        <f t="shared" si="14"/>
        <v>0</v>
      </c>
      <c r="AW356" s="1543"/>
      <c r="AX356" s="1543"/>
      <c r="AY356" s="475"/>
      <c r="AZ356" s="475"/>
      <c r="BA356" s="475"/>
      <c r="BB356" s="475"/>
      <c r="BC356" s="475"/>
      <c r="BD356" s="475"/>
      <c r="BE356" s="475"/>
      <c r="BF356" s="475"/>
      <c r="BG356" s="475"/>
      <c r="BH356" s="475"/>
      <c r="BI356" s="475"/>
      <c r="BJ356" s="475"/>
      <c r="BK356" s="475"/>
      <c r="BL356" s="475"/>
      <c r="BM356" s="475"/>
      <c r="BN356" s="475"/>
      <c r="BO356" s="475"/>
      <c r="BP356"/>
      <c r="BQ356"/>
      <c r="BR356"/>
      <c r="BS356"/>
      <c r="BT356"/>
      <c r="BU356"/>
      <c r="BV356"/>
      <c r="BW356"/>
      <c r="BX356"/>
      <c r="BY356"/>
      <c r="BZ356"/>
      <c r="CA356"/>
      <c r="CB356"/>
      <c r="CC356"/>
      <c r="CD356"/>
      <c r="CE356"/>
      <c r="CF356"/>
      <c r="CG356"/>
      <c r="CH356"/>
      <c r="CI356"/>
    </row>
    <row r="357" spans="7:153" s="63" customFormat="1" hidden="1" outlineLevel="1" x14ac:dyDescent="0.15">
      <c r="H357" s="750"/>
      <c r="I357" s="475"/>
      <c r="J357" s="475"/>
      <c r="K357" s="475"/>
      <c r="L357" s="475"/>
      <c r="M357" s="475"/>
      <c r="N357" s="475">
        <v>26</v>
      </c>
      <c r="O357" s="475"/>
      <c r="P357" s="475"/>
      <c r="Q357" s="475"/>
      <c r="R357" s="475"/>
      <c r="S357" s="475"/>
      <c r="T357" s="475"/>
      <c r="U357" s="473"/>
      <c r="V357" s="475"/>
      <c r="W357" s="475"/>
      <c r="X357" s="475"/>
      <c r="Y357" s="475"/>
      <c r="Z357" s="475"/>
      <c r="AA357" s="475"/>
      <c r="AB357" s="475"/>
      <c r="AC357" s="475"/>
      <c r="AD357" s="475"/>
      <c r="AE357" s="475"/>
      <c r="AF357" s="475"/>
      <c r="AG357" s="475"/>
      <c r="AH357" s="475"/>
      <c r="AI357" s="475"/>
      <c r="AJ357" s="475"/>
      <c r="AK357" s="475"/>
      <c r="AL357" s="475"/>
      <c r="AM357" s="475"/>
      <c r="AN357" s="475"/>
      <c r="AO357" s="475"/>
      <c r="AP357" s="475"/>
      <c r="AQ357" s="475"/>
      <c r="AR357" s="475"/>
      <c r="AS357" s="475"/>
      <c r="AT357" s="475"/>
      <c r="AU357" s="475"/>
      <c r="AV357" s="475"/>
      <c r="AW357" s="475"/>
      <c r="AX357" s="475"/>
      <c r="AY357" s="475"/>
      <c r="AZ357" s="475"/>
      <c r="BA357" s="475"/>
      <c r="BB357" s="475"/>
      <c r="BC357" s="475"/>
      <c r="BD357" s="475"/>
      <c r="BE357" s="475"/>
      <c r="BF357" s="475"/>
      <c r="BG357" s="475"/>
      <c r="BH357" s="475"/>
      <c r="BI357" s="475"/>
      <c r="BJ357" s="475"/>
      <c r="BK357" s="475"/>
      <c r="BL357" s="475"/>
      <c r="BM357" s="475"/>
      <c r="BN357" s="475"/>
      <c r="BO357" s="475"/>
      <c r="BP357"/>
      <c r="BQ357"/>
      <c r="BR357"/>
      <c r="BS357"/>
      <c r="BT357"/>
      <c r="BU357"/>
      <c r="BV357"/>
      <c r="BW357"/>
      <c r="BX357"/>
      <c r="BY357"/>
      <c r="BZ357"/>
      <c r="CA357"/>
      <c r="CB357"/>
      <c r="CC357"/>
      <c r="CD357"/>
      <c r="CE357"/>
      <c r="CF357"/>
      <c r="CG357"/>
      <c r="CH357"/>
      <c r="CI357"/>
    </row>
    <row r="358" spans="7:153" s="63" customFormat="1" hidden="1" outlineLevel="1" x14ac:dyDescent="0.15">
      <c r="H358" s="1053" t="s">
        <v>1662</v>
      </c>
      <c r="I358" s="1050"/>
      <c r="J358" s="1050"/>
      <c r="K358" s="1050"/>
      <c r="L358" s="1050"/>
      <c r="M358" s="1050"/>
      <c r="N358" s="1050"/>
      <c r="O358" s="1050"/>
      <c r="P358" s="1050"/>
      <c r="Q358" s="1050"/>
      <c r="R358" s="1050"/>
      <c r="S358" s="1050"/>
      <c r="T358" s="1050"/>
      <c r="U358" s="1051"/>
      <c r="V358" s="1050"/>
      <c r="W358" s="1050"/>
      <c r="X358" s="1544">
        <f>SUM(X351:Z356)</f>
        <v>0</v>
      </c>
      <c r="Y358" s="1544"/>
      <c r="Z358" s="1544"/>
      <c r="AA358" s="1050" t="s">
        <v>85</v>
      </c>
      <c r="AB358" s="1050"/>
      <c r="AC358" s="1050"/>
      <c r="AD358" s="1050"/>
      <c r="AE358" s="1050"/>
      <c r="AF358" s="1050"/>
      <c r="AG358" s="1050"/>
      <c r="AH358" s="1050"/>
      <c r="AI358" s="1050"/>
      <c r="AJ358" s="1050"/>
      <c r="AK358" s="1050"/>
      <c r="AL358" s="1050"/>
      <c r="AM358" s="1050"/>
      <c r="AN358" s="1050"/>
      <c r="AO358" s="1050"/>
      <c r="AP358" s="1050"/>
      <c r="AQ358" s="1050"/>
      <c r="AR358" s="1050"/>
      <c r="AS358" s="1050"/>
      <c r="AT358" s="1050"/>
      <c r="AU358" s="1050"/>
      <c r="AV358" s="1544">
        <f>SUM(AV351:AX356)</f>
        <v>0</v>
      </c>
      <c r="AW358" s="1544"/>
      <c r="AX358" s="1544"/>
      <c r="AY358" s="1050" t="s">
        <v>85</v>
      </c>
      <c r="AZ358" s="1050"/>
      <c r="BA358" s="1050"/>
      <c r="BB358" s="1050"/>
      <c r="BC358" s="1050"/>
      <c r="BD358" s="1050"/>
      <c r="BE358" s="1050"/>
      <c r="BF358" s="1050"/>
      <c r="BG358" s="1050"/>
      <c r="BH358" s="1050"/>
      <c r="BI358" s="1050"/>
      <c r="BJ358" s="1050"/>
      <c r="BK358" s="1050"/>
      <c r="BL358" s="1050"/>
      <c r="BM358" s="1050"/>
      <c r="BN358" s="1050"/>
      <c r="BO358" s="1050"/>
      <c r="BP358"/>
      <c r="BQ358"/>
      <c r="BR358"/>
      <c r="BS358"/>
      <c r="BT358"/>
      <c r="BU358"/>
      <c r="BV358"/>
      <c r="BW358"/>
      <c r="BX358"/>
      <c r="BY358"/>
      <c r="BZ358"/>
      <c r="CA358"/>
      <c r="CB358"/>
      <c r="CC358"/>
      <c r="CD358"/>
      <c r="CE358"/>
      <c r="CF358"/>
      <c r="CG358"/>
      <c r="CH358"/>
      <c r="CI358"/>
    </row>
    <row r="359" spans="7:153" s="63" customFormat="1" hidden="1" outlineLevel="1" x14ac:dyDescent="0.15">
      <c r="H359" s="161"/>
      <c r="I359"/>
      <c r="J359"/>
      <c r="K359"/>
      <c r="L359"/>
      <c r="M359"/>
      <c r="N359"/>
      <c r="O359"/>
      <c r="P359"/>
      <c r="Q359"/>
      <c r="R359"/>
      <c r="S359"/>
      <c r="T359"/>
      <c r="U359" s="27"/>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row>
    <row r="360" spans="7:153" hidden="1" outlineLevel="1" x14ac:dyDescent="0.15">
      <c r="BQ360" s="201"/>
      <c r="DU360"/>
      <c r="DV360"/>
      <c r="DW360"/>
      <c r="DX360"/>
      <c r="DY360"/>
      <c r="DZ360"/>
      <c r="EA360"/>
      <c r="EB360"/>
      <c r="EC360"/>
      <c r="ED360"/>
      <c r="EE360"/>
      <c r="EF360"/>
      <c r="EG360"/>
      <c r="EH360"/>
      <c r="EI360"/>
      <c r="EJ360"/>
      <c r="EK360"/>
      <c r="EL360"/>
      <c r="EM360"/>
      <c r="EN360"/>
      <c r="EO360"/>
      <c r="EP360"/>
      <c r="EQ360"/>
      <c r="ER360"/>
      <c r="ES360"/>
      <c r="ET360"/>
      <c r="EU360"/>
      <c r="EV360"/>
      <c r="EW360"/>
    </row>
    <row r="361" spans="7:153" ht="18" hidden="1" outlineLevel="1" x14ac:dyDescent="0.15">
      <c r="H361" s="18" t="s">
        <v>779</v>
      </c>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Q361" s="201"/>
      <c r="DU361"/>
      <c r="DV361"/>
      <c r="DW361"/>
      <c r="DX361"/>
      <c r="DY361"/>
      <c r="DZ361"/>
      <c r="EA361"/>
      <c r="EB361"/>
      <c r="EC361"/>
      <c r="ED361"/>
      <c r="EE361"/>
      <c r="EF361"/>
      <c r="EG361"/>
      <c r="EH361"/>
      <c r="EI361"/>
      <c r="EJ361"/>
      <c r="EK361"/>
      <c r="EL361"/>
      <c r="EM361"/>
      <c r="EN361"/>
      <c r="EO361"/>
      <c r="EP361"/>
      <c r="EQ361"/>
      <c r="ER361"/>
      <c r="ES361"/>
      <c r="ET361"/>
      <c r="EU361"/>
      <c r="EV361"/>
      <c r="EW361"/>
    </row>
    <row r="362" spans="7:153" ht="14" hidden="1" outlineLevel="1" x14ac:dyDescent="0.15">
      <c r="H362" s="4"/>
      <c r="I362" s="1"/>
      <c r="J362" s="2"/>
      <c r="BQ362" s="201"/>
      <c r="DU362"/>
      <c r="DV362"/>
      <c r="DW362"/>
      <c r="DX362"/>
      <c r="DY362"/>
      <c r="DZ362"/>
      <c r="EA362"/>
      <c r="EB362"/>
      <c r="EC362"/>
      <c r="ED362"/>
      <c r="EE362"/>
      <c r="EF362"/>
      <c r="EG362"/>
      <c r="EH362"/>
      <c r="EI362"/>
      <c r="EJ362"/>
      <c r="EK362"/>
      <c r="EL362"/>
      <c r="EM362"/>
      <c r="EN362"/>
      <c r="EO362"/>
      <c r="EP362"/>
      <c r="EQ362"/>
      <c r="ER362"/>
      <c r="ES362"/>
      <c r="ET362"/>
      <c r="EU362"/>
      <c r="EV362"/>
      <c r="EW362"/>
    </row>
    <row r="363" spans="7:153" hidden="1" outlineLevel="1" x14ac:dyDescent="0.15">
      <c r="BQ363" s="201"/>
      <c r="DU363"/>
      <c r="DV363"/>
      <c r="DW363"/>
      <c r="DX363"/>
      <c r="DY363"/>
      <c r="DZ363"/>
      <c r="EA363"/>
      <c r="EB363"/>
      <c r="EC363"/>
      <c r="ED363"/>
      <c r="EE363"/>
      <c r="EF363"/>
      <c r="EG363"/>
      <c r="EH363"/>
      <c r="EI363"/>
      <c r="EJ363"/>
      <c r="EK363"/>
      <c r="EL363"/>
      <c r="EM363"/>
      <c r="EN363"/>
      <c r="EO363"/>
      <c r="EP363"/>
      <c r="EQ363"/>
      <c r="ER363"/>
      <c r="ES363"/>
      <c r="ET363"/>
      <c r="EU363"/>
      <c r="EV363"/>
      <c r="EW363"/>
    </row>
    <row r="364" spans="7:153" s="110" customFormat="1" ht="17" hidden="1" customHeight="1" outlineLevel="1" x14ac:dyDescent="0.15">
      <c r="G364" s="108"/>
      <c r="H364" s="359"/>
      <c r="I364" s="109"/>
      <c r="J364" s="109"/>
      <c r="K364" s="109"/>
      <c r="Y364"/>
      <c r="Z364"/>
      <c r="AA364"/>
      <c r="AB364"/>
      <c r="AC364"/>
      <c r="AD364"/>
      <c r="AE364" s="1046" t="str">
        <f>'1 System specification'!W240</f>
        <v>Variante A</v>
      </c>
      <c r="AF364" s="112"/>
      <c r="AG364" s="112"/>
      <c r="AH364" s="112"/>
      <c r="AI364" s="112"/>
      <c r="AJ364" s="112"/>
      <c r="AK364" s="112"/>
      <c r="AL364" s="112"/>
      <c r="AM364" s="112"/>
      <c r="AN364" s="112"/>
      <c r="AO364" s="112"/>
      <c r="AP364" s="112"/>
      <c r="AV364" s="1046" t="str">
        <f>'1 System specification'!W241</f>
        <v/>
      </c>
      <c r="AW364" s="111"/>
      <c r="AX364" s="112"/>
      <c r="AY364" s="112"/>
      <c r="AZ364" s="112"/>
      <c r="BA364" s="112"/>
      <c r="BB364" s="112"/>
      <c r="BC364" s="112"/>
      <c r="BD364" s="112"/>
      <c r="BE364" s="112"/>
      <c r="BF364" s="112"/>
      <c r="BG364" s="112"/>
      <c r="BH364" s="112"/>
      <c r="BI364" s="112"/>
      <c r="BJ364" s="112"/>
      <c r="BK364" s="112"/>
      <c r="BL364" s="112"/>
      <c r="BM364" s="112"/>
      <c r="BN364" s="112"/>
      <c r="BO364"/>
      <c r="BP364"/>
      <c r="BQ364" s="201"/>
      <c r="BR364" s="796"/>
      <c r="BS364" s="796"/>
      <c r="BT364" s="796"/>
      <c r="BU364" s="63"/>
      <c r="BV364" s="63"/>
      <c r="BW364" s="63"/>
      <c r="BX364" s="63"/>
      <c r="BY364" s="63"/>
      <c r="BZ364" s="63"/>
      <c r="CA364" s="63"/>
      <c r="CB364" s="63"/>
      <c r="CC364" s="63"/>
      <c r="CD364" s="796"/>
      <c r="CE364" s="796"/>
      <c r="CF364" s="796"/>
      <c r="CG364" s="796"/>
      <c r="CH364" s="796"/>
      <c r="CI364" s="796"/>
      <c r="CJ364" s="796"/>
      <c r="CK364" s="796"/>
      <c r="CL364" s="796"/>
      <c r="CM364" s="796"/>
      <c r="CN364" s="796"/>
      <c r="CO364" s="796"/>
      <c r="CP364" s="796"/>
      <c r="CQ364" s="796"/>
      <c r="CR364" s="796"/>
      <c r="CS364" s="796"/>
      <c r="CT364" s="796"/>
      <c r="CU364" s="796"/>
      <c r="CV364" s="796"/>
      <c r="CW364" s="796"/>
      <c r="CX364" s="796"/>
      <c r="CY364" s="796"/>
      <c r="CZ364" s="796"/>
      <c r="DA364" s="796"/>
      <c r="DB364" s="796"/>
      <c r="DC364" s="796"/>
      <c r="DD364" s="796"/>
      <c r="DE364" s="796"/>
      <c r="DF364" s="796"/>
      <c r="DG364" s="796"/>
      <c r="DH364" s="796"/>
      <c r="DI364" s="796"/>
      <c r="DJ364" s="796"/>
      <c r="DK364" s="796"/>
      <c r="DL364" s="796"/>
      <c r="DM364" s="796"/>
      <c r="DN364" s="796"/>
      <c r="DO364" s="796"/>
      <c r="DP364" s="796"/>
      <c r="DQ364" s="796"/>
      <c r="DR364" s="796"/>
      <c r="DS364" s="796"/>
      <c r="DT364" s="796"/>
    </row>
    <row r="365" spans="7:153" s="27" customFormat="1" ht="17" hidden="1" customHeight="1" outlineLevel="1" x14ac:dyDescent="0.15">
      <c r="H365" s="161"/>
      <c r="I365"/>
      <c r="J365"/>
      <c r="K365"/>
      <c r="L365"/>
      <c r="M365"/>
      <c r="N365"/>
      <c r="O365"/>
      <c r="P365"/>
      <c r="Q365"/>
      <c r="R365"/>
      <c r="S365"/>
      <c r="T365"/>
      <c r="V365"/>
      <c r="W365"/>
      <c r="X365"/>
      <c r="Y365"/>
      <c r="Z365"/>
      <c r="AA365"/>
      <c r="AB365"/>
      <c r="AC365"/>
      <c r="AD365"/>
      <c r="AE365"/>
      <c r="AF365"/>
      <c r="AG365"/>
      <c r="AH365"/>
      <c r="AI365"/>
      <c r="AJ365"/>
      <c r="AK365"/>
      <c r="AL365"/>
      <c r="AM365"/>
      <c r="AN365"/>
      <c r="AO365"/>
      <c r="AP365"/>
      <c r="AQ365" s="110"/>
      <c r="AR365" s="110"/>
      <c r="AS365" s="110"/>
      <c r="AT365" s="110"/>
      <c r="AU365" s="110"/>
      <c r="AV365"/>
      <c r="AW365"/>
      <c r="AX365"/>
      <c r="AY365"/>
      <c r="AZ365"/>
      <c r="BA365"/>
      <c r="BB365"/>
      <c r="BC365"/>
      <c r="BD365"/>
      <c r="BE365"/>
      <c r="BF365"/>
      <c r="BG365"/>
      <c r="BH365"/>
      <c r="BI365"/>
      <c r="BJ365"/>
      <c r="BK365"/>
      <c r="BL365"/>
      <c r="BM365"/>
      <c r="BN365"/>
      <c r="BO365"/>
      <c r="BP365"/>
      <c r="BQ365" s="201"/>
      <c r="BR365" s="201"/>
      <c r="BS365" s="201"/>
      <c r="BT365" s="201"/>
      <c r="BU365" s="63"/>
      <c r="BV365" s="63"/>
      <c r="BW365" s="63"/>
      <c r="BX365" s="63"/>
      <c r="BY365" s="63"/>
      <c r="BZ365" s="63"/>
      <c r="CA365" s="63"/>
      <c r="CB365" s="63"/>
      <c r="CC365" s="63"/>
      <c r="CD365" s="201"/>
      <c r="CE365" s="201"/>
      <c r="CF365" s="201"/>
      <c r="CG365" s="201"/>
      <c r="CH365" s="201"/>
      <c r="CI365" s="201"/>
      <c r="CJ365" s="201"/>
      <c r="CK365" s="201"/>
      <c r="CL365" s="201"/>
      <c r="CM365" s="201"/>
      <c r="CN365" s="201"/>
      <c r="CO365" s="201"/>
      <c r="CP365" s="201"/>
      <c r="CQ365" s="201"/>
      <c r="CR365" s="201"/>
      <c r="CS365" s="201"/>
      <c r="CT365" s="201"/>
      <c r="CU365" s="201"/>
      <c r="CV365" s="201"/>
      <c r="CW365" s="201"/>
      <c r="CX365" s="201"/>
      <c r="CY365" s="201"/>
      <c r="CZ365" s="201"/>
      <c r="DA365" s="201"/>
      <c r="DB365" s="201"/>
      <c r="DC365" s="201"/>
      <c r="DD365" s="201"/>
      <c r="DE365" s="201"/>
      <c r="DF365" s="201"/>
      <c r="DG365" s="201"/>
      <c r="DH365" s="201"/>
      <c r="DI365" s="201"/>
      <c r="DJ365" s="201"/>
      <c r="DK365" s="201"/>
      <c r="DL365" s="201"/>
      <c r="DM365" s="201"/>
      <c r="DN365" s="201"/>
      <c r="DO365" s="201"/>
      <c r="DP365" s="201"/>
      <c r="DQ365" s="201"/>
      <c r="DR365" s="201"/>
      <c r="DS365" s="201"/>
      <c r="DT365" s="201"/>
    </row>
    <row r="366" spans="7:153" s="168" customFormat="1" ht="14" hidden="1" customHeight="1" outlineLevel="1" x14ac:dyDescent="0.15">
      <c r="H366" s="283" t="s">
        <v>265</v>
      </c>
      <c r="I366" s="283"/>
      <c r="J366" s="477"/>
      <c r="K366" s="477"/>
      <c r="L366" s="477"/>
      <c r="M366" s="477"/>
      <c r="N366" s="477"/>
      <c r="O366" s="283"/>
      <c r="P366" s="283"/>
      <c r="Q366" s="283"/>
      <c r="R366" s="283"/>
      <c r="S366" s="283"/>
      <c r="T366" s="283"/>
      <c r="U366" s="283"/>
      <c r="V366" s="283"/>
      <c r="W366" s="283"/>
      <c r="X366" s="283"/>
      <c r="Y366" s="283"/>
      <c r="Z366" s="283"/>
      <c r="AA366" s="283"/>
      <c r="AB366" s="283"/>
      <c r="AC366" s="283"/>
      <c r="AD366" s="283"/>
      <c r="AE366" s="1503" t="str">
        <f>M9</f>
        <v/>
      </c>
      <c r="AF366" s="1504"/>
      <c r="AG366" s="1504"/>
      <c r="AH366" s="1504"/>
      <c r="AI366" s="1504"/>
      <c r="AJ366" s="1504"/>
      <c r="AK366" s="1504"/>
      <c r="AL366" s="1504"/>
      <c r="AM366" s="1504"/>
      <c r="AN366" s="1504"/>
      <c r="AO366" s="1504"/>
      <c r="AP366" s="1504"/>
      <c r="AQ366" s="110"/>
      <c r="AR366" s="110"/>
      <c r="AS366" s="110"/>
      <c r="AT366" s="110"/>
      <c r="AU366" s="110"/>
      <c r="AV366" s="1503" t="str">
        <f>AE366</f>
        <v/>
      </c>
      <c r="AW366" s="1504"/>
      <c r="AX366" s="1504"/>
      <c r="AY366" s="1504"/>
      <c r="AZ366" s="1504"/>
      <c r="BA366" s="1504"/>
      <c r="BB366" s="1504"/>
      <c r="BC366" s="1504"/>
      <c r="BD366" s="1504"/>
      <c r="BE366" s="1504"/>
      <c r="BF366" s="1504"/>
      <c r="BG366" s="1504"/>
      <c r="BH366" s="283"/>
      <c r="BI366" s="283"/>
      <c r="BJ366" s="283"/>
      <c r="BK366" s="283"/>
      <c r="BL366" s="283"/>
      <c r="BM366" s="283"/>
      <c r="BN366" s="283"/>
      <c r="BQ366" s="201"/>
      <c r="BR366" s="782"/>
      <c r="BS366" s="782"/>
      <c r="BT366" s="782"/>
      <c r="BU366" s="63"/>
      <c r="BV366" s="63"/>
      <c r="BW366" s="63"/>
      <c r="BX366" s="63"/>
      <c r="BY366" s="63"/>
      <c r="BZ366" s="63"/>
      <c r="CA366" s="63"/>
      <c r="CB366" s="63"/>
      <c r="CC366" s="63"/>
      <c r="CD366" s="782"/>
      <c r="CE366" s="782"/>
      <c r="CF366" s="782"/>
      <c r="CG366" s="782"/>
      <c r="CH366" s="782"/>
      <c r="CI366" s="782"/>
      <c r="CJ366" s="782"/>
      <c r="CK366" s="782"/>
      <c r="CL366" s="782"/>
      <c r="CM366" s="782"/>
      <c r="CN366" s="782"/>
      <c r="CO366" s="782"/>
      <c r="CP366" s="782"/>
      <c r="CQ366" s="782"/>
      <c r="CR366" s="782"/>
      <c r="CS366" s="782"/>
      <c r="CT366" s="782"/>
      <c r="CU366" s="782"/>
      <c r="CV366" s="782"/>
      <c r="CW366" s="782"/>
      <c r="CX366" s="782"/>
      <c r="CY366" s="782"/>
      <c r="CZ366" s="782"/>
      <c r="DA366" s="782"/>
      <c r="DB366" s="782"/>
      <c r="DC366" s="782"/>
      <c r="DD366" s="782"/>
      <c r="DE366" s="782"/>
      <c r="DF366" s="782"/>
      <c r="DG366" s="782"/>
      <c r="DH366" s="782"/>
      <c r="DI366" s="782"/>
      <c r="DJ366" s="782"/>
      <c r="DK366" s="782"/>
      <c r="DL366" s="782"/>
      <c r="DM366" s="782"/>
      <c r="DN366" s="782"/>
      <c r="DO366" s="782"/>
      <c r="DP366" s="782"/>
      <c r="DQ366" s="782"/>
      <c r="DR366" s="782"/>
      <c r="DS366" s="782"/>
      <c r="DT366" s="782"/>
    </row>
    <row r="367" spans="7:153" s="168" customFormat="1" ht="14" hidden="1" customHeight="1" outlineLevel="1" x14ac:dyDescent="0.15">
      <c r="H367" s="475" t="s">
        <v>785</v>
      </c>
      <c r="I367" s="475"/>
      <c r="J367" s="478"/>
      <c r="K367" s="478"/>
      <c r="L367" s="478"/>
      <c r="M367" s="478"/>
      <c r="N367" s="478"/>
      <c r="O367" s="475"/>
      <c r="P367" s="475"/>
      <c r="Q367" s="475"/>
      <c r="R367" s="475"/>
      <c r="S367" s="475"/>
      <c r="T367" s="475"/>
      <c r="U367" s="475"/>
      <c r="V367" s="475"/>
      <c r="W367" s="475"/>
      <c r="X367" s="475"/>
      <c r="Y367" s="475"/>
      <c r="Z367" s="475"/>
      <c r="AA367" s="475"/>
      <c r="AB367" s="475"/>
      <c r="AC367" s="475"/>
      <c r="AD367" s="475"/>
      <c r="AE367" s="1503">
        <f>AB109</f>
        <v>0</v>
      </c>
      <c r="AF367" s="1504"/>
      <c r="AG367" s="1504"/>
      <c r="AH367" s="1504"/>
      <c r="AI367" s="1504"/>
      <c r="AJ367" s="1504"/>
      <c r="AK367" s="1504"/>
      <c r="AL367" s="1504"/>
      <c r="AM367" s="1504"/>
      <c r="AN367" s="1504"/>
      <c r="AO367" s="1504"/>
      <c r="AP367" s="1504"/>
      <c r="AQ367" s="110"/>
      <c r="AR367" s="110"/>
      <c r="AS367" s="110"/>
      <c r="AT367" s="110"/>
      <c r="AU367" s="110"/>
      <c r="AV367" s="1503">
        <f>AZ109</f>
        <v>0</v>
      </c>
      <c r="AW367" s="1504"/>
      <c r="AX367" s="1504"/>
      <c r="AY367" s="1504"/>
      <c r="AZ367" s="1504"/>
      <c r="BA367" s="1504"/>
      <c r="BB367" s="1504"/>
      <c r="BC367" s="1504"/>
      <c r="BD367" s="1504"/>
      <c r="BE367" s="1504"/>
      <c r="BF367" s="1504"/>
      <c r="BG367" s="1504"/>
      <c r="BH367" s="475"/>
      <c r="BI367" s="475"/>
      <c r="BJ367" s="475"/>
      <c r="BK367" s="475"/>
      <c r="BL367" s="475"/>
      <c r="BM367" s="475"/>
      <c r="BN367" s="475"/>
      <c r="BQ367" s="201"/>
      <c r="BR367" s="782"/>
      <c r="BS367" s="782"/>
      <c r="BT367" s="782"/>
      <c r="BU367" s="63"/>
      <c r="BV367" s="63"/>
      <c r="BW367" s="63"/>
      <c r="BX367" s="63"/>
      <c r="BY367" s="63"/>
      <c r="BZ367" s="63"/>
      <c r="CA367" s="63"/>
      <c r="CB367" s="63"/>
      <c r="CC367" s="63"/>
      <c r="CD367" s="782"/>
      <c r="CE367" s="782"/>
      <c r="CF367" s="782"/>
      <c r="CG367" s="782"/>
      <c r="CH367" s="782"/>
      <c r="CI367" s="782"/>
      <c r="CJ367" s="782"/>
      <c r="CK367" s="782"/>
      <c r="CL367" s="782"/>
      <c r="CM367" s="782"/>
      <c r="CN367" s="782"/>
      <c r="CO367" s="782"/>
      <c r="CP367" s="782"/>
      <c r="CQ367" s="782"/>
      <c r="CR367" s="782"/>
      <c r="CS367" s="782"/>
      <c r="CT367" s="782"/>
      <c r="CU367" s="782"/>
      <c r="CV367" s="782"/>
      <c r="CW367" s="782"/>
      <c r="CX367" s="782"/>
      <c r="CY367" s="782"/>
      <c r="CZ367" s="782"/>
      <c r="DA367" s="782"/>
      <c r="DB367" s="782"/>
      <c r="DC367" s="782"/>
      <c r="DD367" s="782"/>
      <c r="DE367" s="782"/>
      <c r="DF367" s="782"/>
      <c r="DG367" s="782"/>
      <c r="DH367" s="782"/>
      <c r="DI367" s="782"/>
      <c r="DJ367" s="782"/>
      <c r="DK367" s="782"/>
      <c r="DL367" s="782"/>
      <c r="DM367" s="782"/>
      <c r="DN367" s="782"/>
      <c r="DO367" s="782"/>
      <c r="DP367" s="782"/>
      <c r="DQ367" s="782"/>
      <c r="DR367" s="782"/>
      <c r="DS367" s="782"/>
      <c r="DT367" s="782"/>
    </row>
    <row r="368" spans="7:153" ht="14" hidden="1" customHeight="1" outlineLevel="1" x14ac:dyDescent="0.15">
      <c r="H368" s="475" t="s">
        <v>786</v>
      </c>
      <c r="I368" s="475"/>
      <c r="J368" s="478"/>
      <c r="K368" s="478"/>
      <c r="L368" s="478"/>
      <c r="M368" s="478"/>
      <c r="N368" s="478"/>
      <c r="O368" s="475"/>
      <c r="P368" s="475"/>
      <c r="Q368" s="475"/>
      <c r="R368" s="475"/>
      <c r="S368" s="475"/>
      <c r="T368" s="475"/>
      <c r="U368" s="475"/>
      <c r="V368" s="475"/>
      <c r="W368" s="475"/>
      <c r="X368" s="475"/>
      <c r="Y368" s="475"/>
      <c r="Z368" s="475"/>
      <c r="AA368" s="475"/>
      <c r="AB368" s="475"/>
      <c r="AC368" s="475"/>
      <c r="AD368" s="475"/>
      <c r="AE368" s="1509">
        <f>X358</f>
        <v>0</v>
      </c>
      <c r="AF368" s="1504"/>
      <c r="AG368" s="1504"/>
      <c r="AH368" s="1504"/>
      <c r="AI368" s="1504"/>
      <c r="AJ368" s="1504"/>
      <c r="AK368" s="1504"/>
      <c r="AL368" s="1504"/>
      <c r="AM368" s="1504"/>
      <c r="AN368" s="1504"/>
      <c r="AO368" s="1504"/>
      <c r="AP368" s="1504"/>
      <c r="AQ368" s="110"/>
      <c r="AR368" s="110"/>
      <c r="AS368" s="110"/>
      <c r="AT368" s="110"/>
      <c r="AU368" s="110"/>
      <c r="AV368" s="1509">
        <f>AV358</f>
        <v>0</v>
      </c>
      <c r="AW368" s="1504"/>
      <c r="AX368" s="1504"/>
      <c r="AY368" s="1504"/>
      <c r="AZ368" s="1504"/>
      <c r="BA368" s="1504"/>
      <c r="BB368" s="1504"/>
      <c r="BC368" s="1504"/>
      <c r="BD368" s="1504"/>
      <c r="BE368" s="1504"/>
      <c r="BF368" s="1504"/>
      <c r="BG368" s="1504"/>
      <c r="BH368" s="475"/>
      <c r="BI368" s="475"/>
      <c r="BJ368" s="475"/>
      <c r="BK368" s="475"/>
      <c r="BL368" s="475"/>
      <c r="BM368" s="475"/>
      <c r="BN368" s="475"/>
      <c r="BQ368" s="201"/>
      <c r="DU368"/>
      <c r="DV368"/>
      <c r="DW368"/>
      <c r="DX368"/>
      <c r="DY368"/>
      <c r="DZ368"/>
      <c r="EA368"/>
      <c r="EB368"/>
      <c r="EC368"/>
      <c r="ED368"/>
      <c r="EE368"/>
      <c r="EF368"/>
      <c r="EG368"/>
      <c r="EH368"/>
      <c r="EI368"/>
      <c r="EJ368"/>
      <c r="EK368"/>
      <c r="EL368"/>
      <c r="EM368"/>
      <c r="EN368"/>
      <c r="EO368"/>
      <c r="EP368"/>
      <c r="EQ368"/>
      <c r="ER368"/>
      <c r="ES368"/>
      <c r="ET368"/>
      <c r="EU368"/>
      <c r="EV368"/>
      <c r="EW368"/>
    </row>
    <row r="369" spans="8:124" customFormat="1" ht="14" hidden="1" customHeight="1" outlineLevel="1" x14ac:dyDescent="0.15">
      <c r="H369" s="475" t="s">
        <v>787</v>
      </c>
      <c r="I369" s="475"/>
      <c r="J369" s="478"/>
      <c r="K369" s="478"/>
      <c r="L369" s="478"/>
      <c r="M369" s="478"/>
      <c r="N369" s="478"/>
      <c r="O369" s="475"/>
      <c r="P369" s="475"/>
      <c r="Q369" s="475"/>
      <c r="R369" s="475"/>
      <c r="S369" s="475"/>
      <c r="T369" s="475"/>
      <c r="U369" s="475"/>
      <c r="V369" s="475"/>
      <c r="W369" s="475"/>
      <c r="X369" s="475"/>
      <c r="Y369" s="475"/>
      <c r="Z369" s="475"/>
      <c r="AA369" s="475"/>
      <c r="AB369" s="475"/>
      <c r="AC369" s="475"/>
      <c r="AD369" s="475"/>
      <c r="AE369" s="1503">
        <f>X47</f>
        <v>0</v>
      </c>
      <c r="AF369" s="1504"/>
      <c r="AG369" s="1504"/>
      <c r="AH369" s="1504"/>
      <c r="AI369" s="1504"/>
      <c r="AJ369" s="1504"/>
      <c r="AK369" s="1504"/>
      <c r="AL369" s="1504"/>
      <c r="AM369" s="1504"/>
      <c r="AN369" s="1504"/>
      <c r="AO369" s="1504"/>
      <c r="AP369" s="1504"/>
      <c r="AQ369" s="110"/>
      <c r="AR369" s="110"/>
      <c r="AS369" s="110"/>
      <c r="AT369" s="110"/>
      <c r="AU369" s="110"/>
      <c r="AV369" s="1503">
        <f>AE369</f>
        <v>0</v>
      </c>
      <c r="AW369" s="1504"/>
      <c r="AX369" s="1504"/>
      <c r="AY369" s="1504"/>
      <c r="AZ369" s="1504"/>
      <c r="BA369" s="1504"/>
      <c r="BB369" s="1504"/>
      <c r="BC369" s="1504"/>
      <c r="BD369" s="1504"/>
      <c r="BE369" s="1504"/>
      <c r="BF369" s="1504"/>
      <c r="BG369" s="1504"/>
      <c r="BH369" s="475"/>
      <c r="BI369" s="475"/>
      <c r="BJ369" s="475"/>
      <c r="BK369" s="475"/>
      <c r="BL369" s="475"/>
      <c r="BM369" s="475"/>
      <c r="BN369" s="475"/>
      <c r="BQ369" s="201"/>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row>
    <row r="370" spans="8:124" customFormat="1" ht="16" hidden="1" outlineLevel="1" x14ac:dyDescent="0.15">
      <c r="J370" s="70"/>
      <c r="K370" s="70"/>
      <c r="L370" s="70"/>
      <c r="M370" s="70"/>
      <c r="N370" s="70"/>
      <c r="U370" s="27"/>
      <c r="AQ370" s="110"/>
      <c r="AR370" s="110"/>
      <c r="AS370" s="110"/>
      <c r="AT370" s="110"/>
      <c r="AU370" s="110"/>
      <c r="BQ370" s="201"/>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row>
    <row r="371" spans="8:124" customFormat="1" ht="16" hidden="1" outlineLevel="1" x14ac:dyDescent="0.15">
      <c r="J371" s="70"/>
      <c r="K371" s="70"/>
      <c r="L371" s="70"/>
      <c r="M371" s="70"/>
      <c r="N371" s="70"/>
      <c r="U371" s="27"/>
      <c r="AQ371" s="110"/>
      <c r="AR371" s="110"/>
      <c r="AS371" s="110"/>
      <c r="AT371" s="110"/>
      <c r="AU371" s="110"/>
      <c r="BQ371" s="201"/>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row>
    <row r="372" spans="8:124" customFormat="1" ht="16" hidden="1" outlineLevel="1" x14ac:dyDescent="0.2">
      <c r="H372" s="484" t="str">
        <f>N640</f>
        <v>Klima</v>
      </c>
      <c r="I372" s="283"/>
      <c r="J372" s="477"/>
      <c r="K372" s="477"/>
      <c r="L372" s="477"/>
      <c r="M372" s="477"/>
      <c r="N372" s="283"/>
      <c r="O372" s="283"/>
      <c r="P372" s="283"/>
      <c r="Q372" s="283"/>
      <c r="R372" s="283" t="str">
        <f>X!$C$273</f>
        <v>A: Refrigeratore-climatizzatore (2'000 h/a)</v>
      </c>
      <c r="S372" s="283"/>
      <c r="T372" s="283"/>
      <c r="U372" s="485"/>
      <c r="V372" s="283"/>
      <c r="W372" s="283"/>
      <c r="X372" s="283"/>
      <c r="Y372" s="283"/>
      <c r="Z372" s="1045"/>
      <c r="AA372" s="486"/>
      <c r="AB372" s="487"/>
      <c r="AC372" s="487"/>
      <c r="AD372" s="487"/>
      <c r="AE372" s="487"/>
      <c r="AF372" s="487"/>
      <c r="AG372" s="487"/>
      <c r="AH372" s="487"/>
      <c r="AI372" s="487"/>
      <c r="AJ372" s="283"/>
      <c r="AK372" s="283"/>
      <c r="AL372" s="283"/>
      <c r="AM372" s="283"/>
      <c r="AN372" s="283"/>
      <c r="AO372" s="283"/>
      <c r="AP372" s="283"/>
      <c r="BQ372" s="201"/>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row>
    <row r="373" spans="8:124" customFormat="1" hidden="1" outlineLevel="1" x14ac:dyDescent="0.15">
      <c r="J373" s="70"/>
      <c r="K373" s="70"/>
      <c r="L373" s="70"/>
      <c r="M373" s="70"/>
      <c r="N373" s="70"/>
      <c r="U373" s="27"/>
      <c r="BQ373" s="201"/>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row>
    <row r="374" spans="8:124" customFormat="1" hidden="1" outlineLevel="1" x14ac:dyDescent="0.15">
      <c r="H374" t="str">
        <f>H372</f>
        <v>Klima</v>
      </c>
      <c r="J374" s="70"/>
      <c r="K374" s="70"/>
      <c r="L374" s="70"/>
      <c r="M374" s="70"/>
      <c r="N374" s="70"/>
      <c r="U374" s="27"/>
      <c r="BQ374" s="201"/>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row>
    <row r="375" spans="8:124" customFormat="1" hidden="1" outlineLevel="1" x14ac:dyDescent="0.15">
      <c r="H375" s="482" t="str">
        <f>H329</f>
        <v>Secco</v>
      </c>
      <c r="R375" s="1273" t="s">
        <v>788</v>
      </c>
      <c r="S375" s="1273"/>
      <c r="T375" s="1273"/>
      <c r="U375" s="1273"/>
      <c r="V375" s="1273"/>
      <c r="W375" s="1273"/>
      <c r="X375" s="1273"/>
      <c r="Y375" s="1273"/>
      <c r="Z375" s="1273"/>
      <c r="AA375" s="1273"/>
      <c r="AE375" s="1273" t="s">
        <v>788</v>
      </c>
      <c r="AF375" s="1273"/>
      <c r="AG375" s="1273"/>
      <c r="AH375" s="1273"/>
      <c r="AI375" s="1273"/>
      <c r="AJ375" s="1273"/>
      <c r="AK375" s="1273"/>
      <c r="AL375" s="1273"/>
      <c r="AM375" s="1273"/>
      <c r="AN375" s="1273"/>
      <c r="AV375" s="1273" t="s">
        <v>788</v>
      </c>
      <c r="AW375" s="1273"/>
      <c r="AX375" s="1273"/>
      <c r="AY375" s="1273"/>
      <c r="AZ375" s="1273"/>
      <c r="BA375" s="1273"/>
      <c r="BB375" s="1273"/>
      <c r="BC375" s="1273"/>
      <c r="BD375" s="1273"/>
      <c r="BE375" s="1273"/>
      <c r="BQ375" s="201"/>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row>
    <row r="376" spans="8:124" customFormat="1" hidden="1" outlineLevel="1" x14ac:dyDescent="0.15">
      <c r="R376" s="1273">
        <v>6</v>
      </c>
      <c r="S376" s="1273"/>
      <c r="T376" s="1273">
        <v>10</v>
      </c>
      <c r="U376" s="1273"/>
      <c r="V376" s="1273">
        <v>14</v>
      </c>
      <c r="W376" s="1273"/>
      <c r="X376" s="1273">
        <v>18</v>
      </c>
      <c r="Y376" s="1273"/>
      <c r="Z376" s="1273">
        <v>22</v>
      </c>
      <c r="AA376" s="1273"/>
      <c r="AE376" s="1273">
        <v>6</v>
      </c>
      <c r="AF376" s="1273"/>
      <c r="AG376" s="1273">
        <v>10</v>
      </c>
      <c r="AH376" s="1273"/>
      <c r="AI376" s="1273">
        <v>14</v>
      </c>
      <c r="AJ376" s="1273"/>
      <c r="AK376" s="1273">
        <v>18</v>
      </c>
      <c r="AL376" s="1273"/>
      <c r="AM376" s="1273">
        <v>22</v>
      </c>
      <c r="AN376" s="1273"/>
      <c r="AO376" s="1325">
        <f>SUM(AE377:AN384)</f>
        <v>0</v>
      </c>
      <c r="AP376" s="1326"/>
      <c r="AV376" s="1273">
        <v>6</v>
      </c>
      <c r="AW376" s="1273"/>
      <c r="AX376" s="1273">
        <v>10</v>
      </c>
      <c r="AY376" s="1273"/>
      <c r="AZ376" s="1273">
        <v>14</v>
      </c>
      <c r="BA376" s="1273"/>
      <c r="BB376" s="1273">
        <v>18</v>
      </c>
      <c r="BC376" s="1273"/>
      <c r="BD376" s="1273">
        <v>22</v>
      </c>
      <c r="BE376" s="1273"/>
      <c r="BF376" s="1325">
        <f>SUM(AV377:BE384)</f>
        <v>0</v>
      </c>
      <c r="BG376" s="1326"/>
      <c r="BQ376" s="201"/>
      <c r="BR376" s="63" t="s">
        <v>1563</v>
      </c>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row>
    <row r="377" spans="8:124" customFormat="1" hidden="1" outlineLevel="1" x14ac:dyDescent="0.15">
      <c r="K377" s="480" t="str">
        <f>H596</f>
        <v>Basilea</v>
      </c>
      <c r="R377" s="1274">
        <v>0</v>
      </c>
      <c r="S377" s="1274"/>
      <c r="T377" s="1274">
        <v>0.01</v>
      </c>
      <c r="U377" s="1274"/>
      <c r="V377" s="1274">
        <v>0.06</v>
      </c>
      <c r="W377" s="1274"/>
      <c r="X377" s="1274">
        <v>0.17</v>
      </c>
      <c r="Y377" s="1274"/>
      <c r="Z377" s="1274">
        <v>0.38</v>
      </c>
      <c r="AA377" s="1274"/>
      <c r="AE377" s="1268">
        <f>IF($AE$366=$H$374,IF($AE$367=$H$375,IF($AE$368=AE$376,IF($AE$369=$K377,R377,0),0),0),0)</f>
        <v>0</v>
      </c>
      <c r="AF377" s="1268"/>
      <c r="AG377" s="1268">
        <f t="shared" ref="AG377" si="15">IF($AE$366=$H$374,IF($AE$367=$H$375,IF($AE$368=AG$376,IF($AE$369=$K377,T377,0),0),0),0)</f>
        <v>0</v>
      </c>
      <c r="AH377" s="1268"/>
      <c r="AI377" s="1268">
        <f t="shared" ref="AI377" si="16">IF($AE$366=$H$374,IF($AE$367=$H$375,IF($AE$368=AI$376,IF($AE$369=$K377,V377,0),0),0),0)</f>
        <v>0</v>
      </c>
      <c r="AJ377" s="1268"/>
      <c r="AK377" s="1268">
        <f t="shared" ref="AK377" si="17">IF($AE$366=$H$374,IF($AE$367=$H$375,IF($AE$368=AK$376,IF($AE$369=$K377,X377,0),0),0),0)</f>
        <v>0</v>
      </c>
      <c r="AL377" s="1268"/>
      <c r="AM377" s="1268">
        <f t="shared" ref="AM377" si="18">IF($AE$366=$H$374,IF($AE$367=$H$375,IF($AE$368=AM$376,IF($AE$369=$K377,Z377,0),0),0),0)</f>
        <v>0</v>
      </c>
      <c r="AN377" s="1268"/>
      <c r="AV377" s="1268">
        <f>IF($AV$366=$H$374,IF($AV$367=$H$375,IF($AV$368=AV$376,IF($AV$369=$K377,R377,0),0),0),0)</f>
        <v>0</v>
      </c>
      <c r="AW377" s="1268"/>
      <c r="AX377" s="1268">
        <f t="shared" ref="AX377" si="19">IF($AV$366=$H$374,IF($AV$367=$H$375,IF($AV$368=AX$376,IF($AV$369=$K377,T377,0),0),0),0)</f>
        <v>0</v>
      </c>
      <c r="AY377" s="1268"/>
      <c r="AZ377" s="1268">
        <f t="shared" ref="AZ377" si="20">IF($AV$366=$H$374,IF($AV$367=$H$375,IF($AV$368=AZ$376,IF($AV$369=$K377,V377,0),0),0),0)</f>
        <v>0</v>
      </c>
      <c r="BA377" s="1268"/>
      <c r="BB377" s="1268">
        <f t="shared" ref="BB377" si="21">IF($AV$366=$H$374,IF($AV$367=$H$375,IF($AV$368=BB$376,IF($AV$369=$K377,X377,0),0),0),0)</f>
        <v>0</v>
      </c>
      <c r="BC377" s="1268"/>
      <c r="BD377" s="1268">
        <f t="shared" ref="BD377" si="22">IF($AV$366=$H$374,IF($AV$367=$H$375,IF($AV$368=BD$376,IF($AV$369=$K377,Z377,0),0),0),0)</f>
        <v>0</v>
      </c>
      <c r="BE377" s="1268"/>
      <c r="BQ377" s="201"/>
      <c r="BR377" s="63" t="s">
        <v>1562</v>
      </c>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row>
    <row r="378" spans="8:124" customFormat="1" hidden="1" outlineLevel="1" x14ac:dyDescent="0.15">
      <c r="K378" s="480" t="str">
        <f t="shared" ref="K378:K384" si="23">H597</f>
        <v>Berna</v>
      </c>
      <c r="R378" s="1274">
        <v>0</v>
      </c>
      <c r="S378" s="1274"/>
      <c r="T378" s="1274">
        <v>0.01</v>
      </c>
      <c r="U378" s="1274"/>
      <c r="V378" s="1274">
        <v>0.05</v>
      </c>
      <c r="W378" s="1274"/>
      <c r="X378" s="1274">
        <v>0.18</v>
      </c>
      <c r="Y378" s="1274"/>
      <c r="Z378" s="1274">
        <v>0.39700000000000002</v>
      </c>
      <c r="AA378" s="1274"/>
      <c r="AE378" s="1268">
        <f t="shared" ref="AE378:AE384" si="24">IF($AE$366=$H$374,IF($AE$367=$H$375,IF($AE$368=AE$376,IF($AE$369=$K378,R378,0),0),0),0)</f>
        <v>0</v>
      </c>
      <c r="AF378" s="1268"/>
      <c r="AG378" s="1268">
        <f t="shared" ref="AG378:AG384" si="25">IF($AE$366=$H$374,IF($AE$367=$H$375,IF($AE$368=AG$376,IF($AE$369=$K378,T378,0),0),0),0)</f>
        <v>0</v>
      </c>
      <c r="AH378" s="1268"/>
      <c r="AI378" s="1268">
        <f t="shared" ref="AI378:AI384" si="26">IF($AE$366=$H$374,IF($AE$367=$H$375,IF($AE$368=AI$376,IF($AE$369=$K378,V378,0),0),0),0)</f>
        <v>0</v>
      </c>
      <c r="AJ378" s="1268"/>
      <c r="AK378" s="1268">
        <f t="shared" ref="AK378:AK384" si="27">IF($AE$366=$H$374,IF($AE$367=$H$375,IF($AE$368=AK$376,IF($AE$369=$K378,X378,0),0),0),0)</f>
        <v>0</v>
      </c>
      <c r="AL378" s="1268"/>
      <c r="AM378" s="1268">
        <f t="shared" ref="AM378:AM384" si="28">IF($AE$366=$H$374,IF($AE$367=$H$375,IF($AE$368=AM$376,IF($AE$369=$K378,Z378,0),0),0),0)</f>
        <v>0</v>
      </c>
      <c r="AN378" s="1268"/>
      <c r="AV378" s="1268">
        <f t="shared" ref="AV378:AV384" si="29">IF($AV$366=$H$374,IF($AV$367=$H$375,IF($AV$368=AV$376,IF($AV$369=$K378,R378,0),0),0),0)</f>
        <v>0</v>
      </c>
      <c r="AW378" s="1268"/>
      <c r="AX378" s="1268">
        <f t="shared" ref="AX378:AX384" si="30">IF($AV$366=$H$374,IF($AV$367=$H$375,IF($AV$368=AX$376,IF($AV$369=$K378,T378,0),0),0),0)</f>
        <v>0</v>
      </c>
      <c r="AY378" s="1268"/>
      <c r="AZ378" s="1268">
        <f t="shared" ref="AZ378:AZ384" si="31">IF($AV$366=$H$374,IF($AV$367=$H$375,IF($AV$368=AZ$376,IF($AV$369=$K378,V378,0),0),0),0)</f>
        <v>0</v>
      </c>
      <c r="BA378" s="1268"/>
      <c r="BB378" s="1268">
        <f t="shared" ref="BB378:BB384" si="32">IF($AV$366=$H$374,IF($AV$367=$H$375,IF($AV$368=BB$376,IF($AV$369=$K378,X378,0),0),0),0)</f>
        <v>0</v>
      </c>
      <c r="BC378" s="1268"/>
      <c r="BD378" s="1268">
        <f t="shared" ref="BD378:BD384" si="33">IF($AV$366=$H$374,IF($AV$367=$H$375,IF($AV$368=BD$376,IF($AV$369=$K378,Z378,0),0),0),0)</f>
        <v>0</v>
      </c>
      <c r="BE378" s="1268"/>
      <c r="BQ378" s="201"/>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row>
    <row r="379" spans="8:124" customFormat="1" hidden="1" outlineLevel="1" x14ac:dyDescent="0.15">
      <c r="K379" s="480" t="str">
        <f t="shared" si="23"/>
        <v>Davos</v>
      </c>
      <c r="R379" s="1274">
        <v>0</v>
      </c>
      <c r="S379" s="1274"/>
      <c r="T379" s="1274">
        <v>0.03</v>
      </c>
      <c r="U379" s="1274"/>
      <c r="V379" s="1274">
        <v>0.1</v>
      </c>
      <c r="W379" s="1274"/>
      <c r="X379" s="1274">
        <v>0.28000000000000003</v>
      </c>
      <c r="Y379" s="1274"/>
      <c r="Z379" s="1274">
        <v>0.52</v>
      </c>
      <c r="AA379" s="1274"/>
      <c r="AE379" s="1268">
        <f t="shared" si="24"/>
        <v>0</v>
      </c>
      <c r="AF379" s="1268"/>
      <c r="AG379" s="1268">
        <f t="shared" si="25"/>
        <v>0</v>
      </c>
      <c r="AH379" s="1268"/>
      <c r="AI379" s="1268">
        <f t="shared" si="26"/>
        <v>0</v>
      </c>
      <c r="AJ379" s="1268"/>
      <c r="AK379" s="1268">
        <f t="shared" si="27"/>
        <v>0</v>
      </c>
      <c r="AL379" s="1268"/>
      <c r="AM379" s="1268">
        <f t="shared" si="28"/>
        <v>0</v>
      </c>
      <c r="AN379" s="1268"/>
      <c r="AV379" s="1268">
        <f t="shared" si="29"/>
        <v>0</v>
      </c>
      <c r="AW379" s="1268"/>
      <c r="AX379" s="1268">
        <f t="shared" si="30"/>
        <v>0</v>
      </c>
      <c r="AY379" s="1268"/>
      <c r="AZ379" s="1268">
        <f t="shared" si="31"/>
        <v>0</v>
      </c>
      <c r="BA379" s="1268"/>
      <c r="BB379" s="1268">
        <f t="shared" si="32"/>
        <v>0</v>
      </c>
      <c r="BC379" s="1268"/>
      <c r="BD379" s="1268">
        <f t="shared" si="33"/>
        <v>0</v>
      </c>
      <c r="BE379" s="1268"/>
      <c r="BQ379" s="201"/>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row>
    <row r="380" spans="8:124" customFormat="1" hidden="1" outlineLevel="1" x14ac:dyDescent="0.15">
      <c r="K380" s="480" t="str">
        <f t="shared" si="23"/>
        <v>Ginevra</v>
      </c>
      <c r="R380" s="1274">
        <v>0</v>
      </c>
      <c r="S380" s="1274"/>
      <c r="T380" s="1274">
        <v>0.02</v>
      </c>
      <c r="U380" s="1274"/>
      <c r="V380" s="1274">
        <v>0.05</v>
      </c>
      <c r="W380" s="1274"/>
      <c r="X380" s="1274">
        <v>0.15</v>
      </c>
      <c r="Y380" s="1274"/>
      <c r="Z380" s="1274">
        <v>0.36</v>
      </c>
      <c r="AA380" s="1274"/>
      <c r="AE380" s="1268">
        <f t="shared" si="24"/>
        <v>0</v>
      </c>
      <c r="AF380" s="1268"/>
      <c r="AG380" s="1268">
        <f t="shared" si="25"/>
        <v>0</v>
      </c>
      <c r="AH380" s="1268"/>
      <c r="AI380" s="1268">
        <f t="shared" si="26"/>
        <v>0</v>
      </c>
      <c r="AJ380" s="1268"/>
      <c r="AK380" s="1268">
        <f t="shared" si="27"/>
        <v>0</v>
      </c>
      <c r="AL380" s="1268"/>
      <c r="AM380" s="1268">
        <f t="shared" si="28"/>
        <v>0</v>
      </c>
      <c r="AN380" s="1268"/>
      <c r="AV380" s="1268">
        <f t="shared" si="29"/>
        <v>0</v>
      </c>
      <c r="AW380" s="1268"/>
      <c r="AX380" s="1268">
        <f t="shared" si="30"/>
        <v>0</v>
      </c>
      <c r="AY380" s="1268"/>
      <c r="AZ380" s="1268">
        <f t="shared" si="31"/>
        <v>0</v>
      </c>
      <c r="BA380" s="1268"/>
      <c r="BB380" s="1268">
        <f t="shared" si="32"/>
        <v>0</v>
      </c>
      <c r="BC380" s="1268"/>
      <c r="BD380" s="1268">
        <f t="shared" si="33"/>
        <v>0</v>
      </c>
      <c r="BE380" s="1268"/>
      <c r="BQ380" s="201"/>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row>
    <row r="381" spans="8:124" customFormat="1" hidden="1" outlineLevel="1" x14ac:dyDescent="0.15">
      <c r="K381" s="480" t="str">
        <f t="shared" si="23"/>
        <v>La-Chaux-de-Fonds</v>
      </c>
      <c r="R381" s="1274">
        <v>2E-3</v>
      </c>
      <c r="S381" s="1274"/>
      <c r="T381" s="1274">
        <v>1.4999999999999999E-2</v>
      </c>
      <c r="U381" s="1274"/>
      <c r="V381" s="1274">
        <v>6.3E-2</v>
      </c>
      <c r="W381" s="1274"/>
      <c r="X381" s="1274">
        <v>0.20399999999999999</v>
      </c>
      <c r="Y381" s="1274"/>
      <c r="Z381" s="1274">
        <v>0.46400000000000002</v>
      </c>
      <c r="AA381" s="1274"/>
      <c r="AE381" s="1268">
        <f t="shared" si="24"/>
        <v>0</v>
      </c>
      <c r="AF381" s="1268"/>
      <c r="AG381" s="1268">
        <f t="shared" si="25"/>
        <v>0</v>
      </c>
      <c r="AH381" s="1268"/>
      <c r="AI381" s="1268">
        <f t="shared" si="26"/>
        <v>0</v>
      </c>
      <c r="AJ381" s="1268"/>
      <c r="AK381" s="1268">
        <f t="shared" si="27"/>
        <v>0</v>
      </c>
      <c r="AL381" s="1268"/>
      <c r="AM381" s="1268">
        <f t="shared" si="28"/>
        <v>0</v>
      </c>
      <c r="AN381" s="1268"/>
      <c r="AV381" s="1268">
        <f t="shared" si="29"/>
        <v>0</v>
      </c>
      <c r="AW381" s="1268"/>
      <c r="AX381" s="1268">
        <f t="shared" si="30"/>
        <v>0</v>
      </c>
      <c r="AY381" s="1268"/>
      <c r="AZ381" s="1268">
        <f t="shared" si="31"/>
        <v>0</v>
      </c>
      <c r="BA381" s="1268"/>
      <c r="BB381" s="1268">
        <f t="shared" si="32"/>
        <v>0</v>
      </c>
      <c r="BC381" s="1268"/>
      <c r="BD381" s="1268">
        <f t="shared" si="33"/>
        <v>0</v>
      </c>
      <c r="BE381" s="1268"/>
      <c r="BQ381" s="201"/>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row>
    <row r="382" spans="8:124" customFormat="1" hidden="1" outlineLevel="1" x14ac:dyDescent="0.15">
      <c r="K382" s="480" t="str">
        <f t="shared" si="23"/>
        <v>Lugano</v>
      </c>
      <c r="R382" s="1274">
        <v>0</v>
      </c>
      <c r="S382" s="1274"/>
      <c r="T382" s="1274">
        <v>0.01</v>
      </c>
      <c r="U382" s="1274"/>
      <c r="V382" s="1274">
        <v>0.03</v>
      </c>
      <c r="W382" s="1274"/>
      <c r="X382" s="1274">
        <v>0.11</v>
      </c>
      <c r="Y382" s="1274"/>
      <c r="Z382" s="1274">
        <v>0.3</v>
      </c>
      <c r="AA382" s="1274"/>
      <c r="AE382" s="1268">
        <f t="shared" si="24"/>
        <v>0</v>
      </c>
      <c r="AF382" s="1268"/>
      <c r="AG382" s="1268">
        <f t="shared" si="25"/>
        <v>0</v>
      </c>
      <c r="AH382" s="1268"/>
      <c r="AI382" s="1268">
        <f t="shared" si="26"/>
        <v>0</v>
      </c>
      <c r="AJ382" s="1268"/>
      <c r="AK382" s="1268">
        <f t="shared" si="27"/>
        <v>0</v>
      </c>
      <c r="AL382" s="1268"/>
      <c r="AM382" s="1268">
        <f t="shared" si="28"/>
        <v>0</v>
      </c>
      <c r="AN382" s="1268"/>
      <c r="AV382" s="1268">
        <f t="shared" si="29"/>
        <v>0</v>
      </c>
      <c r="AW382" s="1268"/>
      <c r="AX382" s="1268">
        <f t="shared" si="30"/>
        <v>0</v>
      </c>
      <c r="AY382" s="1268"/>
      <c r="AZ382" s="1268">
        <f t="shared" si="31"/>
        <v>0</v>
      </c>
      <c r="BA382" s="1268"/>
      <c r="BB382" s="1268">
        <f t="shared" si="32"/>
        <v>0</v>
      </c>
      <c r="BC382" s="1268"/>
      <c r="BD382" s="1268">
        <f t="shared" si="33"/>
        <v>0</v>
      </c>
      <c r="BE382" s="1268"/>
      <c r="BQ382" s="201"/>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row>
    <row r="383" spans="8:124" customFormat="1" hidden="1" outlineLevel="1" x14ac:dyDescent="0.15">
      <c r="K383" s="480" t="str">
        <f t="shared" si="23"/>
        <v>San Gallo</v>
      </c>
      <c r="R383" s="1274">
        <v>0</v>
      </c>
      <c r="S383" s="1274"/>
      <c r="T383" s="1274">
        <v>0.02</v>
      </c>
      <c r="U383" s="1274"/>
      <c r="V383" s="1274">
        <v>0.09</v>
      </c>
      <c r="W383" s="1274"/>
      <c r="X383" s="1274">
        <v>0.24</v>
      </c>
      <c r="Y383" s="1274"/>
      <c r="Z383" s="1274">
        <v>0.48199999999999998</v>
      </c>
      <c r="AA383" s="1274"/>
      <c r="AE383" s="1268">
        <f t="shared" si="24"/>
        <v>0</v>
      </c>
      <c r="AF383" s="1268"/>
      <c r="AG383" s="1268">
        <f t="shared" si="25"/>
        <v>0</v>
      </c>
      <c r="AH383" s="1268"/>
      <c r="AI383" s="1268">
        <f t="shared" si="26"/>
        <v>0</v>
      </c>
      <c r="AJ383" s="1268"/>
      <c r="AK383" s="1268">
        <f t="shared" si="27"/>
        <v>0</v>
      </c>
      <c r="AL383" s="1268"/>
      <c r="AM383" s="1268">
        <f t="shared" si="28"/>
        <v>0</v>
      </c>
      <c r="AN383" s="1268"/>
      <c r="AV383" s="1268">
        <f t="shared" si="29"/>
        <v>0</v>
      </c>
      <c r="AW383" s="1268"/>
      <c r="AX383" s="1268">
        <f t="shared" si="30"/>
        <v>0</v>
      </c>
      <c r="AY383" s="1268"/>
      <c r="AZ383" s="1268">
        <f t="shared" si="31"/>
        <v>0</v>
      </c>
      <c r="BA383" s="1268"/>
      <c r="BB383" s="1268">
        <f t="shared" si="32"/>
        <v>0</v>
      </c>
      <c r="BC383" s="1268"/>
      <c r="BD383" s="1268">
        <f t="shared" si="33"/>
        <v>0</v>
      </c>
      <c r="BE383" s="1268"/>
      <c r="BQ383" s="201"/>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row>
    <row r="384" spans="8:124" customFormat="1" hidden="1" outlineLevel="1" x14ac:dyDescent="0.15">
      <c r="K384" s="480" t="str">
        <f t="shared" si="23"/>
        <v>Zurigo</v>
      </c>
      <c r="R384" s="1274">
        <v>0</v>
      </c>
      <c r="S384" s="1274"/>
      <c r="T384" s="1274">
        <v>0</v>
      </c>
      <c r="U384" s="1274"/>
      <c r="V384" s="1274">
        <v>0.05</v>
      </c>
      <c r="W384" s="1274"/>
      <c r="X384" s="1274">
        <v>0.16</v>
      </c>
      <c r="Y384" s="1274"/>
      <c r="Z384" s="1274">
        <v>0.37</v>
      </c>
      <c r="AA384" s="1274"/>
      <c r="AE384" s="1268">
        <f t="shared" si="24"/>
        <v>0</v>
      </c>
      <c r="AF384" s="1268"/>
      <c r="AG384" s="1268">
        <f t="shared" si="25"/>
        <v>0</v>
      </c>
      <c r="AH384" s="1268"/>
      <c r="AI384" s="1268">
        <f t="shared" si="26"/>
        <v>0</v>
      </c>
      <c r="AJ384" s="1268"/>
      <c r="AK384" s="1268">
        <f t="shared" si="27"/>
        <v>0</v>
      </c>
      <c r="AL384" s="1268"/>
      <c r="AM384" s="1268">
        <f t="shared" si="28"/>
        <v>0</v>
      </c>
      <c r="AN384" s="1268"/>
      <c r="AV384" s="1268">
        <f t="shared" si="29"/>
        <v>0</v>
      </c>
      <c r="AW384" s="1268"/>
      <c r="AX384" s="1268">
        <f t="shared" si="30"/>
        <v>0</v>
      </c>
      <c r="AY384" s="1268"/>
      <c r="AZ384" s="1268">
        <f t="shared" si="31"/>
        <v>0</v>
      </c>
      <c r="BA384" s="1268"/>
      <c r="BB384" s="1268">
        <f t="shared" si="32"/>
        <v>0</v>
      </c>
      <c r="BC384" s="1268"/>
      <c r="BD384" s="1268">
        <f t="shared" si="33"/>
        <v>0</v>
      </c>
      <c r="BE384" s="1268"/>
      <c r="BQ384" s="201"/>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row>
    <row r="385" spans="8:124" customFormat="1" hidden="1" outlineLevel="1" x14ac:dyDescent="0.15">
      <c r="H385" s="583"/>
      <c r="K385" s="903"/>
      <c r="R385" s="747"/>
      <c r="S385" s="747"/>
      <c r="T385" s="747"/>
      <c r="U385" s="747"/>
      <c r="V385" s="747"/>
      <c r="W385" s="747"/>
      <c r="X385" s="747"/>
      <c r="Y385" s="747"/>
      <c r="Z385" s="747"/>
      <c r="AA385" s="747"/>
      <c r="AE385" s="748"/>
      <c r="AF385" s="748"/>
      <c r="AG385" s="748"/>
      <c r="AH385" s="748"/>
      <c r="AI385" s="748"/>
      <c r="AJ385" s="748"/>
      <c r="AK385" s="748"/>
      <c r="AL385" s="748"/>
      <c r="AM385" s="748"/>
      <c r="AN385" s="748"/>
      <c r="AV385" s="748"/>
      <c r="AW385" s="748"/>
      <c r="AX385" s="748"/>
      <c r="AY385" s="748"/>
      <c r="AZ385" s="748"/>
      <c r="BA385" s="748"/>
      <c r="BB385" s="748"/>
      <c r="BC385" s="748"/>
      <c r="BD385" s="748"/>
      <c r="BE385" s="748"/>
      <c r="BQ385" s="201"/>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row>
    <row r="386" spans="8:124" customFormat="1" hidden="1" outlineLevel="1" x14ac:dyDescent="0.15">
      <c r="BQ386" s="201"/>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row>
    <row r="387" spans="8:124" customFormat="1" hidden="1" outlineLevel="1" x14ac:dyDescent="0.15">
      <c r="H387" t="str">
        <f>H374</f>
        <v>Klima</v>
      </c>
      <c r="BQ387" s="201"/>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row>
    <row r="388" spans="8:124" customFormat="1" hidden="1" outlineLevel="1" x14ac:dyDescent="0.15">
      <c r="H388" s="483" t="str">
        <f>H330</f>
        <v>Ibrido</v>
      </c>
      <c r="R388" s="1269" t="s">
        <v>788</v>
      </c>
      <c r="S388" s="1269"/>
      <c r="T388" s="1269"/>
      <c r="U388" s="1269"/>
      <c r="V388" s="1269"/>
      <c r="W388" s="1269"/>
      <c r="X388" s="1269"/>
      <c r="Y388" s="1269"/>
      <c r="Z388" s="1269"/>
      <c r="AA388" s="1269"/>
      <c r="AE388" s="1269" t="s">
        <v>788</v>
      </c>
      <c r="AF388" s="1269"/>
      <c r="AG388" s="1269"/>
      <c r="AH388" s="1269"/>
      <c r="AI388" s="1269"/>
      <c r="AJ388" s="1269"/>
      <c r="AK388" s="1269"/>
      <c r="AL388" s="1269"/>
      <c r="AM388" s="1269"/>
      <c r="AN388" s="1269"/>
      <c r="AV388" s="1269" t="s">
        <v>788</v>
      </c>
      <c r="AW388" s="1269"/>
      <c r="AX388" s="1269"/>
      <c r="AY388" s="1269"/>
      <c r="AZ388" s="1269"/>
      <c r="BA388" s="1269"/>
      <c r="BB388" s="1269"/>
      <c r="BC388" s="1269"/>
      <c r="BD388" s="1269"/>
      <c r="BE388" s="1269"/>
      <c r="BQ388" s="201"/>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row>
    <row r="389" spans="8:124" customFormat="1" hidden="1" outlineLevel="1" x14ac:dyDescent="0.15">
      <c r="R389" s="1269">
        <v>6</v>
      </c>
      <c r="S389" s="1269"/>
      <c r="T389" s="1269">
        <v>10</v>
      </c>
      <c r="U389" s="1269"/>
      <c r="V389" s="1269">
        <v>14</v>
      </c>
      <c r="W389" s="1269"/>
      <c r="X389" s="1269">
        <v>18</v>
      </c>
      <c r="Y389" s="1269"/>
      <c r="Z389" s="1269">
        <v>22</v>
      </c>
      <c r="AA389" s="1269"/>
      <c r="AE389" s="1269">
        <v>6</v>
      </c>
      <c r="AF389" s="1269"/>
      <c r="AG389" s="1269">
        <v>10</v>
      </c>
      <c r="AH389" s="1269"/>
      <c r="AI389" s="1269">
        <v>14</v>
      </c>
      <c r="AJ389" s="1269"/>
      <c r="AK389" s="1269">
        <v>18</v>
      </c>
      <c r="AL389" s="1269"/>
      <c r="AM389" s="1269">
        <v>22</v>
      </c>
      <c r="AN389" s="1269"/>
      <c r="AO389" s="1325">
        <f>SUM(AE390:AN397)</f>
        <v>0</v>
      </c>
      <c r="AP389" s="1326"/>
      <c r="AV389" s="1269">
        <v>6</v>
      </c>
      <c r="AW389" s="1269"/>
      <c r="AX389" s="1269">
        <v>10</v>
      </c>
      <c r="AY389" s="1269"/>
      <c r="AZ389" s="1269">
        <v>14</v>
      </c>
      <c r="BA389" s="1269"/>
      <c r="BB389" s="1269">
        <v>18</v>
      </c>
      <c r="BC389" s="1269"/>
      <c r="BD389" s="1269">
        <v>22</v>
      </c>
      <c r="BE389" s="1269"/>
      <c r="BF389" s="1325">
        <f>SUM(AV390:BE397)</f>
        <v>0</v>
      </c>
      <c r="BG389" s="1326"/>
      <c r="BQ389" s="201"/>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row>
    <row r="390" spans="8:124" customFormat="1" hidden="1" outlineLevel="1" x14ac:dyDescent="0.15">
      <c r="K390" s="480" t="str">
        <f>K377</f>
        <v>Basilea</v>
      </c>
      <c r="R390" s="1274">
        <v>0</v>
      </c>
      <c r="S390" s="1274"/>
      <c r="T390" s="1274">
        <v>0.01</v>
      </c>
      <c r="U390" s="1274"/>
      <c r="V390" s="1274">
        <v>0.11</v>
      </c>
      <c r="W390" s="1274"/>
      <c r="X390" s="1274">
        <v>0.35</v>
      </c>
      <c r="Y390" s="1274"/>
      <c r="Z390" s="1274">
        <v>0.65</v>
      </c>
      <c r="AA390" s="1274"/>
      <c r="AE390" s="1268">
        <f>IF($AE$366=$H$387,IF($AE$367=$H$388,IF($AE$368=AE$389,IF($AE$369=$K390,R390,0),0),0),0)</f>
        <v>0</v>
      </c>
      <c r="AF390" s="1268"/>
      <c r="AG390" s="1268">
        <f t="shared" ref="AG390" si="34">IF($AE$366=$H$387,IF($AE$367=$H$388,IF($AE$368=AG$389,IF($AE$369=$K390,T390,0),0),0),0)</f>
        <v>0</v>
      </c>
      <c r="AH390" s="1268"/>
      <c r="AI390" s="1268">
        <f t="shared" ref="AI390" si="35">IF($AE$366=$H$387,IF($AE$367=$H$388,IF($AE$368=AI$389,IF($AE$369=$K390,V390,0),0),0),0)</f>
        <v>0</v>
      </c>
      <c r="AJ390" s="1268"/>
      <c r="AK390" s="1268">
        <f t="shared" ref="AK390" si="36">IF($AE$366=$H$387,IF($AE$367=$H$388,IF($AE$368=AK$389,IF($AE$369=$K390,X390,0),0),0),0)</f>
        <v>0</v>
      </c>
      <c r="AL390" s="1268"/>
      <c r="AM390" s="1268">
        <f t="shared" ref="AM390" si="37">IF($AE$366=$H$387,IF($AE$367=$H$388,IF($AE$368=AM$389,IF($AE$369=$K390,Z390,0),0),0),0)</f>
        <v>0</v>
      </c>
      <c r="AN390" s="1268"/>
      <c r="AV390" s="1268">
        <f>IF($AV$366=$H$387,IF($AV$367=$H$388,IF($AV$368=AV$389,IF($AV$369=$K390,R390,0),0),0),0)</f>
        <v>0</v>
      </c>
      <c r="AW390" s="1268"/>
      <c r="AX390" s="1268">
        <f t="shared" ref="AX390" si="38">IF($AV$366=$H$387,IF($AV$367=$H$388,IF($AV$368=AX$389,IF($AV$369=$K390,T390,0),0),0),0)</f>
        <v>0</v>
      </c>
      <c r="AY390" s="1268"/>
      <c r="AZ390" s="1268">
        <f t="shared" ref="AZ390" si="39">IF($AV$366=$H$387,IF($AV$367=$H$388,IF($AV$368=AZ$389,IF($AV$369=$K390,V390,0),0),0),0)</f>
        <v>0</v>
      </c>
      <c r="BA390" s="1268"/>
      <c r="BB390" s="1268">
        <f t="shared" ref="BB390" si="40">IF($AV$366=$H$387,IF($AV$367=$H$388,IF($AV$368=BB$389,IF($AV$369=$K390,X390,0),0),0),0)</f>
        <v>0</v>
      </c>
      <c r="BC390" s="1268"/>
      <c r="BD390" s="1268">
        <f t="shared" ref="BD390" si="41">IF($AV$366=$H$387,IF($AV$367=$H$388,IF($AV$368=BD$389,IF($AV$369=$K390,Z390,0),0),0),0)</f>
        <v>0</v>
      </c>
      <c r="BE390" s="1268"/>
      <c r="BQ390" s="201"/>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row>
    <row r="391" spans="8:124" customFormat="1" hidden="1" outlineLevel="1" x14ac:dyDescent="0.15">
      <c r="K391" s="480" t="str">
        <f t="shared" ref="K391:K397" si="42">K378</f>
        <v>Berna</v>
      </c>
      <c r="R391" s="1274">
        <v>0</v>
      </c>
      <c r="S391" s="1274"/>
      <c r="T391" s="1274">
        <v>0.02</v>
      </c>
      <c r="U391" s="1274"/>
      <c r="V391" s="1274">
        <v>0.13</v>
      </c>
      <c r="W391" s="1274"/>
      <c r="X391" s="1274">
        <v>0.42</v>
      </c>
      <c r="Y391" s="1274"/>
      <c r="Z391" s="1274">
        <v>0.71</v>
      </c>
      <c r="AA391" s="1274"/>
      <c r="AE391" s="1268">
        <f t="shared" ref="AE391:AE397" si="43">IF($AE$366=$H$387,IF($AE$367=$H$388,IF($AE$368=AE$389,IF($AE$369=$K391,R391,0),0),0),0)</f>
        <v>0</v>
      </c>
      <c r="AF391" s="1268"/>
      <c r="AG391" s="1268">
        <f t="shared" ref="AG391:AG397" si="44">IF($AE$366=$H$387,IF($AE$367=$H$388,IF($AE$368=AG$389,IF($AE$369=$K391,T391,0),0),0),0)</f>
        <v>0</v>
      </c>
      <c r="AH391" s="1268"/>
      <c r="AI391" s="1268">
        <f t="shared" ref="AI391:AI397" si="45">IF($AE$366=$H$387,IF($AE$367=$H$388,IF($AE$368=AI$389,IF($AE$369=$K391,V391,0),0),0),0)</f>
        <v>0</v>
      </c>
      <c r="AJ391" s="1268"/>
      <c r="AK391" s="1268">
        <f t="shared" ref="AK391:AK397" si="46">IF($AE$366=$H$387,IF($AE$367=$H$388,IF($AE$368=AK$389,IF($AE$369=$K391,X391,0),0),0),0)</f>
        <v>0</v>
      </c>
      <c r="AL391" s="1268"/>
      <c r="AM391" s="1268">
        <f t="shared" ref="AM391:AM397" si="47">IF($AE$366=$H$387,IF($AE$367=$H$388,IF($AE$368=AM$389,IF($AE$369=$K391,Z391,0),0),0),0)</f>
        <v>0</v>
      </c>
      <c r="AN391" s="1268"/>
      <c r="AV391" s="1268">
        <f t="shared" ref="AV391:AV397" si="48">IF($AV$366=$H$387,IF($AV$367=$H$388,IF($AV$368=AV$389,IF($AV$369=$K391,R391,0),0),0),0)</f>
        <v>0</v>
      </c>
      <c r="AW391" s="1268"/>
      <c r="AX391" s="1268">
        <f t="shared" ref="AX391:AX397" si="49">IF($AV$366=$H$387,IF($AV$367=$H$388,IF($AV$368=AX$389,IF($AV$369=$K391,T391,0),0),0),0)</f>
        <v>0</v>
      </c>
      <c r="AY391" s="1268"/>
      <c r="AZ391" s="1268">
        <f t="shared" ref="AZ391:AZ397" si="50">IF($AV$366=$H$387,IF($AV$367=$H$388,IF($AV$368=AZ$389,IF($AV$369=$K391,V391,0),0),0),0)</f>
        <v>0</v>
      </c>
      <c r="BA391" s="1268"/>
      <c r="BB391" s="1268">
        <f t="shared" ref="BB391:BB397" si="51">IF($AV$366=$H$387,IF($AV$367=$H$388,IF($AV$368=BB$389,IF($AV$369=$K391,X391,0),0),0),0)</f>
        <v>0</v>
      </c>
      <c r="BC391" s="1268"/>
      <c r="BD391" s="1268">
        <f t="shared" ref="BD391:BD397" si="52">IF($AV$366=$H$387,IF($AV$367=$H$388,IF($AV$368=BD$389,IF($AV$369=$K391,Z391,0),0),0),0)</f>
        <v>0</v>
      </c>
      <c r="BE391" s="1268"/>
      <c r="BQ391" s="201"/>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row>
    <row r="392" spans="8:124" customFormat="1" hidden="1" outlineLevel="1" x14ac:dyDescent="0.15">
      <c r="K392" s="480" t="str">
        <f t="shared" si="42"/>
        <v>Davos</v>
      </c>
      <c r="R392" s="1274">
        <v>0.01</v>
      </c>
      <c r="S392" s="1274"/>
      <c r="T392" s="1274">
        <v>0.05</v>
      </c>
      <c r="U392" s="1274"/>
      <c r="V392" s="1274">
        <v>0.3</v>
      </c>
      <c r="W392" s="1274"/>
      <c r="X392" s="1274">
        <v>0.62</v>
      </c>
      <c r="Y392" s="1274"/>
      <c r="Z392" s="1274">
        <v>0.7</v>
      </c>
      <c r="AA392" s="1274"/>
      <c r="AE392" s="1268">
        <f t="shared" si="43"/>
        <v>0</v>
      </c>
      <c r="AF392" s="1268"/>
      <c r="AG392" s="1268">
        <f t="shared" si="44"/>
        <v>0</v>
      </c>
      <c r="AH392" s="1268"/>
      <c r="AI392" s="1268">
        <f t="shared" si="45"/>
        <v>0</v>
      </c>
      <c r="AJ392" s="1268"/>
      <c r="AK392" s="1268">
        <f t="shared" si="46"/>
        <v>0</v>
      </c>
      <c r="AL392" s="1268"/>
      <c r="AM392" s="1268">
        <f t="shared" si="47"/>
        <v>0</v>
      </c>
      <c r="AN392" s="1268"/>
      <c r="AV392" s="1268">
        <f t="shared" si="48"/>
        <v>0</v>
      </c>
      <c r="AW392" s="1268"/>
      <c r="AX392" s="1268">
        <f t="shared" si="49"/>
        <v>0</v>
      </c>
      <c r="AY392" s="1268"/>
      <c r="AZ392" s="1268">
        <f t="shared" si="50"/>
        <v>0</v>
      </c>
      <c r="BA392" s="1268"/>
      <c r="BB392" s="1268">
        <f t="shared" si="51"/>
        <v>0</v>
      </c>
      <c r="BC392" s="1268"/>
      <c r="BD392" s="1268">
        <f t="shared" si="52"/>
        <v>0</v>
      </c>
      <c r="BE392" s="1268"/>
      <c r="BQ392" s="201"/>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row>
    <row r="393" spans="8:124" customFormat="1" hidden="1" outlineLevel="1" x14ac:dyDescent="0.15">
      <c r="K393" s="480" t="str">
        <f t="shared" si="42"/>
        <v>Ginevra</v>
      </c>
      <c r="R393" s="1274">
        <v>0</v>
      </c>
      <c r="S393" s="1274"/>
      <c r="T393" s="1274">
        <v>0.01</v>
      </c>
      <c r="U393" s="1274"/>
      <c r="V393" s="1274">
        <v>0.11</v>
      </c>
      <c r="W393" s="1274"/>
      <c r="X393" s="1274">
        <v>0.36</v>
      </c>
      <c r="Y393" s="1274"/>
      <c r="Z393" s="1274">
        <v>0.65</v>
      </c>
      <c r="AA393" s="1274"/>
      <c r="AE393" s="1268">
        <f t="shared" si="43"/>
        <v>0</v>
      </c>
      <c r="AF393" s="1268"/>
      <c r="AG393" s="1268">
        <f t="shared" si="44"/>
        <v>0</v>
      </c>
      <c r="AH393" s="1268"/>
      <c r="AI393" s="1268">
        <f t="shared" si="45"/>
        <v>0</v>
      </c>
      <c r="AJ393" s="1268"/>
      <c r="AK393" s="1268">
        <f t="shared" si="46"/>
        <v>0</v>
      </c>
      <c r="AL393" s="1268"/>
      <c r="AM393" s="1268">
        <f t="shared" si="47"/>
        <v>0</v>
      </c>
      <c r="AN393" s="1268"/>
      <c r="AV393" s="1268">
        <f t="shared" si="48"/>
        <v>0</v>
      </c>
      <c r="AW393" s="1268"/>
      <c r="AX393" s="1268">
        <f t="shared" si="49"/>
        <v>0</v>
      </c>
      <c r="AY393" s="1268"/>
      <c r="AZ393" s="1268">
        <f t="shared" si="50"/>
        <v>0</v>
      </c>
      <c r="BA393" s="1268"/>
      <c r="BB393" s="1268">
        <f t="shared" si="51"/>
        <v>0</v>
      </c>
      <c r="BC393" s="1268"/>
      <c r="BD393" s="1268">
        <f t="shared" si="52"/>
        <v>0</v>
      </c>
      <c r="BE393" s="1268"/>
      <c r="BQ393" s="201"/>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row>
    <row r="394" spans="8:124" customFormat="1" hidden="1" outlineLevel="1" x14ac:dyDescent="0.15">
      <c r="K394" s="480" t="str">
        <f t="shared" si="42"/>
        <v>La-Chaux-de-Fonds</v>
      </c>
      <c r="R394" s="1274">
        <v>0</v>
      </c>
      <c r="S394" s="1274"/>
      <c r="T394" s="1274">
        <v>0.02</v>
      </c>
      <c r="U394" s="1274"/>
      <c r="V394" s="1274">
        <v>0.15</v>
      </c>
      <c r="W394" s="1274"/>
      <c r="X394" s="1274">
        <v>0.45</v>
      </c>
      <c r="Y394" s="1274"/>
      <c r="Z394" s="1274">
        <v>0.72</v>
      </c>
      <c r="AA394" s="1274"/>
      <c r="AE394" s="1268">
        <f t="shared" si="43"/>
        <v>0</v>
      </c>
      <c r="AF394" s="1268"/>
      <c r="AG394" s="1268">
        <f t="shared" si="44"/>
        <v>0</v>
      </c>
      <c r="AH394" s="1268"/>
      <c r="AI394" s="1268">
        <f t="shared" si="45"/>
        <v>0</v>
      </c>
      <c r="AJ394" s="1268"/>
      <c r="AK394" s="1268">
        <f t="shared" si="46"/>
        <v>0</v>
      </c>
      <c r="AL394" s="1268"/>
      <c r="AM394" s="1268">
        <f t="shared" si="47"/>
        <v>0</v>
      </c>
      <c r="AN394" s="1268"/>
      <c r="AV394" s="1268">
        <f t="shared" si="48"/>
        <v>0</v>
      </c>
      <c r="AW394" s="1268"/>
      <c r="AX394" s="1268">
        <f t="shared" si="49"/>
        <v>0</v>
      </c>
      <c r="AY394" s="1268"/>
      <c r="AZ394" s="1268">
        <f t="shared" si="50"/>
        <v>0</v>
      </c>
      <c r="BA394" s="1268"/>
      <c r="BB394" s="1268">
        <f t="shared" si="51"/>
        <v>0</v>
      </c>
      <c r="BC394" s="1268"/>
      <c r="BD394" s="1268">
        <f t="shared" si="52"/>
        <v>0</v>
      </c>
      <c r="BE394" s="1268"/>
      <c r="BQ394" s="201"/>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row>
    <row r="395" spans="8:124" customFormat="1" hidden="1" outlineLevel="1" x14ac:dyDescent="0.15">
      <c r="K395" s="480" t="str">
        <f t="shared" si="42"/>
        <v>Lugano</v>
      </c>
      <c r="R395" s="1274">
        <v>0</v>
      </c>
      <c r="S395" s="1274"/>
      <c r="T395" s="1274">
        <v>0.02</v>
      </c>
      <c r="U395" s="1274"/>
      <c r="V395" s="1274">
        <v>7.0000000000000007E-2</v>
      </c>
      <c r="W395" s="1274"/>
      <c r="X395" s="1274">
        <v>0.27</v>
      </c>
      <c r="Y395" s="1274"/>
      <c r="Z395" s="1274">
        <v>0.52</v>
      </c>
      <c r="AA395" s="1274"/>
      <c r="AE395" s="1268">
        <f t="shared" si="43"/>
        <v>0</v>
      </c>
      <c r="AF395" s="1268"/>
      <c r="AG395" s="1268">
        <f t="shared" si="44"/>
        <v>0</v>
      </c>
      <c r="AH395" s="1268"/>
      <c r="AI395" s="1268">
        <f t="shared" si="45"/>
        <v>0</v>
      </c>
      <c r="AJ395" s="1268"/>
      <c r="AK395" s="1268">
        <f t="shared" si="46"/>
        <v>0</v>
      </c>
      <c r="AL395" s="1268"/>
      <c r="AM395" s="1268">
        <f t="shared" si="47"/>
        <v>0</v>
      </c>
      <c r="AN395" s="1268"/>
      <c r="AV395" s="1268">
        <f t="shared" si="48"/>
        <v>0</v>
      </c>
      <c r="AW395" s="1268"/>
      <c r="AX395" s="1268">
        <f t="shared" si="49"/>
        <v>0</v>
      </c>
      <c r="AY395" s="1268"/>
      <c r="AZ395" s="1268">
        <f t="shared" si="50"/>
        <v>0</v>
      </c>
      <c r="BA395" s="1268"/>
      <c r="BB395" s="1268">
        <f t="shared" si="51"/>
        <v>0</v>
      </c>
      <c r="BC395" s="1268"/>
      <c r="BD395" s="1268">
        <f t="shared" si="52"/>
        <v>0</v>
      </c>
      <c r="BE395" s="1268"/>
      <c r="BQ395" s="201"/>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row>
    <row r="396" spans="8:124" customFormat="1" hidden="1" outlineLevel="1" x14ac:dyDescent="0.15">
      <c r="K396" s="480" t="str">
        <f t="shared" si="42"/>
        <v>San Gallo</v>
      </c>
      <c r="R396" s="1274">
        <v>0</v>
      </c>
      <c r="S396" s="1274"/>
      <c r="T396" s="1274">
        <v>0.03</v>
      </c>
      <c r="U396" s="1274"/>
      <c r="V396" s="1274">
        <v>0.14000000000000001</v>
      </c>
      <c r="W396" s="1274"/>
      <c r="X396" s="1274">
        <v>0.43</v>
      </c>
      <c r="Y396" s="1274"/>
      <c r="Z396" s="1274">
        <v>0.69</v>
      </c>
      <c r="AA396" s="1274"/>
      <c r="AE396" s="1268">
        <f t="shared" si="43"/>
        <v>0</v>
      </c>
      <c r="AF396" s="1268"/>
      <c r="AG396" s="1268">
        <f t="shared" si="44"/>
        <v>0</v>
      </c>
      <c r="AH396" s="1268"/>
      <c r="AI396" s="1268">
        <f t="shared" si="45"/>
        <v>0</v>
      </c>
      <c r="AJ396" s="1268"/>
      <c r="AK396" s="1268">
        <f t="shared" si="46"/>
        <v>0</v>
      </c>
      <c r="AL396" s="1268"/>
      <c r="AM396" s="1268">
        <f t="shared" si="47"/>
        <v>0</v>
      </c>
      <c r="AN396" s="1268"/>
      <c r="AV396" s="1268">
        <f t="shared" si="48"/>
        <v>0</v>
      </c>
      <c r="AW396" s="1268"/>
      <c r="AX396" s="1268">
        <f t="shared" si="49"/>
        <v>0</v>
      </c>
      <c r="AY396" s="1268"/>
      <c r="AZ396" s="1268">
        <f t="shared" si="50"/>
        <v>0</v>
      </c>
      <c r="BA396" s="1268"/>
      <c r="BB396" s="1268">
        <f t="shared" si="51"/>
        <v>0</v>
      </c>
      <c r="BC396" s="1268"/>
      <c r="BD396" s="1268">
        <f t="shared" si="52"/>
        <v>0</v>
      </c>
      <c r="BE396" s="1268"/>
      <c r="BQ396" s="201"/>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row>
    <row r="397" spans="8:124" customFormat="1" hidden="1" outlineLevel="1" x14ac:dyDescent="0.15">
      <c r="K397" s="480" t="str">
        <f t="shared" si="42"/>
        <v>Zurigo</v>
      </c>
      <c r="R397" s="1274">
        <v>0</v>
      </c>
      <c r="S397" s="1274"/>
      <c r="T397" s="1274">
        <v>0.01</v>
      </c>
      <c r="U397" s="1274"/>
      <c r="V397" s="1274">
        <v>0.1</v>
      </c>
      <c r="W397" s="1274"/>
      <c r="X397" s="1274">
        <v>0.35</v>
      </c>
      <c r="Y397" s="1274"/>
      <c r="Z397" s="1274">
        <v>0.66</v>
      </c>
      <c r="AA397" s="1274"/>
      <c r="AE397" s="1268">
        <f t="shared" si="43"/>
        <v>0</v>
      </c>
      <c r="AF397" s="1268"/>
      <c r="AG397" s="1268">
        <f t="shared" si="44"/>
        <v>0</v>
      </c>
      <c r="AH397" s="1268"/>
      <c r="AI397" s="1268">
        <f t="shared" si="45"/>
        <v>0</v>
      </c>
      <c r="AJ397" s="1268"/>
      <c r="AK397" s="1268">
        <f t="shared" si="46"/>
        <v>0</v>
      </c>
      <c r="AL397" s="1268"/>
      <c r="AM397" s="1268">
        <f t="shared" si="47"/>
        <v>0</v>
      </c>
      <c r="AN397" s="1268"/>
      <c r="AV397" s="1268">
        <f t="shared" si="48"/>
        <v>0</v>
      </c>
      <c r="AW397" s="1268"/>
      <c r="AX397" s="1268">
        <f t="shared" si="49"/>
        <v>0</v>
      </c>
      <c r="AY397" s="1268"/>
      <c r="AZ397" s="1268">
        <f t="shared" si="50"/>
        <v>0</v>
      </c>
      <c r="BA397" s="1268"/>
      <c r="BB397" s="1268">
        <f t="shared" si="51"/>
        <v>0</v>
      </c>
      <c r="BC397" s="1268"/>
      <c r="BD397" s="1268">
        <f t="shared" si="52"/>
        <v>0</v>
      </c>
      <c r="BE397" s="1268"/>
      <c r="BQ397" s="201"/>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row>
    <row r="398" spans="8:124" customFormat="1" hidden="1" outlineLevel="1" x14ac:dyDescent="0.15">
      <c r="R398" s="70"/>
      <c r="T398" s="70"/>
      <c r="U398" s="27"/>
      <c r="V398" s="70"/>
      <c r="X398" s="70"/>
      <c r="Z398" s="70"/>
      <c r="BQ398" s="201"/>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row>
    <row r="399" spans="8:124" customFormat="1" hidden="1" outlineLevel="1" x14ac:dyDescent="0.15">
      <c r="R399" s="70"/>
      <c r="T399" s="70"/>
      <c r="U399" s="27"/>
      <c r="V399" s="70"/>
      <c r="X399" s="70"/>
      <c r="Z399" s="70"/>
      <c r="BQ399" s="201"/>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row>
    <row r="400" spans="8:124" customFormat="1" hidden="1" outlineLevel="1" x14ac:dyDescent="0.15">
      <c r="BQ400" s="201"/>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row>
    <row r="401" spans="8:124" customFormat="1" hidden="1" outlineLevel="1" x14ac:dyDescent="0.15">
      <c r="R401" s="70"/>
      <c r="T401" s="70"/>
      <c r="U401" s="27"/>
      <c r="V401" s="70"/>
      <c r="X401" s="70"/>
      <c r="Z401" s="70"/>
      <c r="BQ401" s="201"/>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row>
    <row r="402" spans="8:124" customFormat="1" ht="16" hidden="1" outlineLevel="1" x14ac:dyDescent="0.2">
      <c r="H402" s="484" t="str">
        <f>N647</f>
        <v>Prozess</v>
      </c>
      <c r="I402" s="283"/>
      <c r="J402" s="283"/>
      <c r="K402" s="283"/>
      <c r="L402" s="283"/>
      <c r="M402" s="283"/>
      <c r="N402" s="283"/>
      <c r="O402" s="283"/>
      <c r="P402" s="283"/>
      <c r="Q402" s="283"/>
      <c r="R402" s="283" t="str">
        <f>X!$C$64</f>
        <v>D: Impianto con 7'500 ore di funz. a pieno regime all'anno</v>
      </c>
      <c r="S402" s="283"/>
      <c r="T402" s="477"/>
      <c r="U402" s="485"/>
      <c r="V402" s="477"/>
      <c r="W402" s="283"/>
      <c r="X402" s="477"/>
      <c r="Y402" s="283"/>
      <c r="Z402" s="1044"/>
      <c r="AA402" s="283"/>
      <c r="AB402" s="283"/>
      <c r="AC402" s="283"/>
      <c r="AD402" s="283"/>
      <c r="AE402" s="283"/>
      <c r="AF402" s="283"/>
      <c r="AG402" s="283"/>
      <c r="AH402" s="283"/>
      <c r="AI402" s="283"/>
      <c r="AJ402" s="283"/>
      <c r="AK402" s="283"/>
      <c r="AL402" s="283"/>
      <c r="AM402" s="283"/>
      <c r="AN402" s="283"/>
      <c r="AO402" s="283"/>
      <c r="AP402" s="283"/>
      <c r="AV402" s="283"/>
      <c r="AW402" s="283"/>
      <c r="AX402" s="283"/>
      <c r="AY402" s="283"/>
      <c r="AZ402" s="283"/>
      <c r="BA402" s="283"/>
      <c r="BB402" s="283"/>
      <c r="BC402" s="283"/>
      <c r="BD402" s="283"/>
      <c r="BE402" s="283"/>
      <c r="BF402" s="283"/>
      <c r="BG402" s="283"/>
      <c r="BQ402" s="201"/>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row>
    <row r="403" spans="8:124" customFormat="1" hidden="1" outlineLevel="1" x14ac:dyDescent="0.15">
      <c r="R403" s="70"/>
      <c r="T403" s="70"/>
      <c r="U403" s="27"/>
      <c r="V403" s="70"/>
      <c r="X403" s="70"/>
      <c r="Z403" s="70"/>
      <c r="BQ403" s="201"/>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row>
    <row r="404" spans="8:124" customFormat="1" hidden="1" outlineLevel="1" x14ac:dyDescent="0.15">
      <c r="H404" t="str">
        <f>H402</f>
        <v>Prozess</v>
      </c>
      <c r="R404" s="70"/>
      <c r="T404" s="70"/>
      <c r="U404" s="27"/>
      <c r="V404" s="70"/>
      <c r="X404" s="70"/>
      <c r="Z404" s="70"/>
      <c r="BQ404" s="201"/>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row>
    <row r="405" spans="8:124" customFormat="1" hidden="1" outlineLevel="1" x14ac:dyDescent="0.15">
      <c r="H405" s="482" t="str">
        <f>H329</f>
        <v>Secco</v>
      </c>
      <c r="R405" s="1273" t="s">
        <v>788</v>
      </c>
      <c r="S405" s="1273"/>
      <c r="T405" s="1273"/>
      <c r="U405" s="1273"/>
      <c r="V405" s="1273"/>
      <c r="W405" s="1273"/>
      <c r="X405" s="1273"/>
      <c r="Y405" s="1273"/>
      <c r="Z405" s="1273"/>
      <c r="AA405" s="1273"/>
      <c r="AE405" s="1273" t="s">
        <v>788</v>
      </c>
      <c r="AF405" s="1273"/>
      <c r="AG405" s="1273"/>
      <c r="AH405" s="1273"/>
      <c r="AI405" s="1273"/>
      <c r="AJ405" s="1273"/>
      <c r="AK405" s="1273"/>
      <c r="AL405" s="1273"/>
      <c r="AM405" s="1273"/>
      <c r="AN405" s="1273"/>
      <c r="AV405" s="1273" t="s">
        <v>788</v>
      </c>
      <c r="AW405" s="1273"/>
      <c r="AX405" s="1273"/>
      <c r="AY405" s="1273"/>
      <c r="AZ405" s="1273"/>
      <c r="BA405" s="1273"/>
      <c r="BB405" s="1273"/>
      <c r="BC405" s="1273"/>
      <c r="BD405" s="1273"/>
      <c r="BE405" s="1273"/>
      <c r="BQ405" s="201"/>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row>
    <row r="406" spans="8:124" customFormat="1" hidden="1" outlineLevel="1" x14ac:dyDescent="0.15">
      <c r="R406" s="1273">
        <v>6</v>
      </c>
      <c r="S406" s="1273"/>
      <c r="T406" s="1273">
        <v>10</v>
      </c>
      <c r="U406" s="1273"/>
      <c r="V406" s="1273">
        <v>14</v>
      </c>
      <c r="W406" s="1273"/>
      <c r="X406" s="1273">
        <v>18</v>
      </c>
      <c r="Y406" s="1273"/>
      <c r="Z406" s="1273">
        <v>22</v>
      </c>
      <c r="AA406" s="1273"/>
      <c r="AE406" s="1273">
        <v>6</v>
      </c>
      <c r="AF406" s="1273"/>
      <c r="AG406" s="1273">
        <v>10</v>
      </c>
      <c r="AH406" s="1273"/>
      <c r="AI406" s="1273">
        <v>14</v>
      </c>
      <c r="AJ406" s="1273"/>
      <c r="AK406" s="1273">
        <v>18</v>
      </c>
      <c r="AL406" s="1273"/>
      <c r="AM406" s="1273">
        <v>22</v>
      </c>
      <c r="AN406" s="1273"/>
      <c r="AO406" s="1325">
        <f>SUM(AE407:AN414)</f>
        <v>0</v>
      </c>
      <c r="AP406" s="1326"/>
      <c r="AV406" s="1273">
        <v>6</v>
      </c>
      <c r="AW406" s="1273"/>
      <c r="AX406" s="1273">
        <v>10</v>
      </c>
      <c r="AY406" s="1273"/>
      <c r="AZ406" s="1273">
        <v>14</v>
      </c>
      <c r="BA406" s="1273"/>
      <c r="BB406" s="1273">
        <v>18</v>
      </c>
      <c r="BC406" s="1273"/>
      <c r="BD406" s="1273">
        <v>22</v>
      </c>
      <c r="BE406" s="1273"/>
      <c r="BF406" s="1325">
        <f>SUM(AV407:BE414)</f>
        <v>0</v>
      </c>
      <c r="BG406" s="1326"/>
      <c r="BQ406" s="201"/>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row>
    <row r="407" spans="8:124" customFormat="1" hidden="1" outlineLevel="1" x14ac:dyDescent="0.15">
      <c r="K407" s="480" t="str">
        <f>K377</f>
        <v>Basilea</v>
      </c>
      <c r="R407" s="1275">
        <v>0.18</v>
      </c>
      <c r="S407" s="1275"/>
      <c r="T407" s="1275">
        <v>0.34</v>
      </c>
      <c r="U407" s="1275"/>
      <c r="V407" s="1275">
        <v>0.48</v>
      </c>
      <c r="W407" s="1275"/>
      <c r="X407" s="1275">
        <v>0.65</v>
      </c>
      <c r="Y407" s="1275"/>
      <c r="Z407" s="1275">
        <v>0.79</v>
      </c>
      <c r="AA407" s="1275"/>
      <c r="AE407" s="1268">
        <f>IF($AE$366=$H$404,IF($AE$367=$H$405,IF($AE$368=AE$406,IF($AE$369=$K407,R407,0),0),0),0)</f>
        <v>0</v>
      </c>
      <c r="AF407" s="1268"/>
      <c r="AG407" s="1268">
        <f t="shared" ref="AG407" si="53">IF($AE$366=$H$404,IF($AE$367=$H$405,IF($AE$368=AG$406,IF($AE$369=$K407,T407,0),0),0),0)</f>
        <v>0</v>
      </c>
      <c r="AH407" s="1268"/>
      <c r="AI407" s="1268">
        <f t="shared" ref="AI407" si="54">IF($AE$366=$H$404,IF($AE$367=$H$405,IF($AE$368=AI$406,IF($AE$369=$K407,V407,0),0),0),0)</f>
        <v>0</v>
      </c>
      <c r="AJ407" s="1268"/>
      <c r="AK407" s="1268">
        <f t="shared" ref="AK407" si="55">IF($AE$366=$H$404,IF($AE$367=$H$405,IF($AE$368=AK$406,IF($AE$369=$K407,X407,0),0),0),0)</f>
        <v>0</v>
      </c>
      <c r="AL407" s="1268"/>
      <c r="AM407" s="1268">
        <f t="shared" ref="AM407" si="56">IF($AE$366=$H$404,IF($AE$367=$H$405,IF($AE$368=AM$406,IF($AE$369=$K407,Z407,0),0),0),0)</f>
        <v>0</v>
      </c>
      <c r="AN407" s="1268"/>
      <c r="AV407" s="1268">
        <f>IF($AV$366=$H$404,IF($AV$367=$H$405,IF($AV$368=AV$406,IF($AV$369=$K407,R407,0),0),0),0)</f>
        <v>0</v>
      </c>
      <c r="AW407" s="1268"/>
      <c r="AX407" s="1268">
        <f t="shared" ref="AX407" si="57">IF($AV$366=$H$404,IF($AV$367=$H$405,IF($AV$368=AX$406,IF($AV$369=$K407,T407,0),0),0),0)</f>
        <v>0</v>
      </c>
      <c r="AY407" s="1268"/>
      <c r="AZ407" s="1268">
        <f t="shared" ref="AZ407" si="58">IF($AV$366=$H$404,IF($AV$367=$H$405,IF($AV$368=AZ$406,IF($AV$369=$K407,V407,0),0),0),0)</f>
        <v>0</v>
      </c>
      <c r="BA407" s="1268"/>
      <c r="BB407" s="1268">
        <f t="shared" ref="BB407" si="59">IF($AV$366=$H$404,IF($AV$367=$H$405,IF($AV$368=BB$406,IF($AV$369=$K407,X407,0),0),0),0)</f>
        <v>0</v>
      </c>
      <c r="BC407" s="1268"/>
      <c r="BD407" s="1268">
        <f t="shared" ref="BD407" si="60">IF($AV$366=$H$404,IF($AV$367=$H$405,IF($AV$368=BD$406,IF($AV$369=$K407,Z407,0),0),0),0)</f>
        <v>0</v>
      </c>
      <c r="BE407" s="1268"/>
      <c r="BQ407" s="201"/>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row>
    <row r="408" spans="8:124" customFormat="1" hidden="1" outlineLevel="1" x14ac:dyDescent="0.15">
      <c r="K408" s="480" t="str">
        <f t="shared" ref="K408:K414" si="61">K378</f>
        <v>Berna</v>
      </c>
      <c r="R408" s="1274">
        <v>0.22</v>
      </c>
      <c r="S408" s="1274"/>
      <c r="T408" s="1274">
        <v>0.36</v>
      </c>
      <c r="U408" s="1274"/>
      <c r="V408" s="1274">
        <v>0.5</v>
      </c>
      <c r="W408" s="1274"/>
      <c r="X408" s="1274">
        <v>0.65</v>
      </c>
      <c r="Y408" s="1274"/>
      <c r="Z408" s="1274">
        <v>0.8</v>
      </c>
      <c r="AA408" s="1274"/>
      <c r="AE408" s="1268">
        <f t="shared" ref="AE408:AE414" si="62">IF($AE$366=$H$404,IF($AE$367=$H$405,IF($AE$368=AE$406,IF($AE$369=$K408,R408,0),0),0),0)</f>
        <v>0</v>
      </c>
      <c r="AF408" s="1268"/>
      <c r="AG408" s="1268">
        <f t="shared" ref="AG408:AG414" si="63">IF($AE$366=$H$404,IF($AE$367=$H$405,IF($AE$368=AG$406,IF($AE$369=$K408,T408,0),0),0),0)</f>
        <v>0</v>
      </c>
      <c r="AH408" s="1268"/>
      <c r="AI408" s="1268">
        <f t="shared" ref="AI408:AI414" si="64">IF($AE$366=$H$404,IF($AE$367=$H$405,IF($AE$368=AI$406,IF($AE$369=$K408,V408,0),0),0),0)</f>
        <v>0</v>
      </c>
      <c r="AJ408" s="1268"/>
      <c r="AK408" s="1268">
        <f t="shared" ref="AK408:AK414" si="65">IF($AE$366=$H$404,IF($AE$367=$H$405,IF($AE$368=AK$406,IF($AE$369=$K408,X408,0),0),0),0)</f>
        <v>0</v>
      </c>
      <c r="AL408" s="1268"/>
      <c r="AM408" s="1268">
        <f t="shared" ref="AM408:AM414" si="66">IF($AE$366=$H$404,IF($AE$367=$H$405,IF($AE$368=AM$406,IF($AE$369=$K408,Z408,0),0),0),0)</f>
        <v>0</v>
      </c>
      <c r="AN408" s="1268"/>
      <c r="AV408" s="1268">
        <f t="shared" ref="AV408:AV414" si="67">IF($AV$366=$H$404,IF($AV$367=$H$405,IF($AV$368=AV$406,IF($AV$369=$K408,R408,0),0),0),0)</f>
        <v>0</v>
      </c>
      <c r="AW408" s="1268"/>
      <c r="AX408" s="1268">
        <f t="shared" ref="AX408:AX414" si="68">IF($AV$366=$H$404,IF($AV$367=$H$405,IF($AV$368=AX$406,IF($AV$369=$K408,T408,0),0),0),0)</f>
        <v>0</v>
      </c>
      <c r="AY408" s="1268"/>
      <c r="AZ408" s="1268">
        <f t="shared" ref="AZ408:AZ414" si="69">IF($AV$366=$H$404,IF($AV$367=$H$405,IF($AV$368=AZ$406,IF($AV$369=$K408,V408,0),0),0),0)</f>
        <v>0</v>
      </c>
      <c r="BA408" s="1268"/>
      <c r="BB408" s="1268">
        <f t="shared" ref="BB408:BB414" si="70">IF($AV$366=$H$404,IF($AV$367=$H$405,IF($AV$368=BB$406,IF($AV$369=$K408,X408,0),0),0),0)</f>
        <v>0</v>
      </c>
      <c r="BC408" s="1268"/>
      <c r="BD408" s="1268">
        <f t="shared" ref="BD408:BD414" si="71">IF($AV$366=$H$404,IF($AV$367=$H$405,IF($AV$368=BD$406,IF($AV$369=$K408,Z408,0),0),0),0)</f>
        <v>0</v>
      </c>
      <c r="BE408" s="1268"/>
      <c r="BQ408" s="201"/>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row>
    <row r="409" spans="8:124" customFormat="1" hidden="1" outlineLevel="1" x14ac:dyDescent="0.15">
      <c r="K409" s="480" t="str">
        <f t="shared" si="61"/>
        <v>Davos</v>
      </c>
      <c r="R409" s="1275">
        <v>0.42</v>
      </c>
      <c r="S409" s="1275"/>
      <c r="T409" s="1275">
        <v>0.57999999999999996</v>
      </c>
      <c r="U409" s="1275"/>
      <c r="V409" s="1276">
        <v>0.75</v>
      </c>
      <c r="W409" s="1276"/>
      <c r="X409" s="1275">
        <v>0.86</v>
      </c>
      <c r="Y409" s="1275"/>
      <c r="Z409" s="1275">
        <v>0.92</v>
      </c>
      <c r="AA409" s="1275"/>
      <c r="AE409" s="1268">
        <f t="shared" si="62"/>
        <v>0</v>
      </c>
      <c r="AF409" s="1268"/>
      <c r="AG409" s="1268">
        <f t="shared" si="63"/>
        <v>0</v>
      </c>
      <c r="AH409" s="1268"/>
      <c r="AI409" s="1268">
        <f t="shared" si="64"/>
        <v>0</v>
      </c>
      <c r="AJ409" s="1268"/>
      <c r="AK409" s="1268">
        <f t="shared" si="65"/>
        <v>0</v>
      </c>
      <c r="AL409" s="1268"/>
      <c r="AM409" s="1268">
        <f t="shared" si="66"/>
        <v>0</v>
      </c>
      <c r="AN409" s="1268"/>
      <c r="AV409" s="1268">
        <f t="shared" si="67"/>
        <v>0</v>
      </c>
      <c r="AW409" s="1268"/>
      <c r="AX409" s="1268">
        <f t="shared" si="68"/>
        <v>0</v>
      </c>
      <c r="AY409" s="1268"/>
      <c r="AZ409" s="1268">
        <f t="shared" si="69"/>
        <v>0</v>
      </c>
      <c r="BA409" s="1268"/>
      <c r="BB409" s="1268">
        <f t="shared" si="70"/>
        <v>0</v>
      </c>
      <c r="BC409" s="1268"/>
      <c r="BD409" s="1268">
        <f t="shared" si="71"/>
        <v>0</v>
      </c>
      <c r="BE409" s="1268"/>
      <c r="BQ409" s="201"/>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row>
    <row r="410" spans="8:124" customFormat="1" hidden="1" outlineLevel="1" x14ac:dyDescent="0.15">
      <c r="K410" s="480" t="str">
        <f t="shared" si="61"/>
        <v>Ginevra</v>
      </c>
      <c r="R410" s="1274">
        <v>0.2</v>
      </c>
      <c r="S410" s="1274"/>
      <c r="T410" s="1274">
        <v>0.35</v>
      </c>
      <c r="U410" s="1274"/>
      <c r="V410" s="1274">
        <v>0.5</v>
      </c>
      <c r="W410" s="1274"/>
      <c r="X410" s="1274">
        <v>0.66</v>
      </c>
      <c r="Y410" s="1274"/>
      <c r="Z410" s="1274">
        <v>0.79</v>
      </c>
      <c r="AA410" s="1274"/>
      <c r="AE410" s="1268">
        <f t="shared" si="62"/>
        <v>0</v>
      </c>
      <c r="AF410" s="1268"/>
      <c r="AG410" s="1268">
        <f t="shared" si="63"/>
        <v>0</v>
      </c>
      <c r="AH410" s="1268"/>
      <c r="AI410" s="1268">
        <f t="shared" si="64"/>
        <v>0</v>
      </c>
      <c r="AJ410" s="1268"/>
      <c r="AK410" s="1268">
        <f t="shared" si="65"/>
        <v>0</v>
      </c>
      <c r="AL410" s="1268"/>
      <c r="AM410" s="1268">
        <f t="shared" si="66"/>
        <v>0</v>
      </c>
      <c r="AN410" s="1268"/>
      <c r="AV410" s="1268">
        <f t="shared" si="67"/>
        <v>0</v>
      </c>
      <c r="AW410" s="1268"/>
      <c r="AX410" s="1268">
        <f t="shared" si="68"/>
        <v>0</v>
      </c>
      <c r="AY410" s="1268"/>
      <c r="AZ410" s="1268">
        <f t="shared" si="69"/>
        <v>0</v>
      </c>
      <c r="BA410" s="1268"/>
      <c r="BB410" s="1268">
        <f t="shared" si="70"/>
        <v>0</v>
      </c>
      <c r="BC410" s="1268"/>
      <c r="BD410" s="1268">
        <f t="shared" si="71"/>
        <v>0</v>
      </c>
      <c r="BE410" s="1268"/>
      <c r="BQ410" s="201"/>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row>
    <row r="411" spans="8:124" customFormat="1" hidden="1" outlineLevel="1" x14ac:dyDescent="0.15">
      <c r="K411" s="480" t="str">
        <f t="shared" si="61"/>
        <v>La-Chaux-de-Fonds</v>
      </c>
      <c r="R411" s="1274">
        <v>0.31</v>
      </c>
      <c r="S411" s="1274"/>
      <c r="T411" s="1274">
        <v>0.48</v>
      </c>
      <c r="U411" s="1274"/>
      <c r="V411" s="1274">
        <v>0.64</v>
      </c>
      <c r="W411" s="1274"/>
      <c r="X411" s="1274">
        <v>0.79</v>
      </c>
      <c r="Y411" s="1274"/>
      <c r="Z411" s="1274">
        <v>0.89</v>
      </c>
      <c r="AA411" s="1274"/>
      <c r="AE411" s="1268">
        <f t="shared" si="62"/>
        <v>0</v>
      </c>
      <c r="AF411" s="1268"/>
      <c r="AG411" s="1268">
        <f t="shared" si="63"/>
        <v>0</v>
      </c>
      <c r="AH411" s="1268"/>
      <c r="AI411" s="1268">
        <f t="shared" si="64"/>
        <v>0</v>
      </c>
      <c r="AJ411" s="1268"/>
      <c r="AK411" s="1268">
        <f t="shared" si="65"/>
        <v>0</v>
      </c>
      <c r="AL411" s="1268"/>
      <c r="AM411" s="1268">
        <f t="shared" si="66"/>
        <v>0</v>
      </c>
      <c r="AN411" s="1268"/>
      <c r="AV411" s="1268">
        <f t="shared" si="67"/>
        <v>0</v>
      </c>
      <c r="AW411" s="1268"/>
      <c r="AX411" s="1268">
        <f t="shared" si="68"/>
        <v>0</v>
      </c>
      <c r="AY411" s="1268"/>
      <c r="AZ411" s="1268">
        <f t="shared" si="69"/>
        <v>0</v>
      </c>
      <c r="BA411" s="1268"/>
      <c r="BB411" s="1268">
        <f t="shared" si="70"/>
        <v>0</v>
      </c>
      <c r="BC411" s="1268"/>
      <c r="BD411" s="1268">
        <f t="shared" si="71"/>
        <v>0</v>
      </c>
      <c r="BE411" s="1268"/>
      <c r="BQ411" s="201"/>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row>
    <row r="412" spans="8:124" customFormat="1" hidden="1" outlineLevel="1" x14ac:dyDescent="0.15">
      <c r="K412" s="480" t="str">
        <f t="shared" si="61"/>
        <v>Lugano</v>
      </c>
      <c r="R412" s="1275">
        <v>0.08</v>
      </c>
      <c r="S412" s="1275"/>
      <c r="T412" s="1275">
        <v>0.14000000000000001</v>
      </c>
      <c r="U412" s="1275"/>
      <c r="V412" s="1275">
        <v>0.4</v>
      </c>
      <c r="W412" s="1275"/>
      <c r="X412" s="1275">
        <v>0.55000000000000004</v>
      </c>
      <c r="Y412" s="1275"/>
      <c r="Z412" s="1275">
        <v>0.7</v>
      </c>
      <c r="AA412" s="1275"/>
      <c r="AE412" s="1268">
        <f t="shared" si="62"/>
        <v>0</v>
      </c>
      <c r="AF412" s="1268"/>
      <c r="AG412" s="1268">
        <f t="shared" si="63"/>
        <v>0</v>
      </c>
      <c r="AH412" s="1268"/>
      <c r="AI412" s="1268">
        <f t="shared" si="64"/>
        <v>0</v>
      </c>
      <c r="AJ412" s="1268"/>
      <c r="AK412" s="1268">
        <f t="shared" si="65"/>
        <v>0</v>
      </c>
      <c r="AL412" s="1268"/>
      <c r="AM412" s="1268">
        <f t="shared" si="66"/>
        <v>0</v>
      </c>
      <c r="AN412" s="1268"/>
      <c r="AV412" s="1268">
        <f t="shared" si="67"/>
        <v>0</v>
      </c>
      <c r="AW412" s="1268"/>
      <c r="AX412" s="1268">
        <f t="shared" si="68"/>
        <v>0</v>
      </c>
      <c r="AY412" s="1268"/>
      <c r="AZ412" s="1268">
        <f t="shared" si="69"/>
        <v>0</v>
      </c>
      <c r="BA412" s="1268"/>
      <c r="BB412" s="1268">
        <f t="shared" si="70"/>
        <v>0</v>
      </c>
      <c r="BC412" s="1268"/>
      <c r="BD412" s="1268">
        <f t="shared" si="71"/>
        <v>0</v>
      </c>
      <c r="BE412" s="1268"/>
      <c r="BQ412" s="201"/>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row>
    <row r="413" spans="8:124" customFormat="1" hidden="1" outlineLevel="1" x14ac:dyDescent="0.15">
      <c r="K413" s="480" t="str">
        <f t="shared" si="61"/>
        <v>San Gallo</v>
      </c>
      <c r="R413" s="1275">
        <v>0.27</v>
      </c>
      <c r="S413" s="1275"/>
      <c r="T413" s="1275">
        <v>0.42</v>
      </c>
      <c r="U413" s="1275"/>
      <c r="V413" s="1275">
        <v>0.56999999999999995</v>
      </c>
      <c r="W413" s="1275"/>
      <c r="X413" s="1275">
        <v>0.74</v>
      </c>
      <c r="Y413" s="1275"/>
      <c r="Z413" s="1275">
        <v>0.85</v>
      </c>
      <c r="AA413" s="1275"/>
      <c r="AE413" s="1268">
        <f t="shared" si="62"/>
        <v>0</v>
      </c>
      <c r="AF413" s="1268"/>
      <c r="AG413" s="1268">
        <f t="shared" si="63"/>
        <v>0</v>
      </c>
      <c r="AH413" s="1268"/>
      <c r="AI413" s="1268">
        <f t="shared" si="64"/>
        <v>0</v>
      </c>
      <c r="AJ413" s="1268"/>
      <c r="AK413" s="1268">
        <f t="shared" si="65"/>
        <v>0</v>
      </c>
      <c r="AL413" s="1268"/>
      <c r="AM413" s="1268">
        <f t="shared" si="66"/>
        <v>0</v>
      </c>
      <c r="AN413" s="1268"/>
      <c r="AV413" s="1268">
        <f t="shared" si="67"/>
        <v>0</v>
      </c>
      <c r="AW413" s="1268"/>
      <c r="AX413" s="1268">
        <f t="shared" si="68"/>
        <v>0</v>
      </c>
      <c r="AY413" s="1268"/>
      <c r="AZ413" s="1268">
        <f t="shared" si="69"/>
        <v>0</v>
      </c>
      <c r="BA413" s="1268"/>
      <c r="BB413" s="1268">
        <f t="shared" si="70"/>
        <v>0</v>
      </c>
      <c r="BC413" s="1268"/>
      <c r="BD413" s="1268">
        <f t="shared" si="71"/>
        <v>0</v>
      </c>
      <c r="BE413" s="1268"/>
      <c r="BQ413" s="201"/>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row>
    <row r="414" spans="8:124" customFormat="1" hidden="1" outlineLevel="1" x14ac:dyDescent="0.15">
      <c r="K414" s="480" t="str">
        <f t="shared" si="61"/>
        <v>Zurigo</v>
      </c>
      <c r="R414" s="1275">
        <v>0.22</v>
      </c>
      <c r="S414" s="1275"/>
      <c r="T414" s="1275">
        <v>0.37</v>
      </c>
      <c r="U414" s="1275"/>
      <c r="V414" s="1275">
        <v>0.54</v>
      </c>
      <c r="W414" s="1275"/>
      <c r="X414" s="1275">
        <v>0.67</v>
      </c>
      <c r="Y414" s="1275"/>
      <c r="Z414" s="1275">
        <v>0.81</v>
      </c>
      <c r="AA414" s="1275"/>
      <c r="AE414" s="1268">
        <f t="shared" si="62"/>
        <v>0</v>
      </c>
      <c r="AF414" s="1268"/>
      <c r="AG414" s="1268">
        <f t="shared" si="63"/>
        <v>0</v>
      </c>
      <c r="AH414" s="1268"/>
      <c r="AI414" s="1268">
        <f t="shared" si="64"/>
        <v>0</v>
      </c>
      <c r="AJ414" s="1268"/>
      <c r="AK414" s="1268">
        <f t="shared" si="65"/>
        <v>0</v>
      </c>
      <c r="AL414" s="1268"/>
      <c r="AM414" s="1268">
        <f t="shared" si="66"/>
        <v>0</v>
      </c>
      <c r="AN414" s="1268"/>
      <c r="AV414" s="1268">
        <f t="shared" si="67"/>
        <v>0</v>
      </c>
      <c r="AW414" s="1268"/>
      <c r="AX414" s="1268">
        <f t="shared" si="68"/>
        <v>0</v>
      </c>
      <c r="AY414" s="1268"/>
      <c r="AZ414" s="1268">
        <f t="shared" si="69"/>
        <v>0</v>
      </c>
      <c r="BA414" s="1268"/>
      <c r="BB414" s="1268">
        <f t="shared" si="70"/>
        <v>0</v>
      </c>
      <c r="BC414" s="1268"/>
      <c r="BD414" s="1268">
        <f t="shared" si="71"/>
        <v>0</v>
      </c>
      <c r="BE414" s="1268"/>
      <c r="BQ414" s="201"/>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row>
    <row r="415" spans="8:124" customFormat="1" hidden="1" outlineLevel="1" x14ac:dyDescent="0.15">
      <c r="BQ415" s="201"/>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row>
    <row r="416" spans="8:124" customFormat="1" hidden="1" outlineLevel="1" x14ac:dyDescent="0.15">
      <c r="H416" t="str">
        <f>H402</f>
        <v>Prozess</v>
      </c>
      <c r="BQ416" s="201"/>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row>
    <row r="417" spans="8:153" hidden="1" outlineLevel="1" x14ac:dyDescent="0.15">
      <c r="H417" s="483" t="str">
        <f>H330</f>
        <v>Ibrido</v>
      </c>
      <c r="R417" s="1269" t="s">
        <v>788</v>
      </c>
      <c r="S417" s="1269"/>
      <c r="T417" s="1269"/>
      <c r="U417" s="1269"/>
      <c r="V417" s="1269"/>
      <c r="W417" s="1269"/>
      <c r="X417" s="1269"/>
      <c r="Y417" s="1269"/>
      <c r="Z417" s="1269"/>
      <c r="AA417" s="1269"/>
      <c r="AE417" s="1269" t="s">
        <v>788</v>
      </c>
      <c r="AF417" s="1269"/>
      <c r="AG417" s="1269"/>
      <c r="AH417" s="1269"/>
      <c r="AI417" s="1269"/>
      <c r="AJ417" s="1269"/>
      <c r="AK417" s="1269"/>
      <c r="AL417" s="1269"/>
      <c r="AM417" s="1269"/>
      <c r="AN417" s="1269"/>
      <c r="AV417" s="1269" t="s">
        <v>788</v>
      </c>
      <c r="AW417" s="1269"/>
      <c r="AX417" s="1269"/>
      <c r="AY417" s="1269"/>
      <c r="AZ417" s="1269"/>
      <c r="BA417" s="1269"/>
      <c r="BB417" s="1269"/>
      <c r="BC417" s="1269"/>
      <c r="BD417" s="1269"/>
      <c r="BE417" s="1269"/>
      <c r="BQ417" s="201"/>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8:153" hidden="1" outlineLevel="1" x14ac:dyDescent="0.15">
      <c r="H418"/>
      <c r="R418" s="1269">
        <v>6</v>
      </c>
      <c r="S418" s="1269"/>
      <c r="T418" s="1269">
        <v>10</v>
      </c>
      <c r="U418" s="1269"/>
      <c r="V418" s="1269">
        <v>14</v>
      </c>
      <c r="W418" s="1269"/>
      <c r="X418" s="1269">
        <v>18</v>
      </c>
      <c r="Y418" s="1269"/>
      <c r="Z418" s="1269">
        <v>22</v>
      </c>
      <c r="AA418" s="1269"/>
      <c r="AE418" s="1269">
        <v>6</v>
      </c>
      <c r="AF418" s="1269"/>
      <c r="AG418" s="1269">
        <v>10</v>
      </c>
      <c r="AH418" s="1269"/>
      <c r="AI418" s="1269">
        <v>14</v>
      </c>
      <c r="AJ418" s="1269"/>
      <c r="AK418" s="1269">
        <v>18</v>
      </c>
      <c r="AL418" s="1269"/>
      <c r="AM418" s="1269">
        <v>22</v>
      </c>
      <c r="AN418" s="1269"/>
      <c r="AO418" s="1325">
        <f>SUM(AE419:AN426)</f>
        <v>0</v>
      </c>
      <c r="AP418" s="1326"/>
      <c r="AV418" s="1269">
        <v>6</v>
      </c>
      <c r="AW418" s="1269"/>
      <c r="AX418" s="1269">
        <v>10</v>
      </c>
      <c r="AY418" s="1269"/>
      <c r="AZ418" s="1269">
        <v>14</v>
      </c>
      <c r="BA418" s="1269"/>
      <c r="BB418" s="1269">
        <v>18</v>
      </c>
      <c r="BC418" s="1269"/>
      <c r="BD418" s="1269">
        <v>22</v>
      </c>
      <c r="BE418" s="1269"/>
      <c r="BF418" s="1325">
        <f>SUM(AV419:BE426)</f>
        <v>0</v>
      </c>
      <c r="BG418" s="1326"/>
      <c r="BQ418" s="201"/>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8:153" hidden="1" outlineLevel="1" x14ac:dyDescent="0.15">
      <c r="H419"/>
      <c r="K419" s="480" t="str">
        <f>K377</f>
        <v>Basilea</v>
      </c>
      <c r="R419" s="1275">
        <v>0.19</v>
      </c>
      <c r="S419" s="1275"/>
      <c r="T419" s="1275">
        <v>0.36</v>
      </c>
      <c r="U419" s="1275"/>
      <c r="V419" s="1275">
        <v>0.53</v>
      </c>
      <c r="W419" s="1275"/>
      <c r="X419" s="1275">
        <v>0.72</v>
      </c>
      <c r="Y419" s="1275"/>
      <c r="Z419" s="1275">
        <v>0.88</v>
      </c>
      <c r="AA419" s="1275"/>
      <c r="AE419" s="1268">
        <f>IF($AE$366=$H$416,IF($AE$367=$H$417,IF($AE$368=AE$418,IF($AE$369=$K419,R419,0),0),0),0)</f>
        <v>0</v>
      </c>
      <c r="AF419" s="1268"/>
      <c r="AG419" s="1268">
        <f t="shared" ref="AG419" si="72">IF($AE$366=$H$416,IF($AE$367=$H$417,IF($AE$368=AG$418,IF($AE$369=$K419,T419,0),0),0),0)</f>
        <v>0</v>
      </c>
      <c r="AH419" s="1268"/>
      <c r="AI419" s="1268">
        <f t="shared" ref="AI419" si="73">IF($AE$366=$H$416,IF($AE$367=$H$417,IF($AE$368=AI$418,IF($AE$369=$K419,V419,0),0),0),0)</f>
        <v>0</v>
      </c>
      <c r="AJ419" s="1268"/>
      <c r="AK419" s="1268">
        <f t="shared" ref="AK419" si="74">IF($AE$366=$H$416,IF($AE$367=$H$417,IF($AE$368=AK$418,IF($AE$369=$K419,X419,0),0),0),0)</f>
        <v>0</v>
      </c>
      <c r="AL419" s="1268"/>
      <c r="AM419" s="1268">
        <f t="shared" ref="AM419" si="75">IF($AE$366=$H$416,IF($AE$367=$H$417,IF($AE$368=AM$418,IF($AE$369=$K419,Z419,0),0),0),0)</f>
        <v>0</v>
      </c>
      <c r="AN419" s="1268"/>
      <c r="AV419" s="1268">
        <f>IF($AV$366=$H$416,IF($AV$367=$H$417,IF($AV$368=AV$418,IF($AV$369=$K419,R419,0),0),0),0)</f>
        <v>0</v>
      </c>
      <c r="AW419" s="1268"/>
      <c r="AX419" s="1268">
        <f t="shared" ref="AX419" si="76">IF($AV$366=$H$416,IF($AV$367=$H$417,IF($AV$368=AX$418,IF($AV$369=$K419,T419,0),0),0),0)</f>
        <v>0</v>
      </c>
      <c r="AY419" s="1268"/>
      <c r="AZ419" s="1268">
        <f t="shared" ref="AZ419" si="77">IF($AV$366=$H$416,IF($AV$367=$H$417,IF($AV$368=AZ$418,IF($AV$369=$K419,V419,0),0),0),0)</f>
        <v>0</v>
      </c>
      <c r="BA419" s="1268"/>
      <c r="BB419" s="1268">
        <f t="shared" ref="BB419" si="78">IF($AV$366=$H$416,IF($AV$367=$H$417,IF($AV$368=BB$418,IF($AV$369=$K419,X419,0),0),0),0)</f>
        <v>0</v>
      </c>
      <c r="BC419" s="1268"/>
      <c r="BD419" s="1268">
        <f t="shared" ref="BD419" si="79">IF($AV$366=$H$416,IF($AV$367=$H$417,IF($AV$368=BD$418,IF($AV$369=$K419,Z419,0),0),0),0)</f>
        <v>0</v>
      </c>
      <c r="BE419" s="1268"/>
      <c r="BQ419" s="201"/>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8:153" hidden="1" outlineLevel="1" x14ac:dyDescent="0.15">
      <c r="H420"/>
      <c r="K420" s="480" t="str">
        <f t="shared" ref="K420:K426" si="80">K378</f>
        <v>Berna</v>
      </c>
      <c r="R420" s="1274">
        <v>0.23</v>
      </c>
      <c r="S420" s="1274"/>
      <c r="T420" s="1274">
        <v>0.39</v>
      </c>
      <c r="U420" s="1274"/>
      <c r="V420" s="1274">
        <v>0.56000000000000005</v>
      </c>
      <c r="W420" s="1274"/>
      <c r="X420" s="1274">
        <v>0.74</v>
      </c>
      <c r="Y420" s="1274"/>
      <c r="Z420" s="1274">
        <v>0.9</v>
      </c>
      <c r="AA420" s="1274"/>
      <c r="AE420" s="1268">
        <f t="shared" ref="AE420:AE425" si="81">IF($AE$366=$H$416,IF($AE$367=$H$417,IF($AE$368=AE$418,IF($AE$369=$K420,R420,0),0),0),0)</f>
        <v>0</v>
      </c>
      <c r="AF420" s="1268"/>
      <c r="AG420" s="1268">
        <f t="shared" ref="AG420:AG426" si="82">IF($AE$366=$H$416,IF($AE$367=$H$417,IF($AE$368=AG$418,IF($AE$369=$K420,T420,0),0),0),0)</f>
        <v>0</v>
      </c>
      <c r="AH420" s="1268"/>
      <c r="AI420" s="1268">
        <f t="shared" ref="AI420:AI426" si="83">IF($AE$366=$H$416,IF($AE$367=$H$417,IF($AE$368=AI$418,IF($AE$369=$K420,V420,0),0),0),0)</f>
        <v>0</v>
      </c>
      <c r="AJ420" s="1268"/>
      <c r="AK420" s="1268">
        <f t="shared" ref="AK420:AK426" si="84">IF($AE$366=$H$416,IF($AE$367=$H$417,IF($AE$368=AK$418,IF($AE$369=$K420,X420,0),0),0),0)</f>
        <v>0</v>
      </c>
      <c r="AL420" s="1268"/>
      <c r="AM420" s="1268">
        <f t="shared" ref="AM420:AM426" si="85">IF($AE$366=$H$416,IF($AE$367=$H$417,IF($AE$368=AM$418,IF($AE$369=$K420,Z420,0),0),0),0)</f>
        <v>0</v>
      </c>
      <c r="AN420" s="1268"/>
      <c r="AV420" s="1268">
        <f t="shared" ref="AV420:AV426" si="86">IF($AV$366=$H$416,IF($AV$367=$H$417,IF($AV$368=AV$418,IF($AV$369=$K420,R420,0),0),0),0)</f>
        <v>0</v>
      </c>
      <c r="AW420" s="1268"/>
      <c r="AX420" s="1268">
        <f t="shared" ref="AX420:AX426" si="87">IF($AV$366=$H$416,IF($AV$367=$H$417,IF($AV$368=AX$418,IF($AV$369=$K420,T420,0),0),0),0)</f>
        <v>0</v>
      </c>
      <c r="AY420" s="1268"/>
      <c r="AZ420" s="1268">
        <f t="shared" ref="AZ420:AZ426" si="88">IF($AV$366=$H$416,IF($AV$367=$H$417,IF($AV$368=AZ$418,IF($AV$369=$K420,V420,0),0),0),0)</f>
        <v>0</v>
      </c>
      <c r="BA420" s="1268"/>
      <c r="BB420" s="1268">
        <f t="shared" ref="BB420:BB426" si="89">IF($AV$366=$H$416,IF($AV$367=$H$417,IF($AV$368=BB$418,IF($AV$369=$K420,X420,0),0),0),0)</f>
        <v>0</v>
      </c>
      <c r="BC420" s="1268"/>
      <c r="BD420" s="1268">
        <f t="shared" ref="BD420:BD426" si="90">IF($AV$366=$H$416,IF($AV$367=$H$417,IF($AV$368=BD$418,IF($AV$369=$K420,Z420,0),0),0),0)</f>
        <v>0</v>
      </c>
      <c r="BE420" s="1268"/>
      <c r="BQ420" s="201"/>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8:153" hidden="1" outlineLevel="1" x14ac:dyDescent="0.15">
      <c r="H421"/>
      <c r="K421" s="480" t="str">
        <f t="shared" si="80"/>
        <v>Davos</v>
      </c>
      <c r="R421" s="1275">
        <v>0.45</v>
      </c>
      <c r="S421" s="1275"/>
      <c r="T421" s="1275">
        <v>0.62</v>
      </c>
      <c r="U421" s="1275"/>
      <c r="V421" s="1276">
        <v>0.8</v>
      </c>
      <c r="W421" s="1276"/>
      <c r="X421" s="1275">
        <v>0.9</v>
      </c>
      <c r="Y421" s="1275"/>
      <c r="Z421" s="1275">
        <v>0.95</v>
      </c>
      <c r="AA421" s="1275"/>
      <c r="AE421" s="1268">
        <f t="shared" si="81"/>
        <v>0</v>
      </c>
      <c r="AF421" s="1268"/>
      <c r="AG421" s="1268">
        <f t="shared" si="82"/>
        <v>0</v>
      </c>
      <c r="AH421" s="1268"/>
      <c r="AI421" s="1268">
        <f t="shared" si="83"/>
        <v>0</v>
      </c>
      <c r="AJ421" s="1268"/>
      <c r="AK421" s="1268">
        <f t="shared" si="84"/>
        <v>0</v>
      </c>
      <c r="AL421" s="1268"/>
      <c r="AM421" s="1268">
        <f t="shared" si="85"/>
        <v>0</v>
      </c>
      <c r="AN421" s="1268"/>
      <c r="AV421" s="1268">
        <f t="shared" si="86"/>
        <v>0</v>
      </c>
      <c r="AW421" s="1268"/>
      <c r="AX421" s="1268">
        <f t="shared" si="87"/>
        <v>0</v>
      </c>
      <c r="AY421" s="1268"/>
      <c r="AZ421" s="1268">
        <f t="shared" si="88"/>
        <v>0</v>
      </c>
      <c r="BA421" s="1268"/>
      <c r="BB421" s="1268">
        <f t="shared" si="89"/>
        <v>0</v>
      </c>
      <c r="BC421" s="1268"/>
      <c r="BD421" s="1268">
        <f t="shared" si="90"/>
        <v>0</v>
      </c>
      <c r="BE421" s="1268"/>
      <c r="BQ421" s="20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8:153" hidden="1" outlineLevel="1" x14ac:dyDescent="0.15">
      <c r="H422"/>
      <c r="K422" s="480" t="str">
        <f t="shared" si="80"/>
        <v>Ginevra</v>
      </c>
      <c r="R422" s="1274">
        <v>0.21</v>
      </c>
      <c r="S422" s="1274"/>
      <c r="T422" s="1274">
        <v>0.36</v>
      </c>
      <c r="U422" s="1274"/>
      <c r="V422" s="1274">
        <v>0.53</v>
      </c>
      <c r="W422" s="1274"/>
      <c r="X422" s="1274">
        <v>0.72</v>
      </c>
      <c r="Y422" s="1274"/>
      <c r="Z422" s="1274">
        <v>0.88</v>
      </c>
      <c r="AA422" s="1274"/>
      <c r="AE422" s="1268">
        <f t="shared" si="81"/>
        <v>0</v>
      </c>
      <c r="AF422" s="1268"/>
      <c r="AG422" s="1268">
        <f t="shared" si="82"/>
        <v>0</v>
      </c>
      <c r="AH422" s="1268"/>
      <c r="AI422" s="1268">
        <f t="shared" si="83"/>
        <v>0</v>
      </c>
      <c r="AJ422" s="1268"/>
      <c r="AK422" s="1268">
        <f t="shared" si="84"/>
        <v>0</v>
      </c>
      <c r="AL422" s="1268"/>
      <c r="AM422" s="1268">
        <f t="shared" si="85"/>
        <v>0</v>
      </c>
      <c r="AN422" s="1268"/>
      <c r="AV422" s="1268">
        <f t="shared" si="86"/>
        <v>0</v>
      </c>
      <c r="AW422" s="1268"/>
      <c r="AX422" s="1268">
        <f t="shared" si="87"/>
        <v>0</v>
      </c>
      <c r="AY422" s="1268"/>
      <c r="AZ422" s="1268">
        <f t="shared" si="88"/>
        <v>0</v>
      </c>
      <c r="BA422" s="1268"/>
      <c r="BB422" s="1268">
        <f t="shared" si="89"/>
        <v>0</v>
      </c>
      <c r="BC422" s="1268"/>
      <c r="BD422" s="1268">
        <f t="shared" si="90"/>
        <v>0</v>
      </c>
      <c r="BE422" s="1268"/>
      <c r="BQ422" s="201"/>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8:153" hidden="1" outlineLevel="1" x14ac:dyDescent="0.15">
      <c r="H423"/>
      <c r="K423" s="480" t="str">
        <f t="shared" si="80"/>
        <v>La-Chaux-de-Fonds</v>
      </c>
      <c r="R423" s="1274">
        <v>0.31</v>
      </c>
      <c r="S423" s="1274"/>
      <c r="T423" s="1274">
        <v>0.5</v>
      </c>
      <c r="U423" s="1274"/>
      <c r="V423" s="1274">
        <v>0.67</v>
      </c>
      <c r="W423" s="1274"/>
      <c r="X423" s="1274">
        <v>0.84</v>
      </c>
      <c r="Y423" s="1274"/>
      <c r="Z423" s="1274">
        <v>0.94</v>
      </c>
      <c r="AA423" s="1274"/>
      <c r="AE423" s="1268">
        <f t="shared" si="81"/>
        <v>0</v>
      </c>
      <c r="AF423" s="1268"/>
      <c r="AG423" s="1268">
        <f t="shared" si="82"/>
        <v>0</v>
      </c>
      <c r="AH423" s="1268"/>
      <c r="AI423" s="1268">
        <f t="shared" si="83"/>
        <v>0</v>
      </c>
      <c r="AJ423" s="1268"/>
      <c r="AK423" s="1268">
        <f t="shared" si="84"/>
        <v>0</v>
      </c>
      <c r="AL423" s="1268"/>
      <c r="AM423" s="1268">
        <f t="shared" si="85"/>
        <v>0</v>
      </c>
      <c r="AN423" s="1268"/>
      <c r="AV423" s="1268">
        <f t="shared" si="86"/>
        <v>0</v>
      </c>
      <c r="AW423" s="1268"/>
      <c r="AX423" s="1268">
        <f t="shared" si="87"/>
        <v>0</v>
      </c>
      <c r="AY423" s="1268"/>
      <c r="AZ423" s="1268">
        <f t="shared" si="88"/>
        <v>0</v>
      </c>
      <c r="BA423" s="1268"/>
      <c r="BB423" s="1268">
        <f t="shared" si="89"/>
        <v>0</v>
      </c>
      <c r="BC423" s="1268"/>
      <c r="BD423" s="1268">
        <f t="shared" si="90"/>
        <v>0</v>
      </c>
      <c r="BE423" s="1268"/>
      <c r="BQ423" s="201"/>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8:153" hidden="1" outlineLevel="1" x14ac:dyDescent="0.15">
      <c r="H424"/>
      <c r="K424" s="480" t="str">
        <f t="shared" si="80"/>
        <v>Lugano</v>
      </c>
      <c r="R424" s="1275">
        <v>0.12</v>
      </c>
      <c r="S424" s="1275"/>
      <c r="T424" s="1275">
        <v>0.3</v>
      </c>
      <c r="U424" s="1275"/>
      <c r="V424" s="1275">
        <v>0.46</v>
      </c>
      <c r="W424" s="1275"/>
      <c r="X424" s="1275">
        <v>0.63</v>
      </c>
      <c r="Y424" s="1275"/>
      <c r="Z424" s="1275">
        <v>0.81</v>
      </c>
      <c r="AA424" s="1275"/>
      <c r="AE424" s="1268">
        <f t="shared" si="81"/>
        <v>0</v>
      </c>
      <c r="AF424" s="1268"/>
      <c r="AG424" s="1268">
        <f t="shared" si="82"/>
        <v>0</v>
      </c>
      <c r="AH424" s="1268"/>
      <c r="AI424" s="1268">
        <f t="shared" si="83"/>
        <v>0</v>
      </c>
      <c r="AJ424" s="1268"/>
      <c r="AK424" s="1268">
        <f t="shared" si="84"/>
        <v>0</v>
      </c>
      <c r="AL424" s="1268"/>
      <c r="AM424" s="1268">
        <f t="shared" si="85"/>
        <v>0</v>
      </c>
      <c r="AN424" s="1268"/>
      <c r="AV424" s="1268">
        <f t="shared" si="86"/>
        <v>0</v>
      </c>
      <c r="AW424" s="1268"/>
      <c r="AX424" s="1268">
        <f t="shared" si="87"/>
        <v>0</v>
      </c>
      <c r="AY424" s="1268"/>
      <c r="AZ424" s="1268">
        <f t="shared" si="88"/>
        <v>0</v>
      </c>
      <c r="BA424" s="1268"/>
      <c r="BB424" s="1268">
        <f t="shared" si="89"/>
        <v>0</v>
      </c>
      <c r="BC424" s="1268"/>
      <c r="BD424" s="1268">
        <f t="shared" si="90"/>
        <v>0</v>
      </c>
      <c r="BE424" s="1268"/>
      <c r="BQ424" s="201"/>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8:153" hidden="1" outlineLevel="1" x14ac:dyDescent="0.15">
      <c r="H425"/>
      <c r="K425" s="480" t="str">
        <f t="shared" si="80"/>
        <v>San Gallo</v>
      </c>
      <c r="R425" s="1275">
        <v>0.27</v>
      </c>
      <c r="S425" s="1275"/>
      <c r="T425" s="1275">
        <v>0.45</v>
      </c>
      <c r="U425" s="1275"/>
      <c r="V425" s="1275">
        <v>0.62</v>
      </c>
      <c r="W425" s="1275"/>
      <c r="X425" s="1275">
        <v>0.8</v>
      </c>
      <c r="Y425" s="1275"/>
      <c r="Z425" s="1275">
        <v>0.93</v>
      </c>
      <c r="AA425" s="1275"/>
      <c r="AE425" s="1268">
        <f t="shared" si="81"/>
        <v>0</v>
      </c>
      <c r="AF425" s="1268"/>
      <c r="AG425" s="1268">
        <f t="shared" si="82"/>
        <v>0</v>
      </c>
      <c r="AH425" s="1268"/>
      <c r="AI425" s="1268">
        <f t="shared" si="83"/>
        <v>0</v>
      </c>
      <c r="AJ425" s="1268"/>
      <c r="AK425" s="1268">
        <f t="shared" si="84"/>
        <v>0</v>
      </c>
      <c r="AL425" s="1268"/>
      <c r="AM425" s="1268">
        <f t="shared" si="85"/>
        <v>0</v>
      </c>
      <c r="AN425" s="1268"/>
      <c r="AV425" s="1268">
        <f t="shared" si="86"/>
        <v>0</v>
      </c>
      <c r="AW425" s="1268"/>
      <c r="AX425" s="1268">
        <f t="shared" si="87"/>
        <v>0</v>
      </c>
      <c r="AY425" s="1268"/>
      <c r="AZ425" s="1268">
        <f t="shared" si="88"/>
        <v>0</v>
      </c>
      <c r="BA425" s="1268"/>
      <c r="BB425" s="1268">
        <f t="shared" si="89"/>
        <v>0</v>
      </c>
      <c r="BC425" s="1268"/>
      <c r="BD425" s="1268">
        <f t="shared" si="90"/>
        <v>0</v>
      </c>
      <c r="BE425" s="1268"/>
      <c r="BQ425" s="201"/>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8:153" hidden="1" outlineLevel="1" x14ac:dyDescent="0.15">
      <c r="H426"/>
      <c r="K426" s="480" t="str">
        <f t="shared" si="80"/>
        <v>Zurigo</v>
      </c>
      <c r="R426" s="1275">
        <v>0.22</v>
      </c>
      <c r="S426" s="1275"/>
      <c r="T426" s="1275">
        <v>0.39</v>
      </c>
      <c r="U426" s="1275"/>
      <c r="V426" s="1275">
        <v>0.55000000000000004</v>
      </c>
      <c r="W426" s="1275"/>
      <c r="X426" s="1275">
        <v>0.74</v>
      </c>
      <c r="Y426" s="1275"/>
      <c r="Z426" s="1275">
        <v>0.9</v>
      </c>
      <c r="AA426" s="1275"/>
      <c r="AE426" s="1268">
        <f>IF($AE$366=$H$416,IF($AE$367=$H$417,IF($AE$368=AE$418,IF($AE$369=$K426,R426,0),0),0),0)</f>
        <v>0</v>
      </c>
      <c r="AF426" s="1268"/>
      <c r="AG426" s="1268">
        <f t="shared" si="82"/>
        <v>0</v>
      </c>
      <c r="AH426" s="1268"/>
      <c r="AI426" s="1268">
        <f t="shared" si="83"/>
        <v>0</v>
      </c>
      <c r="AJ426" s="1268"/>
      <c r="AK426" s="1268">
        <f t="shared" si="84"/>
        <v>0</v>
      </c>
      <c r="AL426" s="1268"/>
      <c r="AM426" s="1268">
        <f t="shared" si="85"/>
        <v>0</v>
      </c>
      <c r="AN426" s="1268"/>
      <c r="AV426" s="1268">
        <f t="shared" si="86"/>
        <v>0</v>
      </c>
      <c r="AW426" s="1268"/>
      <c r="AX426" s="1268">
        <f t="shared" si="87"/>
        <v>0</v>
      </c>
      <c r="AY426" s="1268"/>
      <c r="AZ426" s="1268">
        <f t="shared" si="88"/>
        <v>0</v>
      </c>
      <c r="BA426" s="1268"/>
      <c r="BB426" s="1268">
        <f t="shared" si="89"/>
        <v>0</v>
      </c>
      <c r="BC426" s="1268"/>
      <c r="BD426" s="1268">
        <f t="shared" si="90"/>
        <v>0</v>
      </c>
      <c r="BE426" s="1268"/>
      <c r="BQ426" s="201"/>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8:153" hidden="1" outlineLevel="1" x14ac:dyDescent="0.15">
      <c r="U427"/>
      <c r="BQ427" s="201"/>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8:153" hidden="1" outlineLevel="1" x14ac:dyDescent="0.15">
      <c r="U428"/>
      <c r="BQ428" s="201"/>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8:153" ht="16" hidden="1" outlineLevel="1" x14ac:dyDescent="0.2">
      <c r="H429" s="488" t="s">
        <v>795</v>
      </c>
      <c r="I429" s="283"/>
      <c r="J429" s="283"/>
      <c r="K429" s="283"/>
      <c r="L429" s="283"/>
      <c r="M429" s="283"/>
      <c r="N429" s="283"/>
      <c r="O429" s="283"/>
      <c r="P429" s="283"/>
      <c r="Q429" s="283"/>
      <c r="R429" s="477"/>
      <c r="S429" s="283"/>
      <c r="T429" s="477"/>
      <c r="U429" s="485"/>
      <c r="V429" s="477"/>
      <c r="W429" s="283"/>
      <c r="X429" s="477"/>
      <c r="Y429" s="283"/>
      <c r="Z429" s="486"/>
      <c r="AA429" s="283"/>
      <c r="AB429" s="283"/>
      <c r="AC429" s="283"/>
      <c r="AD429" s="283"/>
      <c r="AE429" s="283"/>
      <c r="AF429" s="283"/>
      <c r="AG429" s="283"/>
      <c r="AH429" s="283"/>
      <c r="AI429" s="283"/>
      <c r="AJ429" s="283"/>
      <c r="AK429" s="283"/>
      <c r="AL429" s="1363">
        <f>SUM(AO376:AP426)</f>
        <v>0</v>
      </c>
      <c r="AM429" s="1342"/>
      <c r="AN429" s="1342"/>
      <c r="AO429" s="1342"/>
      <c r="AP429" s="1342"/>
      <c r="AV429" s="283"/>
      <c r="AW429" s="283"/>
      <c r="AX429" s="283"/>
      <c r="AY429" s="283"/>
      <c r="AZ429" s="283"/>
      <c r="BA429" s="283"/>
      <c r="BB429" s="283"/>
      <c r="BC429" s="1363">
        <f>SUM(BF376:BG426)</f>
        <v>0</v>
      </c>
      <c r="BD429" s="1342"/>
      <c r="BE429" s="1342"/>
      <c r="BF429" s="1342"/>
      <c r="BG429" s="1342"/>
      <c r="BQ429" s="201"/>
      <c r="DU429"/>
      <c r="DV429"/>
      <c r="DW429"/>
      <c r="DX429"/>
      <c r="DY429"/>
      <c r="DZ429"/>
      <c r="EA429"/>
      <c r="EB429"/>
      <c r="EC429"/>
      <c r="ED429"/>
      <c r="EE429"/>
      <c r="EF429"/>
      <c r="EG429"/>
      <c r="EH429"/>
      <c r="EI429"/>
      <c r="EJ429"/>
      <c r="EK429"/>
      <c r="EL429"/>
      <c r="EM429"/>
      <c r="EN429"/>
      <c r="EO429"/>
      <c r="EP429"/>
      <c r="EQ429"/>
      <c r="ER429"/>
      <c r="ES429"/>
      <c r="ET429"/>
      <c r="EU429"/>
      <c r="EV429"/>
      <c r="EW429"/>
    </row>
    <row r="430" spans="8:153" hidden="1" outlineLevel="1" x14ac:dyDescent="0.15">
      <c r="BQ430" s="201"/>
      <c r="DU430"/>
      <c r="DV430"/>
      <c r="DW430"/>
      <c r="DX430"/>
      <c r="DY430"/>
      <c r="DZ430"/>
      <c r="EA430"/>
      <c r="EB430"/>
      <c r="EC430"/>
      <c r="ED430"/>
      <c r="EE430"/>
      <c r="EF430"/>
      <c r="EG430"/>
      <c r="EH430"/>
      <c r="EI430"/>
      <c r="EJ430"/>
      <c r="EK430"/>
      <c r="EL430"/>
      <c r="EM430"/>
      <c r="EN430"/>
      <c r="EO430"/>
      <c r="EP430"/>
      <c r="EQ430"/>
      <c r="ER430"/>
      <c r="ES430"/>
      <c r="ET430"/>
      <c r="EU430"/>
      <c r="EV430"/>
      <c r="EW430"/>
    </row>
    <row r="431" spans="8:153" hidden="1" outlineLevel="1" x14ac:dyDescent="0.15">
      <c r="BQ431" s="201"/>
      <c r="DU431"/>
      <c r="DV431"/>
      <c r="DW431"/>
      <c r="DX431"/>
      <c r="DY431"/>
      <c r="DZ431"/>
      <c r="EA431"/>
      <c r="EB431"/>
      <c r="EC431"/>
      <c r="ED431"/>
      <c r="EE431"/>
      <c r="EF431"/>
      <c r="EG431"/>
      <c r="EH431"/>
      <c r="EI431"/>
      <c r="EJ431"/>
      <c r="EK431"/>
      <c r="EL431"/>
      <c r="EM431"/>
      <c r="EN431"/>
      <c r="EO431"/>
      <c r="EP431"/>
      <c r="EQ431"/>
      <c r="ER431"/>
      <c r="ES431"/>
      <c r="ET431"/>
      <c r="EU431"/>
      <c r="EV431"/>
      <c r="EW431"/>
    </row>
    <row r="432" spans="8:153" hidden="1" outlineLevel="1" x14ac:dyDescent="0.15">
      <c r="H432" s="753" t="s">
        <v>1285</v>
      </c>
      <c r="I432" s="751"/>
      <c r="J432" s="751"/>
      <c r="K432" s="751"/>
      <c r="L432" s="751"/>
      <c r="M432" s="751"/>
      <c r="N432" s="751"/>
      <c r="O432" s="751"/>
      <c r="P432" s="751"/>
      <c r="Q432" s="751"/>
      <c r="R432" s="751"/>
      <c r="S432" s="751"/>
      <c r="T432" s="751"/>
      <c r="U432" s="752"/>
      <c r="V432" s="751"/>
      <c r="W432" s="751"/>
      <c r="X432" s="751"/>
      <c r="Y432" s="751"/>
      <c r="Z432" s="751"/>
      <c r="AA432" s="751"/>
      <c r="AB432" s="751"/>
      <c r="AC432" s="751"/>
      <c r="AD432" s="751"/>
      <c r="AE432" s="751"/>
      <c r="AF432" s="751"/>
      <c r="AG432" s="751"/>
      <c r="AH432" s="751"/>
      <c r="AI432" s="751"/>
      <c r="AJ432" s="751"/>
      <c r="AK432" s="751"/>
      <c r="AL432" s="751"/>
      <c r="AM432" s="751"/>
      <c r="AN432" s="751"/>
      <c r="AO432" s="751"/>
      <c r="AP432" s="751"/>
      <c r="AQ432" s="751"/>
      <c r="AR432" s="751"/>
      <c r="AS432" s="751"/>
      <c r="AT432" s="751"/>
      <c r="AU432" s="751"/>
      <c r="AV432" s="751"/>
      <c r="AW432" s="751"/>
      <c r="AX432" s="751"/>
      <c r="AY432" s="751"/>
      <c r="AZ432" s="751"/>
      <c r="BA432" s="751"/>
      <c r="BB432" s="751"/>
      <c r="BC432" s="751"/>
      <c r="BD432" s="751"/>
      <c r="BE432" s="751"/>
      <c r="BF432" s="751"/>
      <c r="BG432" s="751"/>
      <c r="BH432" s="751"/>
      <c r="BI432" s="751"/>
      <c r="BJ432" s="751"/>
      <c r="BK432" s="751"/>
      <c r="BL432" s="751"/>
      <c r="BM432" s="751"/>
      <c r="BN432" s="751"/>
      <c r="BQ432" s="201"/>
      <c r="DU432"/>
      <c r="DV432"/>
      <c r="DW432"/>
      <c r="DX432"/>
      <c r="DY432"/>
      <c r="DZ432"/>
      <c r="EA432"/>
      <c r="EB432"/>
      <c r="EC432"/>
      <c r="ED432"/>
      <c r="EE432"/>
      <c r="EF432"/>
      <c r="EG432"/>
      <c r="EH432"/>
      <c r="EI432"/>
      <c r="EJ432"/>
      <c r="EK432"/>
      <c r="EL432"/>
      <c r="EM432"/>
      <c r="EN432"/>
      <c r="EO432"/>
      <c r="EP432"/>
      <c r="EQ432"/>
      <c r="ER432"/>
      <c r="ES432"/>
      <c r="ET432"/>
      <c r="EU432"/>
      <c r="EV432"/>
      <c r="EW432"/>
    </row>
    <row r="433" spans="8:153" hidden="1" outlineLevel="1" x14ac:dyDescent="0.15">
      <c r="BQ433" s="201"/>
      <c r="BT433" s="63" t="s">
        <v>1286</v>
      </c>
      <c r="DU433"/>
      <c r="DV433"/>
      <c r="DW433"/>
      <c r="DX433"/>
      <c r="DY433"/>
      <c r="DZ433"/>
      <c r="EA433"/>
      <c r="EB433"/>
      <c r="EC433"/>
      <c r="ED433"/>
      <c r="EE433"/>
      <c r="EF433"/>
      <c r="EG433"/>
      <c r="EH433"/>
      <c r="EI433"/>
      <c r="EJ433"/>
      <c r="EK433"/>
      <c r="EL433"/>
      <c r="EM433"/>
      <c r="EN433"/>
      <c r="EO433"/>
      <c r="EP433"/>
      <c r="EQ433"/>
      <c r="ER433"/>
      <c r="ES433"/>
      <c r="ET433"/>
      <c r="EU433"/>
      <c r="EV433"/>
      <c r="EW433"/>
    </row>
    <row r="434" spans="8:153" hidden="1" outlineLevel="1" x14ac:dyDescent="0.15">
      <c r="R434" s="1324" t="s">
        <v>788</v>
      </c>
      <c r="S434" s="1324"/>
      <c r="T434" s="1324"/>
      <c r="U434" s="1324"/>
      <c r="V434" s="1324"/>
      <c r="W434" s="1324"/>
      <c r="X434" s="1324"/>
      <c r="Y434" s="1324"/>
      <c r="Z434" s="1324"/>
      <c r="AA434" s="1324"/>
      <c r="AE434" s="1324" t="s">
        <v>788</v>
      </c>
      <c r="AF434" s="1324"/>
      <c r="AG434" s="1324"/>
      <c r="AH434" s="1324"/>
      <c r="AI434" s="1324"/>
      <c r="AJ434" s="1324"/>
      <c r="AK434" s="1324"/>
      <c r="AL434" s="1324"/>
      <c r="AM434" s="1324"/>
      <c r="AN434" s="1324"/>
      <c r="AV434" s="1324" t="s">
        <v>788</v>
      </c>
      <c r="AW434" s="1324"/>
      <c r="AX434" s="1324"/>
      <c r="AY434" s="1324"/>
      <c r="AZ434" s="1324"/>
      <c r="BA434" s="1324"/>
      <c r="BB434" s="1324"/>
      <c r="BC434" s="1324"/>
      <c r="BD434" s="1324"/>
      <c r="BE434" s="1324"/>
      <c r="BQ434" s="201"/>
      <c r="BT434" s="63" t="s">
        <v>1288</v>
      </c>
      <c r="DU434"/>
      <c r="DV434"/>
      <c r="DW434"/>
      <c r="DX434"/>
      <c r="DY434"/>
      <c r="DZ434"/>
      <c r="EA434"/>
      <c r="EB434"/>
      <c r="EC434"/>
      <c r="ED434"/>
      <c r="EE434"/>
      <c r="EF434"/>
      <c r="EG434"/>
      <c r="EH434"/>
      <c r="EI434"/>
      <c r="EJ434"/>
      <c r="EK434"/>
      <c r="EL434"/>
      <c r="EM434"/>
      <c r="EN434"/>
      <c r="EO434"/>
      <c r="EP434"/>
      <c r="EQ434"/>
      <c r="ER434"/>
      <c r="ES434"/>
      <c r="ET434"/>
      <c r="EU434"/>
      <c r="EV434"/>
      <c r="EW434"/>
    </row>
    <row r="435" spans="8:153" hidden="1" outlineLevel="1" x14ac:dyDescent="0.15">
      <c r="R435" s="1324">
        <v>6</v>
      </c>
      <c r="S435" s="1324"/>
      <c r="T435" s="1324">
        <v>10</v>
      </c>
      <c r="U435" s="1324"/>
      <c r="V435" s="1324">
        <v>14</v>
      </c>
      <c r="W435" s="1324"/>
      <c r="X435" s="1324">
        <v>18</v>
      </c>
      <c r="Y435" s="1324"/>
      <c r="Z435" s="1324">
        <v>22</v>
      </c>
      <c r="AA435" s="1324"/>
      <c r="AE435" s="1324">
        <v>6</v>
      </c>
      <c r="AF435" s="1324"/>
      <c r="AG435" s="1324">
        <v>10</v>
      </c>
      <c r="AH435" s="1324"/>
      <c r="AI435" s="1324">
        <v>14</v>
      </c>
      <c r="AJ435" s="1324"/>
      <c r="AK435" s="1324">
        <v>18</v>
      </c>
      <c r="AL435" s="1324"/>
      <c r="AM435" s="1324">
        <v>22</v>
      </c>
      <c r="AN435" s="1324"/>
      <c r="AO435" s="1537">
        <f>SUM(AE436:AN439)</f>
        <v>0</v>
      </c>
      <c r="AP435" s="1538"/>
      <c r="AV435" s="1324">
        <v>6</v>
      </c>
      <c r="AW435" s="1324"/>
      <c r="AX435" s="1324">
        <v>10</v>
      </c>
      <c r="AY435" s="1324"/>
      <c r="AZ435" s="1324">
        <v>14</v>
      </c>
      <c r="BA435" s="1324"/>
      <c r="BB435" s="1324">
        <v>18</v>
      </c>
      <c r="BC435" s="1324"/>
      <c r="BD435" s="1324">
        <v>22</v>
      </c>
      <c r="BE435" s="1324"/>
      <c r="BF435" s="1537">
        <f>SUM(AV436:BE439)</f>
        <v>0</v>
      </c>
      <c r="BG435" s="1538"/>
      <c r="BQ435" s="201"/>
      <c r="BT435" s="63" t="s">
        <v>1283</v>
      </c>
      <c r="DU435"/>
      <c r="DV435"/>
      <c r="DW435"/>
      <c r="DX435"/>
      <c r="DY435"/>
      <c r="DZ435"/>
      <c r="EA435"/>
      <c r="EB435"/>
      <c r="EC435"/>
      <c r="ED435"/>
      <c r="EE435"/>
      <c r="EF435"/>
      <c r="EG435"/>
      <c r="EH435"/>
      <c r="EI435"/>
      <c r="EJ435"/>
      <c r="EK435"/>
      <c r="EL435"/>
      <c r="EM435"/>
      <c r="EN435"/>
      <c r="EO435"/>
      <c r="EP435"/>
      <c r="EQ435"/>
      <c r="ER435"/>
      <c r="ES435"/>
      <c r="ET435"/>
      <c r="EU435"/>
      <c r="EV435"/>
      <c r="EW435"/>
    </row>
    <row r="436" spans="8:153" hidden="1" outlineLevel="1" x14ac:dyDescent="0.15">
      <c r="H436"/>
      <c r="I436" s="161" t="str">
        <f>I84</f>
        <v>Pompe circolazione caldo</v>
      </c>
      <c r="R436" s="1517">
        <v>1</v>
      </c>
      <c r="S436" s="1517"/>
      <c r="T436" s="1517">
        <v>0.4</v>
      </c>
      <c r="U436" s="1517"/>
      <c r="V436" s="1517">
        <v>0</v>
      </c>
      <c r="W436" s="1517"/>
      <c r="X436" s="1517">
        <v>0</v>
      </c>
      <c r="Y436" s="1517"/>
      <c r="Z436" s="1517">
        <v>0</v>
      </c>
      <c r="AA436" s="1517"/>
      <c r="AE436" s="1343">
        <f>IF($AE$368=AE435,R436,0)</f>
        <v>0</v>
      </c>
      <c r="AF436" s="1343"/>
      <c r="AG436" s="1343">
        <f t="shared" ref="AG436" si="91">IF($AE$368=AG435,T436,0)</f>
        <v>0</v>
      </c>
      <c r="AH436" s="1343"/>
      <c r="AI436" s="1343">
        <f>IF($AE$368=AI435,V436,0)</f>
        <v>0</v>
      </c>
      <c r="AJ436" s="1343"/>
      <c r="AK436" s="1343">
        <f t="shared" ref="AK436" si="92">IF($AE$368=AK435,X436,0)</f>
        <v>0</v>
      </c>
      <c r="AL436" s="1343"/>
      <c r="AM436" s="1343">
        <f t="shared" ref="AM436" si="93">IF($AE$368=AM435,Z436,0)</f>
        <v>0</v>
      </c>
      <c r="AN436" s="1343"/>
      <c r="AO436" s="70"/>
      <c r="AP436" s="70"/>
      <c r="AV436" s="1268">
        <f>IF($AV$368=AV435,R436,0)</f>
        <v>0</v>
      </c>
      <c r="AW436" s="1268"/>
      <c r="AX436" s="1268">
        <f t="shared" ref="AX436" si="94">IF($AV$368=AX435,T436,0)</f>
        <v>0</v>
      </c>
      <c r="AY436" s="1268"/>
      <c r="AZ436" s="1268">
        <f>IF($AV$368=AZ435,V436,0)</f>
        <v>0</v>
      </c>
      <c r="BA436" s="1268"/>
      <c r="BB436" s="1268">
        <f>IF($AV$368=BB435,X436,0)</f>
        <v>0</v>
      </c>
      <c r="BC436" s="1268"/>
      <c r="BD436" s="1268">
        <f t="shared" ref="BD436" si="95">IF($AV$368=BD435,Z436,0)</f>
        <v>0</v>
      </c>
      <c r="BE436" s="1268"/>
      <c r="BF436" s="70"/>
      <c r="BG436" s="70"/>
      <c r="BQ436" s="201"/>
      <c r="DU436"/>
      <c r="DV436"/>
      <c r="DW436"/>
      <c r="DX436"/>
      <c r="DY436"/>
      <c r="DZ436"/>
      <c r="EA436"/>
      <c r="EB436"/>
      <c r="EC436"/>
      <c r="ED436"/>
      <c r="EE436"/>
      <c r="EF436"/>
      <c r="EG436"/>
      <c r="EH436"/>
      <c r="EI436"/>
      <c r="EJ436"/>
      <c r="EK436"/>
      <c r="EL436"/>
      <c r="EM436"/>
      <c r="EN436"/>
      <c r="EO436"/>
      <c r="EP436"/>
      <c r="EQ436"/>
      <c r="ER436"/>
      <c r="ES436"/>
      <c r="ET436"/>
      <c r="EU436"/>
      <c r="EV436"/>
      <c r="EW436"/>
    </row>
    <row r="437" spans="8:153" hidden="1" outlineLevel="1" x14ac:dyDescent="0.15">
      <c r="H437"/>
      <c r="I437" s="161"/>
      <c r="R437" s="747"/>
      <c r="S437" s="747"/>
      <c r="T437" s="747"/>
      <c r="U437" s="747"/>
      <c r="V437" s="747"/>
      <c r="W437" s="747"/>
      <c r="X437" s="747"/>
      <c r="Y437" s="747"/>
      <c r="Z437" s="747"/>
      <c r="AA437" s="747"/>
      <c r="AE437" s="748"/>
      <c r="AF437" s="748"/>
      <c r="AG437" s="748"/>
      <c r="AH437" s="748"/>
      <c r="AI437" s="748"/>
      <c r="AJ437" s="748"/>
      <c r="AK437" s="748"/>
      <c r="AL437" s="748"/>
      <c r="AM437" s="748"/>
      <c r="AN437" s="748"/>
      <c r="AO437" s="70"/>
      <c r="AP437" s="70"/>
      <c r="BF437" s="70"/>
      <c r="BG437" s="70"/>
      <c r="BQ437" s="201"/>
      <c r="DU437"/>
      <c r="DV437"/>
      <c r="DW437"/>
      <c r="DX437"/>
      <c r="DY437"/>
      <c r="DZ437"/>
      <c r="EA437"/>
      <c r="EB437"/>
      <c r="EC437"/>
      <c r="ED437"/>
      <c r="EE437"/>
      <c r="EF437"/>
      <c r="EG437"/>
      <c r="EH437"/>
      <c r="EI437"/>
      <c r="EJ437"/>
      <c r="EK437"/>
      <c r="EL437"/>
      <c r="EM437"/>
      <c r="EN437"/>
      <c r="EO437"/>
      <c r="EP437"/>
      <c r="EQ437"/>
      <c r="ER437"/>
      <c r="ES437"/>
      <c r="ET437"/>
      <c r="EU437"/>
      <c r="EV437"/>
      <c r="EW437"/>
    </row>
    <row r="438" spans="8:153" hidden="1" outlineLevel="1" x14ac:dyDescent="0.15">
      <c r="H438"/>
      <c r="I438" s="749" t="str">
        <f>I436</f>
        <v>Pompe circolazione caldo</v>
      </c>
      <c r="J438" s="283"/>
      <c r="K438" s="283"/>
      <c r="L438" s="283"/>
      <c r="M438" s="283"/>
      <c r="N438" s="283"/>
      <c r="O438" s="283"/>
      <c r="P438" s="283"/>
      <c r="Q438" s="283"/>
      <c r="U438"/>
      <c r="AO438" s="1532">
        <f>AO435</f>
        <v>0</v>
      </c>
      <c r="AP438" s="1532"/>
      <c r="BF438" s="1532">
        <f>BF435</f>
        <v>0</v>
      </c>
      <c r="BG438" s="1532"/>
      <c r="BQ438" s="201"/>
      <c r="DU438"/>
      <c r="DV438"/>
      <c r="DW438"/>
      <c r="DX438"/>
      <c r="DY438"/>
      <c r="DZ438"/>
      <c r="EA438"/>
      <c r="EB438"/>
      <c r="EC438"/>
      <c r="ED438"/>
      <c r="EE438"/>
      <c r="EF438"/>
      <c r="EG438"/>
      <c r="EH438"/>
      <c r="EI438"/>
      <c r="EJ438"/>
      <c r="EK438"/>
      <c r="EL438"/>
      <c r="EM438"/>
      <c r="EN438"/>
      <c r="EO438"/>
      <c r="EP438"/>
      <c r="EQ438"/>
      <c r="ER438"/>
      <c r="ES438"/>
      <c r="ET438"/>
      <c r="EU438"/>
      <c r="EV438"/>
      <c r="EW438"/>
    </row>
    <row r="439" spans="8:153" hidden="1" outlineLevel="1" x14ac:dyDescent="0.15">
      <c r="H439"/>
      <c r="I439" s="750" t="str">
        <f>I86</f>
        <v>Pompe nebulizzazione</v>
      </c>
      <c r="J439" s="475"/>
      <c r="K439" s="475"/>
      <c r="L439" s="475"/>
      <c r="M439" s="475"/>
      <c r="N439" s="475"/>
      <c r="O439" s="475"/>
      <c r="P439" s="475"/>
      <c r="Q439" s="475"/>
      <c r="V439" s="27"/>
      <c r="W439" s="27"/>
      <c r="Z439" s="1349">
        <v>0.5</v>
      </c>
      <c r="AA439" s="1349"/>
      <c r="AO439" s="1533">
        <f>Z439</f>
        <v>0.5</v>
      </c>
      <c r="AP439" s="1533"/>
      <c r="BF439" s="1533">
        <f>Z439</f>
        <v>0.5</v>
      </c>
      <c r="BG439" s="1533"/>
      <c r="BQ439" s="201"/>
      <c r="DU439"/>
      <c r="DV439"/>
      <c r="DW439"/>
      <c r="DX439"/>
      <c r="DY439"/>
      <c r="DZ439"/>
      <c r="EA439"/>
      <c r="EB439"/>
      <c r="EC439"/>
      <c r="ED439"/>
      <c r="EE439"/>
      <c r="EF439"/>
      <c r="EG439"/>
      <c r="EH439"/>
      <c r="EI439"/>
      <c r="EJ439"/>
      <c r="EK439"/>
      <c r="EL439"/>
      <c r="EM439"/>
      <c r="EN439"/>
      <c r="EO439"/>
      <c r="EP439"/>
      <c r="EQ439"/>
      <c r="ER439"/>
      <c r="ES439"/>
      <c r="ET439"/>
      <c r="EU439"/>
      <c r="EV439"/>
      <c r="EW439"/>
    </row>
    <row r="440" spans="8:153" hidden="1" outlineLevel="1" x14ac:dyDescent="0.15">
      <c r="I440" s="750" t="str">
        <f>I88</f>
        <v>Ventilatori raffreddato /condensatore</v>
      </c>
      <c r="J440" s="475"/>
      <c r="K440" s="475"/>
      <c r="L440" s="475"/>
      <c r="M440" s="475"/>
      <c r="N440" s="475"/>
      <c r="O440" s="475"/>
      <c r="P440" s="475"/>
      <c r="Q440" s="475"/>
      <c r="V440" s="27"/>
      <c r="W440" s="27"/>
      <c r="Z440" s="1349">
        <v>1</v>
      </c>
      <c r="AA440" s="1349"/>
      <c r="AO440" s="1533">
        <f t="shared" ref="AO440:AO441" si="96">Z440</f>
        <v>1</v>
      </c>
      <c r="AP440" s="1533"/>
      <c r="BF440" s="1533">
        <f t="shared" ref="BF440:BF441" si="97">Z440</f>
        <v>1</v>
      </c>
      <c r="BG440" s="1533"/>
      <c r="BQ440" s="201"/>
      <c r="DU440"/>
      <c r="DV440"/>
      <c r="DW440"/>
      <c r="DX440"/>
      <c r="DY440"/>
      <c r="DZ440"/>
      <c r="EA440"/>
      <c r="EB440"/>
      <c r="EC440"/>
      <c r="ED440"/>
      <c r="EE440"/>
      <c r="EF440"/>
      <c r="EG440"/>
      <c r="EH440"/>
      <c r="EI440"/>
      <c r="EJ440"/>
      <c r="EK440"/>
      <c r="EL440"/>
      <c r="EM440"/>
      <c r="EN440"/>
      <c r="EO440"/>
      <c r="EP440"/>
      <c r="EQ440"/>
      <c r="ER440"/>
      <c r="ES440"/>
      <c r="ET440"/>
      <c r="EU440"/>
      <c r="EV440"/>
      <c r="EW440"/>
    </row>
    <row r="441" spans="8:153" hidden="1" outlineLevel="1" x14ac:dyDescent="0.15">
      <c r="I441" s="750">
        <f>I90</f>
        <v>0</v>
      </c>
      <c r="J441" s="475"/>
      <c r="K441" s="475"/>
      <c r="L441" s="475"/>
      <c r="M441" s="475"/>
      <c r="N441" s="475"/>
      <c r="O441" s="475"/>
      <c r="P441" s="475"/>
      <c r="Q441" s="475"/>
      <c r="U441"/>
      <c r="Z441" s="1349">
        <v>1</v>
      </c>
      <c r="AA441" s="1349"/>
      <c r="AO441" s="1533">
        <f t="shared" si="96"/>
        <v>1</v>
      </c>
      <c r="AP441" s="1533"/>
      <c r="BF441" s="1533">
        <f t="shared" si="97"/>
        <v>1</v>
      </c>
      <c r="BG441" s="1533"/>
      <c r="BQ441" s="201"/>
      <c r="DU441"/>
      <c r="DV441"/>
      <c r="DW441"/>
      <c r="DX441"/>
      <c r="DY441"/>
      <c r="DZ441"/>
      <c r="EA441"/>
      <c r="EB441"/>
      <c r="EC441"/>
      <c r="ED441"/>
      <c r="EE441"/>
      <c r="EF441"/>
      <c r="EG441"/>
      <c r="EH441"/>
      <c r="EI441"/>
      <c r="EJ441"/>
      <c r="EK441"/>
      <c r="EL441"/>
      <c r="EM441"/>
      <c r="EN441"/>
      <c r="EO441"/>
      <c r="EP441"/>
      <c r="EQ441"/>
      <c r="ER441"/>
      <c r="ES441"/>
      <c r="ET441"/>
      <c r="EU441"/>
      <c r="EV441"/>
      <c r="EW441"/>
    </row>
    <row r="442" spans="8:153" hidden="1" outlineLevel="1" x14ac:dyDescent="0.15">
      <c r="U442"/>
      <c r="AO442" s="70"/>
      <c r="AP442" s="70"/>
      <c r="BF442" s="70"/>
      <c r="BG442" s="70"/>
      <c r="BQ442" s="201"/>
      <c r="DU442"/>
      <c r="DV442"/>
      <c r="DW442"/>
      <c r="DX442"/>
      <c r="DY442"/>
      <c r="DZ442"/>
      <c r="EA442"/>
      <c r="EB442"/>
      <c r="EC442"/>
      <c r="ED442"/>
      <c r="EE442"/>
      <c r="EF442"/>
      <c r="EG442"/>
      <c r="EH442"/>
      <c r="EI442"/>
      <c r="EJ442"/>
      <c r="EK442"/>
      <c r="EL442"/>
      <c r="EM442"/>
      <c r="EN442"/>
      <c r="EO442"/>
      <c r="EP442"/>
      <c r="EQ442"/>
      <c r="ER442"/>
      <c r="ES442"/>
      <c r="ET442"/>
      <c r="EU442"/>
      <c r="EV442"/>
      <c r="EW442"/>
    </row>
    <row r="443" spans="8:153" hidden="1" outlineLevel="1" x14ac:dyDescent="0.15">
      <c r="I443" s="1054" t="s">
        <v>1677</v>
      </c>
      <c r="J443" s="1055"/>
      <c r="K443" s="1055"/>
      <c r="L443" s="1055"/>
      <c r="M443" s="1055"/>
      <c r="N443" s="1055"/>
      <c r="O443" s="1055"/>
      <c r="P443" s="1055"/>
      <c r="Q443" s="1055"/>
      <c r="R443" s="210"/>
      <c r="S443" s="210"/>
      <c r="T443" s="210"/>
      <c r="U443" s="210"/>
      <c r="V443" s="210"/>
      <c r="W443" s="210"/>
      <c r="X443" s="210"/>
      <c r="Y443" s="210"/>
      <c r="Z443" s="210"/>
      <c r="AA443" s="210"/>
      <c r="AB443" s="210"/>
      <c r="AC443" s="210"/>
      <c r="AD443" s="210"/>
      <c r="AE443" s="210"/>
      <c r="AF443" s="210"/>
      <c r="AG443" s="210"/>
      <c r="AH443" s="210"/>
      <c r="AI443" s="210"/>
      <c r="AJ443" s="210"/>
      <c r="AK443" s="210"/>
      <c r="AL443" s="210"/>
      <c r="AM443" s="210"/>
      <c r="AN443" s="210"/>
      <c r="AO443" s="1584"/>
      <c r="AP443" s="1584"/>
      <c r="AQ443" s="210"/>
      <c r="AR443" s="210"/>
      <c r="AS443" s="210"/>
      <c r="AT443" s="210"/>
      <c r="AU443" s="210"/>
      <c r="AV443" s="210"/>
      <c r="AW443" s="210"/>
      <c r="AX443" s="210"/>
      <c r="AY443" s="210"/>
      <c r="AZ443" s="210"/>
      <c r="BA443" s="210"/>
      <c r="BB443" s="210"/>
      <c r="BC443" s="210"/>
      <c r="BD443" s="210"/>
      <c r="BE443" s="210"/>
      <c r="BF443" s="1056"/>
      <c r="BG443" s="1056"/>
      <c r="BH443" s="210"/>
      <c r="BI443" s="210"/>
      <c r="BJ443" s="210"/>
      <c r="BK443" s="210"/>
      <c r="BL443" s="210"/>
      <c r="BM443" s="210"/>
      <c r="BN443" s="210"/>
      <c r="BQ443" s="201"/>
      <c r="DU443"/>
      <c r="DV443"/>
      <c r="DW443"/>
      <c r="DX443"/>
      <c r="DY443"/>
      <c r="DZ443"/>
      <c r="EA443"/>
      <c r="EB443"/>
      <c r="EC443"/>
      <c r="ED443"/>
      <c r="EE443"/>
      <c r="EF443"/>
      <c r="EG443"/>
      <c r="EH443"/>
      <c r="EI443"/>
      <c r="EJ443"/>
      <c r="EK443"/>
      <c r="EL443"/>
      <c r="EM443"/>
      <c r="EN443"/>
      <c r="EO443"/>
      <c r="EP443"/>
      <c r="EQ443"/>
      <c r="ER443"/>
      <c r="ES443"/>
      <c r="ET443"/>
      <c r="EU443"/>
      <c r="EV443"/>
      <c r="EW443"/>
    </row>
    <row r="444" spans="8:153" hidden="1" outlineLevel="1" x14ac:dyDescent="0.15">
      <c r="H444"/>
      <c r="J444" s="283"/>
      <c r="K444" s="283"/>
      <c r="L444" s="283"/>
      <c r="M444" s="283"/>
      <c r="N444" s="283"/>
      <c r="O444" s="283"/>
      <c r="P444" s="283"/>
      <c r="Q444" s="283"/>
      <c r="U444"/>
      <c r="AO444" s="1532"/>
      <c r="AP444" s="1532"/>
      <c r="BF444" s="1532">
        <f>BF440</f>
        <v>1</v>
      </c>
      <c r="BG444" s="1532"/>
      <c r="BQ444" s="201"/>
      <c r="DU444"/>
      <c r="DV444"/>
      <c r="DW444"/>
      <c r="DX444"/>
      <c r="DY444"/>
      <c r="DZ444"/>
      <c r="EA444"/>
      <c r="EB444"/>
      <c r="EC444"/>
      <c r="ED444"/>
      <c r="EE444"/>
      <c r="EF444"/>
      <c r="EG444"/>
      <c r="EH444"/>
      <c r="EI444"/>
      <c r="EJ444"/>
      <c r="EK444"/>
      <c r="EL444"/>
      <c r="EM444"/>
      <c r="EN444"/>
      <c r="EO444"/>
      <c r="EP444"/>
      <c r="EQ444"/>
      <c r="ER444"/>
      <c r="ES444"/>
      <c r="ET444"/>
      <c r="EU444"/>
      <c r="EV444"/>
      <c r="EW444"/>
    </row>
    <row r="445" spans="8:153" hidden="1" outlineLevel="1" x14ac:dyDescent="0.15">
      <c r="BQ445" s="201"/>
      <c r="DU445"/>
      <c r="DV445"/>
      <c r="DW445"/>
      <c r="DX445"/>
      <c r="DY445"/>
      <c r="DZ445"/>
      <c r="EA445"/>
      <c r="EB445"/>
      <c r="EC445"/>
      <c r="ED445"/>
      <c r="EE445"/>
      <c r="EF445"/>
      <c r="EG445"/>
      <c r="EH445"/>
      <c r="EI445"/>
      <c r="EJ445"/>
      <c r="EK445"/>
      <c r="EL445"/>
      <c r="EM445"/>
      <c r="EN445"/>
      <c r="EO445"/>
      <c r="EP445"/>
      <c r="EQ445"/>
      <c r="ER445"/>
      <c r="ES445"/>
      <c r="ET445"/>
      <c r="EU445"/>
      <c r="EV445"/>
      <c r="EW445"/>
    </row>
    <row r="446" spans="8:153" hidden="1" outlineLevel="1" x14ac:dyDescent="0.15">
      <c r="H446" s="753" t="s">
        <v>816</v>
      </c>
      <c r="I446" s="751"/>
      <c r="J446" s="751"/>
      <c r="K446" s="751"/>
      <c r="L446" s="751"/>
      <c r="M446" s="751"/>
      <c r="N446" s="751"/>
      <c r="O446" s="751"/>
      <c r="P446" s="751"/>
      <c r="Q446" s="751"/>
      <c r="R446" s="751"/>
      <c r="S446" s="751"/>
      <c r="T446" s="751"/>
      <c r="U446" s="752"/>
      <c r="V446" s="751"/>
      <c r="W446" s="751"/>
      <c r="X446" s="751"/>
      <c r="Y446" s="751"/>
      <c r="Z446" s="751"/>
      <c r="AA446" s="751"/>
      <c r="AB446" s="751"/>
      <c r="AC446" s="751"/>
      <c r="AD446" s="751"/>
      <c r="AE446" s="751"/>
      <c r="AF446" s="751"/>
      <c r="AG446" s="751"/>
      <c r="AH446" s="751"/>
      <c r="AI446" s="751"/>
      <c r="AJ446" s="751"/>
      <c r="AK446" s="751"/>
      <c r="AL446" s="751"/>
      <c r="AM446" s="751"/>
      <c r="AN446" s="751"/>
      <c r="AO446" s="751"/>
      <c r="AP446" s="751"/>
      <c r="AQ446" s="751"/>
      <c r="AR446" s="751"/>
      <c r="AS446" s="751"/>
      <c r="AT446" s="751"/>
      <c r="AU446" s="751"/>
      <c r="AV446" s="751"/>
      <c r="AW446" s="751"/>
      <c r="AX446" s="751"/>
      <c r="AY446" s="751"/>
      <c r="AZ446" s="751"/>
      <c r="BA446" s="751"/>
      <c r="BB446" s="751"/>
      <c r="BC446" s="751"/>
      <c r="BD446" s="751"/>
      <c r="BE446" s="751"/>
      <c r="BF446" s="751"/>
      <c r="BG446" s="751"/>
      <c r="BH446" s="751"/>
      <c r="BI446" s="751"/>
      <c r="BJ446" s="751"/>
      <c r="BK446" s="751"/>
      <c r="BL446" s="751"/>
      <c r="BM446" s="751"/>
      <c r="BN446" s="751"/>
      <c r="BQ446" s="201"/>
      <c r="DU446"/>
      <c r="DV446"/>
      <c r="DW446"/>
      <c r="DX446"/>
      <c r="DY446"/>
      <c r="DZ446"/>
      <c r="EA446"/>
      <c r="EB446"/>
      <c r="EC446"/>
      <c r="ED446"/>
      <c r="EE446"/>
      <c r="EF446"/>
      <c r="EG446"/>
      <c r="EH446"/>
      <c r="EI446"/>
      <c r="EJ446"/>
      <c r="EK446"/>
      <c r="EL446"/>
      <c r="EM446"/>
      <c r="EN446"/>
      <c r="EO446"/>
      <c r="EP446"/>
      <c r="EQ446"/>
      <c r="ER446"/>
      <c r="ES446"/>
      <c r="ET446"/>
      <c r="EU446"/>
      <c r="EV446"/>
      <c r="EW446"/>
    </row>
    <row r="447" spans="8:153" hidden="1" outlineLevel="1" x14ac:dyDescent="0.15">
      <c r="BQ447" s="201"/>
      <c r="BT447" s="63" t="s">
        <v>1286</v>
      </c>
      <c r="DU447"/>
      <c r="DV447"/>
      <c r="DW447"/>
      <c r="DX447"/>
      <c r="DY447"/>
      <c r="DZ447"/>
      <c r="EA447"/>
      <c r="EB447"/>
      <c r="EC447"/>
      <c r="ED447"/>
      <c r="EE447"/>
      <c r="EF447"/>
      <c r="EG447"/>
      <c r="EH447"/>
      <c r="EI447"/>
      <c r="EJ447"/>
      <c r="EK447"/>
      <c r="EL447"/>
      <c r="EM447"/>
      <c r="EN447"/>
      <c r="EO447"/>
      <c r="EP447"/>
      <c r="EQ447"/>
      <c r="ER447"/>
      <c r="ES447"/>
      <c r="ET447"/>
      <c r="EU447"/>
      <c r="EV447"/>
      <c r="EW447"/>
    </row>
    <row r="448" spans="8:153" hidden="1" outlineLevel="1" x14ac:dyDescent="0.15">
      <c r="H448"/>
      <c r="J448" s="475" t="str">
        <f>X!C355</f>
        <v>Impianto con free-cooling</v>
      </c>
      <c r="K448" s="475"/>
      <c r="L448" s="475"/>
      <c r="M448" s="475"/>
      <c r="N448" s="475"/>
      <c r="O448" s="475"/>
      <c r="P448" s="475"/>
      <c r="Q448" s="475"/>
      <c r="V448" s="27"/>
      <c r="W448" s="27"/>
      <c r="AE448" s="1529" t="str">
        <f>IF(AE459=1,J448,"")</f>
        <v/>
      </c>
      <c r="AF448" s="1529"/>
      <c r="AG448" s="1529"/>
      <c r="AH448" s="1529"/>
      <c r="AI448" s="1529"/>
      <c r="AJ448" s="1529"/>
      <c r="AK448" s="1529"/>
      <c r="AL448" s="1529"/>
      <c r="AM448" s="1529"/>
      <c r="AN448" s="1529"/>
      <c r="AO448" s="1529"/>
      <c r="AP448" s="1529"/>
      <c r="AV448" s="1529" t="str">
        <f>IF(BC459=1,J448,"")</f>
        <v/>
      </c>
      <c r="AW448" s="1529"/>
      <c r="AX448" s="1529"/>
      <c r="AY448" s="1529"/>
      <c r="AZ448" s="1529"/>
      <c r="BA448" s="1529"/>
      <c r="BB448" s="1529"/>
      <c r="BC448" s="1529"/>
      <c r="BD448" s="1529"/>
      <c r="BE448" s="1529"/>
      <c r="BF448" s="1529"/>
      <c r="BG448" s="1529"/>
      <c r="BQ448" s="201"/>
      <c r="DU448"/>
      <c r="DV448"/>
      <c r="DW448"/>
      <c r="DX448"/>
      <c r="DY448"/>
      <c r="DZ448"/>
      <c r="EA448"/>
      <c r="EB448"/>
      <c r="EC448"/>
      <c r="ED448"/>
      <c r="EE448"/>
      <c r="EF448"/>
      <c r="EG448"/>
      <c r="EH448"/>
      <c r="EI448"/>
      <c r="EJ448"/>
      <c r="EK448"/>
      <c r="EL448"/>
      <c r="EM448"/>
      <c r="EN448"/>
      <c r="EO448"/>
      <c r="EP448"/>
      <c r="EQ448"/>
      <c r="ER448"/>
      <c r="ES448"/>
      <c r="ET448"/>
      <c r="EU448"/>
      <c r="EV448"/>
      <c r="EW448"/>
    </row>
    <row r="449" spans="7:153" hidden="1" outlineLevel="1" x14ac:dyDescent="0.15">
      <c r="J449" s="475"/>
      <c r="K449" s="475"/>
      <c r="L449" s="475"/>
      <c r="M449" s="475"/>
      <c r="N449" s="475"/>
      <c r="O449" s="475"/>
      <c r="P449" s="475"/>
      <c r="Q449" s="475"/>
      <c r="V449" s="27"/>
      <c r="W449" s="27"/>
      <c r="BQ449" s="201"/>
      <c r="DU449"/>
      <c r="DV449"/>
      <c r="DW449"/>
      <c r="DX449"/>
      <c r="DY449"/>
      <c r="DZ449"/>
      <c r="EA449"/>
      <c r="EB449"/>
      <c r="EC449"/>
      <c r="ED449"/>
      <c r="EE449"/>
      <c r="EF449"/>
      <c r="EG449"/>
      <c r="EH449"/>
      <c r="EI449"/>
      <c r="EJ449"/>
      <c r="EK449"/>
      <c r="EL449"/>
      <c r="EM449"/>
      <c r="EN449"/>
      <c r="EO449"/>
      <c r="EP449"/>
      <c r="EQ449"/>
      <c r="ER449"/>
      <c r="ES449"/>
      <c r="ET449"/>
      <c r="EU449"/>
      <c r="EV449"/>
      <c r="EW449"/>
    </row>
    <row r="450" spans="7:153" hidden="1" outlineLevel="1" x14ac:dyDescent="0.15">
      <c r="J450" s="475"/>
      <c r="K450" s="475"/>
      <c r="L450" s="475"/>
      <c r="M450" s="475"/>
      <c r="N450" s="475"/>
      <c r="O450" s="475"/>
      <c r="P450" s="475"/>
      <c r="Q450" s="475"/>
      <c r="U450"/>
      <c r="BQ450" s="201"/>
      <c r="DU450"/>
      <c r="DV450"/>
      <c r="DW450"/>
      <c r="DX450"/>
      <c r="DY450"/>
      <c r="DZ450"/>
      <c r="EA450"/>
      <c r="EB450"/>
      <c r="EC450"/>
      <c r="ED450"/>
      <c r="EE450"/>
      <c r="EF450"/>
      <c r="EG450"/>
      <c r="EH450"/>
      <c r="EI450"/>
      <c r="EJ450"/>
      <c r="EK450"/>
      <c r="EL450"/>
      <c r="EM450"/>
      <c r="EN450"/>
      <c r="EO450"/>
      <c r="EP450"/>
      <c r="EQ450"/>
      <c r="ER450"/>
      <c r="ES450"/>
      <c r="ET450"/>
      <c r="EU450"/>
      <c r="EV450"/>
      <c r="EW450"/>
    </row>
    <row r="451" spans="7:153" hidden="1" outlineLevel="1" x14ac:dyDescent="0.15">
      <c r="BQ451" s="201"/>
      <c r="DU451"/>
      <c r="DV451"/>
      <c r="DW451"/>
      <c r="DX451"/>
      <c r="DY451"/>
      <c r="DZ451"/>
      <c r="EA451"/>
      <c r="EB451"/>
      <c r="EC451"/>
      <c r="ED451"/>
      <c r="EE451"/>
      <c r="EF451"/>
      <c r="EG451"/>
      <c r="EH451"/>
      <c r="EI451"/>
      <c r="EJ451"/>
      <c r="EK451"/>
      <c r="EL451"/>
      <c r="EM451"/>
      <c r="EN451"/>
      <c r="EO451"/>
      <c r="EP451"/>
      <c r="EQ451"/>
      <c r="ER451"/>
      <c r="ES451"/>
      <c r="ET451"/>
      <c r="EU451"/>
      <c r="EV451"/>
      <c r="EW451"/>
    </row>
    <row r="452" spans="7:153" hidden="1" outlineLevel="1" x14ac:dyDescent="0.15">
      <c r="BQ452" s="201"/>
      <c r="DU452"/>
      <c r="DV452"/>
      <c r="DW452"/>
      <c r="DX452"/>
      <c r="DY452"/>
      <c r="DZ452"/>
      <c r="EA452"/>
      <c r="EB452"/>
      <c r="EC452"/>
      <c r="ED452"/>
      <c r="EE452"/>
      <c r="EF452"/>
      <c r="EG452"/>
      <c r="EH452"/>
      <c r="EI452"/>
      <c r="EJ452"/>
      <c r="EK452"/>
      <c r="EL452"/>
      <c r="EM452"/>
      <c r="EN452"/>
      <c r="EO452"/>
      <c r="EP452"/>
      <c r="EQ452"/>
      <c r="ER452"/>
      <c r="ES452"/>
      <c r="ET452"/>
      <c r="EU452"/>
      <c r="EV452"/>
      <c r="EW452"/>
    </row>
    <row r="453" spans="7:153" s="110" customFormat="1" ht="17" hidden="1" customHeight="1" outlineLevel="1" x14ac:dyDescent="0.15">
      <c r="G453"/>
      <c r="H453" s="359"/>
      <c r="I453" s="109"/>
      <c r="J453" s="109"/>
      <c r="K453" s="109"/>
      <c r="X453" s="111" t="str">
        <f>X128</f>
        <v>Variante A</v>
      </c>
      <c r="Y453" s="112"/>
      <c r="Z453" s="112"/>
      <c r="AA453" s="112"/>
      <c r="AB453" s="112"/>
      <c r="AC453" s="112"/>
      <c r="AD453" s="112"/>
      <c r="AE453" s="112"/>
      <c r="AF453" s="112"/>
      <c r="AG453" s="112"/>
      <c r="AH453" s="112"/>
      <c r="AI453" s="112"/>
      <c r="AV453" s="111" t="str">
        <f>AV128</f>
        <v/>
      </c>
      <c r="AW453" s="111"/>
      <c r="AX453" s="112"/>
      <c r="AY453" s="112"/>
      <c r="AZ453" s="112"/>
      <c r="BA453" s="112"/>
      <c r="BB453" s="112"/>
      <c r="BC453" s="112"/>
      <c r="BD453" s="112"/>
      <c r="BE453" s="112"/>
      <c r="BF453" s="112"/>
      <c r="BG453" s="112"/>
      <c r="BH453" s="112"/>
      <c r="BI453" s="112"/>
      <c r="BJ453" s="112"/>
      <c r="BK453" s="112"/>
      <c r="BL453" s="112"/>
      <c r="BM453" s="112"/>
      <c r="BN453" s="112"/>
      <c r="BO453"/>
      <c r="BP453"/>
      <c r="BQ453" s="201"/>
      <c r="BR453" s="796"/>
      <c r="BS453" s="796"/>
      <c r="BT453" s="796"/>
      <c r="BU453" s="63"/>
      <c r="BV453" s="63"/>
      <c r="BW453" s="63"/>
      <c r="BX453" s="63"/>
      <c r="BY453" s="63"/>
      <c r="BZ453" s="63"/>
      <c r="CA453" s="63"/>
      <c r="CB453" s="63"/>
      <c r="CC453" s="63"/>
      <c r="CD453" s="796"/>
      <c r="CE453" s="796"/>
      <c r="CF453" s="796"/>
      <c r="CG453" s="796"/>
      <c r="CH453" s="796"/>
      <c r="CI453" s="796"/>
      <c r="CJ453" s="796"/>
      <c r="CK453" s="796"/>
      <c r="CL453" s="796"/>
      <c r="CM453" s="796"/>
      <c r="CN453" s="796"/>
      <c r="CO453" s="796"/>
      <c r="CP453" s="796"/>
      <c r="CQ453" s="796"/>
      <c r="CR453" s="796"/>
      <c r="CS453" s="796"/>
      <c r="CT453" s="796"/>
      <c r="CU453" s="796"/>
      <c r="CV453" s="796"/>
      <c r="CW453" s="796"/>
      <c r="CX453" s="796"/>
      <c r="CY453" s="796"/>
      <c r="CZ453" s="796"/>
      <c r="DA453" s="796"/>
      <c r="DB453" s="796"/>
      <c r="DC453" s="796"/>
      <c r="DD453" s="796"/>
      <c r="DE453" s="796"/>
      <c r="DF453" s="796"/>
      <c r="DG453" s="796"/>
      <c r="DH453" s="796"/>
      <c r="DI453" s="796"/>
      <c r="DJ453" s="796"/>
      <c r="DK453" s="796"/>
      <c r="DL453" s="796"/>
      <c r="DM453" s="796"/>
      <c r="DN453" s="796"/>
      <c r="DO453" s="796"/>
      <c r="DP453" s="796"/>
      <c r="DQ453" s="796"/>
      <c r="DR453" s="796"/>
      <c r="DS453" s="796"/>
      <c r="DT453" s="796"/>
    </row>
    <row r="454" spans="7:153" s="110" customFormat="1" ht="17" hidden="1" customHeight="1" outlineLevel="1" x14ac:dyDescent="0.15">
      <c r="H454" s="359"/>
      <c r="I454" s="109"/>
      <c r="J454" s="109"/>
      <c r="K454" s="109"/>
      <c r="X454" s="109"/>
      <c r="AV454" s="109"/>
      <c r="AW454" s="109"/>
      <c r="BO454"/>
      <c r="BP454"/>
      <c r="BQ454" s="201"/>
      <c r="BR454" s="796"/>
      <c r="BS454" s="796"/>
      <c r="BT454" s="796"/>
      <c r="BU454" s="63"/>
      <c r="BV454" s="63"/>
      <c r="BW454" s="63"/>
      <c r="BX454" s="63"/>
      <c r="BY454" s="63"/>
      <c r="BZ454" s="63"/>
      <c r="CA454" s="63"/>
      <c r="CB454" s="63"/>
      <c r="CC454" s="63"/>
      <c r="CD454" s="796"/>
      <c r="CE454" s="796"/>
      <c r="CF454" s="796"/>
      <c r="CG454" s="796"/>
      <c r="CH454" s="796"/>
      <c r="CI454" s="796"/>
      <c r="CJ454" s="796"/>
      <c r="CK454" s="796"/>
      <c r="CL454" s="796"/>
      <c r="CM454" s="796"/>
      <c r="CN454" s="796"/>
      <c r="CO454" s="796"/>
      <c r="CP454" s="796"/>
      <c r="CQ454" s="796"/>
      <c r="CR454" s="796"/>
      <c r="CS454" s="796"/>
      <c r="CT454" s="796"/>
      <c r="CU454" s="796"/>
      <c r="CV454" s="796"/>
      <c r="CW454" s="796"/>
      <c r="CX454" s="796"/>
      <c r="CY454" s="796"/>
      <c r="CZ454" s="796"/>
      <c r="DA454" s="796"/>
      <c r="DB454" s="796"/>
      <c r="DC454" s="796"/>
      <c r="DD454" s="796"/>
      <c r="DE454" s="796"/>
      <c r="DF454" s="796"/>
      <c r="DG454" s="796"/>
      <c r="DH454" s="796"/>
      <c r="DI454" s="796"/>
      <c r="DJ454" s="796"/>
      <c r="DK454" s="796"/>
      <c r="DL454" s="796"/>
      <c r="DM454" s="796"/>
      <c r="DN454" s="796"/>
      <c r="DO454" s="796"/>
      <c r="DP454" s="796"/>
      <c r="DQ454" s="796"/>
      <c r="DR454" s="796"/>
      <c r="DS454" s="796"/>
      <c r="DT454" s="796"/>
    </row>
    <row r="455" spans="7:153" s="110" customFormat="1" ht="17" hidden="1" customHeight="1" outlineLevel="1" x14ac:dyDescent="0.15">
      <c r="H455" s="359"/>
      <c r="I455" s="109"/>
      <c r="J455" s="109"/>
      <c r="K455" s="109"/>
      <c r="X455" s="110" t="s">
        <v>924</v>
      </c>
      <c r="AE455" s="110" t="s">
        <v>925</v>
      </c>
      <c r="AV455" s="110" t="s">
        <v>924</v>
      </c>
      <c r="BC455" s="110" t="s">
        <v>925</v>
      </c>
      <c r="BH455"/>
      <c r="BO455"/>
      <c r="BP455"/>
      <c r="BQ455" s="201"/>
      <c r="BR455" s="796"/>
      <c r="BS455" s="796"/>
      <c r="BT455" s="796"/>
      <c r="BU455" s="63"/>
      <c r="BV455" s="63"/>
      <c r="BW455" s="63"/>
      <c r="BX455" s="63"/>
      <c r="BY455" s="63"/>
      <c r="BZ455" s="63"/>
      <c r="CA455" s="63"/>
      <c r="CB455" s="63"/>
      <c r="CC455" s="63"/>
      <c r="CD455" s="796"/>
      <c r="CE455" s="796"/>
      <c r="CF455" s="796"/>
      <c r="CG455" s="796"/>
      <c r="CH455" s="796"/>
      <c r="CI455" s="796"/>
      <c r="CJ455" s="796"/>
      <c r="CK455" s="796"/>
      <c r="CL455" s="796"/>
      <c r="CM455" s="796"/>
      <c r="CN455" s="796"/>
      <c r="CO455" s="796"/>
      <c r="CP455" s="796"/>
      <c r="CQ455" s="796"/>
      <c r="CR455" s="796"/>
      <c r="CS455" s="796"/>
      <c r="CT455" s="796"/>
      <c r="CU455" s="796"/>
      <c r="CV455" s="796"/>
      <c r="CW455" s="796"/>
      <c r="CX455" s="796"/>
      <c r="CY455" s="796"/>
      <c r="CZ455" s="796"/>
      <c r="DA455" s="796"/>
      <c r="DB455" s="796"/>
      <c r="DC455" s="796"/>
      <c r="DD455" s="796"/>
      <c r="DE455" s="796"/>
      <c r="DF455" s="796"/>
      <c r="DG455" s="796"/>
      <c r="DH455" s="796"/>
      <c r="DI455" s="796"/>
      <c r="DJ455" s="796"/>
      <c r="DK455" s="796"/>
      <c r="DL455" s="796"/>
      <c r="DM455" s="796"/>
      <c r="DN455" s="796"/>
      <c r="DO455" s="796"/>
      <c r="DP455" s="796"/>
      <c r="DQ455" s="796"/>
      <c r="DR455" s="796"/>
      <c r="DS455" s="796"/>
      <c r="DT455" s="796"/>
    </row>
    <row r="456" spans="7:153" hidden="1" outlineLevel="1" x14ac:dyDescent="0.15">
      <c r="H456" s="161" t="s">
        <v>865</v>
      </c>
      <c r="BQ456" s="201"/>
      <c r="DU456"/>
      <c r="DV456"/>
      <c r="DW456"/>
      <c r="DX456"/>
      <c r="DY456"/>
      <c r="DZ456"/>
      <c r="EA456"/>
      <c r="EB456"/>
      <c r="EC456"/>
      <c r="ED456"/>
      <c r="EE456"/>
      <c r="EF456"/>
      <c r="EG456"/>
      <c r="EH456"/>
      <c r="EI456"/>
      <c r="EJ456"/>
      <c r="EK456"/>
      <c r="EL456"/>
      <c r="EM456"/>
      <c r="EN456"/>
      <c r="EO456"/>
      <c r="EP456"/>
      <c r="EQ456"/>
      <c r="ER456"/>
      <c r="ES456"/>
      <c r="ET456"/>
      <c r="EU456"/>
      <c r="EV456"/>
      <c r="EW456"/>
    </row>
    <row r="457" spans="7:153" hidden="1" outlineLevel="1" x14ac:dyDescent="0.15">
      <c r="I457" t="s">
        <v>796</v>
      </c>
      <c r="X457" s="1298">
        <f>AN220</f>
        <v>0</v>
      </c>
      <c r="Y457" s="1298"/>
      <c r="Z457" s="1298"/>
      <c r="AA457" s="1298"/>
      <c r="AB457" s="1298"/>
      <c r="AC457" s="1298"/>
      <c r="AE457" s="1298">
        <f>AN272</f>
        <v>0</v>
      </c>
      <c r="AF457" s="1298"/>
      <c r="AG457" s="1298"/>
      <c r="AH457" s="1298"/>
      <c r="AI457" s="1298"/>
      <c r="AJ457" s="1298"/>
      <c r="AV457" s="1298">
        <f>BL225</f>
        <v>0</v>
      </c>
      <c r="AW457" s="1298"/>
      <c r="AX457" s="1298"/>
      <c r="AY457" s="1298"/>
      <c r="AZ457" s="1298"/>
      <c r="BA457" s="1298"/>
      <c r="BC457" s="1298">
        <f>BL272</f>
        <v>0</v>
      </c>
      <c r="BD457" s="1298"/>
      <c r="BE457" s="1298"/>
      <c r="BF457" s="1298"/>
      <c r="BG457" s="1298"/>
      <c r="BH457" s="1298"/>
      <c r="BQ457" s="201"/>
      <c r="DU457"/>
      <c r="DV457"/>
      <c r="DW457"/>
      <c r="DX457"/>
      <c r="DY457"/>
      <c r="DZ457"/>
      <c r="EA457"/>
      <c r="EB457"/>
      <c r="EC457"/>
      <c r="ED457"/>
      <c r="EE457"/>
      <c r="EF457"/>
      <c r="EG457"/>
      <c r="EH457"/>
      <c r="EI457"/>
      <c r="EJ457"/>
      <c r="EK457"/>
      <c r="EL457"/>
      <c r="EM457"/>
      <c r="EN457"/>
      <c r="EO457"/>
      <c r="EP457"/>
      <c r="EQ457"/>
      <c r="ER457"/>
      <c r="ES457"/>
      <c r="ET457"/>
      <c r="EU457"/>
      <c r="EV457"/>
      <c r="EW457"/>
    </row>
    <row r="458" spans="7:153" hidden="1" outlineLevel="1" x14ac:dyDescent="0.15">
      <c r="I458" t="s">
        <v>795</v>
      </c>
      <c r="X458" s="1352">
        <f>AL429</f>
        <v>0</v>
      </c>
      <c r="Y458" s="1299"/>
      <c r="Z458" s="1299"/>
      <c r="AA458" s="1299"/>
      <c r="AB458" s="1299"/>
      <c r="AC458" s="1299"/>
      <c r="AE458" s="1352">
        <f>X458</f>
        <v>0</v>
      </c>
      <c r="AF458" s="1299"/>
      <c r="AG458" s="1299"/>
      <c r="AH458" s="1299"/>
      <c r="AI458" s="1299"/>
      <c r="AJ458" s="1299"/>
      <c r="AV458" s="1352">
        <f>BC429</f>
        <v>0</v>
      </c>
      <c r="AW458" s="1299"/>
      <c r="AX458" s="1299"/>
      <c r="AY458" s="1299"/>
      <c r="AZ458" s="1299"/>
      <c r="BA458" s="1299"/>
      <c r="BC458" s="1352">
        <f>AV458</f>
        <v>0</v>
      </c>
      <c r="BD458" s="1299"/>
      <c r="BE458" s="1299"/>
      <c r="BF458" s="1299"/>
      <c r="BG458" s="1299"/>
      <c r="BH458" s="1299"/>
      <c r="BQ458" s="201"/>
      <c r="DU458"/>
      <c r="DV458"/>
      <c r="DW458"/>
      <c r="DX458"/>
      <c r="DY458"/>
      <c r="DZ458"/>
      <c r="EA458"/>
      <c r="EB458"/>
      <c r="EC458"/>
      <c r="ED458"/>
      <c r="EE458"/>
      <c r="EF458"/>
      <c r="EG458"/>
      <c r="EH458"/>
      <c r="EI458"/>
      <c r="EJ458"/>
      <c r="EK458"/>
      <c r="EL458"/>
      <c r="EM458"/>
      <c r="EN458"/>
      <c r="EO458"/>
      <c r="EP458"/>
      <c r="EQ458"/>
      <c r="ER458"/>
      <c r="ES458"/>
      <c r="ET458"/>
      <c r="EU458"/>
      <c r="EV458"/>
      <c r="EW458"/>
    </row>
    <row r="459" spans="7:153" hidden="1" outlineLevel="1" x14ac:dyDescent="0.15">
      <c r="I459" t="s">
        <v>863</v>
      </c>
      <c r="X459" s="1352">
        <f>IF(AB115=H323,1,0)</f>
        <v>0</v>
      </c>
      <c r="Y459" s="1352"/>
      <c r="Z459" s="1352"/>
      <c r="AA459" s="1352"/>
      <c r="AB459" s="1352"/>
      <c r="AC459" s="1352"/>
      <c r="AE459" s="1352">
        <f>IF(AM459=H323,1,0)</f>
        <v>0</v>
      </c>
      <c r="AF459" s="1352"/>
      <c r="AG459" s="1352"/>
      <c r="AH459" s="1352"/>
      <c r="AI459" s="1352"/>
      <c r="AJ459" s="1352"/>
      <c r="AM459" s="1534" t="str">
        <f>IF(AB115=H323,H323,H324)</f>
        <v>No</v>
      </c>
      <c r="AN459" s="1534"/>
      <c r="AO459" s="1534"/>
      <c r="AP459" s="1534"/>
      <c r="AV459" s="1352">
        <f>IF(AZ115=H323,1,0)</f>
        <v>0</v>
      </c>
      <c r="AW459" s="1352"/>
      <c r="AX459" s="1352"/>
      <c r="AY459" s="1352"/>
      <c r="AZ459" s="1352"/>
      <c r="BA459" s="1352"/>
      <c r="BC459" s="1352">
        <f>IF(BK459=H323,1,0)</f>
        <v>0</v>
      </c>
      <c r="BD459" s="1352"/>
      <c r="BE459" s="1352"/>
      <c r="BF459" s="1352"/>
      <c r="BG459" s="1352"/>
      <c r="BH459" s="1352"/>
      <c r="BK459" s="1534" t="str">
        <f>IF(AZ115=H323,H323,H324)</f>
        <v>No</v>
      </c>
      <c r="BL459" s="1534"/>
      <c r="BM459" s="1534"/>
      <c r="BN459" s="1534"/>
      <c r="BQ459" s="201"/>
      <c r="DU459"/>
      <c r="DV459"/>
      <c r="DW459"/>
      <c r="DX459"/>
      <c r="DY459"/>
      <c r="DZ459"/>
      <c r="EA459"/>
      <c r="EB459"/>
      <c r="EC459"/>
      <c r="ED459"/>
      <c r="EE459"/>
      <c r="EF459"/>
      <c r="EG459"/>
      <c r="EH459"/>
      <c r="EI459"/>
      <c r="EJ459"/>
      <c r="EK459"/>
      <c r="EL459"/>
      <c r="EM459"/>
      <c r="EN459"/>
      <c r="EO459"/>
      <c r="EP459"/>
      <c r="EQ459"/>
      <c r="ER459"/>
      <c r="ES459"/>
      <c r="ET459"/>
      <c r="EU459"/>
      <c r="EV459"/>
      <c r="EW459"/>
    </row>
    <row r="460" spans="7:153" hidden="1" outlineLevel="1" x14ac:dyDescent="0.15">
      <c r="I460" t="s">
        <v>866</v>
      </c>
      <c r="X460" s="1298">
        <f>X457*X458*X459</f>
        <v>0</v>
      </c>
      <c r="Y460" s="1298"/>
      <c r="Z460" s="1298"/>
      <c r="AA460" s="1298"/>
      <c r="AB460" s="1298"/>
      <c r="AC460" s="1298"/>
      <c r="AE460" s="1298">
        <f>AE457*AE458*AE459</f>
        <v>0</v>
      </c>
      <c r="AF460" s="1298"/>
      <c r="AG460" s="1298"/>
      <c r="AH460" s="1298"/>
      <c r="AI460" s="1298"/>
      <c r="AJ460" s="1298"/>
      <c r="AV460" s="1298">
        <f>AV457*AV458*AV459</f>
        <v>0</v>
      </c>
      <c r="AW460" s="1298"/>
      <c r="AX460" s="1298"/>
      <c r="AY460" s="1298"/>
      <c r="AZ460" s="1298"/>
      <c r="BA460" s="1298"/>
      <c r="BC460" s="1298">
        <f>BC457*BC458*BC459</f>
        <v>0</v>
      </c>
      <c r="BD460" s="1298"/>
      <c r="BE460" s="1298"/>
      <c r="BF460" s="1298"/>
      <c r="BG460" s="1298"/>
      <c r="BH460" s="1298"/>
      <c r="BQ460" s="201"/>
      <c r="DU460"/>
      <c r="DV460"/>
      <c r="DW460"/>
      <c r="DX460"/>
      <c r="DY460"/>
      <c r="DZ460"/>
      <c r="EA460"/>
      <c r="EB460"/>
      <c r="EC460"/>
      <c r="ED460"/>
      <c r="EE460"/>
      <c r="EF460"/>
      <c r="EG460"/>
      <c r="EH460"/>
      <c r="EI460"/>
      <c r="EJ460"/>
      <c r="EK460"/>
      <c r="EL460"/>
      <c r="EM460"/>
      <c r="EN460"/>
      <c r="EO460"/>
      <c r="EP460"/>
      <c r="EQ460"/>
      <c r="ER460"/>
      <c r="ES460"/>
      <c r="ET460"/>
      <c r="EU460"/>
      <c r="EV460"/>
      <c r="EW460"/>
    </row>
    <row r="461" spans="7:153" hidden="1" outlineLevel="1" x14ac:dyDescent="0.15">
      <c r="J461" t="s">
        <v>214</v>
      </c>
      <c r="X461" s="1298">
        <f>IF(LEN(X460)&lt;3,0,IF(LEN(X460)=3,-1,IF(LEN(X460)=4,-2,-3)))</f>
        <v>0</v>
      </c>
      <c r="Y461" s="1298"/>
      <c r="Z461" s="1298"/>
      <c r="AA461" s="1298"/>
      <c r="AB461" s="1298"/>
      <c r="AC461" s="1298"/>
      <c r="AE461" s="1298">
        <f>IF(LEN(AE460)&lt;3,0,IF(LEN(AE460)=3,-1,IF(LEN(AE460)=4,-2,-3)))</f>
        <v>0</v>
      </c>
      <c r="AF461" s="1298"/>
      <c r="AG461" s="1298"/>
      <c r="AH461" s="1298"/>
      <c r="AI461" s="1298"/>
      <c r="AJ461" s="1298"/>
      <c r="AV461" s="1298">
        <f>IF(LEN(AV460)&lt;3,0,IF(LEN(AV460)=3,-1,IF(LEN(AV460)=4,-2,-3)))</f>
        <v>0</v>
      </c>
      <c r="AW461" s="1298"/>
      <c r="AX461" s="1298"/>
      <c r="AY461" s="1298"/>
      <c r="AZ461" s="1298"/>
      <c r="BA461" s="1298"/>
      <c r="BC461" s="1298">
        <f>IF(LEN(BC460)&lt;3,0,IF(LEN(BC460)=3,-1,IF(LEN(BC460)=4,-2,-3)))</f>
        <v>0</v>
      </c>
      <c r="BD461" s="1298"/>
      <c r="BE461" s="1298"/>
      <c r="BF461" s="1298"/>
      <c r="BG461" s="1298"/>
      <c r="BH461" s="1298"/>
      <c r="BQ461" s="201"/>
      <c r="DU461"/>
      <c r="DV461"/>
      <c r="DW461"/>
      <c r="DX461"/>
      <c r="DY461"/>
      <c r="DZ461"/>
      <c r="EA461"/>
      <c r="EB461"/>
      <c r="EC461"/>
      <c r="ED461"/>
      <c r="EE461"/>
      <c r="EF461"/>
      <c r="EG461"/>
      <c r="EH461"/>
      <c r="EI461"/>
      <c r="EJ461"/>
      <c r="EK461"/>
      <c r="EL461"/>
      <c r="EM461"/>
      <c r="EN461"/>
      <c r="EO461"/>
      <c r="EP461"/>
      <c r="EQ461"/>
      <c r="ER461"/>
      <c r="ES461"/>
      <c r="ET461"/>
      <c r="EU461"/>
      <c r="EV461"/>
      <c r="EW461"/>
    </row>
    <row r="462" spans="7:153" hidden="1" outlineLevel="1" x14ac:dyDescent="0.15">
      <c r="I462" t="s">
        <v>866</v>
      </c>
      <c r="X462" s="1298">
        <f>ROUND(X460,X461)</f>
        <v>0</v>
      </c>
      <c r="Y462" s="1298"/>
      <c r="Z462" s="1298"/>
      <c r="AA462" s="1298"/>
      <c r="AB462" s="1298"/>
      <c r="AC462" s="1298"/>
      <c r="AE462" s="1298">
        <f>ROUND(AE460,AE461)</f>
        <v>0</v>
      </c>
      <c r="AF462" s="1298"/>
      <c r="AG462" s="1298"/>
      <c r="AH462" s="1298"/>
      <c r="AI462" s="1298"/>
      <c r="AJ462" s="1298"/>
      <c r="AV462" s="1298">
        <f>ROUND(AV460,AV461)</f>
        <v>0</v>
      </c>
      <c r="AW462" s="1298"/>
      <c r="AX462" s="1298"/>
      <c r="AY462" s="1298"/>
      <c r="AZ462" s="1298"/>
      <c r="BA462" s="1298"/>
      <c r="BC462" s="1298">
        <f>ROUND(BC460,BC461)</f>
        <v>0</v>
      </c>
      <c r="BD462" s="1298"/>
      <c r="BE462" s="1298"/>
      <c r="BF462" s="1298"/>
      <c r="BG462" s="1298"/>
      <c r="BH462" s="1298"/>
      <c r="BQ462" s="201"/>
      <c r="DU462"/>
      <c r="DV462"/>
      <c r="DW462"/>
      <c r="DX462"/>
      <c r="DY462"/>
      <c r="DZ462"/>
      <c r="EA462"/>
      <c r="EB462"/>
      <c r="EC462"/>
      <c r="ED462"/>
      <c r="EE462"/>
      <c r="EF462"/>
      <c r="EG462"/>
      <c r="EH462"/>
      <c r="EI462"/>
      <c r="EJ462"/>
      <c r="EK462"/>
      <c r="EL462"/>
      <c r="EM462"/>
      <c r="EN462"/>
      <c r="EO462"/>
      <c r="EP462"/>
      <c r="EQ462"/>
      <c r="ER462"/>
      <c r="ES462"/>
      <c r="ET462"/>
      <c r="EU462"/>
      <c r="EV462"/>
      <c r="EW462"/>
    </row>
    <row r="463" spans="7:153" hidden="1" outlineLevel="1" x14ac:dyDescent="0.15">
      <c r="I463" t="s">
        <v>1675</v>
      </c>
      <c r="X463" s="1298">
        <f>X457-X462</f>
        <v>0</v>
      </c>
      <c r="Y463" s="1298"/>
      <c r="Z463" s="1298"/>
      <c r="AA463" s="1298"/>
      <c r="AB463" s="1298"/>
      <c r="AC463" s="1298"/>
      <c r="AE463" s="1298">
        <f>AE457-AE462</f>
        <v>0</v>
      </c>
      <c r="AF463" s="1298"/>
      <c r="AG463" s="1298"/>
      <c r="AH463" s="1298"/>
      <c r="AI463" s="1298"/>
      <c r="AJ463" s="1298"/>
      <c r="AV463" s="1298">
        <f>AV457-AV462</f>
        <v>0</v>
      </c>
      <c r="AW463" s="1298"/>
      <c r="AX463" s="1298"/>
      <c r="AY463" s="1298"/>
      <c r="AZ463" s="1298"/>
      <c r="BA463" s="1298"/>
      <c r="BC463" s="1298">
        <f>BC457-BC462</f>
        <v>0</v>
      </c>
      <c r="BD463" s="1298"/>
      <c r="BE463" s="1298"/>
      <c r="BF463" s="1298"/>
      <c r="BG463" s="1298"/>
      <c r="BH463" s="1298"/>
      <c r="BQ463" s="201"/>
      <c r="DU463"/>
      <c r="DV463"/>
      <c r="DW463"/>
      <c r="DX463"/>
      <c r="DY463"/>
      <c r="DZ463"/>
      <c r="EA463"/>
      <c r="EB463"/>
      <c r="EC463"/>
      <c r="ED463"/>
      <c r="EE463"/>
      <c r="EF463"/>
      <c r="EG463"/>
      <c r="EH463"/>
      <c r="EI463"/>
      <c r="EJ463"/>
      <c r="EK463"/>
      <c r="EL463"/>
      <c r="EM463"/>
      <c r="EN463"/>
      <c r="EO463"/>
      <c r="EP463"/>
      <c r="EQ463"/>
      <c r="ER463"/>
      <c r="ES463"/>
      <c r="ET463"/>
      <c r="EU463"/>
      <c r="EV463"/>
      <c r="EW463"/>
    </row>
    <row r="464" spans="7:153" hidden="1" outlineLevel="1" x14ac:dyDescent="0.15">
      <c r="BQ464" s="201"/>
      <c r="DU464"/>
      <c r="DV464"/>
      <c r="DW464"/>
      <c r="DX464"/>
      <c r="DY464"/>
      <c r="DZ464"/>
      <c r="EA464"/>
      <c r="EB464"/>
      <c r="EC464"/>
      <c r="ED464"/>
      <c r="EE464"/>
      <c r="EF464"/>
      <c r="EG464"/>
      <c r="EH464"/>
      <c r="EI464"/>
      <c r="EJ464"/>
      <c r="EK464"/>
      <c r="EL464"/>
      <c r="EM464"/>
      <c r="EN464"/>
      <c r="EO464"/>
      <c r="EP464"/>
      <c r="EQ464"/>
      <c r="ER464"/>
      <c r="ES464"/>
      <c r="ET464"/>
      <c r="EU464"/>
      <c r="EV464"/>
      <c r="EW464"/>
    </row>
    <row r="465" spans="8:153" hidden="1" outlineLevel="1" x14ac:dyDescent="0.15">
      <c r="I465" s="616">
        <f>H346</f>
        <v>0</v>
      </c>
      <c r="X465" s="1530">
        <f>X77</f>
        <v>0</v>
      </c>
      <c r="Y465" s="1530"/>
      <c r="Z465" s="1530"/>
      <c r="AA465" s="1530"/>
      <c r="AB465" s="1530"/>
      <c r="AC465" s="1530"/>
      <c r="AE465" s="1530">
        <f>X465</f>
        <v>0</v>
      </c>
      <c r="AF465" s="1530"/>
      <c r="AG465" s="1530"/>
      <c r="AH465" s="1530"/>
      <c r="AI465" s="1530"/>
      <c r="AJ465" s="1530"/>
      <c r="AV465" s="1530">
        <f>AV77</f>
        <v>0</v>
      </c>
      <c r="AW465" s="1530"/>
      <c r="AX465" s="1530"/>
      <c r="AY465" s="1530"/>
      <c r="AZ465" s="1530"/>
      <c r="BA465" s="1530"/>
      <c r="BC465" s="1530">
        <f>AV465</f>
        <v>0</v>
      </c>
      <c r="BD465" s="1530"/>
      <c r="BE465" s="1530"/>
      <c r="BF465" s="1530"/>
      <c r="BG465" s="1530"/>
      <c r="BH465" s="1530"/>
      <c r="BQ465" s="201"/>
      <c r="DU465"/>
      <c r="DV465"/>
      <c r="DW465"/>
      <c r="DX465"/>
      <c r="DY465"/>
      <c r="DZ465"/>
      <c r="EA465"/>
      <c r="EB465"/>
      <c r="EC465"/>
      <c r="ED465"/>
      <c r="EE465"/>
      <c r="EF465"/>
      <c r="EG465"/>
      <c r="EH465"/>
      <c r="EI465"/>
      <c r="EJ465"/>
      <c r="EK465"/>
      <c r="EL465"/>
      <c r="EM465"/>
      <c r="EN465"/>
      <c r="EO465"/>
      <c r="EP465"/>
      <c r="EQ465"/>
      <c r="ER465"/>
      <c r="ES465"/>
      <c r="ET465"/>
      <c r="EU465"/>
      <c r="EV465"/>
      <c r="EW465"/>
    </row>
    <row r="466" spans="8:153" hidden="1" outlineLevel="1" x14ac:dyDescent="0.15">
      <c r="BQ466" s="201"/>
      <c r="DU466"/>
      <c r="DV466"/>
      <c r="DW466"/>
      <c r="DX466"/>
      <c r="DY466"/>
      <c r="DZ466"/>
      <c r="EA466"/>
      <c r="EB466"/>
      <c r="EC466"/>
      <c r="ED466"/>
      <c r="EE466"/>
      <c r="EF466"/>
      <c r="EG466"/>
      <c r="EH466"/>
      <c r="EI466"/>
      <c r="EJ466"/>
      <c r="EK466"/>
      <c r="EL466"/>
      <c r="EM466"/>
      <c r="EN466"/>
      <c r="EO466"/>
      <c r="EP466"/>
      <c r="EQ466"/>
      <c r="ER466"/>
      <c r="ES466"/>
      <c r="ET466"/>
      <c r="EU466"/>
      <c r="EV466"/>
      <c r="EW466"/>
    </row>
    <row r="467" spans="8:153" hidden="1" outlineLevel="1" x14ac:dyDescent="0.15">
      <c r="I467" t="s">
        <v>1676</v>
      </c>
      <c r="X467" s="1298">
        <f>IF(X465=0,0,X463/X465)</f>
        <v>0</v>
      </c>
      <c r="Y467" s="1298"/>
      <c r="Z467" s="1298"/>
      <c r="AA467" s="1298"/>
      <c r="AB467" s="1298"/>
      <c r="AC467" s="1298"/>
      <c r="AE467" s="1298">
        <f>IF(AE465=0,0,AE463/AE465)</f>
        <v>0</v>
      </c>
      <c r="AF467" s="1298"/>
      <c r="AG467" s="1298"/>
      <c r="AH467" s="1298"/>
      <c r="AI467" s="1298"/>
      <c r="AJ467" s="1298"/>
      <c r="AV467" s="1298">
        <f>IF(AV465=0,0,AV463/AV465)</f>
        <v>0</v>
      </c>
      <c r="AW467" s="1298"/>
      <c r="AX467" s="1298"/>
      <c r="AY467" s="1298"/>
      <c r="AZ467" s="1298"/>
      <c r="BA467" s="1298"/>
      <c r="BC467" s="1298">
        <f>IF(BC465=0,0,BC463/BC465)</f>
        <v>0</v>
      </c>
      <c r="BD467" s="1298"/>
      <c r="BE467" s="1298"/>
      <c r="BF467" s="1298"/>
      <c r="BG467" s="1298"/>
      <c r="BH467" s="1298"/>
      <c r="BQ467" s="201"/>
      <c r="DU467"/>
      <c r="DV467"/>
      <c r="DW467"/>
      <c r="DX467"/>
      <c r="DY467"/>
      <c r="DZ467"/>
      <c r="EA467"/>
      <c r="EB467"/>
      <c r="EC467"/>
      <c r="ED467"/>
      <c r="EE467"/>
      <c r="EF467"/>
      <c r="EG467"/>
      <c r="EH467"/>
      <c r="EI467"/>
      <c r="EJ467"/>
      <c r="EK467"/>
      <c r="EL467"/>
      <c r="EM467"/>
      <c r="EN467"/>
      <c r="EO467"/>
      <c r="EP467"/>
      <c r="EQ467"/>
      <c r="ER467"/>
      <c r="ES467"/>
      <c r="ET467"/>
      <c r="EU467"/>
      <c r="EV467"/>
      <c r="EW467"/>
    </row>
    <row r="468" spans="8:153" hidden="1" outlineLevel="1" x14ac:dyDescent="0.15">
      <c r="J468" t="s">
        <v>214</v>
      </c>
      <c r="X468" s="1298">
        <f>IF(LEN(X467)&lt;3,0,IF(LEN(X467)=3,-1,IF(LEN(X467)=4,-2,-3)))</f>
        <v>0</v>
      </c>
      <c r="Y468" s="1298"/>
      <c r="Z468" s="1298"/>
      <c r="AA468" s="1298"/>
      <c r="AB468" s="1298"/>
      <c r="AC468" s="1298"/>
      <c r="AE468" s="1298">
        <f>IF(LEN(AE467)&lt;3,0,IF(LEN(AE467)=3,-1,IF(LEN(AE467)=4,-2,-3)))</f>
        <v>0</v>
      </c>
      <c r="AF468" s="1298"/>
      <c r="AG468" s="1298"/>
      <c r="AH468" s="1298"/>
      <c r="AI468" s="1298"/>
      <c r="AJ468" s="1298"/>
      <c r="AV468" s="1298">
        <f>IF(LEN(AV467)&lt;3,0,IF(LEN(AV467)=3,-1,IF(LEN(AV467)=4,-2,-3)))</f>
        <v>0</v>
      </c>
      <c r="AW468" s="1298"/>
      <c r="AX468" s="1298"/>
      <c r="AY468" s="1298"/>
      <c r="AZ468" s="1298"/>
      <c r="BA468" s="1298"/>
      <c r="BC468" s="1298">
        <f>IF(LEN(BC467)&lt;3,0,IF(LEN(BC467)=3,-1,IF(LEN(BC467)=4,-2,-3)))</f>
        <v>0</v>
      </c>
      <c r="BD468" s="1298"/>
      <c r="BE468" s="1298"/>
      <c r="BF468" s="1298"/>
      <c r="BG468" s="1298"/>
      <c r="BH468" s="1298"/>
      <c r="BQ468" s="201"/>
      <c r="DU468"/>
      <c r="DV468"/>
      <c r="DW468"/>
      <c r="DX468"/>
      <c r="DY468"/>
      <c r="DZ468"/>
      <c r="EA468"/>
      <c r="EB468"/>
      <c r="EC468"/>
      <c r="ED468"/>
      <c r="EE468"/>
      <c r="EF468"/>
      <c r="EG468"/>
      <c r="EH468"/>
      <c r="EI468"/>
      <c r="EJ468"/>
      <c r="EK468"/>
      <c r="EL468"/>
      <c r="EM468"/>
      <c r="EN468"/>
      <c r="EO468"/>
      <c r="EP468"/>
      <c r="EQ468"/>
      <c r="ER468"/>
      <c r="ES468"/>
      <c r="ET468"/>
      <c r="EU468"/>
      <c r="EV468"/>
      <c r="EW468"/>
    </row>
    <row r="469" spans="8:153" hidden="1" outlineLevel="1" x14ac:dyDescent="0.15">
      <c r="I469" t="s">
        <v>1676</v>
      </c>
      <c r="X469" s="1298">
        <f>ROUND(X467,X468)</f>
        <v>0</v>
      </c>
      <c r="Y469" s="1298"/>
      <c r="Z469" s="1298"/>
      <c r="AA469" s="1298"/>
      <c r="AB469" s="1298"/>
      <c r="AC469" s="1298"/>
      <c r="AE469" s="1298">
        <f>ROUND(AE467,AE468)</f>
        <v>0</v>
      </c>
      <c r="AF469" s="1298"/>
      <c r="AG469" s="1298"/>
      <c r="AH469" s="1298"/>
      <c r="AI469" s="1298"/>
      <c r="AJ469" s="1298"/>
      <c r="AV469" s="1298">
        <f>ROUND(AV467,AV468)</f>
        <v>0</v>
      </c>
      <c r="AW469" s="1298"/>
      <c r="AX469" s="1298"/>
      <c r="AY469" s="1298"/>
      <c r="AZ469" s="1298"/>
      <c r="BA469" s="1298"/>
      <c r="BC469" s="1298">
        <f>ROUND(BC467,BC468)</f>
        <v>0</v>
      </c>
      <c r="BD469" s="1298"/>
      <c r="BE469" s="1298"/>
      <c r="BF469" s="1298"/>
      <c r="BG469" s="1298"/>
      <c r="BH469" s="1298"/>
      <c r="BQ469" s="201"/>
      <c r="DU469"/>
      <c r="DV469"/>
      <c r="DW469"/>
      <c r="DX469"/>
      <c r="DY469"/>
      <c r="DZ469"/>
      <c r="EA469"/>
      <c r="EB469"/>
      <c r="EC469"/>
      <c r="ED469"/>
      <c r="EE469"/>
      <c r="EF469"/>
      <c r="EG469"/>
      <c r="EH469"/>
      <c r="EI469"/>
      <c r="EJ469"/>
      <c r="EK469"/>
      <c r="EL469"/>
      <c r="EM469"/>
      <c r="EN469"/>
      <c r="EO469"/>
      <c r="EP469"/>
      <c r="EQ469"/>
      <c r="ER469"/>
      <c r="ES469"/>
      <c r="ET469"/>
      <c r="EU469"/>
      <c r="EV469"/>
      <c r="EW469"/>
    </row>
    <row r="470" spans="8:153" hidden="1" outlineLevel="1" x14ac:dyDescent="0.15">
      <c r="X470" s="175"/>
      <c r="Y470" s="175"/>
      <c r="Z470" s="175"/>
      <c r="AA470" s="175"/>
      <c r="AB470" s="175"/>
      <c r="AC470" s="175"/>
      <c r="AE470" s="175"/>
      <c r="AF470" s="175"/>
      <c r="AG470" s="175"/>
      <c r="AH470" s="175"/>
      <c r="AI470" s="175"/>
      <c r="AJ470" s="175"/>
      <c r="AV470" s="175"/>
      <c r="AW470" s="175"/>
      <c r="AX470" s="175"/>
      <c r="AY470" s="175"/>
      <c r="AZ470" s="175"/>
      <c r="BA470" s="175"/>
      <c r="BC470" s="175"/>
      <c r="BD470" s="175"/>
      <c r="BE470" s="175"/>
      <c r="BF470" s="175"/>
      <c r="BG470" s="175"/>
      <c r="BH470" s="175"/>
      <c r="BQ470" s="201"/>
      <c r="DU470"/>
      <c r="DV470"/>
      <c r="DW470"/>
      <c r="DX470"/>
      <c r="DY470"/>
      <c r="DZ470"/>
      <c r="EA470"/>
      <c r="EB470"/>
      <c r="EC470"/>
      <c r="ED470"/>
      <c r="EE470"/>
      <c r="EF470"/>
      <c r="EG470"/>
      <c r="EH470"/>
      <c r="EI470"/>
      <c r="EJ470"/>
      <c r="EK470"/>
      <c r="EL470"/>
      <c r="EM470"/>
      <c r="EN470"/>
      <c r="EO470"/>
      <c r="EP470"/>
      <c r="EQ470"/>
      <c r="ER470"/>
      <c r="ES470"/>
      <c r="ET470"/>
      <c r="EU470"/>
      <c r="EV470"/>
      <c r="EW470"/>
    </row>
    <row r="471" spans="8:153" hidden="1" outlineLevel="1" x14ac:dyDescent="0.15">
      <c r="I471" t="s">
        <v>864</v>
      </c>
      <c r="X471" s="1298">
        <f>X467*X458*X459</f>
        <v>0</v>
      </c>
      <c r="Y471" s="1298"/>
      <c r="Z471" s="1298"/>
      <c r="AA471" s="1298"/>
      <c r="AB471" s="1298"/>
      <c r="AC471" s="1298"/>
      <c r="AE471" s="1298">
        <f>AE467*AE458*AE459</f>
        <v>0</v>
      </c>
      <c r="AF471" s="1298"/>
      <c r="AG471" s="1298"/>
      <c r="AH471" s="1298"/>
      <c r="AI471" s="1298"/>
      <c r="AJ471" s="1298"/>
      <c r="AV471" s="1298">
        <f>AV467*AV458*AV459</f>
        <v>0</v>
      </c>
      <c r="AW471" s="1298"/>
      <c r="AX471" s="1298"/>
      <c r="AY471" s="1298"/>
      <c r="AZ471" s="1298"/>
      <c r="BA471" s="1298"/>
      <c r="BC471" s="1298">
        <f>BC467*BC458*BC459</f>
        <v>0</v>
      </c>
      <c r="BD471" s="1298"/>
      <c r="BE471" s="1298"/>
      <c r="BF471" s="1298"/>
      <c r="BG471" s="1298"/>
      <c r="BH471" s="1298"/>
      <c r="BQ471" s="201"/>
      <c r="DU471"/>
      <c r="DV471"/>
      <c r="DW471"/>
      <c r="DX471"/>
      <c r="DY471"/>
      <c r="DZ471"/>
      <c r="EA471"/>
      <c r="EB471"/>
      <c r="EC471"/>
      <c r="ED471"/>
      <c r="EE471"/>
      <c r="EF471"/>
      <c r="EG471"/>
      <c r="EH471"/>
      <c r="EI471"/>
      <c r="EJ471"/>
      <c r="EK471"/>
      <c r="EL471"/>
      <c r="EM471"/>
      <c r="EN471"/>
      <c r="EO471"/>
      <c r="EP471"/>
      <c r="EQ471"/>
      <c r="ER471"/>
      <c r="ES471"/>
      <c r="ET471"/>
      <c r="EU471"/>
      <c r="EV471"/>
      <c r="EW471"/>
    </row>
    <row r="472" spans="8:153" hidden="1" outlineLevel="1" x14ac:dyDescent="0.15">
      <c r="J472" t="s">
        <v>214</v>
      </c>
      <c r="X472" s="1298">
        <f>IF(LEN(X471)&lt;3,0,IF(LEN(X471)=3,-1,IF(LEN(X471)=4,-2,-3)))</f>
        <v>0</v>
      </c>
      <c r="Y472" s="1298"/>
      <c r="Z472" s="1298"/>
      <c r="AA472" s="1298"/>
      <c r="AB472" s="1298"/>
      <c r="AC472" s="1298"/>
      <c r="AE472" s="1298">
        <f>IF(LEN(AE471)&lt;3,0,IF(LEN(AE471)=3,-1,IF(LEN(AE471)=4,-2,-3)))</f>
        <v>0</v>
      </c>
      <c r="AF472" s="1298"/>
      <c r="AG472" s="1298"/>
      <c r="AH472" s="1298"/>
      <c r="AI472" s="1298"/>
      <c r="AJ472" s="1298"/>
      <c r="AV472" s="1298">
        <f>IF(LEN(AV471)&lt;3,0,IF(LEN(AV471)=3,-1,IF(LEN(AV471)=4,-2,-3)))</f>
        <v>0</v>
      </c>
      <c r="AW472" s="1298"/>
      <c r="AX472" s="1298"/>
      <c r="AY472" s="1298"/>
      <c r="AZ472" s="1298"/>
      <c r="BA472" s="1298"/>
      <c r="BC472" s="1298">
        <f>IF(LEN(BC471)&lt;3,0,IF(LEN(BC471)=3,-1,IF(LEN(BC471)=4,-2,-3)))</f>
        <v>0</v>
      </c>
      <c r="BD472" s="1298"/>
      <c r="BE472" s="1298"/>
      <c r="BF472" s="1298"/>
      <c r="BG472" s="1298"/>
      <c r="BH472" s="1298"/>
      <c r="BQ472" s="201"/>
      <c r="DU472"/>
      <c r="DV472"/>
      <c r="DW472"/>
      <c r="DX472"/>
      <c r="DY472"/>
      <c r="DZ472"/>
      <c r="EA472"/>
      <c r="EB472"/>
      <c r="EC472"/>
      <c r="ED472"/>
      <c r="EE472"/>
      <c r="EF472"/>
      <c r="EG472"/>
      <c r="EH472"/>
      <c r="EI472"/>
      <c r="EJ472"/>
      <c r="EK472"/>
      <c r="EL472"/>
      <c r="EM472"/>
      <c r="EN472"/>
      <c r="EO472"/>
      <c r="EP472"/>
      <c r="EQ472"/>
      <c r="ER472"/>
      <c r="ES472"/>
      <c r="ET472"/>
      <c r="EU472"/>
      <c r="EV472"/>
      <c r="EW472"/>
    </row>
    <row r="473" spans="8:153" hidden="1" outlineLevel="1" x14ac:dyDescent="0.15">
      <c r="I473" t="s">
        <v>864</v>
      </c>
      <c r="X473" s="1298">
        <f>ROUND(X471,X472)</f>
        <v>0</v>
      </c>
      <c r="Y473" s="1298"/>
      <c r="Z473" s="1298"/>
      <c r="AA473" s="1298"/>
      <c r="AB473" s="1298"/>
      <c r="AC473" s="1298"/>
      <c r="AE473" s="1298">
        <f>ROUND(AE471,AE472)</f>
        <v>0</v>
      </c>
      <c r="AF473" s="1298"/>
      <c r="AG473" s="1298"/>
      <c r="AH473" s="1298"/>
      <c r="AI473" s="1298"/>
      <c r="AJ473" s="1298"/>
      <c r="AV473" s="1298">
        <f>ROUND(AV471,AV472)</f>
        <v>0</v>
      </c>
      <c r="AW473" s="1298"/>
      <c r="AX473" s="1298"/>
      <c r="AY473" s="1298"/>
      <c r="AZ473" s="1298"/>
      <c r="BA473" s="1298"/>
      <c r="BC473" s="1298">
        <f>ROUND(BC471,BC472)</f>
        <v>0</v>
      </c>
      <c r="BD473" s="1298"/>
      <c r="BE473" s="1298"/>
      <c r="BF473" s="1298"/>
      <c r="BG473" s="1298"/>
      <c r="BH473" s="1298"/>
      <c r="BQ473" s="201"/>
      <c r="DU473"/>
      <c r="DV473"/>
      <c r="DW473"/>
      <c r="DX473"/>
      <c r="DY473"/>
      <c r="DZ473"/>
      <c r="EA473"/>
      <c r="EB473"/>
      <c r="EC473"/>
      <c r="ED473"/>
      <c r="EE473"/>
      <c r="EF473"/>
      <c r="EG473"/>
      <c r="EH473"/>
      <c r="EI473"/>
      <c r="EJ473"/>
      <c r="EK473"/>
      <c r="EL473"/>
      <c r="EM473"/>
      <c r="EN473"/>
      <c r="EO473"/>
      <c r="EP473"/>
      <c r="EQ473"/>
      <c r="ER473"/>
      <c r="ES473"/>
      <c r="ET473"/>
      <c r="EU473"/>
      <c r="EV473"/>
      <c r="EW473"/>
    </row>
    <row r="474" spans="8:153" hidden="1" outlineLevel="1" collapsed="1" x14ac:dyDescent="0.15"/>
    <row r="475" spans="8:153" hidden="1" outlineLevel="1" x14ac:dyDescent="0.15">
      <c r="H475" s="161" t="s">
        <v>114</v>
      </c>
      <c r="X475" s="1298">
        <f>ROUND(AN219,-1)</f>
        <v>0</v>
      </c>
      <c r="Y475" s="1298"/>
      <c r="Z475" s="1298"/>
      <c r="AA475" s="1298"/>
      <c r="AB475" s="1298"/>
      <c r="AC475" s="1298"/>
      <c r="AE475" s="1298">
        <f>ROUND(AN271,-1)</f>
        <v>0</v>
      </c>
      <c r="AF475" s="1298"/>
      <c r="AG475" s="1298"/>
      <c r="AH475" s="1298"/>
      <c r="AI475" s="1298"/>
      <c r="AJ475" s="1298"/>
      <c r="AV475" s="1298">
        <f>ROUND(BL219,-1)</f>
        <v>0</v>
      </c>
      <c r="AW475" s="1298"/>
      <c r="AX475" s="1298"/>
      <c r="AY475" s="1298"/>
      <c r="AZ475" s="1298"/>
      <c r="BA475" s="1298"/>
      <c r="BC475" s="1298">
        <f>ROUND(BL271,-1)</f>
        <v>0</v>
      </c>
      <c r="BD475" s="1298"/>
      <c r="BE475" s="1298"/>
      <c r="BF475" s="1298"/>
      <c r="BG475" s="1298"/>
      <c r="BH475" s="1298"/>
      <c r="BQ475" s="201"/>
      <c r="DU475"/>
      <c r="DV475"/>
      <c r="DW475"/>
      <c r="DX475"/>
      <c r="DY475"/>
      <c r="DZ475"/>
      <c r="EA475"/>
      <c r="EB475"/>
      <c r="EC475"/>
      <c r="ED475"/>
      <c r="EE475"/>
      <c r="EF475"/>
      <c r="EG475"/>
      <c r="EH475"/>
      <c r="EI475"/>
      <c r="EJ475"/>
      <c r="EK475"/>
      <c r="EL475"/>
      <c r="EM475"/>
      <c r="EN475"/>
      <c r="EO475"/>
      <c r="EP475"/>
      <c r="EQ475"/>
      <c r="ER475"/>
      <c r="ES475"/>
      <c r="ET475"/>
      <c r="EU475"/>
      <c r="EV475"/>
      <c r="EW475"/>
    </row>
    <row r="476" spans="8:153" hidden="1" outlineLevel="1" x14ac:dyDescent="0.15">
      <c r="I476" t="s">
        <v>779</v>
      </c>
      <c r="X476" s="1298">
        <f>ROUND(X458*X475*X459,-1)</f>
        <v>0</v>
      </c>
      <c r="Y476" s="1298"/>
      <c r="Z476" s="1298"/>
      <c r="AA476" s="1298"/>
      <c r="AB476" s="1298"/>
      <c r="AC476" s="1298"/>
      <c r="AE476" s="1298">
        <f>ROUND(AE458*AE475*AE459,-1)</f>
        <v>0</v>
      </c>
      <c r="AF476" s="1298"/>
      <c r="AG476" s="1298"/>
      <c r="AH476" s="1298"/>
      <c r="AI476" s="1298"/>
      <c r="AJ476" s="1298"/>
      <c r="AV476" s="1298">
        <f>ROUND(AV458*AV475*AV459,-1)</f>
        <v>0</v>
      </c>
      <c r="AW476" s="1298"/>
      <c r="AX476" s="1298"/>
      <c r="AY476" s="1298"/>
      <c r="AZ476" s="1298"/>
      <c r="BA476" s="1298"/>
      <c r="BC476" s="1298">
        <f>ROUND(BC458*BC475*BC459,-1)</f>
        <v>0</v>
      </c>
      <c r="BD476" s="1298"/>
      <c r="BE476" s="1298"/>
      <c r="BF476" s="1298"/>
      <c r="BG476" s="1298"/>
      <c r="BH476" s="1298"/>
      <c r="BQ476" s="201"/>
      <c r="DU476"/>
      <c r="DV476"/>
      <c r="DW476"/>
      <c r="DX476"/>
      <c r="DY476"/>
      <c r="DZ476"/>
      <c r="EA476"/>
      <c r="EB476"/>
      <c r="EC476"/>
      <c r="ED476"/>
      <c r="EE476"/>
      <c r="EF476"/>
      <c r="EG476"/>
      <c r="EH476"/>
      <c r="EI476"/>
      <c r="EJ476"/>
      <c r="EK476"/>
      <c r="EL476"/>
      <c r="EM476"/>
      <c r="EN476"/>
      <c r="EO476"/>
      <c r="EP476"/>
      <c r="EQ476"/>
      <c r="ER476"/>
      <c r="ES476"/>
      <c r="ET476"/>
      <c r="EU476"/>
      <c r="EV476"/>
      <c r="EW476"/>
    </row>
    <row r="477" spans="8:153" hidden="1" outlineLevel="1" x14ac:dyDescent="0.15">
      <c r="I477" t="s">
        <v>998</v>
      </c>
      <c r="X477" s="1298">
        <f>X475-X476</f>
        <v>0</v>
      </c>
      <c r="Y477" s="1298"/>
      <c r="Z477" s="1298"/>
      <c r="AA477" s="1298"/>
      <c r="AB477" s="1298"/>
      <c r="AC477" s="1298"/>
      <c r="AE477" s="1298">
        <f>AE475-AE476</f>
        <v>0</v>
      </c>
      <c r="AF477" s="1298"/>
      <c r="AG477" s="1298"/>
      <c r="AH477" s="1298"/>
      <c r="AI477" s="1298"/>
      <c r="AJ477" s="1298"/>
      <c r="AV477" s="1298">
        <f>AV475-AV476</f>
        <v>0</v>
      </c>
      <c r="AW477" s="1298"/>
      <c r="AX477" s="1298"/>
      <c r="AY477" s="1298"/>
      <c r="AZ477" s="1298"/>
      <c r="BA477" s="1298"/>
      <c r="BC477" s="1298">
        <f>BC475-BC476</f>
        <v>0</v>
      </c>
      <c r="BD477" s="1298"/>
      <c r="BE477" s="1298"/>
      <c r="BF477" s="1298"/>
      <c r="BG477" s="1298"/>
      <c r="BH477" s="1298"/>
      <c r="BQ477" s="201"/>
      <c r="DU477"/>
      <c r="DV477"/>
      <c r="DW477"/>
      <c r="DX477"/>
      <c r="DY477"/>
      <c r="DZ477"/>
      <c r="EA477"/>
      <c r="EB477"/>
      <c r="EC477"/>
      <c r="ED477"/>
      <c r="EE477"/>
      <c r="EF477"/>
      <c r="EG477"/>
      <c r="EH477"/>
      <c r="EI477"/>
      <c r="EJ477"/>
      <c r="EK477"/>
      <c r="EL477"/>
      <c r="EM477"/>
      <c r="EN477"/>
      <c r="EO477"/>
      <c r="EP477"/>
      <c r="EQ477"/>
      <c r="ER477"/>
      <c r="ES477"/>
      <c r="ET477"/>
      <c r="EU477"/>
      <c r="EV477"/>
      <c r="EW477"/>
    </row>
    <row r="478" spans="8:153" hidden="1" outlineLevel="1" x14ac:dyDescent="0.15">
      <c r="X478" s="175"/>
      <c r="Y478" s="175"/>
      <c r="Z478" s="175"/>
      <c r="AA478" s="175"/>
      <c r="AB478" s="175"/>
      <c r="AC478" s="175"/>
      <c r="AE478" s="175"/>
      <c r="AF478" s="175"/>
      <c r="AG478" s="175"/>
      <c r="AH478" s="175"/>
      <c r="AI478" s="175"/>
      <c r="AJ478" s="175"/>
      <c r="AV478" s="175"/>
      <c r="AW478" s="175"/>
      <c r="AX478" s="175"/>
      <c r="AY478" s="175"/>
      <c r="AZ478" s="175"/>
      <c r="BA478" s="175"/>
      <c r="BC478" s="175"/>
      <c r="BD478" s="175"/>
      <c r="BE478" s="175"/>
      <c r="BF478" s="175"/>
      <c r="BG478" s="175"/>
      <c r="BH478" s="175"/>
      <c r="BQ478" s="201"/>
      <c r="DU478"/>
      <c r="DV478"/>
      <c r="DW478"/>
      <c r="DX478"/>
      <c r="DY478"/>
      <c r="DZ478"/>
      <c r="EA478"/>
      <c r="EB478"/>
      <c r="EC478"/>
      <c r="ED478"/>
      <c r="EE478"/>
      <c r="EF478"/>
      <c r="EG478"/>
      <c r="EH478"/>
      <c r="EI478"/>
      <c r="EJ478"/>
      <c r="EK478"/>
      <c r="EL478"/>
      <c r="EM478"/>
      <c r="EN478"/>
      <c r="EO478"/>
      <c r="EP478"/>
      <c r="EQ478"/>
      <c r="ER478"/>
      <c r="ES478"/>
      <c r="ET478"/>
      <c r="EU478"/>
      <c r="EV478"/>
      <c r="EW478"/>
    </row>
    <row r="479" spans="8:153" hidden="1" outlineLevel="1" x14ac:dyDescent="0.15">
      <c r="X479" s="1298"/>
      <c r="Y479" s="1298"/>
      <c r="Z479" s="1298"/>
      <c r="AA479" s="1298"/>
      <c r="AB479" s="1298"/>
      <c r="AC479" s="1298"/>
      <c r="AE479" s="1298"/>
      <c r="AF479" s="1298"/>
      <c r="AG479" s="1298"/>
      <c r="AH479" s="1298"/>
      <c r="AI479" s="1298"/>
      <c r="AJ479" s="1298"/>
      <c r="AV479" s="1298"/>
      <c r="AW479" s="1298"/>
      <c r="AX479" s="1298"/>
      <c r="AY479" s="1298"/>
      <c r="AZ479" s="1298"/>
      <c r="BA479" s="1298"/>
      <c r="BC479" s="1298"/>
      <c r="BD479" s="1298"/>
      <c r="BE479" s="1298"/>
      <c r="BF479" s="1298"/>
      <c r="BG479" s="1298"/>
      <c r="BH479" s="1298"/>
      <c r="BQ479" s="201"/>
      <c r="DU479"/>
      <c r="DV479"/>
      <c r="DW479"/>
      <c r="DX479"/>
      <c r="DY479"/>
      <c r="DZ479"/>
      <c r="EA479"/>
      <c r="EB479"/>
      <c r="EC479"/>
      <c r="ED479"/>
      <c r="EE479"/>
      <c r="EF479"/>
      <c r="EG479"/>
      <c r="EH479"/>
      <c r="EI479"/>
      <c r="EJ479"/>
      <c r="EK479"/>
      <c r="EL479"/>
      <c r="EM479"/>
      <c r="EN479"/>
      <c r="EO479"/>
      <c r="EP479"/>
      <c r="EQ479"/>
      <c r="ER479"/>
      <c r="ES479"/>
      <c r="ET479"/>
      <c r="EU479"/>
      <c r="EV479"/>
      <c r="EW479"/>
    </row>
    <row r="480" spans="8:153" hidden="1" outlineLevel="1" x14ac:dyDescent="0.15">
      <c r="H480" s="209" t="s">
        <v>1678</v>
      </c>
      <c r="I480" s="210"/>
      <c r="J480" s="210"/>
      <c r="K480" s="210"/>
      <c r="L480" s="210"/>
      <c r="M480" s="210"/>
      <c r="N480" s="210"/>
      <c r="O480" s="210"/>
      <c r="P480" s="210"/>
      <c r="Q480" s="210"/>
      <c r="R480" s="210"/>
      <c r="S480" s="210"/>
      <c r="T480" s="210"/>
      <c r="U480" s="571"/>
      <c r="V480" s="210"/>
      <c r="W480" s="210"/>
      <c r="X480" s="1057"/>
      <c r="Y480" s="1057"/>
      <c r="Z480" s="1057"/>
      <c r="AA480" s="1057"/>
      <c r="AB480" s="1057"/>
      <c r="AC480" s="1057"/>
      <c r="AD480" s="210"/>
      <c r="AE480" s="1057"/>
      <c r="AF480" s="1057"/>
      <c r="AG480" s="1057"/>
      <c r="AH480" s="1057"/>
      <c r="AI480" s="1057"/>
      <c r="AJ480" s="1057"/>
      <c r="AK480" s="210"/>
      <c r="AL480" s="210"/>
      <c r="AM480" s="210"/>
      <c r="AN480" s="210"/>
      <c r="AO480" s="210"/>
      <c r="AP480" s="210"/>
      <c r="AQ480" s="210"/>
      <c r="AR480" s="210"/>
      <c r="AS480" s="210"/>
      <c r="AT480" s="210"/>
      <c r="AU480" s="210"/>
      <c r="AV480" s="1057"/>
      <c r="AW480" s="1057"/>
      <c r="AX480" s="1057"/>
      <c r="AY480" s="1057"/>
      <c r="AZ480" s="1057"/>
      <c r="BA480" s="1057"/>
      <c r="BB480" s="210"/>
      <c r="BC480" s="1057"/>
      <c r="BD480" s="1057"/>
      <c r="BE480" s="1057"/>
      <c r="BF480" s="1057"/>
      <c r="BG480" s="1057"/>
      <c r="BH480" s="1057"/>
      <c r="BI480" s="210"/>
      <c r="BJ480" s="210"/>
      <c r="BK480" s="210"/>
      <c r="BL480" s="210"/>
      <c r="BM480" s="210"/>
      <c r="BN480" s="210"/>
      <c r="BQ480" s="201"/>
      <c r="DU480"/>
      <c r="DV480"/>
      <c r="DW480"/>
      <c r="DX480"/>
      <c r="DY480"/>
      <c r="DZ480"/>
      <c r="EA480"/>
      <c r="EB480"/>
      <c r="EC480"/>
      <c r="ED480"/>
      <c r="EE480"/>
      <c r="EF480"/>
      <c r="EG480"/>
      <c r="EH480"/>
      <c r="EI480"/>
      <c r="EJ480"/>
      <c r="EK480"/>
      <c r="EL480"/>
      <c r="EM480"/>
      <c r="EN480"/>
      <c r="EO480"/>
      <c r="EP480"/>
      <c r="EQ480"/>
      <c r="ER480"/>
      <c r="ES480"/>
      <c r="ET480"/>
      <c r="EU480"/>
      <c r="EV480"/>
      <c r="EW480"/>
    </row>
    <row r="481" spans="8:153" hidden="1" outlineLevel="1" x14ac:dyDescent="0.15">
      <c r="I481" s="749"/>
      <c r="J481" s="283"/>
      <c r="K481" s="283"/>
      <c r="L481" s="283"/>
      <c r="M481" s="283"/>
      <c r="N481" s="283"/>
      <c r="O481" s="283"/>
      <c r="P481" s="283"/>
      <c r="Q481" s="283"/>
      <c r="R481" s="283"/>
      <c r="S481" s="283"/>
      <c r="T481" s="283"/>
      <c r="X481" s="175"/>
      <c r="Y481" s="175"/>
      <c r="Z481" s="175"/>
      <c r="AA481" s="175"/>
      <c r="AB481" s="175"/>
      <c r="AC481" s="175"/>
      <c r="AE481" s="175"/>
      <c r="AF481" s="175"/>
      <c r="AG481" s="175"/>
      <c r="AH481" s="175"/>
      <c r="AI481" s="175"/>
      <c r="AJ481" s="175"/>
      <c r="AV481" s="175"/>
      <c r="AW481" s="175"/>
      <c r="AX481" s="175"/>
      <c r="AY481" s="175"/>
      <c r="AZ481" s="175"/>
      <c r="BA481" s="175"/>
      <c r="BC481" s="175"/>
      <c r="BD481" s="175"/>
      <c r="BE481" s="175"/>
      <c r="BF481" s="175"/>
      <c r="BG481" s="175"/>
      <c r="BH481" s="175"/>
      <c r="BQ481" s="201"/>
      <c r="DU481"/>
      <c r="DV481"/>
      <c r="DW481"/>
      <c r="DX481"/>
      <c r="DY481"/>
      <c r="DZ481"/>
      <c r="EA481"/>
      <c r="EB481"/>
      <c r="EC481"/>
      <c r="ED481"/>
      <c r="EE481"/>
      <c r="EF481"/>
      <c r="EG481"/>
      <c r="EH481"/>
      <c r="EI481"/>
      <c r="EJ481"/>
      <c r="EK481"/>
      <c r="EL481"/>
      <c r="EM481"/>
      <c r="EN481"/>
      <c r="EO481"/>
      <c r="EP481"/>
      <c r="EQ481"/>
      <c r="ER481"/>
      <c r="ES481"/>
      <c r="ET481"/>
      <c r="EU481"/>
      <c r="EV481"/>
      <c r="EW481"/>
    </row>
    <row r="482" spans="8:153" hidden="1" outlineLevel="1" x14ac:dyDescent="0.15">
      <c r="I482" s="749" t="str">
        <f>I438</f>
        <v>Pompe circolazione caldo</v>
      </c>
      <c r="J482" s="283"/>
      <c r="K482" s="283"/>
      <c r="L482" s="283"/>
      <c r="M482" s="283"/>
      <c r="N482" s="283"/>
      <c r="O482" s="283"/>
      <c r="P482" s="283"/>
      <c r="Q482" s="283"/>
      <c r="R482" s="283"/>
      <c r="S482" s="283"/>
      <c r="T482" s="283"/>
      <c r="U482" s="485"/>
      <c r="V482" s="283"/>
      <c r="W482" s="283"/>
      <c r="X482" s="1298">
        <f>ROUND($AO438*X$476,-1)</f>
        <v>0</v>
      </c>
      <c r="Y482" s="1298"/>
      <c r="Z482" s="1298"/>
      <c r="AA482" s="1298"/>
      <c r="AB482" s="1298"/>
      <c r="AC482" s="1298"/>
      <c r="AD482" t="s">
        <v>116</v>
      </c>
      <c r="AE482" s="1298">
        <f>ROUND($AO438*AE$476,-1)</f>
        <v>0</v>
      </c>
      <c r="AF482" s="1298"/>
      <c r="AG482" s="1298"/>
      <c r="AH482" s="1298"/>
      <c r="AI482" s="1298"/>
      <c r="AJ482" s="1298"/>
      <c r="AK482" t="s">
        <v>116</v>
      </c>
      <c r="AV482" s="1298">
        <f>ROUND($BF438*AV$476,-1)</f>
        <v>0</v>
      </c>
      <c r="AW482" s="1298"/>
      <c r="AX482" s="1298"/>
      <c r="AY482" s="1298"/>
      <c r="AZ482" s="1298"/>
      <c r="BA482" s="1298"/>
      <c r="BB482" t="s">
        <v>116</v>
      </c>
      <c r="BC482" s="1298">
        <f>ROUND($BF438*BC$476,-1)</f>
        <v>0</v>
      </c>
      <c r="BD482" s="1298"/>
      <c r="BE482" s="1298"/>
      <c r="BF482" s="1298"/>
      <c r="BG482" s="1298"/>
      <c r="BH482" s="1298"/>
      <c r="BI482" t="s">
        <v>116</v>
      </c>
      <c r="BQ482" s="201"/>
      <c r="DU482"/>
      <c r="DV482"/>
      <c r="DW482"/>
      <c r="DX482"/>
      <c r="DY482"/>
      <c r="DZ482"/>
      <c r="EA482"/>
      <c r="EB482"/>
      <c r="EC482"/>
      <c r="ED482"/>
      <c r="EE482"/>
      <c r="EF482"/>
      <c r="EG482"/>
      <c r="EH482"/>
      <c r="EI482"/>
      <c r="EJ482"/>
      <c r="EK482"/>
      <c r="EL482"/>
      <c r="EM482"/>
      <c r="EN482"/>
      <c r="EO482"/>
      <c r="EP482"/>
      <c r="EQ482"/>
      <c r="ER482"/>
      <c r="ES482"/>
      <c r="ET482"/>
      <c r="EU482"/>
      <c r="EV482"/>
      <c r="EW482"/>
    </row>
    <row r="483" spans="8:153" hidden="1" outlineLevel="1" x14ac:dyDescent="0.15">
      <c r="I483" s="750" t="str">
        <f>I439</f>
        <v>Pompe nebulizzazione</v>
      </c>
      <c r="J483" s="475"/>
      <c r="K483" s="475"/>
      <c r="L483" s="475"/>
      <c r="M483" s="475"/>
      <c r="N483" s="475"/>
      <c r="O483" s="475"/>
      <c r="P483" s="475"/>
      <c r="Q483" s="475"/>
      <c r="R483" s="475"/>
      <c r="S483" s="475"/>
      <c r="T483" s="475"/>
      <c r="U483" s="473"/>
      <c r="V483" s="475"/>
      <c r="W483" s="475"/>
      <c r="X483" s="1298">
        <f>ROUND($AO439*X$476,-1)</f>
        <v>0</v>
      </c>
      <c r="Y483" s="1298"/>
      <c r="Z483" s="1298"/>
      <c r="AA483" s="1298"/>
      <c r="AB483" s="1298"/>
      <c r="AC483" s="1298"/>
      <c r="AD483" t="s">
        <v>116</v>
      </c>
      <c r="AE483" s="1298">
        <f>ROUND($AO439*AE$476,-1)</f>
        <v>0</v>
      </c>
      <c r="AF483" s="1298"/>
      <c r="AG483" s="1298"/>
      <c r="AH483" s="1298"/>
      <c r="AI483" s="1298"/>
      <c r="AJ483" s="1298"/>
      <c r="AK483" t="s">
        <v>116</v>
      </c>
      <c r="AV483" s="1298">
        <f>ROUND($BF439*AV$476,-1)</f>
        <v>0</v>
      </c>
      <c r="AW483" s="1298"/>
      <c r="AX483" s="1298"/>
      <c r="AY483" s="1298"/>
      <c r="AZ483" s="1298"/>
      <c r="BA483" s="1298"/>
      <c r="BB483" t="s">
        <v>116</v>
      </c>
      <c r="BC483" s="1298">
        <f>ROUND($BF439*BC$476,-1)</f>
        <v>0</v>
      </c>
      <c r="BD483" s="1298"/>
      <c r="BE483" s="1298"/>
      <c r="BF483" s="1298"/>
      <c r="BG483" s="1298"/>
      <c r="BH483" s="1298"/>
      <c r="BI483" t="s">
        <v>116</v>
      </c>
      <c r="BQ483" s="201"/>
      <c r="DU483"/>
      <c r="DV483"/>
      <c r="DW483"/>
      <c r="DX483"/>
      <c r="DY483"/>
      <c r="DZ483"/>
      <c r="EA483"/>
      <c r="EB483"/>
      <c r="EC483"/>
      <c r="ED483"/>
      <c r="EE483"/>
      <c r="EF483"/>
      <c r="EG483"/>
      <c r="EH483"/>
      <c r="EI483"/>
      <c r="EJ483"/>
      <c r="EK483"/>
      <c r="EL483"/>
      <c r="EM483"/>
      <c r="EN483"/>
      <c r="EO483"/>
      <c r="EP483"/>
      <c r="EQ483"/>
      <c r="ER483"/>
      <c r="ES483"/>
      <c r="ET483"/>
      <c r="EU483"/>
      <c r="EV483"/>
      <c r="EW483"/>
    </row>
    <row r="484" spans="8:153" hidden="1" outlineLevel="1" x14ac:dyDescent="0.15">
      <c r="I484" s="750" t="str">
        <f>I440</f>
        <v>Ventilatori raffreddato /condensatore</v>
      </c>
      <c r="J484" s="475"/>
      <c r="K484" s="475"/>
      <c r="L484" s="475"/>
      <c r="M484" s="475"/>
      <c r="N484" s="475"/>
      <c r="O484" s="475"/>
      <c r="P484" s="475"/>
      <c r="Q484" s="475"/>
      <c r="R484" s="475"/>
      <c r="S484" s="475"/>
      <c r="T484" s="475"/>
      <c r="U484" s="473"/>
      <c r="V484" s="475"/>
      <c r="W484" s="475"/>
      <c r="X484" s="1298">
        <f>ROUND($AO440*X$476,-1)</f>
        <v>0</v>
      </c>
      <c r="Y484" s="1298"/>
      <c r="Z484" s="1298"/>
      <c r="AA484" s="1298"/>
      <c r="AB484" s="1298"/>
      <c r="AC484" s="1298"/>
      <c r="AD484" t="s">
        <v>116</v>
      </c>
      <c r="AE484" s="1298">
        <f>ROUND($AO440*AE$476,-1)</f>
        <v>0</v>
      </c>
      <c r="AF484" s="1298"/>
      <c r="AG484" s="1298"/>
      <c r="AH484" s="1298"/>
      <c r="AI484" s="1298"/>
      <c r="AJ484" s="1298"/>
      <c r="AK484" t="s">
        <v>116</v>
      </c>
      <c r="AV484" s="1298">
        <f>ROUND($BF440*AV$476,-1)</f>
        <v>0</v>
      </c>
      <c r="AW484" s="1298"/>
      <c r="AX484" s="1298"/>
      <c r="AY484" s="1298"/>
      <c r="AZ484" s="1298"/>
      <c r="BA484" s="1298"/>
      <c r="BB484" t="s">
        <v>116</v>
      </c>
      <c r="BC484" s="1298">
        <f>ROUND($BF440*BC$476,-1)</f>
        <v>0</v>
      </c>
      <c r="BD484" s="1298"/>
      <c r="BE484" s="1298"/>
      <c r="BF484" s="1298"/>
      <c r="BG484" s="1298"/>
      <c r="BH484" s="1298"/>
      <c r="BI484" t="s">
        <v>116</v>
      </c>
      <c r="BQ484" s="201"/>
      <c r="DU484"/>
      <c r="DV484"/>
      <c r="DW484"/>
      <c r="DX484"/>
      <c r="DY484"/>
      <c r="DZ484"/>
      <c r="EA484"/>
      <c r="EB484"/>
      <c r="EC484"/>
      <c r="ED484"/>
      <c r="EE484"/>
      <c r="EF484"/>
      <c r="EG484"/>
      <c r="EH484"/>
      <c r="EI484"/>
      <c r="EJ484"/>
      <c r="EK484"/>
      <c r="EL484"/>
      <c r="EM484"/>
      <c r="EN484"/>
      <c r="EO484"/>
      <c r="EP484"/>
      <c r="EQ484"/>
      <c r="ER484"/>
      <c r="ES484"/>
      <c r="ET484"/>
      <c r="EU484"/>
      <c r="EV484"/>
      <c r="EW484"/>
    </row>
    <row r="485" spans="8:153" hidden="1" outlineLevel="1" x14ac:dyDescent="0.15">
      <c r="I485" s="750">
        <f>I441</f>
        <v>0</v>
      </c>
      <c r="J485" s="475"/>
      <c r="K485" s="475"/>
      <c r="L485" s="475"/>
      <c r="M485" s="475"/>
      <c r="N485" s="475"/>
      <c r="O485" s="475"/>
      <c r="P485" s="475"/>
      <c r="Q485" s="475"/>
      <c r="R485" s="475"/>
      <c r="S485" s="475"/>
      <c r="T485" s="478"/>
      <c r="U485" s="473"/>
      <c r="V485" s="475"/>
      <c r="W485" s="478" t="s">
        <v>1682</v>
      </c>
      <c r="X485" s="1298">
        <f>ROUND($AO441*X$476,-1)</f>
        <v>0</v>
      </c>
      <c r="Y485" s="1298"/>
      <c r="Z485" s="1298"/>
      <c r="AA485" s="1298"/>
      <c r="AB485" s="1298"/>
      <c r="AC485" s="1298"/>
      <c r="AD485" t="s">
        <v>116</v>
      </c>
      <c r="AE485" s="1298">
        <f>ROUND($AO441*AE$476,-1)</f>
        <v>0</v>
      </c>
      <c r="AF485" s="1298"/>
      <c r="AG485" s="1298"/>
      <c r="AH485" s="1298"/>
      <c r="AI485" s="1298"/>
      <c r="AJ485" s="1298"/>
      <c r="AK485" t="s">
        <v>116</v>
      </c>
      <c r="AV485" s="1298">
        <f>ROUND($BF441*AV$476,-1)</f>
        <v>0</v>
      </c>
      <c r="AW485" s="1298"/>
      <c r="AX485" s="1298"/>
      <c r="AY485" s="1298"/>
      <c r="AZ485" s="1298"/>
      <c r="BA485" s="1298"/>
      <c r="BB485" t="s">
        <v>116</v>
      </c>
      <c r="BC485" s="1298">
        <f>ROUND($BF441*BC$476,-1)</f>
        <v>0</v>
      </c>
      <c r="BD485" s="1298"/>
      <c r="BE485" s="1298"/>
      <c r="BF485" s="1298"/>
      <c r="BG485" s="1298"/>
      <c r="BH485" s="1298"/>
      <c r="BI485" t="s">
        <v>116</v>
      </c>
      <c r="BQ485" s="201"/>
      <c r="DU485"/>
      <c r="DV485"/>
      <c r="DW485"/>
      <c r="DX485"/>
      <c r="DY485"/>
      <c r="DZ485"/>
      <c r="EA485"/>
      <c r="EB485"/>
      <c r="EC485"/>
      <c r="ED485"/>
      <c r="EE485"/>
      <c r="EF485"/>
      <c r="EG485"/>
      <c r="EH485"/>
      <c r="EI485"/>
      <c r="EJ485"/>
      <c r="EK485"/>
      <c r="EL485"/>
      <c r="EM485"/>
      <c r="EN485"/>
      <c r="EO485"/>
      <c r="EP485"/>
      <c r="EQ485"/>
      <c r="ER485"/>
      <c r="ES485"/>
      <c r="ET485"/>
      <c r="EU485"/>
      <c r="EV485"/>
      <c r="EW485"/>
    </row>
    <row r="486" spans="8:153" hidden="1" outlineLevel="1" x14ac:dyDescent="0.15">
      <c r="I486" s="750">
        <f>I121</f>
        <v>0</v>
      </c>
      <c r="J486" s="475"/>
      <c r="K486" s="475"/>
      <c r="L486" s="475"/>
      <c r="M486" s="475"/>
      <c r="N486" s="475"/>
      <c r="O486" s="475"/>
      <c r="P486" s="475"/>
      <c r="Q486" s="475"/>
      <c r="R486" s="475"/>
      <c r="S486" s="475"/>
      <c r="T486" s="478"/>
      <c r="U486" s="473"/>
      <c r="V486" s="475"/>
      <c r="W486" s="478" t="s">
        <v>1681</v>
      </c>
      <c r="X486" s="1298">
        <f>ROUND($AO440*X$476,-1)</f>
        <v>0</v>
      </c>
      <c r="Y486" s="1298"/>
      <c r="Z486" s="1298"/>
      <c r="AA486" s="1298"/>
      <c r="AB486" s="1298"/>
      <c r="AC486" s="1298"/>
      <c r="AD486" t="s">
        <v>116</v>
      </c>
      <c r="AE486" s="1298">
        <f>ROUND($AO440*AE$476,-1)</f>
        <v>0</v>
      </c>
      <c r="AF486" s="1298"/>
      <c r="AG486" s="1298"/>
      <c r="AH486" s="1298"/>
      <c r="AI486" s="1298"/>
      <c r="AJ486" s="1298"/>
      <c r="AK486" t="s">
        <v>116</v>
      </c>
      <c r="AV486" s="1298">
        <f>ROUND($BF440*AV$476,-1)</f>
        <v>0</v>
      </c>
      <c r="AW486" s="1298"/>
      <c r="AX486" s="1298"/>
      <c r="AY486" s="1298"/>
      <c r="AZ486" s="1298"/>
      <c r="BA486" s="1298"/>
      <c r="BB486" t="s">
        <v>116</v>
      </c>
      <c r="BC486" s="1298">
        <f>ROUND($BF440*BC$476,-1)</f>
        <v>0</v>
      </c>
      <c r="BD486" s="1298"/>
      <c r="BE486" s="1298"/>
      <c r="BF486" s="1298"/>
      <c r="BG486" s="1298"/>
      <c r="BH486" s="1298"/>
      <c r="BI486" t="s">
        <v>116</v>
      </c>
      <c r="BQ486" s="201"/>
      <c r="DU486"/>
      <c r="DV486"/>
      <c r="DW486"/>
      <c r="DX486"/>
      <c r="DY486"/>
      <c r="DZ486"/>
      <c r="EA486"/>
      <c r="EB486"/>
      <c r="EC486"/>
      <c r="ED486"/>
      <c r="EE486"/>
      <c r="EF486"/>
      <c r="EG486"/>
      <c r="EH486"/>
      <c r="EI486"/>
      <c r="EJ486"/>
      <c r="EK486"/>
      <c r="EL486"/>
      <c r="EM486"/>
      <c r="EN486"/>
      <c r="EO486"/>
      <c r="EP486"/>
      <c r="EQ486"/>
      <c r="ER486"/>
      <c r="ES486"/>
      <c r="ET486"/>
      <c r="EU486"/>
      <c r="EV486"/>
      <c r="EW486"/>
    </row>
    <row r="487" spans="8:153" hidden="1" outlineLevel="1" x14ac:dyDescent="0.15">
      <c r="X487" s="1298"/>
      <c r="Y487" s="1298"/>
      <c r="Z487" s="1298"/>
      <c r="AA487" s="1298"/>
      <c r="AB487" s="1298"/>
      <c r="AC487" s="1298"/>
      <c r="AE487" s="1298"/>
      <c r="AF487" s="1298"/>
      <c r="AG487" s="1298"/>
      <c r="AH487" s="1298"/>
      <c r="AI487" s="1298"/>
      <c r="AJ487" s="1298"/>
      <c r="AV487" s="1298"/>
      <c r="AW487" s="1298"/>
      <c r="AX487" s="1298"/>
      <c r="AY487" s="1298"/>
      <c r="AZ487" s="1298"/>
      <c r="BA487" s="1298"/>
      <c r="BC487" s="1298"/>
      <c r="BD487" s="1298"/>
      <c r="BE487" s="1298"/>
      <c r="BF487" s="1298"/>
      <c r="BG487" s="1298"/>
      <c r="BH487" s="1298"/>
      <c r="BQ487" s="201"/>
      <c r="DU487"/>
      <c r="DV487"/>
      <c r="DW487"/>
      <c r="DX487"/>
      <c r="DY487"/>
      <c r="DZ487"/>
      <c r="EA487"/>
      <c r="EB487"/>
      <c r="EC487"/>
      <c r="ED487"/>
      <c r="EE487"/>
      <c r="EF487"/>
      <c r="EG487"/>
      <c r="EH487"/>
      <c r="EI487"/>
      <c r="EJ487"/>
      <c r="EK487"/>
      <c r="EL487"/>
      <c r="EM487"/>
      <c r="EN487"/>
      <c r="EO487"/>
      <c r="EP487"/>
      <c r="EQ487"/>
      <c r="ER487"/>
      <c r="ES487"/>
      <c r="ET487"/>
      <c r="EU487"/>
      <c r="EV487"/>
      <c r="EW487"/>
    </row>
    <row r="488" spans="8:153" hidden="1" outlineLevel="1" x14ac:dyDescent="0.15">
      <c r="H488" s="209" t="s">
        <v>1679</v>
      </c>
      <c r="I488" s="210"/>
      <c r="J488" s="210"/>
      <c r="K488" s="210"/>
      <c r="L488" s="210"/>
      <c r="M488" s="210"/>
      <c r="N488" s="210"/>
      <c r="O488" s="210"/>
      <c r="P488" s="210"/>
      <c r="Q488" s="210"/>
      <c r="R488" s="210"/>
      <c r="S488" s="210"/>
      <c r="T488" s="210"/>
      <c r="U488" s="571"/>
      <c r="V488" s="210"/>
      <c r="W488" s="210"/>
      <c r="X488" s="1057"/>
      <c r="Y488" s="1057"/>
      <c r="Z488" s="1057"/>
      <c r="AA488" s="1057"/>
      <c r="AB488" s="1057"/>
      <c r="AC488" s="1057"/>
      <c r="AD488" s="210"/>
      <c r="AE488" s="1057"/>
      <c r="AF488" s="1057"/>
      <c r="AG488" s="1057"/>
      <c r="AH488" s="1057"/>
      <c r="AI488" s="1057"/>
      <c r="AJ488" s="1057"/>
      <c r="AK488" s="210"/>
      <c r="AL488" s="210"/>
      <c r="AM488" s="210"/>
      <c r="AN488" s="210"/>
      <c r="AO488" s="210"/>
      <c r="AP488" s="210"/>
      <c r="AQ488" s="210"/>
      <c r="AR488" s="210"/>
      <c r="AS488" s="210"/>
      <c r="AT488" s="210"/>
      <c r="AU488" s="210"/>
      <c r="AV488" s="1057"/>
      <c r="AW488" s="1057"/>
      <c r="AX488" s="1057"/>
      <c r="AY488" s="1057"/>
      <c r="AZ488" s="1057"/>
      <c r="BA488" s="1057"/>
      <c r="BB488" s="210"/>
      <c r="BC488" s="1057"/>
      <c r="BD488" s="1057"/>
      <c r="BE488" s="1057"/>
      <c r="BF488" s="1057"/>
      <c r="BG488" s="1057"/>
      <c r="BH488" s="1057"/>
      <c r="BI488" s="210"/>
      <c r="BJ488" s="210"/>
      <c r="BK488" s="210"/>
      <c r="BL488" s="210"/>
      <c r="BM488" s="210"/>
      <c r="BN488" s="210"/>
      <c r="BQ488" s="201"/>
      <c r="DU488"/>
      <c r="DV488"/>
      <c r="DW488"/>
      <c r="DX488"/>
      <c r="DY488"/>
      <c r="DZ488"/>
      <c r="EA488"/>
      <c r="EB488"/>
      <c r="EC488"/>
      <c r="ED488"/>
      <c r="EE488"/>
      <c r="EF488"/>
      <c r="EG488"/>
      <c r="EH488"/>
      <c r="EI488"/>
      <c r="EJ488"/>
      <c r="EK488"/>
      <c r="EL488"/>
      <c r="EM488"/>
      <c r="EN488"/>
      <c r="EO488"/>
      <c r="EP488"/>
      <c r="EQ488"/>
      <c r="ER488"/>
      <c r="ES488"/>
      <c r="ET488"/>
      <c r="EU488"/>
      <c r="EV488"/>
      <c r="EW488"/>
    </row>
    <row r="489" spans="8:153" hidden="1" outlineLevel="1" x14ac:dyDescent="0.15">
      <c r="I489" s="749"/>
      <c r="J489" s="283"/>
      <c r="K489" s="283"/>
      <c r="L489" s="283"/>
      <c r="M489" s="283"/>
      <c r="N489" s="283"/>
      <c r="O489" s="283"/>
      <c r="P489" s="283"/>
      <c r="Q489" s="283"/>
      <c r="R489" s="283"/>
      <c r="S489" s="283"/>
      <c r="T489" s="283"/>
      <c r="X489" s="175"/>
      <c r="Y489" s="175"/>
      <c r="Z489" s="175"/>
      <c r="AA489" s="175"/>
      <c r="AB489" s="175"/>
      <c r="AC489" s="175"/>
      <c r="AE489" s="175"/>
      <c r="AF489" s="175"/>
      <c r="AG489" s="175"/>
      <c r="AH489" s="175"/>
      <c r="AI489" s="175"/>
      <c r="AJ489" s="175"/>
      <c r="AV489" s="175"/>
      <c r="AW489" s="175"/>
      <c r="AX489" s="175"/>
      <c r="AY489" s="175"/>
      <c r="AZ489" s="175"/>
      <c r="BA489" s="175"/>
      <c r="BC489" s="175"/>
      <c r="BD489" s="175"/>
      <c r="BE489" s="175"/>
      <c r="BF489" s="175"/>
      <c r="BG489" s="175"/>
      <c r="BH489" s="175"/>
      <c r="BQ489" s="201"/>
      <c r="DU489"/>
      <c r="DV489"/>
      <c r="DW489"/>
      <c r="DX489"/>
      <c r="DY489"/>
      <c r="DZ489"/>
      <c r="EA489"/>
      <c r="EB489"/>
      <c r="EC489"/>
      <c r="ED489"/>
      <c r="EE489"/>
      <c r="EF489"/>
      <c r="EG489"/>
      <c r="EH489"/>
      <c r="EI489"/>
      <c r="EJ489"/>
      <c r="EK489"/>
      <c r="EL489"/>
      <c r="EM489"/>
      <c r="EN489"/>
      <c r="EO489"/>
      <c r="EP489"/>
      <c r="EQ489"/>
      <c r="ER489"/>
      <c r="ES489"/>
      <c r="ET489"/>
      <c r="EU489"/>
      <c r="EV489"/>
      <c r="EW489"/>
    </row>
    <row r="490" spans="8:153" hidden="1" outlineLevel="1" x14ac:dyDescent="0.15">
      <c r="I490" s="749" t="str">
        <f>I482</f>
        <v>Pompe circolazione caldo</v>
      </c>
      <c r="J490" s="283"/>
      <c r="K490" s="283"/>
      <c r="L490" s="283"/>
      <c r="M490" s="283"/>
      <c r="N490" s="283"/>
      <c r="O490" s="283"/>
      <c r="P490" s="283"/>
      <c r="Q490" s="283"/>
      <c r="R490" s="283"/>
      <c r="S490" s="283"/>
      <c r="T490" s="283"/>
      <c r="U490" s="485"/>
      <c r="V490" s="283"/>
      <c r="W490" s="283"/>
      <c r="X490" s="1298">
        <f>X$477+X482</f>
        <v>0</v>
      </c>
      <c r="Y490" s="1298"/>
      <c r="Z490" s="1298"/>
      <c r="AA490" s="1298"/>
      <c r="AB490" s="1298"/>
      <c r="AC490" s="1298"/>
      <c r="AD490" t="s">
        <v>116</v>
      </c>
      <c r="AE490" s="1298">
        <f>AE$477+AE482</f>
        <v>0</v>
      </c>
      <c r="AF490" s="1298"/>
      <c r="AG490" s="1298"/>
      <c r="AH490" s="1298"/>
      <c r="AI490" s="1298"/>
      <c r="AJ490" s="1298"/>
      <c r="AK490" t="s">
        <v>116</v>
      </c>
      <c r="AV490" s="1298">
        <f>AV$477+AV482</f>
        <v>0</v>
      </c>
      <c r="AW490" s="1298"/>
      <c r="AX490" s="1298"/>
      <c r="AY490" s="1298"/>
      <c r="AZ490" s="1298"/>
      <c r="BA490" s="1298"/>
      <c r="BB490" t="s">
        <v>116</v>
      </c>
      <c r="BC490" s="1298">
        <f>BC$477+BC482</f>
        <v>0</v>
      </c>
      <c r="BD490" s="1298"/>
      <c r="BE490" s="1298"/>
      <c r="BF490" s="1298"/>
      <c r="BG490" s="1298"/>
      <c r="BH490" s="1298"/>
      <c r="BI490" t="s">
        <v>116</v>
      </c>
      <c r="BQ490" s="201"/>
      <c r="BS490" s="63" t="s">
        <v>1683</v>
      </c>
      <c r="DU490"/>
      <c r="DV490"/>
      <c r="DW490"/>
      <c r="DX490"/>
      <c r="DY490"/>
      <c r="DZ490"/>
      <c r="EA490"/>
      <c r="EB490"/>
      <c r="EC490"/>
      <c r="ED490"/>
      <c r="EE490"/>
      <c r="EF490"/>
      <c r="EG490"/>
      <c r="EH490"/>
      <c r="EI490"/>
      <c r="EJ490"/>
      <c r="EK490"/>
      <c r="EL490"/>
      <c r="EM490"/>
      <c r="EN490"/>
      <c r="EO490"/>
      <c r="EP490"/>
      <c r="EQ490"/>
      <c r="ER490"/>
      <c r="ES490"/>
      <c r="ET490"/>
      <c r="EU490"/>
      <c r="EV490"/>
      <c r="EW490"/>
    </row>
    <row r="491" spans="8:153" hidden="1" outlineLevel="1" x14ac:dyDescent="0.15">
      <c r="I491" s="750" t="str">
        <f>I483</f>
        <v>Pompe nebulizzazione</v>
      </c>
      <c r="J491" s="475"/>
      <c r="K491" s="475"/>
      <c r="L491" s="475"/>
      <c r="M491" s="475"/>
      <c r="N491" s="475"/>
      <c r="O491" s="475"/>
      <c r="P491" s="475"/>
      <c r="Q491" s="475"/>
      <c r="R491" s="475"/>
      <c r="S491" s="475"/>
      <c r="T491" s="475"/>
      <c r="U491" s="473"/>
      <c r="V491" s="475"/>
      <c r="W491" s="475"/>
      <c r="X491" s="1298">
        <f>X$477+X483</f>
        <v>0</v>
      </c>
      <c r="Y491" s="1298"/>
      <c r="Z491" s="1298"/>
      <c r="AA491" s="1298"/>
      <c r="AB491" s="1298"/>
      <c r="AC491" s="1298"/>
      <c r="AD491" t="s">
        <v>116</v>
      </c>
      <c r="AE491" s="1298">
        <f>AE$477+AE483</f>
        <v>0</v>
      </c>
      <c r="AF491" s="1298"/>
      <c r="AG491" s="1298"/>
      <c r="AH491" s="1298"/>
      <c r="AI491" s="1298"/>
      <c r="AJ491" s="1298"/>
      <c r="AK491" t="s">
        <v>116</v>
      </c>
      <c r="AV491" s="1298">
        <f>AV$477+AV483</f>
        <v>0</v>
      </c>
      <c r="AW491" s="1298"/>
      <c r="AX491" s="1298"/>
      <c r="AY491" s="1298"/>
      <c r="AZ491" s="1298"/>
      <c r="BA491" s="1298"/>
      <c r="BB491" t="s">
        <v>116</v>
      </c>
      <c r="BC491" s="1298">
        <f>BC$477+BC483</f>
        <v>0</v>
      </c>
      <c r="BD491" s="1298"/>
      <c r="BE491" s="1298"/>
      <c r="BF491" s="1298"/>
      <c r="BG491" s="1298"/>
      <c r="BH491" s="1298"/>
      <c r="BI491" t="s">
        <v>116</v>
      </c>
      <c r="BQ491" s="201"/>
      <c r="BS491" s="63" t="s">
        <v>1683</v>
      </c>
      <c r="DU491"/>
      <c r="DV491"/>
      <c r="DW491"/>
      <c r="DX491"/>
      <c r="DY491"/>
      <c r="DZ491"/>
      <c r="EA491"/>
      <c r="EB491"/>
      <c r="EC491"/>
      <c r="ED491"/>
      <c r="EE491"/>
      <c r="EF491"/>
      <c r="EG491"/>
      <c r="EH491"/>
      <c r="EI491"/>
      <c r="EJ491"/>
      <c r="EK491"/>
      <c r="EL491"/>
      <c r="EM491"/>
      <c r="EN491"/>
      <c r="EO491"/>
      <c r="EP491"/>
      <c r="EQ491"/>
      <c r="ER491"/>
      <c r="ES491"/>
      <c r="ET491"/>
      <c r="EU491"/>
      <c r="EV491"/>
      <c r="EW491"/>
    </row>
    <row r="492" spans="8:153" hidden="1" outlineLevel="1" x14ac:dyDescent="0.15">
      <c r="I492" s="750" t="str">
        <f>I484</f>
        <v>Ventilatori raffreddato /condensatore</v>
      </c>
      <c r="J492" s="475"/>
      <c r="K492" s="475"/>
      <c r="L492" s="475"/>
      <c r="M492" s="475"/>
      <c r="N492" s="475"/>
      <c r="O492" s="475"/>
      <c r="P492" s="475"/>
      <c r="Q492" s="475"/>
      <c r="R492" s="475"/>
      <c r="S492" s="475"/>
      <c r="T492" s="475"/>
      <c r="U492" s="473"/>
      <c r="V492" s="475"/>
      <c r="W492" s="475"/>
      <c r="X492" s="1298">
        <f>X$477+X484</f>
        <v>0</v>
      </c>
      <c r="Y492" s="1298"/>
      <c r="Z492" s="1298"/>
      <c r="AA492" s="1298"/>
      <c r="AB492" s="1298"/>
      <c r="AC492" s="1298"/>
      <c r="AD492" t="s">
        <v>116</v>
      </c>
      <c r="AE492" s="1298">
        <f>AE$477+AE484</f>
        <v>0</v>
      </c>
      <c r="AF492" s="1298"/>
      <c r="AG492" s="1298"/>
      <c r="AH492" s="1298"/>
      <c r="AI492" s="1298"/>
      <c r="AJ492" s="1298"/>
      <c r="AK492" t="s">
        <v>116</v>
      </c>
      <c r="AV492" s="1298">
        <f>AV$477+AV484</f>
        <v>0</v>
      </c>
      <c r="AW492" s="1298"/>
      <c r="AX492" s="1298"/>
      <c r="AY492" s="1298"/>
      <c r="AZ492" s="1298"/>
      <c r="BA492" s="1298"/>
      <c r="BB492" t="s">
        <v>116</v>
      </c>
      <c r="BC492" s="1298">
        <f>BC$477+BC484</f>
        <v>0</v>
      </c>
      <c r="BD492" s="1298"/>
      <c r="BE492" s="1298"/>
      <c r="BF492" s="1298"/>
      <c r="BG492" s="1298"/>
      <c r="BH492" s="1298"/>
      <c r="BI492" t="s">
        <v>116</v>
      </c>
      <c r="BQ492" s="201"/>
      <c r="BS492" s="63" t="s">
        <v>1683</v>
      </c>
      <c r="DU492"/>
      <c r="DV492"/>
      <c r="DW492"/>
      <c r="DX492"/>
      <c r="DY492"/>
      <c r="DZ492"/>
      <c r="EA492"/>
      <c r="EB492"/>
      <c r="EC492"/>
      <c r="ED492"/>
      <c r="EE492"/>
      <c r="EF492"/>
      <c r="EG492"/>
      <c r="EH492"/>
      <c r="EI492"/>
      <c r="EJ492"/>
      <c r="EK492"/>
      <c r="EL492"/>
      <c r="EM492"/>
      <c r="EN492"/>
      <c r="EO492"/>
      <c r="EP492"/>
      <c r="EQ492"/>
      <c r="ER492"/>
      <c r="ES492"/>
      <c r="ET492"/>
      <c r="EU492"/>
      <c r="EV492"/>
      <c r="EW492"/>
    </row>
    <row r="493" spans="8:153" hidden="1" outlineLevel="1" x14ac:dyDescent="0.15">
      <c r="I493" s="750">
        <f t="shared" ref="I493" si="98">I485</f>
        <v>0</v>
      </c>
      <c r="J493" s="475"/>
      <c r="K493" s="475"/>
      <c r="L493" s="475"/>
      <c r="M493" s="475"/>
      <c r="N493" s="475"/>
      <c r="O493" s="475"/>
      <c r="P493" s="475"/>
      <c r="Q493" s="475"/>
      <c r="R493" s="475"/>
      <c r="S493" s="475"/>
      <c r="T493" s="475"/>
      <c r="U493" s="473"/>
      <c r="V493" s="475"/>
      <c r="W493" s="478" t="s">
        <v>1682</v>
      </c>
      <c r="X493" s="1298">
        <f t="shared" ref="X493" si="99">X$477+X485</f>
        <v>0</v>
      </c>
      <c r="Y493" s="1298"/>
      <c r="Z493" s="1298"/>
      <c r="AA493" s="1298"/>
      <c r="AB493" s="1298"/>
      <c r="AC493" s="1298"/>
      <c r="AD493" t="s">
        <v>116</v>
      </c>
      <c r="AE493" s="1298">
        <f t="shared" ref="AE493" si="100">AE$477+AE485</f>
        <v>0</v>
      </c>
      <c r="AF493" s="1298"/>
      <c r="AG493" s="1298"/>
      <c r="AH493" s="1298"/>
      <c r="AI493" s="1298"/>
      <c r="AJ493" s="1298"/>
      <c r="AK493" t="s">
        <v>116</v>
      </c>
      <c r="AV493" s="1298">
        <f t="shared" ref="AV493" si="101">AV$477+AV485</f>
        <v>0</v>
      </c>
      <c r="AW493" s="1298"/>
      <c r="AX493" s="1298"/>
      <c r="AY493" s="1298"/>
      <c r="AZ493" s="1298"/>
      <c r="BA493" s="1298"/>
      <c r="BB493" t="s">
        <v>116</v>
      </c>
      <c r="BC493" s="1298">
        <f t="shared" ref="BC493" si="102">BC$477+BC485</f>
        <v>0</v>
      </c>
      <c r="BD493" s="1298"/>
      <c r="BE493" s="1298"/>
      <c r="BF493" s="1298"/>
      <c r="BG493" s="1298"/>
      <c r="BH493" s="1298"/>
      <c r="BI493" t="s">
        <v>116</v>
      </c>
      <c r="BQ493" s="201"/>
      <c r="BS493" s="63" t="s">
        <v>1683</v>
      </c>
      <c r="DU493"/>
      <c r="DV493"/>
      <c r="DW493"/>
      <c r="DX493"/>
      <c r="DY493"/>
      <c r="DZ493"/>
      <c r="EA493"/>
      <c r="EB493"/>
      <c r="EC493"/>
      <c r="ED493"/>
      <c r="EE493"/>
      <c r="EF493"/>
      <c r="EG493"/>
      <c r="EH493"/>
      <c r="EI493"/>
      <c r="EJ493"/>
      <c r="EK493"/>
      <c r="EL493"/>
      <c r="EM493"/>
      <c r="EN493"/>
      <c r="EO493"/>
      <c r="EP493"/>
      <c r="EQ493"/>
      <c r="ER493"/>
      <c r="ES493"/>
      <c r="ET493"/>
      <c r="EU493"/>
      <c r="EV493"/>
      <c r="EW493"/>
    </row>
    <row r="494" spans="8:153" hidden="1" outlineLevel="1" x14ac:dyDescent="0.15">
      <c r="I494" s="750">
        <f>I486</f>
        <v>0</v>
      </c>
      <c r="J494" s="475"/>
      <c r="K494" s="475"/>
      <c r="L494" s="475"/>
      <c r="M494" s="475"/>
      <c r="N494" s="475"/>
      <c r="O494" s="475"/>
      <c r="P494" s="475"/>
      <c r="Q494" s="475"/>
      <c r="R494" s="475"/>
      <c r="S494" s="475"/>
      <c r="T494" s="478"/>
      <c r="U494" s="473"/>
      <c r="V494" s="475"/>
      <c r="W494" s="478" t="s">
        <v>1681</v>
      </c>
      <c r="X494" s="1298">
        <f>X486</f>
        <v>0</v>
      </c>
      <c r="Y494" s="1298"/>
      <c r="Z494" s="1298"/>
      <c r="AA494" s="1298"/>
      <c r="AB494" s="1298"/>
      <c r="AC494" s="1298"/>
      <c r="AD494" t="s">
        <v>116</v>
      </c>
      <c r="AE494" s="1298">
        <f>AE486</f>
        <v>0</v>
      </c>
      <c r="AF494" s="1298"/>
      <c r="AG494" s="1298"/>
      <c r="AH494" s="1298"/>
      <c r="AI494" s="1298"/>
      <c r="AJ494" s="1298"/>
      <c r="AK494" t="s">
        <v>116</v>
      </c>
      <c r="AV494" s="1298">
        <f>AV486</f>
        <v>0</v>
      </c>
      <c r="AW494" s="1298"/>
      <c r="AX494" s="1298"/>
      <c r="AY494" s="1298"/>
      <c r="AZ494" s="1298"/>
      <c r="BA494" s="1298"/>
      <c r="BB494" t="s">
        <v>116</v>
      </c>
      <c r="BC494" s="1298">
        <f>BC486</f>
        <v>0</v>
      </c>
      <c r="BD494" s="1298"/>
      <c r="BE494" s="1298"/>
      <c r="BF494" s="1298"/>
      <c r="BG494" s="1298"/>
      <c r="BH494" s="1298"/>
      <c r="BI494" t="s">
        <v>116</v>
      </c>
      <c r="BQ494" s="201"/>
      <c r="BS494" s="63" t="s">
        <v>1684</v>
      </c>
      <c r="DU494"/>
      <c r="DV494"/>
      <c r="DW494"/>
      <c r="DX494"/>
      <c r="DY494"/>
      <c r="DZ494"/>
      <c r="EA494"/>
      <c r="EB494"/>
      <c r="EC494"/>
      <c r="ED494"/>
      <c r="EE494"/>
      <c r="EF494"/>
      <c r="EG494"/>
      <c r="EH494"/>
      <c r="EI494"/>
      <c r="EJ494"/>
      <c r="EK494"/>
      <c r="EL494"/>
      <c r="EM494"/>
      <c r="EN494"/>
      <c r="EO494"/>
      <c r="EP494"/>
      <c r="EQ494"/>
      <c r="ER494"/>
      <c r="ES494"/>
      <c r="ET494"/>
      <c r="EU494"/>
      <c r="EV494"/>
      <c r="EW494"/>
    </row>
    <row r="495" spans="8:153" hidden="1" outlineLevel="1" x14ac:dyDescent="0.15">
      <c r="X495" s="175"/>
      <c r="Y495" s="175"/>
      <c r="Z495" s="175"/>
      <c r="AA495" s="175"/>
      <c r="AB495" s="175"/>
      <c r="AC495" s="175"/>
      <c r="AE495" s="175"/>
      <c r="AF495" s="175"/>
      <c r="AG495" s="175"/>
      <c r="AH495" s="175"/>
      <c r="AI495" s="175"/>
      <c r="AJ495" s="175"/>
      <c r="AV495" s="175"/>
      <c r="AW495" s="175"/>
      <c r="AX495" s="175"/>
      <c r="AY495" s="175"/>
      <c r="AZ495" s="175"/>
      <c r="BA495" s="175"/>
      <c r="BC495" s="175"/>
      <c r="BD495" s="175"/>
      <c r="BE495" s="175"/>
      <c r="BF495" s="175"/>
      <c r="BG495" s="175"/>
      <c r="BH495" s="175"/>
      <c r="BQ495" s="201"/>
      <c r="DU495"/>
      <c r="DV495"/>
      <c r="DW495"/>
      <c r="DX495"/>
      <c r="DY495"/>
      <c r="DZ495"/>
      <c r="EA495"/>
      <c r="EB495"/>
      <c r="EC495"/>
      <c r="ED495"/>
      <c r="EE495"/>
      <c r="EF495"/>
      <c r="EG495"/>
      <c r="EH495"/>
      <c r="EI495"/>
      <c r="EJ495"/>
      <c r="EK495"/>
      <c r="EL495"/>
      <c r="EM495"/>
      <c r="EN495"/>
      <c r="EO495"/>
      <c r="EP495"/>
      <c r="EQ495"/>
      <c r="ER495"/>
      <c r="ES495"/>
      <c r="ET495"/>
      <c r="EU495"/>
      <c r="EV495"/>
      <c r="EW495"/>
    </row>
    <row r="496" spans="8:153" hidden="1" outlineLevel="1" x14ac:dyDescent="0.15">
      <c r="BQ496" s="201"/>
      <c r="DU496"/>
      <c r="DV496"/>
      <c r="DW496"/>
      <c r="DX496"/>
      <c r="DY496"/>
      <c r="DZ496"/>
      <c r="EA496"/>
      <c r="EB496"/>
      <c r="EC496"/>
      <c r="ED496"/>
      <c r="EE496"/>
      <c r="EF496"/>
      <c r="EG496"/>
      <c r="EH496"/>
      <c r="EI496"/>
      <c r="EJ496"/>
      <c r="EK496"/>
      <c r="EL496"/>
      <c r="EM496"/>
      <c r="EN496"/>
      <c r="EO496"/>
      <c r="EP496"/>
      <c r="EQ496"/>
      <c r="ER496"/>
      <c r="ES496"/>
      <c r="ET496"/>
      <c r="EU496"/>
      <c r="EV496"/>
      <c r="EW496"/>
    </row>
    <row r="497" spans="8:153" hidden="1" outlineLevel="1" x14ac:dyDescent="0.15">
      <c r="BQ497" s="201"/>
      <c r="DU497"/>
      <c r="DV497"/>
      <c r="DW497"/>
      <c r="DX497"/>
      <c r="DY497"/>
      <c r="DZ497"/>
      <c r="EA497"/>
      <c r="EB497"/>
      <c r="EC497"/>
      <c r="ED497"/>
      <c r="EE497"/>
      <c r="EF497"/>
      <c r="EG497"/>
      <c r="EH497"/>
      <c r="EI497"/>
      <c r="EJ497"/>
      <c r="EK497"/>
      <c r="EL497"/>
      <c r="EM497"/>
      <c r="EN497"/>
      <c r="EO497"/>
      <c r="EP497"/>
      <c r="EQ497"/>
      <c r="ER497"/>
      <c r="ES497"/>
      <c r="ET497"/>
      <c r="EU497"/>
      <c r="EV497"/>
      <c r="EW497"/>
    </row>
    <row r="498" spans="8:153" s="63" customFormat="1" hidden="1" outlineLevel="1" x14ac:dyDescent="0.15">
      <c r="H498" s="161"/>
      <c r="I498"/>
      <c r="J498"/>
      <c r="K498"/>
      <c r="L498"/>
      <c r="M498"/>
      <c r="N498"/>
      <c r="O498"/>
      <c r="P498"/>
      <c r="Q498"/>
      <c r="R498"/>
      <c r="S498"/>
      <c r="T498"/>
      <c r="U498" s="27"/>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row>
    <row r="499" spans="8:153" s="63" customFormat="1" hidden="1" outlineLevel="1" x14ac:dyDescent="0.15">
      <c r="H499" s="161"/>
      <c r="I499"/>
      <c r="J499"/>
      <c r="K499"/>
      <c r="L499"/>
      <c r="M499"/>
      <c r="N499"/>
      <c r="O499"/>
      <c r="P499"/>
      <c r="Q499"/>
      <c r="R499"/>
      <c r="S499"/>
      <c r="T499"/>
      <c r="U499" s="27"/>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row>
    <row r="500" spans="8:153" s="63" customFormat="1" hidden="1" outlineLevel="1" x14ac:dyDescent="0.15">
      <c r="H500" s="161"/>
      <c r="I500"/>
      <c r="J500"/>
      <c r="K500"/>
      <c r="L500"/>
      <c r="M500"/>
      <c r="N500"/>
      <c r="O500"/>
      <c r="P500"/>
      <c r="Q500"/>
      <c r="R500"/>
      <c r="S500"/>
      <c r="T500"/>
      <c r="U500" s="27"/>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row>
    <row r="501" spans="8:153" s="63" customFormat="1" ht="18" hidden="1" outlineLevel="1" x14ac:dyDescent="0.15">
      <c r="H501" s="977" t="s">
        <v>224</v>
      </c>
      <c r="I501" s="816"/>
      <c r="J501" s="816"/>
      <c r="K501" s="816"/>
      <c r="L501" s="816"/>
      <c r="M501" s="816"/>
      <c r="N501" s="816"/>
      <c r="O501" s="816"/>
      <c r="P501" s="816"/>
      <c r="Q501" s="816"/>
      <c r="R501" s="816"/>
      <c r="S501" s="816"/>
      <c r="T501" s="816"/>
      <c r="U501" s="816"/>
      <c r="V501" s="816"/>
      <c r="W501" s="816"/>
      <c r="X501" s="816"/>
      <c r="Y501" s="816"/>
      <c r="Z501" s="816"/>
      <c r="AA501" s="816"/>
      <c r="AB501" s="816"/>
      <c r="AC501" s="816"/>
      <c r="AD501" s="816"/>
      <c r="AE501" s="816"/>
      <c r="AF501" s="816"/>
      <c r="AG501" s="816"/>
      <c r="AH501" s="816"/>
      <c r="AI501" s="816"/>
      <c r="AJ501" s="816"/>
      <c r="AK501" s="816"/>
      <c r="AL501" s="816"/>
      <c r="AM501" s="816"/>
      <c r="AN501" s="816"/>
      <c r="AO501" s="816"/>
      <c r="AP501" s="816"/>
      <c r="AQ501" s="816"/>
      <c r="AR501" s="816"/>
      <c r="AS501" s="816"/>
      <c r="AT501" s="816"/>
      <c r="AU501" s="816"/>
      <c r="AV501" s="816"/>
      <c r="AW501" s="816"/>
      <c r="AX501" s="816"/>
      <c r="AY501" s="816"/>
      <c r="AZ501" s="816"/>
      <c r="BA501" s="816"/>
      <c r="BB501" s="816"/>
      <c r="BC501" s="816"/>
      <c r="BD501" s="816"/>
      <c r="BE501" s="816"/>
      <c r="BF501" s="816"/>
      <c r="BG501" s="816"/>
      <c r="BH501" s="816"/>
      <c r="BI501" s="816"/>
      <c r="BJ501" s="816"/>
      <c r="BK501" s="816"/>
      <c r="BL501" s="816"/>
      <c r="BM501" s="816"/>
      <c r="BN501" s="816"/>
      <c r="BO501" s="816"/>
    </row>
    <row r="502" spans="8:153" s="63" customFormat="1" ht="14" hidden="1" outlineLevel="1" x14ac:dyDescent="0.15">
      <c r="H502" s="807"/>
      <c r="I502" s="808"/>
      <c r="J502" s="809"/>
      <c r="U502" s="201"/>
    </row>
    <row r="503" spans="8:153" s="63" customFormat="1" hidden="1" outlineLevel="1" x14ac:dyDescent="0.15">
      <c r="H503" s="797"/>
      <c r="U503" s="201"/>
    </row>
    <row r="504" spans="8:153" s="201" customFormat="1" ht="17" hidden="1" customHeight="1" outlineLevel="1" x14ac:dyDescent="0.15">
      <c r="H504" s="797"/>
      <c r="I504" s="797" t="s">
        <v>225</v>
      </c>
      <c r="J504" s="797"/>
      <c r="K504" s="797"/>
      <c r="L504" s="797"/>
      <c r="M504" s="797" t="s">
        <v>226</v>
      </c>
      <c r="N504" s="797"/>
      <c r="O504" s="797"/>
      <c r="P504" s="63"/>
      <c r="Q504" s="63"/>
      <c r="R504" s="63"/>
      <c r="S504" s="63"/>
      <c r="T504" s="63"/>
      <c r="V504" s="63"/>
      <c r="W504" s="63"/>
      <c r="X504" s="792"/>
      <c r="Y504" s="792"/>
      <c r="Z504" s="792"/>
      <c r="AA504" s="63"/>
      <c r="AB504" s="792"/>
      <c r="AC504" s="792"/>
      <c r="AD504" s="792"/>
      <c r="AE504" s="63"/>
      <c r="AF504" s="792"/>
      <c r="AG504" s="792"/>
      <c r="AH504" s="792"/>
      <c r="AI504" s="63"/>
      <c r="AJ504" s="792"/>
      <c r="AK504" s="792"/>
      <c r="AL504" s="792"/>
      <c r="AM504" s="63"/>
      <c r="AN504" s="792"/>
      <c r="AO504" s="792"/>
      <c r="AP504" s="792"/>
      <c r="AQ504" s="792"/>
      <c r="AR504" s="817"/>
      <c r="AS504" s="817"/>
      <c r="AT504" s="817"/>
      <c r="AU504" s="817"/>
      <c r="AV504" s="792"/>
      <c r="AW504" s="792"/>
      <c r="AX504" s="792"/>
      <c r="AY504" s="63"/>
      <c r="AZ504" s="792"/>
      <c r="BA504" s="792"/>
      <c r="BB504" s="792"/>
      <c r="BC504" s="63"/>
      <c r="BD504" s="792"/>
      <c r="BE504" s="792"/>
      <c r="BF504" s="792"/>
      <c r="BG504" s="63"/>
      <c r="BH504" s="792"/>
      <c r="BI504" s="792"/>
      <c r="BJ504" s="792"/>
      <c r="BK504" s="63"/>
      <c r="BL504" s="792"/>
      <c r="BM504" s="792"/>
      <c r="BN504" s="792"/>
    </row>
    <row r="505" spans="8:153" s="782" customFormat="1" ht="41" hidden="1" customHeight="1" outlineLevel="1" x14ac:dyDescent="0.15">
      <c r="H505" s="646"/>
      <c r="I505" s="1577">
        <v>-0.05</v>
      </c>
      <c r="J505" s="1577"/>
      <c r="K505" s="1577"/>
      <c r="L505" s="818"/>
      <c r="M505" s="1577">
        <f>I506</f>
        <v>-0.2</v>
      </c>
      <c r="N505" s="1577"/>
      <c r="O505" s="1577"/>
      <c r="P505" s="819"/>
      <c r="Q505" s="819"/>
      <c r="R505" s="819"/>
      <c r="S505" s="819"/>
      <c r="T505" s="819"/>
      <c r="U505" s="819"/>
      <c r="V505" s="819"/>
      <c r="W505" s="819"/>
      <c r="X505" s="1578" t="str">
        <f>X!$C$279</f>
        <v xml:space="preserve">Il progettista ha calcolato meno ore di esercizio a pieno regime rispetto ai valori standard previsti per questo uso. Quindi il consumo energetico stimato è inferiore. </v>
      </c>
      <c r="Y505" s="1579"/>
      <c r="Z505" s="1579"/>
      <c r="AA505" s="1579"/>
      <c r="AB505" s="1579"/>
      <c r="AC505" s="1579"/>
      <c r="AD505" s="1579"/>
      <c r="AE505" s="1579"/>
      <c r="AF505" s="1579"/>
      <c r="AG505" s="1579"/>
      <c r="AH505" s="1579"/>
      <c r="AI505" s="1579"/>
      <c r="AJ505" s="1579"/>
      <c r="AK505" s="1579"/>
      <c r="AL505" s="1579"/>
      <c r="AM505" s="1579"/>
      <c r="AN505" s="1579"/>
      <c r="AO505" s="1579"/>
      <c r="AP505" s="1579"/>
      <c r="AQ505" s="820"/>
      <c r="AR505" s="821"/>
      <c r="AS505" s="821"/>
      <c r="AT505" s="821"/>
      <c r="AU505" s="821"/>
      <c r="AV505" s="1578" t="str">
        <f>X!$C$281</f>
        <v>Chiarire con il progettista perché ha scelto queste ore a pieno regime.</v>
      </c>
      <c r="AW505" s="1579"/>
      <c r="AX505" s="1579"/>
      <c r="AY505" s="1579"/>
      <c r="AZ505" s="1579"/>
      <c r="BA505" s="1579"/>
      <c r="BB505" s="1579"/>
      <c r="BC505" s="1579"/>
      <c r="BD505" s="1579"/>
      <c r="BE505" s="1579"/>
      <c r="BF505" s="1579"/>
      <c r="BG505" s="1579"/>
      <c r="BH505" s="1579"/>
      <c r="BI505" s="1579"/>
      <c r="BJ505" s="1579"/>
      <c r="BK505" s="1579"/>
      <c r="BL505" s="1579"/>
      <c r="BM505" s="1579"/>
      <c r="BN505" s="1579"/>
    </row>
    <row r="506" spans="8:153" s="782" customFormat="1" ht="45" hidden="1" customHeight="1" outlineLevel="1" x14ac:dyDescent="0.15">
      <c r="H506" s="646"/>
      <c r="I506" s="1577">
        <v>-0.2</v>
      </c>
      <c r="J506" s="1577"/>
      <c r="K506" s="1577"/>
      <c r="L506" s="818"/>
      <c r="M506" s="1577"/>
      <c r="N506" s="1577"/>
      <c r="O506" s="1577"/>
      <c r="P506" s="819"/>
      <c r="Q506" s="819"/>
      <c r="R506" s="819"/>
      <c r="S506" s="819"/>
      <c r="T506" s="819"/>
      <c r="U506" s="819"/>
      <c r="V506" s="819"/>
      <c r="W506" s="819"/>
      <c r="X506" s="1578" t="str">
        <f>X!$C$280</f>
        <v>Il progettista ha calcolato molte meno ore di esercizio a pieno regime rispetto ai valori standard previsti per questo uso. Quindi il consumo energetico stimato è inferiore.</v>
      </c>
      <c r="Y506" s="1579"/>
      <c r="Z506" s="1579"/>
      <c r="AA506" s="1579"/>
      <c r="AB506" s="1579"/>
      <c r="AC506" s="1579"/>
      <c r="AD506" s="1579"/>
      <c r="AE506" s="1579"/>
      <c r="AF506" s="1579"/>
      <c r="AG506" s="1579"/>
      <c r="AH506" s="1579"/>
      <c r="AI506" s="1579"/>
      <c r="AJ506" s="1579"/>
      <c r="AK506" s="1579"/>
      <c r="AL506" s="1579"/>
      <c r="AM506" s="1579"/>
      <c r="AN506" s="1579"/>
      <c r="AO506" s="1579"/>
      <c r="AP506" s="1579"/>
      <c r="AQ506" s="820"/>
      <c r="AR506" s="821"/>
      <c r="AS506" s="821"/>
      <c r="AT506" s="821"/>
      <c r="AU506" s="821"/>
      <c r="AV506" s="1578" t="str">
        <f>X!$C$281</f>
        <v>Chiarire con il progettista perché ha scelto queste ore a pieno regime.</v>
      </c>
      <c r="AW506" s="1579"/>
      <c r="AX506" s="1579"/>
      <c r="AY506" s="1579"/>
      <c r="AZ506" s="1579"/>
      <c r="BA506" s="1579"/>
      <c r="BB506" s="1579"/>
      <c r="BC506" s="1579"/>
      <c r="BD506" s="1579"/>
      <c r="BE506" s="1579"/>
      <c r="BF506" s="1579"/>
      <c r="BG506" s="1579"/>
      <c r="BH506" s="1579"/>
      <c r="BI506" s="1579"/>
      <c r="BJ506" s="1579"/>
      <c r="BK506" s="1579"/>
      <c r="BL506" s="1579"/>
      <c r="BM506" s="1579"/>
      <c r="BN506" s="1579"/>
    </row>
    <row r="507" spans="8:153" s="63" customFormat="1" hidden="1" outlineLevel="1" x14ac:dyDescent="0.15">
      <c r="H507" s="797"/>
      <c r="U507" s="201"/>
    </row>
    <row r="508" spans="8:153" s="63" customFormat="1" hidden="1" outlineLevel="1" x14ac:dyDescent="0.15">
      <c r="H508" s="797"/>
      <c r="U508" s="201"/>
    </row>
    <row r="509" spans="8:153" s="63" customFormat="1" hidden="1" outlineLevel="1" x14ac:dyDescent="0.15">
      <c r="H509" s="797"/>
      <c r="U509" s="201"/>
    </row>
    <row r="510" spans="8:153" s="63" customFormat="1" hidden="1" outlineLevel="1" x14ac:dyDescent="0.15">
      <c r="H510" s="797"/>
      <c r="U510" s="201"/>
    </row>
    <row r="511" spans="8:153" s="201" customFormat="1" ht="23" hidden="1" customHeight="1" outlineLevel="1" x14ac:dyDescent="0.15">
      <c r="H511" s="975" t="s">
        <v>133</v>
      </c>
      <c r="I511" s="800"/>
      <c r="J511" s="800"/>
      <c r="K511" s="800"/>
      <c r="L511" s="800"/>
      <c r="M511" s="800"/>
      <c r="N511" s="800"/>
      <c r="O511" s="800"/>
      <c r="P511" s="800"/>
      <c r="Q511" s="800"/>
      <c r="R511" s="800"/>
      <c r="S511" s="800"/>
      <c r="T511" s="800"/>
      <c r="U511" s="800"/>
      <c r="V511" s="800"/>
      <c r="W511" s="800"/>
      <c r="X511" s="800"/>
      <c r="Y511" s="800"/>
      <c r="Z511" s="800"/>
      <c r="AA511" s="800"/>
      <c r="AB511" s="800"/>
      <c r="AC511" s="800"/>
      <c r="AD511" s="800"/>
      <c r="AE511" s="800"/>
      <c r="AF511" s="800"/>
      <c r="AG511" s="800"/>
      <c r="AH511" s="800"/>
      <c r="AI511" s="800"/>
      <c r="AJ511" s="800"/>
      <c r="AK511" s="800"/>
      <c r="AL511" s="800"/>
      <c r="AM511" s="800"/>
      <c r="AN511" s="800"/>
      <c r="AO511" s="800"/>
      <c r="AP511" s="800"/>
      <c r="AQ511" s="800"/>
      <c r="AR511" s="800"/>
      <c r="AS511" s="800"/>
      <c r="AT511" s="800"/>
      <c r="AU511" s="800"/>
      <c r="AV511" s="800"/>
      <c r="AW511" s="800"/>
      <c r="AX511" s="800"/>
      <c r="AY511" s="800"/>
      <c r="AZ511" s="800"/>
      <c r="BA511" s="800"/>
      <c r="BB511" s="800"/>
      <c r="BC511" s="800"/>
      <c r="BD511" s="800"/>
      <c r="BE511" s="800"/>
      <c r="BF511" s="800"/>
      <c r="BG511" s="800"/>
      <c r="BH511" s="800"/>
      <c r="BI511" s="800"/>
      <c r="BJ511" s="800"/>
      <c r="BK511" s="800"/>
      <c r="BL511" s="800"/>
      <c r="BM511" s="800"/>
      <c r="BN511" s="800"/>
      <c r="BO511" s="800"/>
      <c r="BP511" s="800"/>
    </row>
    <row r="512" spans="8:153" s="63" customFormat="1" hidden="1" outlineLevel="1" x14ac:dyDescent="0.15">
      <c r="H512" s="797"/>
      <c r="U512" s="201"/>
    </row>
    <row r="513" spans="8:68" s="63" customFormat="1" hidden="1" outlineLevel="1" x14ac:dyDescent="0.15">
      <c r="H513" s="797"/>
      <c r="U513" s="201"/>
      <c r="Z513" s="1531" t="s">
        <v>94</v>
      </c>
      <c r="AA513" s="1531"/>
      <c r="AB513" s="1531"/>
      <c r="AD513" s="1535" t="s">
        <v>97</v>
      </c>
      <c r="AE513" s="1535"/>
      <c r="AF513" s="1535"/>
      <c r="AH513" s="1536" t="s">
        <v>98</v>
      </c>
      <c r="AI513" s="1536"/>
      <c r="AJ513" s="1536"/>
      <c r="AL513" s="1536" t="s">
        <v>99</v>
      </c>
      <c r="AM513" s="1536"/>
      <c r="AN513" s="1536"/>
      <c r="AP513" s="1536" t="s">
        <v>101</v>
      </c>
      <c r="AQ513" s="1536"/>
      <c r="AR513" s="1536"/>
      <c r="AS513" s="1536"/>
      <c r="AT513" s="288"/>
      <c r="AX513" s="1531" t="s">
        <v>94</v>
      </c>
      <c r="AY513" s="1531"/>
      <c r="AZ513" s="1531"/>
      <c r="BB513" s="1535" t="s">
        <v>97</v>
      </c>
      <c r="BC513" s="1535"/>
      <c r="BD513" s="1535"/>
      <c r="BF513" s="1536" t="s">
        <v>98</v>
      </c>
      <c r="BG513" s="1536"/>
      <c r="BH513" s="1536"/>
      <c r="BJ513" s="1536" t="s">
        <v>99</v>
      </c>
      <c r="BK513" s="1536"/>
      <c r="BL513" s="1536"/>
      <c r="BN513" s="1536" t="s">
        <v>101</v>
      </c>
      <c r="BO513" s="1536"/>
      <c r="BP513" s="1536"/>
    </row>
    <row r="514" spans="8:68" s="63" customFormat="1" hidden="1" outlineLevel="1" x14ac:dyDescent="0.15">
      <c r="H514" s="797"/>
      <c r="U514" s="201"/>
    </row>
    <row r="515" spans="8:68" s="63" customFormat="1" ht="17" hidden="1" customHeight="1" outlineLevel="1" x14ac:dyDescent="0.15">
      <c r="H515" s="367"/>
    </row>
    <row r="516" spans="8:68" s="201" customFormat="1" ht="17" hidden="1" customHeight="1" outlineLevel="1" x14ac:dyDescent="0.15">
      <c r="H516" s="822" t="str">
        <f>I84</f>
        <v>Pompe circolazione caldo</v>
      </c>
      <c r="I516" s="823"/>
      <c r="J516" s="823"/>
      <c r="K516" s="823"/>
      <c r="L516" s="823"/>
      <c r="M516" s="823"/>
      <c r="N516" s="823"/>
      <c r="O516" s="823"/>
      <c r="P516" s="823"/>
      <c r="Q516" s="823"/>
      <c r="R516" s="823"/>
      <c r="S516" s="823"/>
      <c r="T516" s="823"/>
      <c r="U516" s="823"/>
      <c r="V516" s="823"/>
      <c r="W516" s="823"/>
      <c r="X516" s="823"/>
      <c r="Y516" s="823"/>
      <c r="Z516" s="1518" t="s">
        <v>94</v>
      </c>
      <c r="AA516" s="1518"/>
      <c r="AB516" s="1518"/>
      <c r="AD516" s="1518" t="s">
        <v>97</v>
      </c>
      <c r="AE516" s="1518"/>
      <c r="AF516" s="1518"/>
      <c r="AH516" s="1518" t="s">
        <v>98</v>
      </c>
      <c r="AI516" s="1518"/>
      <c r="AJ516" s="1518"/>
      <c r="AL516" s="1518" t="s">
        <v>99</v>
      </c>
      <c r="AM516" s="1518"/>
      <c r="AN516" s="1518"/>
      <c r="AO516" s="817"/>
      <c r="AP516" s="817"/>
      <c r="AQ516" s="817"/>
      <c r="AR516" s="817"/>
      <c r="AS516" s="817"/>
      <c r="AT516" s="817"/>
      <c r="AU516" s="817"/>
      <c r="AV516" s="817"/>
      <c r="AW516" s="817"/>
      <c r="AX516" s="1518" t="s">
        <v>94</v>
      </c>
      <c r="AY516" s="1518"/>
      <c r="AZ516" s="1518"/>
      <c r="BB516" s="1518" t="s">
        <v>97</v>
      </c>
      <c r="BC516" s="1518"/>
      <c r="BD516" s="1518"/>
      <c r="BF516" s="1518" t="s">
        <v>98</v>
      </c>
      <c r="BG516" s="1518"/>
      <c r="BH516" s="1518"/>
      <c r="BJ516" s="1518" t="s">
        <v>99</v>
      </c>
      <c r="BK516" s="1518"/>
      <c r="BL516" s="1518"/>
      <c r="BM516" s="817"/>
      <c r="BN516" s="817"/>
      <c r="BO516" s="817"/>
      <c r="BP516" s="817"/>
    </row>
    <row r="517" spans="8:68" s="201" customFormat="1" ht="17" hidden="1" customHeight="1" outlineLevel="1" x14ac:dyDescent="0.15">
      <c r="H517" s="789"/>
      <c r="I517" s="824" t="str">
        <f>X!$C$82</f>
        <v>acceso/spento</v>
      </c>
      <c r="J517" s="823"/>
      <c r="K517" s="823"/>
      <c r="L517" s="823"/>
      <c r="M517" s="823"/>
      <c r="N517" s="823"/>
      <c r="O517" s="823"/>
      <c r="P517" s="823"/>
      <c r="Q517" s="823"/>
      <c r="R517" s="823"/>
      <c r="S517" s="823"/>
      <c r="T517" s="823"/>
      <c r="U517" s="823"/>
      <c r="V517" s="823"/>
      <c r="W517" s="823"/>
      <c r="X517" s="823"/>
      <c r="Y517" s="823"/>
      <c r="Z517" s="1518">
        <v>0</v>
      </c>
      <c r="AA517" s="1518"/>
      <c r="AB517" s="1518"/>
      <c r="AD517" s="1518">
        <v>0</v>
      </c>
      <c r="AE517" s="1518"/>
      <c r="AF517" s="1518"/>
      <c r="AH517" s="1518">
        <v>0</v>
      </c>
      <c r="AI517" s="1518"/>
      <c r="AJ517" s="1518"/>
      <c r="AL517" s="1518">
        <v>0</v>
      </c>
      <c r="AM517" s="1518"/>
      <c r="AN517" s="1518"/>
      <c r="AO517" s="817"/>
      <c r="AP517" s="817"/>
      <c r="AQ517" s="817"/>
      <c r="AR517" s="817"/>
      <c r="AS517" s="817"/>
      <c r="AT517" s="817"/>
      <c r="AU517" s="817"/>
      <c r="AV517" s="817"/>
      <c r="AW517" s="817"/>
      <c r="AX517" s="1518">
        <f>Z517</f>
        <v>0</v>
      </c>
      <c r="AY517" s="1518"/>
      <c r="AZ517" s="1518"/>
      <c r="BB517" s="1518">
        <f>AD517</f>
        <v>0</v>
      </c>
      <c r="BC517" s="1518"/>
      <c r="BD517" s="1518"/>
      <c r="BF517" s="1518">
        <f>AH517</f>
        <v>0</v>
      </c>
      <c r="BG517" s="1518"/>
      <c r="BH517" s="1518"/>
      <c r="BJ517" s="1518">
        <f>AL517</f>
        <v>0</v>
      </c>
      <c r="BK517" s="1518"/>
      <c r="BL517" s="1518"/>
      <c r="BM517" s="817"/>
      <c r="BN517" s="817"/>
      <c r="BO517" s="817"/>
      <c r="BP517" s="817"/>
    </row>
    <row r="518" spans="8:68" s="201" customFormat="1" ht="17" hidden="1" customHeight="1" outlineLevel="1" x14ac:dyDescent="0.15">
      <c r="H518" s="789"/>
      <c r="I518" s="824" t="str">
        <f>X!$C$42</f>
        <v>comando in base al fabbisogno (FU)</v>
      </c>
      <c r="J518" s="823"/>
      <c r="K518" s="823"/>
      <c r="L518" s="823"/>
      <c r="M518" s="823"/>
      <c r="N518" s="823"/>
      <c r="O518" s="823"/>
      <c r="P518" s="823"/>
      <c r="Q518" s="823"/>
      <c r="R518" s="823"/>
      <c r="S518" s="823"/>
      <c r="T518" s="823"/>
      <c r="U518" s="823"/>
      <c r="V518" s="823"/>
      <c r="W518" s="823"/>
      <c r="X518" s="823"/>
      <c r="Y518" s="823"/>
      <c r="Z518" s="1518">
        <v>0.3</v>
      </c>
      <c r="AA518" s="1518"/>
      <c r="AB518" s="1518"/>
      <c r="AD518" s="1518">
        <v>0</v>
      </c>
      <c r="AE518" s="1518"/>
      <c r="AF518" s="1518"/>
      <c r="AH518" s="1518">
        <v>0.3</v>
      </c>
      <c r="AI518" s="1518"/>
      <c r="AJ518" s="1518"/>
      <c r="AL518" s="1518">
        <v>0.5</v>
      </c>
      <c r="AM518" s="1518"/>
      <c r="AN518" s="1518"/>
      <c r="AO518" s="817"/>
      <c r="AP518" s="817"/>
      <c r="AQ518" s="817"/>
      <c r="AR518" s="817"/>
      <c r="AS518" s="817"/>
      <c r="AT518" s="817"/>
      <c r="AU518" s="817"/>
      <c r="AV518" s="817"/>
      <c r="AW518" s="817"/>
      <c r="AX518" s="1518">
        <f>Z518</f>
        <v>0.3</v>
      </c>
      <c r="AY518" s="1518"/>
      <c r="AZ518" s="1518"/>
      <c r="BB518" s="1518">
        <f>AD518</f>
        <v>0</v>
      </c>
      <c r="BC518" s="1518"/>
      <c r="BD518" s="1518"/>
      <c r="BF518" s="1518">
        <f>AH518</f>
        <v>0.3</v>
      </c>
      <c r="BG518" s="1518"/>
      <c r="BH518" s="1518"/>
      <c r="BJ518" s="1518">
        <f>AL518</f>
        <v>0.5</v>
      </c>
      <c r="BK518" s="1518"/>
      <c r="BL518" s="1518"/>
      <c r="BM518" s="817"/>
      <c r="BN518" s="817"/>
      <c r="BO518" s="817"/>
      <c r="BP518" s="817"/>
    </row>
    <row r="519" spans="8:68" s="201" customFormat="1" ht="17" hidden="1" customHeight="1" outlineLevel="1" x14ac:dyDescent="0.15">
      <c r="H519" s="789"/>
      <c r="I519" s="823"/>
      <c r="J519" s="823"/>
      <c r="K519" s="823"/>
      <c r="L519" s="823"/>
      <c r="M519" s="823"/>
      <c r="N519" s="823"/>
      <c r="O519" s="823"/>
      <c r="P519" s="823"/>
      <c r="Q519" s="823"/>
      <c r="R519" s="823"/>
      <c r="S519" s="823"/>
      <c r="T519" s="823"/>
      <c r="U519" s="823"/>
      <c r="V519" s="823"/>
      <c r="W519" s="823"/>
      <c r="X519" s="823"/>
      <c r="Y519" s="823"/>
      <c r="Z519" s="825"/>
      <c r="AA519" s="825"/>
      <c r="AB519" s="825"/>
      <c r="AD519" s="825"/>
      <c r="AE519" s="825"/>
      <c r="AF519" s="825"/>
      <c r="AH519" s="825"/>
      <c r="AI519" s="825"/>
      <c r="AJ519" s="825"/>
      <c r="AL519" s="825"/>
      <c r="AM519" s="825"/>
      <c r="AN519" s="825"/>
      <c r="AO519" s="817"/>
      <c r="AP519" s="817"/>
      <c r="AQ519" s="817"/>
      <c r="AR519" s="817"/>
      <c r="AS519" s="817"/>
      <c r="AT519" s="817"/>
      <c r="AX519" s="825"/>
      <c r="AY519" s="825"/>
      <c r="AZ519" s="825"/>
      <c r="BB519" s="825"/>
      <c r="BC519" s="825"/>
      <c r="BD519" s="825"/>
      <c r="BF519" s="825"/>
      <c r="BG519" s="825"/>
      <c r="BH519" s="825"/>
      <c r="BJ519" s="825"/>
      <c r="BK519" s="825"/>
      <c r="BL519" s="825"/>
      <c r="BM519" s="817"/>
      <c r="BN519" s="817"/>
      <c r="BO519" s="817"/>
      <c r="BP519" s="817"/>
    </row>
    <row r="520" spans="8:68" s="201" customFormat="1" ht="17" hidden="1" customHeight="1" outlineLevel="1" x14ac:dyDescent="0.15">
      <c r="H520" s="789"/>
      <c r="I520" s="823" t="s">
        <v>120</v>
      </c>
      <c r="J520" s="823"/>
      <c r="K520" s="823"/>
      <c r="L520" s="823"/>
      <c r="M520" s="823"/>
      <c r="N520" s="823"/>
      <c r="O520" s="823"/>
      <c r="P520" s="823"/>
      <c r="Q520" s="823"/>
      <c r="R520" s="823"/>
      <c r="S520" s="823"/>
      <c r="T520" s="823"/>
      <c r="U520" s="823"/>
      <c r="V520" s="823"/>
      <c r="W520" s="823"/>
      <c r="X520" s="823"/>
      <c r="Y520" s="823"/>
      <c r="Z520" s="1526">
        <f>AB84</f>
        <v>0</v>
      </c>
      <c r="AA520" s="1526"/>
      <c r="AB520" s="1526"/>
      <c r="AC520" s="1526"/>
      <c r="AD520" s="1526"/>
      <c r="AE520" s="1526"/>
      <c r="AF520" s="1526"/>
      <c r="AG520" s="1526"/>
      <c r="AH520" s="1526"/>
      <c r="AI520" s="1526"/>
      <c r="AJ520" s="1526"/>
      <c r="AK520" s="1526"/>
      <c r="AL520" s="1526"/>
      <c r="AM520" s="1526"/>
      <c r="AN520" s="1526"/>
      <c r="AO520" s="817"/>
      <c r="AP520" s="817"/>
      <c r="AQ520" s="817"/>
      <c r="AR520" s="817"/>
      <c r="AS520" s="817"/>
      <c r="AT520" s="817"/>
      <c r="AU520" s="817"/>
      <c r="AV520" s="817"/>
      <c r="AW520" s="817"/>
      <c r="AX520" s="1526">
        <f>AZ84</f>
        <v>0</v>
      </c>
      <c r="AY520" s="1526"/>
      <c r="AZ520" s="1526"/>
      <c r="BA520" s="1526"/>
      <c r="BB520" s="1526"/>
      <c r="BC520" s="1526"/>
      <c r="BD520" s="1526"/>
      <c r="BE520" s="1526"/>
      <c r="BF520" s="1526"/>
      <c r="BG520" s="1526"/>
      <c r="BH520" s="1526"/>
      <c r="BI520" s="1526"/>
      <c r="BJ520" s="1526"/>
      <c r="BK520" s="1526"/>
      <c r="BL520" s="1526"/>
      <c r="BM520" s="817"/>
      <c r="BN520" s="817"/>
      <c r="BO520" s="817"/>
      <c r="BP520" s="817"/>
    </row>
    <row r="521" spans="8:68" s="216" customFormat="1" ht="17" hidden="1" customHeight="1" outlineLevel="1" x14ac:dyDescent="0.15">
      <c r="H521" s="789"/>
      <c r="I521" s="201" t="s">
        <v>130</v>
      </c>
      <c r="S521" s="826"/>
      <c r="T521" s="826"/>
      <c r="U521" s="826"/>
      <c r="V521" s="826"/>
      <c r="W521" s="826"/>
      <c r="X521" s="826"/>
      <c r="Y521" s="826"/>
      <c r="Z521" s="1527">
        <f>IF($I518=$Z520,Z518,Z517)</f>
        <v>0</v>
      </c>
      <c r="AA521" s="1527"/>
      <c r="AB521" s="1527"/>
      <c r="AC521" s="201"/>
      <c r="AD521" s="1527">
        <f>IF($I518=$Z520,AD518,AD517)</f>
        <v>0</v>
      </c>
      <c r="AE521" s="1527"/>
      <c r="AF521" s="1527"/>
      <c r="AG521" s="201"/>
      <c r="AH521" s="1527">
        <f>IF($I518=$Z520,AH518,AH517)</f>
        <v>0</v>
      </c>
      <c r="AI521" s="1527"/>
      <c r="AJ521" s="1527"/>
      <c r="AK521" s="201"/>
      <c r="AL521" s="1527">
        <f>IF($I518=$Z520,AL518,AL517)</f>
        <v>0</v>
      </c>
      <c r="AM521" s="1527"/>
      <c r="AN521" s="1527"/>
      <c r="AO521" s="817"/>
      <c r="AP521" s="1524">
        <f>IF(AP522=0,0,1-AP523/AP522)</f>
        <v>0</v>
      </c>
      <c r="AQ521" s="1524"/>
      <c r="AR521" s="1524"/>
      <c r="AS521" s="1524"/>
      <c r="AT521" s="827"/>
      <c r="AU521" s="817"/>
      <c r="AV521" s="817"/>
      <c r="AW521" s="817"/>
      <c r="AX521" s="1527">
        <f>IF($I518=$AX520,AX518,AX517)</f>
        <v>0</v>
      </c>
      <c r="AY521" s="1527"/>
      <c r="AZ521" s="1527"/>
      <c r="BA521" s="201"/>
      <c r="BB521" s="1527">
        <f>IF($I518=$AX520,BB518,BB517)</f>
        <v>0</v>
      </c>
      <c r="BC521" s="1527"/>
      <c r="BD521" s="1527"/>
      <c r="BE521" s="201"/>
      <c r="BF521" s="1527">
        <f>IF($I518=$AX520,BF518,BF517)</f>
        <v>0</v>
      </c>
      <c r="BG521" s="1527"/>
      <c r="BH521" s="1527"/>
      <c r="BI521" s="201"/>
      <c r="BJ521" s="1527">
        <f>IF($I518=$AX520,BJ518,BJ517)</f>
        <v>0</v>
      </c>
      <c r="BK521" s="1527"/>
      <c r="BL521" s="1527"/>
      <c r="BM521" s="817"/>
      <c r="BN521" s="1524">
        <f>IF(BN522=0,0,1-BN523/BN522)</f>
        <v>0</v>
      </c>
      <c r="BO521" s="1524"/>
      <c r="BP521" s="1524"/>
    </row>
    <row r="522" spans="8:68" s="201" customFormat="1" ht="17" hidden="1" customHeight="1" outlineLevel="1" x14ac:dyDescent="0.15">
      <c r="H522" s="789"/>
      <c r="I522" s="823" t="s">
        <v>131</v>
      </c>
      <c r="J522" s="823"/>
      <c r="K522" s="823"/>
      <c r="L522" s="823"/>
      <c r="M522" s="823"/>
      <c r="N522" s="823"/>
      <c r="O522" s="823"/>
      <c r="P522" s="823"/>
      <c r="Q522" s="823"/>
      <c r="R522" s="823"/>
      <c r="S522" s="823"/>
      <c r="T522" s="823"/>
      <c r="U522" s="823" t="s">
        <v>95</v>
      </c>
      <c r="V522" s="823"/>
      <c r="W522" s="823"/>
      <c r="X522" s="823"/>
      <c r="Y522" s="823"/>
      <c r="Z522" s="1519">
        <f>X139</f>
        <v>0</v>
      </c>
      <c r="AA522" s="1519"/>
      <c r="AB522" s="1519"/>
      <c r="AD522" s="1519">
        <f>AB139</f>
        <v>0</v>
      </c>
      <c r="AE522" s="1519"/>
      <c r="AF522" s="1519"/>
      <c r="AH522" s="1519">
        <f>AF139</f>
        <v>0</v>
      </c>
      <c r="AI522" s="1519"/>
      <c r="AJ522" s="1519"/>
      <c r="AL522" s="1519">
        <f>AJ139</f>
        <v>0</v>
      </c>
      <c r="AM522" s="1519"/>
      <c r="AN522" s="1519"/>
      <c r="AO522" s="817"/>
      <c r="AP522" s="1519">
        <f>SUM(Z522:AN522)</f>
        <v>0</v>
      </c>
      <c r="AQ522" s="1519"/>
      <c r="AR522" s="1519"/>
      <c r="AS522" s="1519"/>
      <c r="AT522" s="828"/>
      <c r="AU522" s="817"/>
      <c r="AV522" s="817"/>
      <c r="AW522" s="817"/>
      <c r="AX522" s="1519">
        <f>AV139</f>
        <v>0</v>
      </c>
      <c r="AY522" s="1519"/>
      <c r="AZ522" s="1519"/>
      <c r="BB522" s="1519">
        <f>AZ139</f>
        <v>0</v>
      </c>
      <c r="BC522" s="1519"/>
      <c r="BD522" s="1519"/>
      <c r="BF522" s="1519">
        <f>BD139</f>
        <v>0</v>
      </c>
      <c r="BG522" s="1519"/>
      <c r="BH522" s="1519"/>
      <c r="BJ522" s="1519">
        <f>BH139</f>
        <v>0</v>
      </c>
      <c r="BK522" s="1519"/>
      <c r="BL522" s="1519"/>
      <c r="BM522" s="817"/>
      <c r="BN522" s="1519">
        <f>SUM(AX522:BL522)</f>
        <v>0</v>
      </c>
      <c r="BO522" s="1519"/>
      <c r="BP522" s="1519"/>
    </row>
    <row r="523" spans="8:68" s="216" customFormat="1" ht="17" hidden="1" customHeight="1" outlineLevel="1" x14ac:dyDescent="0.15">
      <c r="H523" s="789"/>
      <c r="I523" s="823" t="s">
        <v>132</v>
      </c>
      <c r="J523" s="823"/>
      <c r="K523" s="823"/>
      <c r="L523" s="823"/>
      <c r="M523" s="823"/>
      <c r="N523" s="823"/>
      <c r="O523" s="823"/>
      <c r="P523" s="823"/>
      <c r="Q523" s="823"/>
      <c r="R523" s="823"/>
      <c r="S523" s="826"/>
      <c r="T523" s="826"/>
      <c r="U523" s="823" t="s">
        <v>95</v>
      </c>
      <c r="V523" s="826"/>
      <c r="W523" s="826"/>
      <c r="X523" s="826"/>
      <c r="Y523" s="826"/>
      <c r="Z523" s="1520">
        <f>Z522-Z521*Z522</f>
        <v>0</v>
      </c>
      <c r="AA523" s="1520"/>
      <c r="AB523" s="1520"/>
      <c r="AC523" s="829"/>
      <c r="AD523" s="1520">
        <f>AD522-AD521*AD522</f>
        <v>0</v>
      </c>
      <c r="AE523" s="1520"/>
      <c r="AF523" s="1520"/>
      <c r="AG523" s="829"/>
      <c r="AH523" s="1520">
        <f>AH522-AH521*AH522</f>
        <v>0</v>
      </c>
      <c r="AI523" s="1520"/>
      <c r="AJ523" s="1520"/>
      <c r="AK523" s="829"/>
      <c r="AL523" s="1520">
        <f>AL522-AL521*AL522</f>
        <v>0</v>
      </c>
      <c r="AM523" s="1520"/>
      <c r="AN523" s="1520"/>
      <c r="AO523" s="201"/>
      <c r="AP523" s="1520">
        <f>SUM(Z523:AN523)</f>
        <v>0</v>
      </c>
      <c r="AQ523" s="1520"/>
      <c r="AR523" s="1520"/>
      <c r="AS523" s="1520"/>
      <c r="AT523" s="830"/>
      <c r="AV523" s="817"/>
      <c r="AW523" s="817"/>
      <c r="AX523" s="1525">
        <f>AX522-AX521*AX522</f>
        <v>0</v>
      </c>
      <c r="AY523" s="1525"/>
      <c r="AZ523" s="1525"/>
      <c r="BA523" s="831"/>
      <c r="BB523" s="1525">
        <f>BB522-BB521*BB522</f>
        <v>0</v>
      </c>
      <c r="BC523" s="1525"/>
      <c r="BD523" s="1525"/>
      <c r="BE523" s="831"/>
      <c r="BF523" s="1525">
        <f>BF522-BF521*BF522</f>
        <v>0</v>
      </c>
      <c r="BG523" s="1525"/>
      <c r="BH523" s="1525"/>
      <c r="BI523" s="831"/>
      <c r="BJ523" s="1525">
        <f>BJ522-BJ521*BJ522</f>
        <v>0</v>
      </c>
      <c r="BK523" s="1525"/>
      <c r="BL523" s="1525"/>
      <c r="BN523" s="1525">
        <f>SUM(AX523:BL523)</f>
        <v>0</v>
      </c>
      <c r="BO523" s="1525"/>
      <c r="BP523" s="1525"/>
    </row>
    <row r="524" spans="8:68" s="216" customFormat="1" ht="17" hidden="1" customHeight="1" outlineLevel="1" x14ac:dyDescent="0.15">
      <c r="H524" s="381"/>
      <c r="AF524" s="832"/>
      <c r="AG524" s="832"/>
      <c r="AH524" s="832"/>
      <c r="AI524" s="832"/>
      <c r="AJ524" s="832"/>
      <c r="AU524" s="827"/>
      <c r="AV524" s="827"/>
      <c r="AW524" s="827"/>
      <c r="AX524" s="827"/>
      <c r="AY524" s="827"/>
      <c r="BF524" s="201"/>
    </row>
    <row r="525" spans="8:68" s="216" customFormat="1" ht="17" hidden="1" customHeight="1" outlineLevel="1" x14ac:dyDescent="0.15">
      <c r="H525" s="381"/>
      <c r="AF525" s="832"/>
      <c r="AG525" s="832"/>
      <c r="AH525" s="832"/>
      <c r="AI525" s="832"/>
      <c r="AJ525" s="832"/>
      <c r="AU525" s="827"/>
      <c r="AV525" s="827"/>
      <c r="AW525" s="827"/>
      <c r="AX525" s="827"/>
      <c r="AY525" s="827"/>
      <c r="BF525" s="201"/>
    </row>
    <row r="526" spans="8:68" s="201" customFormat="1" ht="17" hidden="1" customHeight="1" outlineLevel="1" x14ac:dyDescent="0.15">
      <c r="H526" s="822" t="str">
        <f>I86</f>
        <v>Pompe nebulizzazione</v>
      </c>
      <c r="I526" s="823"/>
      <c r="J526" s="823"/>
      <c r="K526" s="823"/>
      <c r="L526" s="823"/>
      <c r="M526" s="823"/>
      <c r="N526" s="823"/>
      <c r="O526" s="823"/>
      <c r="P526" s="823"/>
      <c r="Q526" s="823"/>
      <c r="R526" s="823"/>
      <c r="S526" s="823"/>
      <c r="T526" s="823"/>
      <c r="U526" s="823"/>
      <c r="V526" s="823"/>
      <c r="W526" s="823"/>
      <c r="X526" s="823"/>
      <c r="Y526" s="823"/>
      <c r="Z526" s="1518" t="s">
        <v>94</v>
      </c>
      <c r="AA526" s="1518"/>
      <c r="AB526" s="1518"/>
      <c r="AD526" s="1518" t="s">
        <v>97</v>
      </c>
      <c r="AE526" s="1518"/>
      <c r="AF526" s="1518"/>
      <c r="AH526" s="1518" t="s">
        <v>98</v>
      </c>
      <c r="AI526" s="1518"/>
      <c r="AJ526" s="1518"/>
      <c r="AL526" s="1518" t="s">
        <v>99</v>
      </c>
      <c r="AM526" s="1518"/>
      <c r="AN526" s="1518"/>
      <c r="AO526" s="817"/>
      <c r="AP526" s="817"/>
      <c r="AQ526" s="817"/>
      <c r="AR526" s="817"/>
      <c r="AS526" s="817"/>
      <c r="AT526" s="817"/>
      <c r="AU526" s="817"/>
      <c r="AV526" s="817"/>
      <c r="AW526" s="817"/>
      <c r="AX526" s="1518" t="s">
        <v>94</v>
      </c>
      <c r="AY526" s="1518"/>
      <c r="AZ526" s="1518"/>
      <c r="BB526" s="1518" t="s">
        <v>97</v>
      </c>
      <c r="BC526" s="1518"/>
      <c r="BD526" s="1518"/>
      <c r="BF526" s="1518" t="s">
        <v>98</v>
      </c>
      <c r="BG526" s="1518"/>
      <c r="BH526" s="1518"/>
      <c r="BJ526" s="1518" t="s">
        <v>99</v>
      </c>
      <c r="BK526" s="1518"/>
      <c r="BL526" s="1518"/>
      <c r="BM526" s="817"/>
      <c r="BN526" s="817"/>
      <c r="BO526" s="817"/>
      <c r="BP526" s="817"/>
    </row>
    <row r="527" spans="8:68" s="201" customFormat="1" ht="17" hidden="1" customHeight="1" outlineLevel="1" x14ac:dyDescent="0.15">
      <c r="H527" s="789"/>
      <c r="I527" s="823" t="str">
        <f>I517</f>
        <v>acceso/spento</v>
      </c>
      <c r="J527" s="823"/>
      <c r="K527" s="823"/>
      <c r="L527" s="823"/>
      <c r="M527" s="823"/>
      <c r="N527" s="823"/>
      <c r="O527" s="823"/>
      <c r="P527" s="823"/>
      <c r="Q527" s="823"/>
      <c r="R527" s="823"/>
      <c r="S527" s="823"/>
      <c r="T527" s="823"/>
      <c r="U527" s="823"/>
      <c r="V527" s="823"/>
      <c r="W527" s="823"/>
      <c r="X527" s="823"/>
      <c r="Y527" s="823"/>
      <c r="Z527" s="1518">
        <v>0</v>
      </c>
      <c r="AA527" s="1518"/>
      <c r="AB527" s="1518"/>
      <c r="AD527" s="1518">
        <v>0</v>
      </c>
      <c r="AE527" s="1518"/>
      <c r="AF527" s="1518"/>
      <c r="AH527" s="1518">
        <v>0</v>
      </c>
      <c r="AI527" s="1518"/>
      <c r="AJ527" s="1518"/>
      <c r="AL527" s="1518">
        <v>0</v>
      </c>
      <c r="AM527" s="1518"/>
      <c r="AN527" s="1518"/>
      <c r="AO527" s="817"/>
      <c r="AP527" s="817"/>
      <c r="AQ527" s="817"/>
      <c r="AR527" s="817"/>
      <c r="AS527" s="817"/>
      <c r="AT527" s="817"/>
      <c r="AU527" s="817"/>
      <c r="AV527" s="817"/>
      <c r="AW527" s="817"/>
      <c r="AX527" s="1518">
        <f>Z527</f>
        <v>0</v>
      </c>
      <c r="AY527" s="1518"/>
      <c r="AZ527" s="1518"/>
      <c r="BB527" s="1518">
        <f>AD527</f>
        <v>0</v>
      </c>
      <c r="BC527" s="1518"/>
      <c r="BD527" s="1518"/>
      <c r="BF527" s="1518">
        <f>AH527</f>
        <v>0</v>
      </c>
      <c r="BG527" s="1518"/>
      <c r="BH527" s="1518"/>
      <c r="BJ527" s="1518">
        <f>AL527</f>
        <v>0</v>
      </c>
      <c r="BK527" s="1518"/>
      <c r="BL527" s="1518"/>
      <c r="BM527" s="817"/>
      <c r="BN527" s="817"/>
      <c r="BO527" s="817"/>
      <c r="BP527" s="817"/>
    </row>
    <row r="528" spans="8:68" s="201" customFormat="1" ht="17" hidden="1" customHeight="1" outlineLevel="1" x14ac:dyDescent="0.15">
      <c r="H528" s="789"/>
      <c r="I528" s="823" t="str">
        <f>I518</f>
        <v>comando in base al fabbisogno (FU)</v>
      </c>
      <c r="J528" s="823"/>
      <c r="K528" s="823"/>
      <c r="L528" s="823"/>
      <c r="M528" s="823"/>
      <c r="N528" s="823"/>
      <c r="O528" s="823"/>
      <c r="P528" s="823"/>
      <c r="Q528" s="823"/>
      <c r="R528" s="823"/>
      <c r="S528" s="823"/>
      <c r="T528" s="823"/>
      <c r="U528" s="823"/>
      <c r="V528" s="823"/>
      <c r="W528" s="823"/>
      <c r="X528" s="823"/>
      <c r="Y528" s="823"/>
      <c r="Z528" s="1518">
        <v>0.3</v>
      </c>
      <c r="AA528" s="1518"/>
      <c r="AB528" s="1518"/>
      <c r="AD528" s="1518">
        <v>0</v>
      </c>
      <c r="AE528" s="1518"/>
      <c r="AF528" s="1518"/>
      <c r="AH528" s="1518">
        <v>0.3</v>
      </c>
      <c r="AI528" s="1518"/>
      <c r="AJ528" s="1518"/>
      <c r="AL528" s="1518">
        <v>0.5</v>
      </c>
      <c r="AM528" s="1518"/>
      <c r="AN528" s="1518"/>
      <c r="AO528" s="817"/>
      <c r="AP528" s="817"/>
      <c r="AQ528" s="817"/>
      <c r="AR528" s="817"/>
      <c r="AS528" s="817"/>
      <c r="AT528" s="817"/>
      <c r="AU528" s="817"/>
      <c r="AV528" s="817"/>
      <c r="AW528" s="817"/>
      <c r="AX528" s="1518">
        <f>Z528</f>
        <v>0.3</v>
      </c>
      <c r="AY528" s="1518"/>
      <c r="AZ528" s="1518"/>
      <c r="BB528" s="1518">
        <f>AD528</f>
        <v>0</v>
      </c>
      <c r="BC528" s="1518"/>
      <c r="BD528" s="1518"/>
      <c r="BF528" s="1518">
        <f>AH528</f>
        <v>0.3</v>
      </c>
      <c r="BG528" s="1518"/>
      <c r="BH528" s="1518"/>
      <c r="BJ528" s="1518">
        <f>AL528</f>
        <v>0.5</v>
      </c>
      <c r="BK528" s="1518"/>
      <c r="BL528" s="1518"/>
      <c r="BM528" s="817"/>
      <c r="BN528" s="817"/>
      <c r="BO528" s="817"/>
      <c r="BP528" s="817"/>
    </row>
    <row r="529" spans="8:68" s="63" customFormat="1" ht="17" hidden="1" customHeight="1" outlineLevel="1" x14ac:dyDescent="0.15">
      <c r="H529" s="797"/>
      <c r="I529" s="833"/>
      <c r="J529" s="833"/>
      <c r="K529" s="833"/>
      <c r="L529" s="833"/>
      <c r="M529" s="833"/>
      <c r="N529" s="833"/>
      <c r="O529" s="833"/>
      <c r="P529" s="833"/>
      <c r="Q529" s="833"/>
      <c r="R529" s="833"/>
      <c r="S529" s="833"/>
      <c r="T529" s="833"/>
      <c r="U529" s="833"/>
      <c r="V529" s="833"/>
      <c r="W529" s="833"/>
      <c r="X529" s="833"/>
      <c r="Y529" s="833"/>
      <c r="Z529" s="834"/>
      <c r="AA529" s="834"/>
      <c r="AB529" s="834"/>
      <c r="AD529" s="834"/>
      <c r="AE529" s="834"/>
      <c r="AF529" s="834"/>
      <c r="AH529" s="834"/>
      <c r="AI529" s="834"/>
      <c r="AJ529" s="834"/>
      <c r="AL529" s="834"/>
      <c r="AM529" s="834"/>
      <c r="AN529" s="834"/>
      <c r="AO529" s="835"/>
      <c r="AP529" s="835"/>
      <c r="AQ529" s="835"/>
      <c r="AR529" s="835"/>
      <c r="AS529" s="835"/>
      <c r="AT529" s="835"/>
      <c r="AX529" s="834"/>
      <c r="AY529" s="834"/>
      <c r="AZ529" s="834"/>
      <c r="BB529" s="834"/>
      <c r="BC529" s="834"/>
      <c r="BD529" s="834"/>
      <c r="BF529" s="834"/>
      <c r="BG529" s="834"/>
      <c r="BH529" s="834"/>
      <c r="BJ529" s="834"/>
      <c r="BK529" s="834"/>
      <c r="BL529" s="834"/>
      <c r="BM529" s="835"/>
      <c r="BN529" s="835"/>
      <c r="BO529" s="835"/>
      <c r="BP529" s="835"/>
    </row>
    <row r="530" spans="8:68" s="201" customFormat="1" ht="17" hidden="1" customHeight="1" outlineLevel="1" x14ac:dyDescent="0.15">
      <c r="H530" s="789"/>
      <c r="I530" s="823" t="s">
        <v>120</v>
      </c>
      <c r="J530" s="823"/>
      <c r="K530" s="823"/>
      <c r="L530" s="823"/>
      <c r="M530" s="823"/>
      <c r="N530" s="823"/>
      <c r="O530" s="823"/>
      <c r="P530" s="823"/>
      <c r="Q530" s="823"/>
      <c r="R530" s="823"/>
      <c r="S530" s="823"/>
      <c r="T530" s="823"/>
      <c r="U530" s="823"/>
      <c r="V530" s="823"/>
      <c r="W530" s="823"/>
      <c r="X530" s="823"/>
      <c r="Y530" s="823"/>
      <c r="Z530" s="1526">
        <f>AB86</f>
        <v>0</v>
      </c>
      <c r="AA530" s="1526"/>
      <c r="AB530" s="1526"/>
      <c r="AC530" s="1526"/>
      <c r="AD530" s="1526"/>
      <c r="AE530" s="1526"/>
      <c r="AF530" s="1526"/>
      <c r="AG530" s="1526"/>
      <c r="AH530" s="1526"/>
      <c r="AI530" s="1526"/>
      <c r="AJ530" s="1526"/>
      <c r="AK530" s="1526"/>
      <c r="AL530" s="1526"/>
      <c r="AM530" s="1526"/>
      <c r="AN530" s="1526"/>
      <c r="AO530" s="817"/>
      <c r="AP530" s="817"/>
      <c r="AQ530" s="817"/>
      <c r="AR530" s="817"/>
      <c r="AS530" s="817"/>
      <c r="AT530" s="817"/>
      <c r="AU530" s="817"/>
      <c r="AV530" s="817"/>
      <c r="AW530" s="817"/>
      <c r="AX530" s="1526">
        <f>AZ86</f>
        <v>0</v>
      </c>
      <c r="AY530" s="1526"/>
      <c r="AZ530" s="1526"/>
      <c r="BA530" s="1526"/>
      <c r="BB530" s="1526"/>
      <c r="BC530" s="1526"/>
      <c r="BD530" s="1526"/>
      <c r="BE530" s="1526"/>
      <c r="BF530" s="1526"/>
      <c r="BG530" s="1526"/>
      <c r="BH530" s="1526"/>
      <c r="BI530" s="1526"/>
      <c r="BJ530" s="1526"/>
      <c r="BK530" s="1526"/>
      <c r="BL530" s="1526"/>
      <c r="BM530" s="817"/>
      <c r="BN530" s="817"/>
      <c r="BO530" s="817"/>
      <c r="BP530" s="817"/>
    </row>
    <row r="531" spans="8:68" s="216" customFormat="1" ht="17" hidden="1" customHeight="1" outlineLevel="1" x14ac:dyDescent="0.15">
      <c r="H531" s="789"/>
      <c r="I531" s="201" t="s">
        <v>130</v>
      </c>
      <c r="S531" s="826"/>
      <c r="T531" s="826"/>
      <c r="U531" s="826"/>
      <c r="V531" s="826"/>
      <c r="W531" s="826"/>
      <c r="X531" s="826"/>
      <c r="Y531" s="826"/>
      <c r="Z531" s="1527">
        <f>IF($I528=$Z530,Z528,Z527)</f>
        <v>0</v>
      </c>
      <c r="AA531" s="1527"/>
      <c r="AB531" s="1527"/>
      <c r="AC531" s="201"/>
      <c r="AD531" s="1527">
        <f>IF($I528=$Z530,AD528,AD527)</f>
        <v>0</v>
      </c>
      <c r="AE531" s="1527"/>
      <c r="AF531" s="1527"/>
      <c r="AG531" s="201"/>
      <c r="AH531" s="1527">
        <f>IF($I528=$Z530,AH528,AH527)</f>
        <v>0</v>
      </c>
      <c r="AI531" s="1527"/>
      <c r="AJ531" s="1527"/>
      <c r="AK531" s="201"/>
      <c r="AL531" s="1527">
        <f>IF($I528=$Z530,AL528,AL527)</f>
        <v>0</v>
      </c>
      <c r="AM531" s="1527"/>
      <c r="AN531" s="1527"/>
      <c r="AO531" s="817"/>
      <c r="AP531" s="1524">
        <f>IF(AP532=0,0,1-AP533/AP532)</f>
        <v>0</v>
      </c>
      <c r="AQ531" s="1524"/>
      <c r="AR531" s="1524"/>
      <c r="AS531" s="1524"/>
      <c r="AT531" s="827"/>
      <c r="AU531" s="817"/>
      <c r="AV531" s="817"/>
      <c r="AW531" s="817"/>
      <c r="AX531" s="1527">
        <f>IF($I528=$AX530,AX528,AX527)</f>
        <v>0</v>
      </c>
      <c r="AY531" s="1527"/>
      <c r="AZ531" s="1527"/>
      <c r="BA531" s="201"/>
      <c r="BB531" s="1527">
        <f>IF($I528=$AX530,BB528,BB527)</f>
        <v>0</v>
      </c>
      <c r="BC531" s="1527"/>
      <c r="BD531" s="1527"/>
      <c r="BE531" s="201"/>
      <c r="BF531" s="1527">
        <f>IF($I528=$AX530,BF528,BF527)</f>
        <v>0</v>
      </c>
      <c r="BG531" s="1527"/>
      <c r="BH531" s="1527"/>
      <c r="BI531" s="201"/>
      <c r="BJ531" s="1527">
        <f>IF($I528=$AX530,BJ528,BJ527)</f>
        <v>0</v>
      </c>
      <c r="BK531" s="1527"/>
      <c r="BL531" s="1527"/>
      <c r="BM531" s="817"/>
      <c r="BN531" s="1524">
        <f>IF(BN532=0,0,1-BN533/BN532)</f>
        <v>0</v>
      </c>
      <c r="BO531" s="1524"/>
      <c r="BP531" s="1524"/>
    </row>
    <row r="532" spans="8:68" s="201" customFormat="1" ht="17" hidden="1" customHeight="1" outlineLevel="1" x14ac:dyDescent="0.15">
      <c r="H532" s="789"/>
      <c r="I532" s="823" t="s">
        <v>131</v>
      </c>
      <c r="J532" s="823"/>
      <c r="K532" s="823"/>
      <c r="L532" s="823"/>
      <c r="M532" s="823"/>
      <c r="N532" s="823"/>
      <c r="O532" s="823"/>
      <c r="P532" s="823"/>
      <c r="Q532" s="823"/>
      <c r="R532" s="823"/>
      <c r="S532" s="823"/>
      <c r="T532" s="823"/>
      <c r="U532" s="823" t="s">
        <v>95</v>
      </c>
      <c r="V532" s="823"/>
      <c r="W532" s="823"/>
      <c r="X532" s="823"/>
      <c r="Y532" s="823"/>
      <c r="Z532" s="1519">
        <f>Z$522</f>
        <v>0</v>
      </c>
      <c r="AA532" s="1519"/>
      <c r="AB532" s="1519"/>
      <c r="AD532" s="1519">
        <f>AD$522</f>
        <v>0</v>
      </c>
      <c r="AE532" s="1519"/>
      <c r="AF532" s="1519"/>
      <c r="AH532" s="1519">
        <f>AH$522</f>
        <v>0</v>
      </c>
      <c r="AI532" s="1519"/>
      <c r="AJ532" s="1519"/>
      <c r="AL532" s="1519">
        <f>AL$522</f>
        <v>0</v>
      </c>
      <c r="AM532" s="1519"/>
      <c r="AN532" s="1519"/>
      <c r="AO532" s="817"/>
      <c r="AP532" s="1519">
        <f>SUM(Z532:AN532)</f>
        <v>0</v>
      </c>
      <c r="AQ532" s="1519"/>
      <c r="AR532" s="1519"/>
      <c r="AS532" s="1519"/>
      <c r="AT532" s="828"/>
      <c r="AU532" s="817"/>
      <c r="AV532" s="817"/>
      <c r="AW532" s="817"/>
      <c r="AX532" s="1519">
        <f>AX$522</f>
        <v>0</v>
      </c>
      <c r="AY532" s="1519"/>
      <c r="AZ532" s="1519"/>
      <c r="BB532" s="1519">
        <f>BB$522</f>
        <v>0</v>
      </c>
      <c r="BC532" s="1519"/>
      <c r="BD532" s="1519"/>
      <c r="BF532" s="1519">
        <f>BF$522</f>
        <v>0</v>
      </c>
      <c r="BG532" s="1519"/>
      <c r="BH532" s="1519"/>
      <c r="BJ532" s="1519">
        <f>BJ$522</f>
        <v>0</v>
      </c>
      <c r="BK532" s="1519"/>
      <c r="BL532" s="1519"/>
      <c r="BM532" s="817"/>
      <c r="BN532" s="1519">
        <f>SUM(AX532:BL532)</f>
        <v>0</v>
      </c>
      <c r="BO532" s="1519"/>
      <c r="BP532" s="1519"/>
    </row>
    <row r="533" spans="8:68" s="216" customFormat="1" ht="17" hidden="1" customHeight="1" outlineLevel="1" x14ac:dyDescent="0.15">
      <c r="H533" s="789"/>
      <c r="I533" s="823" t="s">
        <v>132</v>
      </c>
      <c r="J533" s="823"/>
      <c r="K533" s="823"/>
      <c r="L533" s="823"/>
      <c r="M533" s="823"/>
      <c r="N533" s="823"/>
      <c r="O533" s="823"/>
      <c r="P533" s="823"/>
      <c r="Q533" s="823"/>
      <c r="R533" s="823"/>
      <c r="S533" s="826"/>
      <c r="T533" s="826"/>
      <c r="U533" s="823" t="s">
        <v>95</v>
      </c>
      <c r="V533" s="826"/>
      <c r="W533" s="826"/>
      <c r="X533" s="826"/>
      <c r="Y533" s="826"/>
      <c r="Z533" s="1520">
        <f>Z532-Z531*Z532</f>
        <v>0</v>
      </c>
      <c r="AA533" s="1520"/>
      <c r="AB533" s="1520"/>
      <c r="AC533" s="829"/>
      <c r="AD533" s="1520">
        <f>AD532-AD531*AD532</f>
        <v>0</v>
      </c>
      <c r="AE533" s="1520"/>
      <c r="AF533" s="1520"/>
      <c r="AG533" s="829"/>
      <c r="AH533" s="1520">
        <f>AH532-AH531*AH532</f>
        <v>0</v>
      </c>
      <c r="AI533" s="1520"/>
      <c r="AJ533" s="1520"/>
      <c r="AK533" s="829"/>
      <c r="AL533" s="1520">
        <f>AL532-AL531*AL532</f>
        <v>0</v>
      </c>
      <c r="AM533" s="1520"/>
      <c r="AN533" s="1520"/>
      <c r="AO533" s="201"/>
      <c r="AP533" s="1520">
        <f>SUM(Z533:AN533)</f>
        <v>0</v>
      </c>
      <c r="AQ533" s="1520"/>
      <c r="AR533" s="1520"/>
      <c r="AS533" s="1520"/>
      <c r="AT533" s="830"/>
      <c r="AV533" s="817"/>
      <c r="AW533" s="817"/>
      <c r="AX533" s="1525">
        <f>AX532-AX531*AX532</f>
        <v>0</v>
      </c>
      <c r="AY533" s="1525"/>
      <c r="AZ533" s="1525"/>
      <c r="BA533" s="831"/>
      <c r="BB533" s="1525">
        <f>BB532-BB531*BB532</f>
        <v>0</v>
      </c>
      <c r="BC533" s="1525"/>
      <c r="BD533" s="1525"/>
      <c r="BE533" s="831"/>
      <c r="BF533" s="1525">
        <f>BF532-BF531*BF532</f>
        <v>0</v>
      </c>
      <c r="BG533" s="1525"/>
      <c r="BH533" s="1525"/>
      <c r="BI533" s="831"/>
      <c r="BJ533" s="1525">
        <f>BJ532-BJ531*BJ532</f>
        <v>0</v>
      </c>
      <c r="BK533" s="1525"/>
      <c r="BL533" s="1525"/>
      <c r="BN533" s="1525">
        <f>SUM(AX533:BL533)</f>
        <v>0</v>
      </c>
      <c r="BO533" s="1525"/>
      <c r="BP533" s="1525"/>
    </row>
    <row r="534" spans="8:68" s="216" customFormat="1" ht="17" hidden="1" customHeight="1" outlineLevel="1" x14ac:dyDescent="0.15">
      <c r="H534" s="381"/>
      <c r="AF534" s="832"/>
      <c r="AG534" s="832"/>
      <c r="AH534" s="832"/>
      <c r="AI534" s="832"/>
      <c r="AJ534" s="832"/>
      <c r="AU534" s="827"/>
      <c r="AV534" s="827"/>
      <c r="AW534" s="827"/>
      <c r="AX534" s="827"/>
      <c r="AY534" s="827"/>
      <c r="BF534" s="201"/>
    </row>
    <row r="535" spans="8:68" s="216" customFormat="1" ht="17" hidden="1" customHeight="1" outlineLevel="1" x14ac:dyDescent="0.15">
      <c r="H535" s="381"/>
      <c r="AF535" s="832"/>
      <c r="AG535" s="832"/>
      <c r="AH535" s="832"/>
      <c r="AI535" s="832"/>
      <c r="AJ535" s="832"/>
      <c r="AU535" s="827"/>
      <c r="AV535" s="827"/>
      <c r="AW535" s="827"/>
      <c r="AX535" s="827"/>
      <c r="AY535" s="827"/>
      <c r="BF535" s="201"/>
    </row>
    <row r="536" spans="8:68" s="201" customFormat="1" ht="17" hidden="1" customHeight="1" outlineLevel="1" x14ac:dyDescent="0.15">
      <c r="H536" s="822" t="str">
        <f>I88</f>
        <v>Ventilatori raffreddato /condensatore</v>
      </c>
      <c r="I536" s="823"/>
      <c r="J536" s="823"/>
      <c r="K536" s="823"/>
      <c r="L536" s="823"/>
      <c r="M536" s="823"/>
      <c r="N536" s="823"/>
      <c r="O536" s="823"/>
      <c r="P536" s="823"/>
      <c r="Q536" s="823"/>
      <c r="R536" s="823"/>
      <c r="S536" s="823"/>
      <c r="T536" s="823"/>
      <c r="U536" s="823"/>
      <c r="V536" s="823"/>
      <c r="W536" s="823"/>
      <c r="X536" s="823"/>
      <c r="Y536" s="823"/>
      <c r="Z536" s="1518" t="s">
        <v>94</v>
      </c>
      <c r="AA536" s="1518"/>
      <c r="AB536" s="1518"/>
      <c r="AD536" s="1518" t="s">
        <v>97</v>
      </c>
      <c r="AE536" s="1518"/>
      <c r="AF536" s="1518"/>
      <c r="AH536" s="1518" t="s">
        <v>98</v>
      </c>
      <c r="AI536" s="1518"/>
      <c r="AJ536" s="1518"/>
      <c r="AL536" s="1518" t="s">
        <v>99</v>
      </c>
      <c r="AM536" s="1518"/>
      <c r="AN536" s="1518"/>
      <c r="AO536" s="216"/>
      <c r="AP536" s="216"/>
      <c r="AQ536" s="216"/>
      <c r="AR536" s="216"/>
      <c r="AS536" s="216"/>
      <c r="AT536" s="216"/>
      <c r="AU536" s="827"/>
      <c r="AX536" s="1518" t="s">
        <v>94</v>
      </c>
      <c r="AY536" s="1518"/>
      <c r="AZ536" s="1518"/>
      <c r="BB536" s="1518" t="s">
        <v>97</v>
      </c>
      <c r="BC536" s="1518"/>
      <c r="BD536" s="1518"/>
      <c r="BF536" s="1518" t="s">
        <v>98</v>
      </c>
      <c r="BG536" s="1518"/>
      <c r="BH536" s="1518"/>
      <c r="BJ536" s="1518" t="s">
        <v>99</v>
      </c>
      <c r="BK536" s="1518"/>
      <c r="BL536" s="1518"/>
      <c r="BM536" s="817"/>
      <c r="BN536" s="817"/>
      <c r="BO536" s="817"/>
      <c r="BP536" s="817"/>
    </row>
    <row r="537" spans="8:68" s="201" customFormat="1" ht="17" hidden="1" customHeight="1" outlineLevel="1" x14ac:dyDescent="0.15">
      <c r="H537" s="789"/>
      <c r="I537" s="823" t="str">
        <f>I517</f>
        <v>acceso/spento</v>
      </c>
      <c r="J537" s="823"/>
      <c r="K537" s="823"/>
      <c r="L537" s="823"/>
      <c r="M537" s="823"/>
      <c r="N537" s="823"/>
      <c r="O537" s="823"/>
      <c r="P537" s="823"/>
      <c r="Q537" s="823"/>
      <c r="R537" s="823"/>
      <c r="S537" s="823"/>
      <c r="T537" s="823"/>
      <c r="U537" s="823"/>
      <c r="V537" s="823"/>
      <c r="W537" s="823"/>
      <c r="X537" s="823"/>
      <c r="Y537" s="823"/>
      <c r="Z537" s="1518">
        <v>0</v>
      </c>
      <c r="AA537" s="1518"/>
      <c r="AB537" s="1518"/>
      <c r="AD537" s="1518">
        <v>0</v>
      </c>
      <c r="AE537" s="1518"/>
      <c r="AF537" s="1518"/>
      <c r="AH537" s="1518">
        <v>0</v>
      </c>
      <c r="AI537" s="1518"/>
      <c r="AJ537" s="1518"/>
      <c r="AL537" s="1518">
        <v>0</v>
      </c>
      <c r="AM537" s="1518"/>
      <c r="AN537" s="1518"/>
      <c r="AO537" s="216"/>
      <c r="AP537" s="216"/>
      <c r="AQ537" s="216"/>
      <c r="AR537" s="216"/>
      <c r="AS537" s="216"/>
      <c r="AT537" s="216"/>
      <c r="AU537" s="827"/>
      <c r="AX537" s="1518">
        <f>Z537</f>
        <v>0</v>
      </c>
      <c r="AY537" s="1518"/>
      <c r="AZ537" s="1518"/>
      <c r="BB537" s="1518">
        <f>AD537</f>
        <v>0</v>
      </c>
      <c r="BC537" s="1518"/>
      <c r="BD537" s="1518"/>
      <c r="BF537" s="1518">
        <f>AH537</f>
        <v>0</v>
      </c>
      <c r="BG537" s="1518"/>
      <c r="BH537" s="1518"/>
      <c r="BJ537" s="1518">
        <f>AL537</f>
        <v>0</v>
      </c>
      <c r="BK537" s="1518"/>
      <c r="BL537" s="1518"/>
      <c r="BM537" s="817"/>
      <c r="BN537" s="817"/>
      <c r="BO537" s="817"/>
      <c r="BP537" s="817"/>
    </row>
    <row r="538" spans="8:68" s="201" customFormat="1" ht="17" hidden="1" customHeight="1" outlineLevel="1" x14ac:dyDescent="0.15">
      <c r="H538" s="789"/>
      <c r="I538" s="823" t="str">
        <f>I518</f>
        <v>comando in base al fabbisogno (FU)</v>
      </c>
      <c r="J538" s="823"/>
      <c r="K538" s="823"/>
      <c r="L538" s="823"/>
      <c r="M538" s="823"/>
      <c r="N538" s="823"/>
      <c r="O538" s="823"/>
      <c r="P538" s="823"/>
      <c r="Q538" s="823"/>
      <c r="R538" s="823"/>
      <c r="S538" s="823"/>
      <c r="T538" s="823"/>
      <c r="U538" s="823"/>
      <c r="V538" s="823"/>
      <c r="W538" s="823"/>
      <c r="X538" s="823"/>
      <c r="Y538" s="823"/>
      <c r="Z538" s="1518">
        <v>0.3</v>
      </c>
      <c r="AA538" s="1518"/>
      <c r="AB538" s="1518"/>
      <c r="AD538" s="1518">
        <v>0</v>
      </c>
      <c r="AE538" s="1518"/>
      <c r="AF538" s="1518"/>
      <c r="AH538" s="1518">
        <v>0.3</v>
      </c>
      <c r="AI538" s="1518"/>
      <c r="AJ538" s="1518"/>
      <c r="AL538" s="1518">
        <v>0.5</v>
      </c>
      <c r="AM538" s="1518"/>
      <c r="AN538" s="1518"/>
      <c r="AO538" s="216"/>
      <c r="AP538" s="216"/>
      <c r="AQ538" s="216"/>
      <c r="AR538" s="216"/>
      <c r="AS538" s="216"/>
      <c r="AT538" s="216"/>
      <c r="AU538" s="827"/>
      <c r="AX538" s="1518">
        <f>Z538</f>
        <v>0.3</v>
      </c>
      <c r="AY538" s="1518"/>
      <c r="AZ538" s="1518"/>
      <c r="BB538" s="1518">
        <f>AD538</f>
        <v>0</v>
      </c>
      <c r="BC538" s="1518"/>
      <c r="BD538" s="1518"/>
      <c r="BF538" s="1518">
        <f>AH538</f>
        <v>0.3</v>
      </c>
      <c r="BG538" s="1518"/>
      <c r="BH538" s="1518"/>
      <c r="BJ538" s="1518">
        <f>AL538</f>
        <v>0.5</v>
      </c>
      <c r="BK538" s="1518"/>
      <c r="BL538" s="1518"/>
      <c r="BM538" s="817"/>
      <c r="BN538" s="817"/>
      <c r="BO538" s="817"/>
      <c r="BP538" s="817"/>
    </row>
    <row r="539" spans="8:68" s="201" customFormat="1" ht="17" hidden="1" customHeight="1" outlineLevel="1" x14ac:dyDescent="0.15">
      <c r="H539" s="789"/>
      <c r="I539" s="823"/>
      <c r="J539" s="823"/>
      <c r="K539" s="823"/>
      <c r="L539" s="823"/>
      <c r="M539" s="823"/>
      <c r="N539" s="823"/>
      <c r="O539" s="823"/>
      <c r="P539" s="823"/>
      <c r="Q539" s="823"/>
      <c r="R539" s="823"/>
      <c r="S539" s="823"/>
      <c r="T539" s="823"/>
      <c r="U539" s="823"/>
      <c r="V539" s="823"/>
      <c r="W539" s="823"/>
      <c r="X539" s="823"/>
      <c r="Y539" s="823"/>
      <c r="Z539" s="825"/>
      <c r="AA539" s="825"/>
      <c r="AB539" s="825"/>
      <c r="AD539" s="825"/>
      <c r="AE539" s="825"/>
      <c r="AF539" s="825"/>
      <c r="AH539" s="825"/>
      <c r="AI539" s="825"/>
      <c r="AJ539" s="825"/>
      <c r="AL539" s="825"/>
      <c r="AM539" s="825"/>
      <c r="AN539" s="825"/>
      <c r="AO539" s="216"/>
      <c r="AP539" s="216"/>
      <c r="AQ539" s="216"/>
      <c r="AR539" s="216"/>
      <c r="AS539" s="216"/>
      <c r="AT539" s="216"/>
      <c r="AU539" s="827"/>
      <c r="AX539" s="825"/>
      <c r="AY539" s="825"/>
      <c r="AZ539" s="825"/>
      <c r="BB539" s="825"/>
      <c r="BC539" s="825"/>
      <c r="BD539" s="825"/>
      <c r="BF539" s="825"/>
      <c r="BG539" s="825"/>
      <c r="BH539" s="825"/>
      <c r="BJ539" s="825"/>
      <c r="BK539" s="825"/>
      <c r="BL539" s="825"/>
      <c r="BM539" s="817"/>
      <c r="BN539" s="817"/>
      <c r="BO539" s="817"/>
      <c r="BP539" s="817"/>
    </row>
    <row r="540" spans="8:68" s="201" customFormat="1" ht="17" hidden="1" customHeight="1" outlineLevel="1" x14ac:dyDescent="0.15">
      <c r="H540" s="789"/>
      <c r="I540" s="823" t="s">
        <v>120</v>
      </c>
      <c r="J540" s="823"/>
      <c r="K540" s="823"/>
      <c r="L540" s="823"/>
      <c r="M540" s="823"/>
      <c r="N540" s="823"/>
      <c r="O540" s="823"/>
      <c r="P540" s="823"/>
      <c r="Q540" s="823"/>
      <c r="R540" s="823"/>
      <c r="S540" s="823"/>
      <c r="T540" s="823"/>
      <c r="U540" s="823"/>
      <c r="V540" s="823"/>
      <c r="W540" s="823"/>
      <c r="X540" s="823"/>
      <c r="Y540" s="823"/>
      <c r="Z540" s="1526">
        <f>AB88</f>
        <v>0</v>
      </c>
      <c r="AA540" s="1526"/>
      <c r="AB540" s="1526"/>
      <c r="AC540" s="1526"/>
      <c r="AD540" s="1526"/>
      <c r="AE540" s="1526"/>
      <c r="AF540" s="1526"/>
      <c r="AG540" s="1526"/>
      <c r="AH540" s="1526"/>
      <c r="AI540" s="1526"/>
      <c r="AJ540" s="1526"/>
      <c r="AK540" s="1526"/>
      <c r="AL540" s="1526"/>
      <c r="AM540" s="1526"/>
      <c r="AN540" s="1526"/>
      <c r="AO540" s="817"/>
      <c r="AP540" s="817"/>
      <c r="AQ540" s="817"/>
      <c r="AR540" s="817"/>
      <c r="AS540" s="817"/>
      <c r="AT540" s="817"/>
      <c r="AU540" s="817"/>
      <c r="AV540" s="817"/>
      <c r="AW540" s="817"/>
      <c r="AX540" s="1526">
        <f>AZ88</f>
        <v>0</v>
      </c>
      <c r="AY540" s="1526"/>
      <c r="AZ540" s="1526"/>
      <c r="BA540" s="1526"/>
      <c r="BB540" s="1526"/>
      <c r="BC540" s="1526"/>
      <c r="BD540" s="1526"/>
      <c r="BE540" s="1526"/>
      <c r="BF540" s="1526"/>
      <c r="BG540" s="1526"/>
      <c r="BH540" s="1526"/>
      <c r="BI540" s="1526"/>
      <c r="BJ540" s="1526"/>
      <c r="BK540" s="1526"/>
      <c r="BL540" s="1526"/>
      <c r="BM540" s="817"/>
      <c r="BN540" s="817"/>
      <c r="BO540" s="817"/>
      <c r="BP540" s="817"/>
    </row>
    <row r="541" spans="8:68" s="216" customFormat="1" ht="17" hidden="1" customHeight="1" outlineLevel="1" x14ac:dyDescent="0.15">
      <c r="H541" s="789"/>
      <c r="I541" s="201" t="s">
        <v>130</v>
      </c>
      <c r="S541" s="826"/>
      <c r="T541" s="826"/>
      <c r="U541" s="826"/>
      <c r="V541" s="826"/>
      <c r="W541" s="826"/>
      <c r="X541" s="826"/>
      <c r="Y541" s="826"/>
      <c r="Z541" s="1527">
        <f>IF($I538=$Z540,Z538,Z537)</f>
        <v>0</v>
      </c>
      <c r="AA541" s="1527"/>
      <c r="AB541" s="1527"/>
      <c r="AC541" s="201"/>
      <c r="AD541" s="1527">
        <f>IF($I538=$Z540,AD538,AD537)</f>
        <v>0</v>
      </c>
      <c r="AE541" s="1527"/>
      <c r="AF541" s="1527"/>
      <c r="AG541" s="201"/>
      <c r="AH541" s="1527">
        <f>IF($I538=$Z540,AH538,AH537)</f>
        <v>0</v>
      </c>
      <c r="AI541" s="1527"/>
      <c r="AJ541" s="1527"/>
      <c r="AK541" s="201"/>
      <c r="AL541" s="1527">
        <f>IF($I538=$Z540,AL538,AL537)</f>
        <v>0</v>
      </c>
      <c r="AM541" s="1527"/>
      <c r="AN541" s="1527"/>
      <c r="AO541" s="817"/>
      <c r="AP541" s="1524">
        <f>IF(AP542=0,0,1-AP543/AP542)</f>
        <v>0</v>
      </c>
      <c r="AQ541" s="1524"/>
      <c r="AR541" s="1524"/>
      <c r="AS541" s="1524"/>
      <c r="AT541" s="827"/>
      <c r="AU541" s="817"/>
      <c r="AV541" s="817"/>
      <c r="AW541" s="817"/>
      <c r="AX541" s="1527">
        <f>IF($I538=$AX540,AX538,AX537)</f>
        <v>0</v>
      </c>
      <c r="AY541" s="1527"/>
      <c r="AZ541" s="1527"/>
      <c r="BA541" s="201"/>
      <c r="BB541" s="1527">
        <f>IF($I538=$AX540,BB538,BB537)</f>
        <v>0</v>
      </c>
      <c r="BC541" s="1527"/>
      <c r="BD541" s="1527"/>
      <c r="BE541" s="201"/>
      <c r="BF541" s="1527">
        <f>IF($I538=$AX540,BF538,BF537)</f>
        <v>0</v>
      </c>
      <c r="BG541" s="1527"/>
      <c r="BH541" s="1527"/>
      <c r="BI541" s="201"/>
      <c r="BJ541" s="1527">
        <f>IF($I538=$AX540,BJ538,BJ537)</f>
        <v>0</v>
      </c>
      <c r="BK541" s="1527"/>
      <c r="BL541" s="1527"/>
      <c r="BM541" s="817"/>
      <c r="BN541" s="1524">
        <f>IF(BN542=0,0,1-BN543/BN542)</f>
        <v>0</v>
      </c>
      <c r="BO541" s="1524"/>
      <c r="BP541" s="1524"/>
    </row>
    <row r="542" spans="8:68" s="201" customFormat="1" ht="17" hidden="1" customHeight="1" outlineLevel="1" x14ac:dyDescent="0.15">
      <c r="H542" s="789"/>
      <c r="I542" s="823" t="s">
        <v>131</v>
      </c>
      <c r="J542" s="823"/>
      <c r="K542" s="823"/>
      <c r="L542" s="823"/>
      <c r="M542" s="823"/>
      <c r="N542" s="823"/>
      <c r="O542" s="823"/>
      <c r="P542" s="823"/>
      <c r="Q542" s="823"/>
      <c r="R542" s="823"/>
      <c r="S542" s="823"/>
      <c r="T542" s="823"/>
      <c r="U542" s="823" t="s">
        <v>95</v>
      </c>
      <c r="V542" s="823"/>
      <c r="W542" s="823"/>
      <c r="X542" s="823"/>
      <c r="Y542" s="823"/>
      <c r="Z542" s="1519">
        <f>Z$522</f>
        <v>0</v>
      </c>
      <c r="AA542" s="1519"/>
      <c r="AB542" s="1519"/>
      <c r="AD542" s="1519">
        <f>AD$522</f>
        <v>0</v>
      </c>
      <c r="AE542" s="1519"/>
      <c r="AF542" s="1519"/>
      <c r="AH542" s="1519">
        <f>AH$522</f>
        <v>0</v>
      </c>
      <c r="AI542" s="1519"/>
      <c r="AJ542" s="1519"/>
      <c r="AL542" s="1519">
        <f>AL$522</f>
        <v>0</v>
      </c>
      <c r="AM542" s="1519"/>
      <c r="AN542" s="1519"/>
      <c r="AO542" s="817"/>
      <c r="AP542" s="1519">
        <f>SUM(Z542:AN542)</f>
        <v>0</v>
      </c>
      <c r="AQ542" s="1519"/>
      <c r="AR542" s="1519"/>
      <c r="AS542" s="1519"/>
      <c r="AT542" s="828"/>
      <c r="AU542" s="817"/>
      <c r="AV542" s="817"/>
      <c r="AW542" s="817"/>
      <c r="AX542" s="1519">
        <f>AX$522</f>
        <v>0</v>
      </c>
      <c r="AY542" s="1519"/>
      <c r="AZ542" s="1519"/>
      <c r="BB542" s="1519">
        <f>BB$522</f>
        <v>0</v>
      </c>
      <c r="BC542" s="1519"/>
      <c r="BD542" s="1519"/>
      <c r="BF542" s="1519">
        <f>BF$522</f>
        <v>0</v>
      </c>
      <c r="BG542" s="1519"/>
      <c r="BH542" s="1519"/>
      <c r="BJ542" s="1519">
        <f>BJ$522</f>
        <v>0</v>
      </c>
      <c r="BK542" s="1519"/>
      <c r="BL542" s="1519"/>
      <c r="BM542" s="817"/>
      <c r="BN542" s="1519">
        <f>SUM(AX542:BL542)</f>
        <v>0</v>
      </c>
      <c r="BO542" s="1519"/>
      <c r="BP542" s="1519"/>
    </row>
    <row r="543" spans="8:68" s="216" customFormat="1" ht="17" hidden="1" customHeight="1" outlineLevel="1" x14ac:dyDescent="0.15">
      <c r="H543" s="789"/>
      <c r="I543" s="823" t="s">
        <v>132</v>
      </c>
      <c r="J543" s="823"/>
      <c r="K543" s="823"/>
      <c r="L543" s="823"/>
      <c r="M543" s="823"/>
      <c r="N543" s="823"/>
      <c r="O543" s="823"/>
      <c r="P543" s="823"/>
      <c r="Q543" s="823"/>
      <c r="R543" s="823"/>
      <c r="S543" s="826"/>
      <c r="T543" s="826"/>
      <c r="U543" s="823" t="s">
        <v>95</v>
      </c>
      <c r="V543" s="826"/>
      <c r="W543" s="826"/>
      <c r="X543" s="826"/>
      <c r="Y543" s="826"/>
      <c r="Z543" s="1520">
        <f>Z542-Z541*Z542</f>
        <v>0</v>
      </c>
      <c r="AA543" s="1520"/>
      <c r="AB543" s="1520"/>
      <c r="AC543" s="829"/>
      <c r="AD543" s="1520">
        <f>AD542-AD541*AD542</f>
        <v>0</v>
      </c>
      <c r="AE543" s="1520"/>
      <c r="AF543" s="1520"/>
      <c r="AG543" s="829"/>
      <c r="AH543" s="1520">
        <f>AH542-AH541*AH542</f>
        <v>0</v>
      </c>
      <c r="AI543" s="1520"/>
      <c r="AJ543" s="1520"/>
      <c r="AK543" s="829"/>
      <c r="AL543" s="1520">
        <f>AL542-AL541*AL542</f>
        <v>0</v>
      </c>
      <c r="AM543" s="1520"/>
      <c r="AN543" s="1520"/>
      <c r="AO543" s="201"/>
      <c r="AP543" s="1520">
        <f>SUM(Z543:AN543)</f>
        <v>0</v>
      </c>
      <c r="AQ543" s="1520"/>
      <c r="AR543" s="1520"/>
      <c r="AS543" s="1520"/>
      <c r="AT543" s="830"/>
      <c r="AV543" s="817"/>
      <c r="AW543" s="817"/>
      <c r="AX543" s="1525">
        <f>AX542-AX541*AX542</f>
        <v>0</v>
      </c>
      <c r="AY543" s="1525"/>
      <c r="AZ543" s="1525"/>
      <c r="BA543" s="831"/>
      <c r="BB543" s="1525">
        <f>BB542-BB541*BB542</f>
        <v>0</v>
      </c>
      <c r="BC543" s="1525"/>
      <c r="BD543" s="1525"/>
      <c r="BE543" s="831"/>
      <c r="BF543" s="1525">
        <f>BF542-BF541*BF542</f>
        <v>0</v>
      </c>
      <c r="BG543" s="1525"/>
      <c r="BH543" s="1525"/>
      <c r="BI543" s="831"/>
      <c r="BJ543" s="1525">
        <f>BJ542-BJ541*BJ542</f>
        <v>0</v>
      </c>
      <c r="BK543" s="1525"/>
      <c r="BL543" s="1525"/>
      <c r="BN543" s="1525">
        <f>SUM(AX543:BL543)</f>
        <v>0</v>
      </c>
      <c r="BO543" s="1525"/>
      <c r="BP543" s="1525"/>
    </row>
    <row r="544" spans="8:68" s="216" customFormat="1" ht="17" hidden="1" customHeight="1" outlineLevel="1" x14ac:dyDescent="0.15">
      <c r="H544" s="381"/>
      <c r="AF544" s="832"/>
      <c r="AG544" s="832"/>
      <c r="AH544" s="832"/>
      <c r="AI544" s="832"/>
      <c r="AJ544" s="832"/>
      <c r="AU544" s="827"/>
      <c r="AV544" s="827"/>
      <c r="AW544" s="827"/>
      <c r="AX544" s="827"/>
      <c r="AY544" s="827"/>
      <c r="BF544" s="201"/>
    </row>
    <row r="545" spans="8:68" s="216" customFormat="1" ht="17" hidden="1" customHeight="1" outlineLevel="1" x14ac:dyDescent="0.15">
      <c r="H545" s="381"/>
      <c r="AF545" s="832"/>
      <c r="AG545" s="832"/>
      <c r="AH545" s="832"/>
      <c r="AI545" s="832"/>
      <c r="AJ545" s="832"/>
      <c r="AU545" s="827"/>
      <c r="AV545" s="827"/>
      <c r="AW545" s="827"/>
      <c r="AX545" s="827"/>
      <c r="AY545" s="827"/>
      <c r="BF545" s="201"/>
    </row>
    <row r="546" spans="8:68" s="201" customFormat="1" ht="17" hidden="1" customHeight="1" outlineLevel="1" x14ac:dyDescent="0.15">
      <c r="H546" s="822">
        <f>I90</f>
        <v>0</v>
      </c>
      <c r="I546" s="823"/>
      <c r="J546" s="823"/>
      <c r="K546" s="823"/>
      <c r="L546" s="823"/>
      <c r="M546" s="823"/>
      <c r="N546" s="823"/>
      <c r="O546" s="823"/>
      <c r="P546" s="823"/>
      <c r="Q546" s="823"/>
      <c r="R546" s="823"/>
      <c r="S546" s="823"/>
      <c r="T546" s="823"/>
      <c r="U546" s="1059" t="s">
        <v>1685</v>
      </c>
      <c r="V546" s="823"/>
      <c r="W546" s="823"/>
      <c r="X546" s="823"/>
      <c r="Y546" s="823"/>
      <c r="Z546" s="1518" t="s">
        <v>94</v>
      </c>
      <c r="AA546" s="1518"/>
      <c r="AB546" s="1518"/>
      <c r="AD546" s="1518" t="s">
        <v>97</v>
      </c>
      <c r="AE546" s="1518"/>
      <c r="AF546" s="1518"/>
      <c r="AH546" s="1518" t="s">
        <v>98</v>
      </c>
      <c r="AI546" s="1518"/>
      <c r="AJ546" s="1518"/>
      <c r="AL546" s="1518" t="s">
        <v>99</v>
      </c>
      <c r="AM546" s="1518"/>
      <c r="AN546" s="1518"/>
      <c r="AO546" s="216"/>
      <c r="AP546" s="216"/>
      <c r="AQ546" s="216"/>
      <c r="AR546" s="216"/>
      <c r="AS546" s="216"/>
      <c r="AT546" s="216"/>
      <c r="AX546" s="1518" t="s">
        <v>94</v>
      </c>
      <c r="AY546" s="1518"/>
      <c r="AZ546" s="1518"/>
      <c r="BB546" s="1518" t="s">
        <v>97</v>
      </c>
      <c r="BC546" s="1518"/>
      <c r="BD546" s="1518"/>
      <c r="BF546" s="1518" t="s">
        <v>98</v>
      </c>
      <c r="BG546" s="1518"/>
      <c r="BH546" s="1518"/>
      <c r="BJ546" s="1518" t="s">
        <v>99</v>
      </c>
      <c r="BK546" s="1518"/>
      <c r="BL546" s="1518"/>
    </row>
    <row r="547" spans="8:68" s="201" customFormat="1" ht="17" hidden="1" customHeight="1" outlineLevel="1" x14ac:dyDescent="0.15">
      <c r="H547" s="789"/>
      <c r="I547" s="823" t="str">
        <f>I517</f>
        <v>acceso/spento</v>
      </c>
      <c r="J547" s="823"/>
      <c r="K547" s="823"/>
      <c r="L547" s="823"/>
      <c r="M547" s="823"/>
      <c r="N547" s="823"/>
      <c r="O547" s="823"/>
      <c r="P547" s="823"/>
      <c r="Q547" s="823"/>
      <c r="R547" s="823"/>
      <c r="S547" s="823"/>
      <c r="T547" s="823"/>
      <c r="U547" s="823"/>
      <c r="V547" s="823"/>
      <c r="W547" s="823"/>
      <c r="X547" s="823"/>
      <c r="Y547" s="823"/>
      <c r="Z547" s="1518">
        <v>0</v>
      </c>
      <c r="AA547" s="1518"/>
      <c r="AB547" s="1518"/>
      <c r="AD547" s="1518">
        <v>0</v>
      </c>
      <c r="AE547" s="1518"/>
      <c r="AF547" s="1518"/>
      <c r="AH547" s="1518">
        <v>0</v>
      </c>
      <c r="AI547" s="1518"/>
      <c r="AJ547" s="1518"/>
      <c r="AL547" s="1518">
        <v>0</v>
      </c>
      <c r="AM547" s="1518"/>
      <c r="AN547" s="1518"/>
      <c r="AO547" s="216"/>
      <c r="AP547" s="216"/>
      <c r="AQ547" s="216"/>
      <c r="AR547" s="216"/>
      <c r="AS547" s="216"/>
      <c r="AT547" s="216"/>
      <c r="AX547" s="1518">
        <f>Z547</f>
        <v>0</v>
      </c>
      <c r="AY547" s="1518"/>
      <c r="AZ547" s="1518"/>
      <c r="BB547" s="1518">
        <f>AD547</f>
        <v>0</v>
      </c>
      <c r="BC547" s="1518"/>
      <c r="BD547" s="1518"/>
      <c r="BF547" s="1518">
        <f>AH547</f>
        <v>0</v>
      </c>
      <c r="BG547" s="1518"/>
      <c r="BH547" s="1518"/>
      <c r="BJ547" s="1518">
        <f>AL547</f>
        <v>0</v>
      </c>
      <c r="BK547" s="1518"/>
      <c r="BL547" s="1518"/>
    </row>
    <row r="548" spans="8:68" s="201" customFormat="1" ht="17" hidden="1" customHeight="1" outlineLevel="1" x14ac:dyDescent="0.15">
      <c r="H548" s="789"/>
      <c r="I548" s="823" t="str">
        <f>I518</f>
        <v>comando in base al fabbisogno (FU)</v>
      </c>
      <c r="J548" s="823"/>
      <c r="K548" s="823"/>
      <c r="L548" s="823"/>
      <c r="M548" s="823"/>
      <c r="N548" s="823"/>
      <c r="O548" s="823"/>
      <c r="P548" s="823"/>
      <c r="Q548" s="823"/>
      <c r="R548" s="823"/>
      <c r="S548" s="823"/>
      <c r="T548" s="823"/>
      <c r="U548" s="823"/>
      <c r="V548" s="823"/>
      <c r="W548" s="823"/>
      <c r="X548" s="823"/>
      <c r="Y548" s="823"/>
      <c r="Z548" s="1518">
        <v>0.3</v>
      </c>
      <c r="AA548" s="1518"/>
      <c r="AB548" s="1518"/>
      <c r="AD548" s="1518">
        <v>0</v>
      </c>
      <c r="AE548" s="1518"/>
      <c r="AF548" s="1518"/>
      <c r="AH548" s="1518">
        <v>0.3</v>
      </c>
      <c r="AI548" s="1518"/>
      <c r="AJ548" s="1518"/>
      <c r="AL548" s="1518">
        <v>0.5</v>
      </c>
      <c r="AM548" s="1518"/>
      <c r="AN548" s="1518"/>
      <c r="AO548" s="216"/>
      <c r="AP548" s="216"/>
      <c r="AQ548" s="216"/>
      <c r="AR548" s="216"/>
      <c r="AS548" s="216"/>
      <c r="AT548" s="216"/>
      <c r="AX548" s="1518">
        <f>Z548</f>
        <v>0.3</v>
      </c>
      <c r="AY548" s="1518"/>
      <c r="AZ548" s="1518"/>
      <c r="BB548" s="1518">
        <f>AD548</f>
        <v>0</v>
      </c>
      <c r="BC548" s="1518"/>
      <c r="BD548" s="1518"/>
      <c r="BF548" s="1518">
        <f>AH548</f>
        <v>0.3</v>
      </c>
      <c r="BG548" s="1518"/>
      <c r="BH548" s="1518"/>
      <c r="BJ548" s="1518">
        <f>AL548</f>
        <v>0.5</v>
      </c>
      <c r="BK548" s="1518"/>
      <c r="BL548" s="1518"/>
    </row>
    <row r="549" spans="8:68" s="216" customFormat="1" ht="17" hidden="1" customHeight="1" outlineLevel="1" x14ac:dyDescent="0.15">
      <c r="H549" s="381"/>
      <c r="Z549" s="1518"/>
      <c r="AA549" s="1518"/>
      <c r="AB549" s="1518"/>
      <c r="AC549" s="201"/>
      <c r="AD549" s="1518"/>
      <c r="AE549" s="1518"/>
      <c r="AF549" s="1518"/>
      <c r="AG549" s="201"/>
      <c r="AH549" s="1518"/>
      <c r="AI549" s="1518"/>
      <c r="AJ549" s="1518"/>
      <c r="AK549" s="201"/>
      <c r="AL549" s="1518"/>
      <c r="AM549" s="1518"/>
      <c r="AN549" s="1518"/>
      <c r="AU549" s="827"/>
      <c r="AV549" s="827"/>
      <c r="AW549" s="827"/>
      <c r="AX549" s="827"/>
      <c r="AY549" s="827"/>
      <c r="BF549" s="201"/>
    </row>
    <row r="550" spans="8:68" s="201" customFormat="1" ht="17" hidden="1" customHeight="1" outlineLevel="1" x14ac:dyDescent="0.15">
      <c r="H550" s="789"/>
      <c r="I550" s="823" t="s">
        <v>120</v>
      </c>
      <c r="J550" s="823"/>
      <c r="K550" s="823"/>
      <c r="L550" s="823"/>
      <c r="M550" s="823"/>
      <c r="N550" s="823"/>
      <c r="O550" s="823"/>
      <c r="P550" s="823"/>
      <c r="Q550" s="823"/>
      <c r="R550" s="823"/>
      <c r="S550" s="823"/>
      <c r="T550" s="823"/>
      <c r="U550" s="823"/>
      <c r="V550" s="823"/>
      <c r="W550" s="823"/>
      <c r="X550" s="823"/>
      <c r="Y550" s="823"/>
      <c r="Z550" s="1526">
        <f>AB90</f>
        <v>0</v>
      </c>
      <c r="AA550" s="1526"/>
      <c r="AB550" s="1526"/>
      <c r="AC550" s="1526"/>
      <c r="AD550" s="1526"/>
      <c r="AE550" s="1526"/>
      <c r="AF550" s="1526"/>
      <c r="AG550" s="1526"/>
      <c r="AH550" s="1526"/>
      <c r="AI550" s="1526"/>
      <c r="AJ550" s="1526"/>
      <c r="AK550" s="1526"/>
      <c r="AL550" s="1526"/>
      <c r="AM550" s="1526"/>
      <c r="AN550" s="1526"/>
      <c r="AO550" s="817"/>
      <c r="AP550" s="817"/>
      <c r="AQ550" s="817"/>
      <c r="AR550" s="817"/>
      <c r="AS550" s="817"/>
      <c r="AT550" s="817"/>
      <c r="AU550" s="817"/>
      <c r="AV550" s="817"/>
      <c r="AW550" s="817"/>
      <c r="AX550" s="1526">
        <f>AZ90</f>
        <v>0</v>
      </c>
      <c r="AY550" s="1526"/>
      <c r="AZ550" s="1526"/>
      <c r="BA550" s="1526"/>
      <c r="BB550" s="1526"/>
      <c r="BC550" s="1526"/>
      <c r="BD550" s="1526"/>
      <c r="BE550" s="1526"/>
      <c r="BF550" s="1526"/>
      <c r="BG550" s="1526"/>
      <c r="BH550" s="1526"/>
      <c r="BI550" s="1526"/>
      <c r="BJ550" s="1526"/>
      <c r="BK550" s="1526"/>
      <c r="BL550" s="1526"/>
      <c r="BM550" s="817"/>
      <c r="BN550" s="817"/>
      <c r="BO550" s="817"/>
      <c r="BP550" s="817"/>
    </row>
    <row r="551" spans="8:68" s="216" customFormat="1" ht="17" hidden="1" customHeight="1" outlineLevel="1" x14ac:dyDescent="0.15">
      <c r="H551" s="789"/>
      <c r="I551" s="201" t="s">
        <v>130</v>
      </c>
      <c r="S551" s="826"/>
      <c r="T551" s="826"/>
      <c r="U551" s="826"/>
      <c r="V551" s="826"/>
      <c r="W551" s="826"/>
      <c r="X551" s="826"/>
      <c r="Y551" s="826"/>
      <c r="Z551" s="1527">
        <f>IF($I548=$Z550,Z548,Z547)</f>
        <v>0</v>
      </c>
      <c r="AA551" s="1527"/>
      <c r="AB551" s="1527"/>
      <c r="AC551" s="201"/>
      <c r="AD551" s="1527">
        <f>IF($I548=$Z550,AD548,AD547)</f>
        <v>0</v>
      </c>
      <c r="AE551" s="1527"/>
      <c r="AF551" s="1527"/>
      <c r="AG551" s="201"/>
      <c r="AH551" s="1527">
        <f>IF($I548=$Z550,AH548,AH547)</f>
        <v>0</v>
      </c>
      <c r="AI551" s="1527"/>
      <c r="AJ551" s="1527"/>
      <c r="AK551" s="201"/>
      <c r="AL551" s="1527">
        <f>IF($I548=$Z550,AL548,AL547)</f>
        <v>0</v>
      </c>
      <c r="AM551" s="1527"/>
      <c r="AN551" s="1527"/>
      <c r="AO551" s="817"/>
      <c r="AP551" s="1524">
        <f>IF(AP552=0,0,1-AP553/AP552)</f>
        <v>0</v>
      </c>
      <c r="AQ551" s="1524"/>
      <c r="AR551" s="1524"/>
      <c r="AS551" s="1524"/>
      <c r="AT551" s="827"/>
      <c r="AU551" s="817"/>
      <c r="AV551" s="817"/>
      <c r="AW551" s="817"/>
      <c r="AX551" s="1527">
        <f>IF($I548=$AX550,AX548,AX547)</f>
        <v>0</v>
      </c>
      <c r="AY551" s="1527"/>
      <c r="AZ551" s="1527"/>
      <c r="BA551" s="201"/>
      <c r="BB551" s="1527">
        <f>IF($I548=$AX550,BB548,BB547)</f>
        <v>0</v>
      </c>
      <c r="BC551" s="1527"/>
      <c r="BD551" s="1527"/>
      <c r="BE551" s="201"/>
      <c r="BF551" s="1527">
        <f>IF($I548=$AX550,BF548,BF547)</f>
        <v>0</v>
      </c>
      <c r="BG551" s="1527"/>
      <c r="BH551" s="1527"/>
      <c r="BI551" s="201"/>
      <c r="BJ551" s="1527">
        <f>IF($I548=$AX550,BJ548,BJ547)</f>
        <v>0</v>
      </c>
      <c r="BK551" s="1527"/>
      <c r="BL551" s="1527"/>
      <c r="BM551" s="817"/>
      <c r="BN551" s="1524">
        <f>IF(BN552=0,0,1-BN553/BN552)</f>
        <v>0</v>
      </c>
      <c r="BO551" s="1524"/>
      <c r="BP551" s="1524"/>
    </row>
    <row r="552" spans="8:68" s="201" customFormat="1" ht="17" hidden="1" customHeight="1" outlineLevel="1" x14ac:dyDescent="0.15">
      <c r="H552" s="789"/>
      <c r="I552" s="823" t="s">
        <v>131</v>
      </c>
      <c r="J552" s="823"/>
      <c r="K552" s="823"/>
      <c r="L552" s="823"/>
      <c r="M552" s="823"/>
      <c r="N552" s="823"/>
      <c r="O552" s="823"/>
      <c r="P552" s="823"/>
      <c r="Q552" s="823"/>
      <c r="R552" s="823"/>
      <c r="S552" s="823"/>
      <c r="T552" s="823"/>
      <c r="U552" s="823" t="s">
        <v>95</v>
      </c>
      <c r="V552" s="823"/>
      <c r="W552" s="823"/>
      <c r="X552" s="823"/>
      <c r="Y552" s="823"/>
      <c r="Z552" s="1519">
        <f>Z$522</f>
        <v>0</v>
      </c>
      <c r="AA552" s="1519"/>
      <c r="AB552" s="1519"/>
      <c r="AD552" s="1519">
        <f>AD$522</f>
        <v>0</v>
      </c>
      <c r="AE552" s="1519"/>
      <c r="AF552" s="1519"/>
      <c r="AH552" s="1519">
        <f>AH$522</f>
        <v>0</v>
      </c>
      <c r="AI552" s="1519"/>
      <c r="AJ552" s="1519"/>
      <c r="AL552" s="1519">
        <f>AL$522</f>
        <v>0</v>
      </c>
      <c r="AM552" s="1519"/>
      <c r="AN552" s="1519"/>
      <c r="AO552" s="817"/>
      <c r="AP552" s="1519">
        <f>SUM(Z552:AN552)</f>
        <v>0</v>
      </c>
      <c r="AQ552" s="1519"/>
      <c r="AR552" s="1519"/>
      <c r="AS552" s="1519"/>
      <c r="AT552" s="828"/>
      <c r="AU552" s="817"/>
      <c r="AV552" s="817"/>
      <c r="AW552" s="817"/>
      <c r="AX552" s="1519">
        <f>AX$522</f>
        <v>0</v>
      </c>
      <c r="AY552" s="1519"/>
      <c r="AZ552" s="1519"/>
      <c r="BB552" s="1519">
        <f>BB$522</f>
        <v>0</v>
      </c>
      <c r="BC552" s="1519"/>
      <c r="BD552" s="1519"/>
      <c r="BF552" s="1519">
        <f>BF$522</f>
        <v>0</v>
      </c>
      <c r="BG552" s="1519"/>
      <c r="BH552" s="1519"/>
      <c r="BJ552" s="1519">
        <f>BJ$522</f>
        <v>0</v>
      </c>
      <c r="BK552" s="1519"/>
      <c r="BL552" s="1519"/>
      <c r="BM552" s="817"/>
      <c r="BN552" s="1519">
        <f>SUM(AX552:BL552)</f>
        <v>0</v>
      </c>
      <c r="BO552" s="1519"/>
      <c r="BP552" s="1519"/>
    </row>
    <row r="553" spans="8:68" s="216" customFormat="1" ht="17" hidden="1" customHeight="1" outlineLevel="1" x14ac:dyDescent="0.15">
      <c r="H553" s="789"/>
      <c r="I553" s="823" t="s">
        <v>132</v>
      </c>
      <c r="J553" s="823"/>
      <c r="K553" s="823"/>
      <c r="L553" s="823"/>
      <c r="M553" s="823"/>
      <c r="N553" s="823"/>
      <c r="O553" s="823"/>
      <c r="P553" s="823"/>
      <c r="Q553" s="823"/>
      <c r="R553" s="823"/>
      <c r="S553" s="826"/>
      <c r="T553" s="826"/>
      <c r="U553" s="823" t="s">
        <v>95</v>
      </c>
      <c r="V553" s="826"/>
      <c r="W553" s="826"/>
      <c r="X553" s="826"/>
      <c r="Y553" s="826"/>
      <c r="Z553" s="1520">
        <f>Z552-Z551*Z552</f>
        <v>0</v>
      </c>
      <c r="AA553" s="1520"/>
      <c r="AB553" s="1520"/>
      <c r="AC553" s="829"/>
      <c r="AD553" s="1520">
        <f>AD552-AD551*AD552</f>
        <v>0</v>
      </c>
      <c r="AE553" s="1520"/>
      <c r="AF553" s="1520"/>
      <c r="AG553" s="829"/>
      <c r="AH553" s="1520">
        <f>AH552-AH551*AH552</f>
        <v>0</v>
      </c>
      <c r="AI553" s="1520"/>
      <c r="AJ553" s="1520"/>
      <c r="AK553" s="829"/>
      <c r="AL553" s="1520">
        <f>AL552-AL551*AL552</f>
        <v>0</v>
      </c>
      <c r="AM553" s="1520"/>
      <c r="AN553" s="1520"/>
      <c r="AO553" s="201"/>
      <c r="AP553" s="1520">
        <f>SUM(Z553:AN553)</f>
        <v>0</v>
      </c>
      <c r="AQ553" s="1520"/>
      <c r="AR553" s="1520"/>
      <c r="AS553" s="1520"/>
      <c r="AT553" s="830"/>
      <c r="AV553" s="817"/>
      <c r="AW553" s="817"/>
      <c r="AX553" s="1525">
        <f>AX552-AX551*AX552</f>
        <v>0</v>
      </c>
      <c r="AY553" s="1525"/>
      <c r="AZ553" s="1525"/>
      <c r="BA553" s="831"/>
      <c r="BB553" s="1525">
        <f>BB552-BB551*BB552</f>
        <v>0</v>
      </c>
      <c r="BC553" s="1525"/>
      <c r="BD553" s="1525"/>
      <c r="BE553" s="831"/>
      <c r="BF553" s="1525">
        <f>BF552-BF551*BF552</f>
        <v>0</v>
      </c>
      <c r="BG553" s="1525"/>
      <c r="BH553" s="1525"/>
      <c r="BI553" s="831"/>
      <c r="BJ553" s="1525">
        <f>BJ552-BJ551*BJ552</f>
        <v>0</v>
      </c>
      <c r="BK553" s="1525"/>
      <c r="BL553" s="1525"/>
      <c r="BN553" s="1525">
        <f>SUM(AX553:BL553)</f>
        <v>0</v>
      </c>
      <c r="BO553" s="1525"/>
      <c r="BP553" s="1525"/>
    </row>
    <row r="554" spans="8:68" s="216" customFormat="1" ht="17" hidden="1" customHeight="1" outlineLevel="1" x14ac:dyDescent="0.15">
      <c r="H554" s="381"/>
      <c r="AF554" s="832"/>
      <c r="AG554" s="832"/>
      <c r="AH554" s="832"/>
      <c r="AI554" s="832"/>
      <c r="AJ554" s="832"/>
      <c r="AU554" s="827"/>
      <c r="AV554" s="827"/>
      <c r="AW554" s="827"/>
      <c r="AX554" s="827"/>
      <c r="AY554" s="827"/>
      <c r="BF554" s="201"/>
    </row>
    <row r="555" spans="8:68" s="216" customFormat="1" ht="17" hidden="1" customHeight="1" outlineLevel="1" x14ac:dyDescent="0.15">
      <c r="H555" s="381"/>
      <c r="AF555" s="832"/>
      <c r="AG555" s="832"/>
      <c r="AH555" s="832"/>
      <c r="AI555" s="832"/>
      <c r="AJ555" s="832"/>
      <c r="AU555" s="827"/>
      <c r="AV555" s="827"/>
      <c r="AW555" s="827"/>
      <c r="AX555" s="827"/>
      <c r="AY555" s="827"/>
      <c r="BF555" s="201"/>
    </row>
    <row r="556" spans="8:68" s="216" customFormat="1" ht="17" hidden="1" customHeight="1" outlineLevel="1" x14ac:dyDescent="0.15">
      <c r="H556" s="381"/>
      <c r="AF556" s="832"/>
      <c r="AG556" s="832"/>
      <c r="AH556" s="832"/>
      <c r="AI556" s="832"/>
      <c r="AJ556" s="832"/>
      <c r="AU556" s="827"/>
      <c r="AV556" s="827"/>
      <c r="AW556" s="827"/>
      <c r="AX556" s="827"/>
      <c r="AY556" s="827"/>
      <c r="BF556" s="201"/>
    </row>
    <row r="557" spans="8:68" s="201" customFormat="1" ht="17" hidden="1" customHeight="1" outlineLevel="1" x14ac:dyDescent="0.15">
      <c r="H557" s="822">
        <f>I121</f>
        <v>0</v>
      </c>
      <c r="I557" s="823"/>
      <c r="J557" s="823"/>
      <c r="K557" s="823"/>
      <c r="L557" s="823"/>
      <c r="M557" s="823"/>
      <c r="N557" s="823"/>
      <c r="O557" s="823"/>
      <c r="P557" s="823"/>
      <c r="Q557" s="823"/>
      <c r="R557" s="823"/>
      <c r="S557" s="823"/>
      <c r="T557" s="823"/>
      <c r="U557" s="1059" t="s">
        <v>1681</v>
      </c>
      <c r="V557" s="823"/>
      <c r="W557" s="823"/>
      <c r="X557" s="823"/>
      <c r="Y557" s="823"/>
      <c r="Z557" s="1518" t="s">
        <v>94</v>
      </c>
      <c r="AA557" s="1518"/>
      <c r="AB557" s="1518"/>
      <c r="AD557" s="1518" t="s">
        <v>97</v>
      </c>
      <c r="AE557" s="1518"/>
      <c r="AF557" s="1518"/>
      <c r="AH557" s="1518" t="s">
        <v>98</v>
      </c>
      <c r="AI557" s="1518"/>
      <c r="AJ557" s="1518"/>
      <c r="AL557" s="1518" t="s">
        <v>99</v>
      </c>
      <c r="AM557" s="1518"/>
      <c r="AN557" s="1518"/>
      <c r="AO557" s="216"/>
      <c r="AP557" s="216"/>
      <c r="AQ557" s="216"/>
      <c r="AR557" s="216"/>
      <c r="AS557" s="216"/>
      <c r="AT557" s="216"/>
      <c r="AX557" s="1518" t="s">
        <v>94</v>
      </c>
      <c r="AY557" s="1518"/>
      <c r="AZ557" s="1518"/>
      <c r="BB557" s="1518" t="s">
        <v>97</v>
      </c>
      <c r="BC557" s="1518"/>
      <c r="BD557" s="1518"/>
      <c r="BF557" s="1518" t="s">
        <v>98</v>
      </c>
      <c r="BG557" s="1518"/>
      <c r="BH557" s="1518"/>
      <c r="BJ557" s="1518" t="s">
        <v>99</v>
      </c>
      <c r="BK557" s="1518"/>
      <c r="BL557" s="1518"/>
    </row>
    <row r="558" spans="8:68" s="201" customFormat="1" ht="17" hidden="1" customHeight="1" outlineLevel="1" x14ac:dyDescent="0.15">
      <c r="H558" s="789"/>
      <c r="I558" s="823" t="str">
        <f>I547</f>
        <v>acceso/spento</v>
      </c>
      <c r="J558" s="823"/>
      <c r="K558" s="823"/>
      <c r="L558" s="823"/>
      <c r="M558" s="823"/>
      <c r="N558" s="823"/>
      <c r="O558" s="823"/>
      <c r="P558" s="823"/>
      <c r="Q558" s="823"/>
      <c r="R558" s="823"/>
      <c r="S558" s="823"/>
      <c r="T558" s="823"/>
      <c r="U558" s="823"/>
      <c r="V558" s="823"/>
      <c r="W558" s="823"/>
      <c r="X558" s="823"/>
      <c r="Y558" s="823"/>
      <c r="Z558" s="1518">
        <v>0</v>
      </c>
      <c r="AA558" s="1518"/>
      <c r="AB558" s="1518"/>
      <c r="AD558" s="1518">
        <v>0</v>
      </c>
      <c r="AE558" s="1518"/>
      <c r="AF558" s="1518"/>
      <c r="AH558" s="1518">
        <v>0</v>
      </c>
      <c r="AI558" s="1518"/>
      <c r="AJ558" s="1518"/>
      <c r="AL558" s="1518">
        <v>0</v>
      </c>
      <c r="AM558" s="1518"/>
      <c r="AN558" s="1518"/>
      <c r="AO558" s="216"/>
      <c r="AP558" s="216"/>
      <c r="AQ558" s="216"/>
      <c r="AR558" s="216"/>
      <c r="AS558" s="216"/>
      <c r="AT558" s="216"/>
      <c r="AX558" s="1518">
        <f>Z558</f>
        <v>0</v>
      </c>
      <c r="AY558" s="1518"/>
      <c r="AZ558" s="1518"/>
      <c r="BB558" s="1518">
        <f>AD558</f>
        <v>0</v>
      </c>
      <c r="BC558" s="1518"/>
      <c r="BD558" s="1518"/>
      <c r="BF558" s="1518">
        <f>AH558</f>
        <v>0</v>
      </c>
      <c r="BG558" s="1518"/>
      <c r="BH558" s="1518"/>
      <c r="BJ558" s="1518">
        <f>AL558</f>
        <v>0</v>
      </c>
      <c r="BK558" s="1518"/>
      <c r="BL558" s="1518"/>
    </row>
    <row r="559" spans="8:68" s="201" customFormat="1" ht="17" hidden="1" customHeight="1" outlineLevel="1" x14ac:dyDescent="0.15">
      <c r="H559" s="789"/>
      <c r="I559" s="823" t="str">
        <f>I548</f>
        <v>comando in base al fabbisogno (FU)</v>
      </c>
      <c r="J559" s="823"/>
      <c r="K559" s="823"/>
      <c r="L559" s="823"/>
      <c r="M559" s="823"/>
      <c r="N559" s="823"/>
      <c r="O559" s="823"/>
      <c r="P559" s="823"/>
      <c r="Q559" s="823"/>
      <c r="R559" s="823"/>
      <c r="S559" s="823"/>
      <c r="T559" s="823"/>
      <c r="U559" s="823"/>
      <c r="V559" s="823"/>
      <c r="W559" s="823"/>
      <c r="X559" s="823"/>
      <c r="Y559" s="823"/>
      <c r="Z559" s="1518">
        <v>0.3</v>
      </c>
      <c r="AA559" s="1518"/>
      <c r="AB559" s="1518"/>
      <c r="AD559" s="1518">
        <v>0</v>
      </c>
      <c r="AE559" s="1518"/>
      <c r="AF559" s="1518"/>
      <c r="AH559" s="1518">
        <v>0.3</v>
      </c>
      <c r="AI559" s="1518"/>
      <c r="AJ559" s="1518"/>
      <c r="AL559" s="1518">
        <v>0.5</v>
      </c>
      <c r="AM559" s="1518"/>
      <c r="AN559" s="1518"/>
      <c r="AO559" s="216"/>
      <c r="AP559" s="216"/>
      <c r="AQ559" s="216"/>
      <c r="AR559" s="216"/>
      <c r="AS559" s="216"/>
      <c r="AT559" s="216"/>
      <c r="AX559" s="1518">
        <f>Z559</f>
        <v>0.3</v>
      </c>
      <c r="AY559" s="1518"/>
      <c r="AZ559" s="1518"/>
      <c r="BB559" s="1518">
        <f>AD559</f>
        <v>0</v>
      </c>
      <c r="BC559" s="1518"/>
      <c r="BD559" s="1518"/>
      <c r="BF559" s="1518">
        <f>AH559</f>
        <v>0.3</v>
      </c>
      <c r="BG559" s="1518"/>
      <c r="BH559" s="1518"/>
      <c r="BJ559" s="1518">
        <f>AL559</f>
        <v>0.5</v>
      </c>
      <c r="BK559" s="1518"/>
      <c r="BL559" s="1518"/>
    </row>
    <row r="560" spans="8:68" s="216" customFormat="1" ht="17" hidden="1" customHeight="1" outlineLevel="1" x14ac:dyDescent="0.15">
      <c r="H560" s="381"/>
      <c r="Z560" s="1518"/>
      <c r="AA560" s="1518"/>
      <c r="AB560" s="1518"/>
      <c r="AC560" s="201"/>
      <c r="AD560" s="1518"/>
      <c r="AE560" s="1518"/>
      <c r="AF560" s="1518"/>
      <c r="AG560" s="201"/>
      <c r="AH560" s="1518"/>
      <c r="AI560" s="1518"/>
      <c r="AJ560" s="1518"/>
      <c r="AK560" s="201"/>
      <c r="AL560" s="1518"/>
      <c r="AM560" s="1518"/>
      <c r="AN560" s="1518"/>
      <c r="AU560" s="827"/>
      <c r="AV560" s="827"/>
      <c r="AW560" s="827"/>
      <c r="AX560" s="827"/>
      <c r="AY560" s="827"/>
      <c r="BF560" s="201"/>
    </row>
    <row r="561" spans="8:68" s="201" customFormat="1" ht="17" hidden="1" customHeight="1" outlineLevel="1" x14ac:dyDescent="0.15">
      <c r="H561" s="789"/>
      <c r="I561" s="823" t="s">
        <v>120</v>
      </c>
      <c r="J561" s="823"/>
      <c r="K561" s="823"/>
      <c r="L561" s="823"/>
      <c r="M561" s="823"/>
      <c r="N561" s="823"/>
      <c r="O561" s="823"/>
      <c r="P561" s="823"/>
      <c r="Q561" s="823"/>
      <c r="R561" s="823"/>
      <c r="S561" s="823"/>
      <c r="T561" s="823"/>
      <c r="U561" s="823"/>
      <c r="V561" s="823"/>
      <c r="W561" s="823"/>
      <c r="X561" s="823"/>
      <c r="Y561" s="823"/>
      <c r="Z561" s="1526">
        <f>AB121</f>
        <v>0</v>
      </c>
      <c r="AA561" s="1526"/>
      <c r="AB561" s="1526"/>
      <c r="AC561" s="1526"/>
      <c r="AD561" s="1526"/>
      <c r="AE561" s="1526"/>
      <c r="AF561" s="1526"/>
      <c r="AG561" s="1526"/>
      <c r="AH561" s="1526"/>
      <c r="AI561" s="1526"/>
      <c r="AJ561" s="1526"/>
      <c r="AK561" s="1526"/>
      <c r="AL561" s="1526"/>
      <c r="AM561" s="1526"/>
      <c r="AN561" s="1526"/>
      <c r="AO561" s="817"/>
      <c r="AP561" s="817"/>
      <c r="AQ561" s="817"/>
      <c r="AR561" s="817"/>
      <c r="AS561" s="817"/>
      <c r="AT561" s="817"/>
      <c r="AU561" s="817"/>
      <c r="AV561" s="817"/>
      <c r="AW561" s="817"/>
      <c r="AX561" s="1526">
        <f>AZ121</f>
        <v>0</v>
      </c>
      <c r="AY561" s="1526"/>
      <c r="AZ561" s="1526"/>
      <c r="BA561" s="1526"/>
      <c r="BB561" s="1526"/>
      <c r="BC561" s="1526"/>
      <c r="BD561" s="1526"/>
      <c r="BE561" s="1526"/>
      <c r="BF561" s="1526"/>
      <c r="BG561" s="1526"/>
      <c r="BH561" s="1526"/>
      <c r="BI561" s="1526"/>
      <c r="BJ561" s="1526"/>
      <c r="BK561" s="1526"/>
      <c r="BL561" s="1526"/>
      <c r="BM561" s="817"/>
      <c r="BN561" s="817"/>
      <c r="BO561" s="817"/>
      <c r="BP561" s="817"/>
    </row>
    <row r="562" spans="8:68" s="216" customFormat="1" ht="17" hidden="1" customHeight="1" outlineLevel="1" x14ac:dyDescent="0.15">
      <c r="H562" s="789"/>
      <c r="I562" s="201" t="s">
        <v>130</v>
      </c>
      <c r="S562" s="826"/>
      <c r="T562" s="826"/>
      <c r="U562" s="826"/>
      <c r="V562" s="826"/>
      <c r="W562" s="826"/>
      <c r="X562" s="826"/>
      <c r="Y562" s="826"/>
      <c r="Z562" s="1527">
        <f>IF($I559=$Z561,Z559,Z558)</f>
        <v>0</v>
      </c>
      <c r="AA562" s="1527"/>
      <c r="AB562" s="1527"/>
      <c r="AC562" s="201"/>
      <c r="AD562" s="1527">
        <f>IF($I559=$Z561,AD559,AD558)</f>
        <v>0</v>
      </c>
      <c r="AE562" s="1527"/>
      <c r="AF562" s="1527"/>
      <c r="AG562" s="201"/>
      <c r="AH562" s="1527">
        <f>IF($I559=$Z561,AH559,AH558)</f>
        <v>0</v>
      </c>
      <c r="AI562" s="1527"/>
      <c r="AJ562" s="1527"/>
      <c r="AK562" s="201"/>
      <c r="AL562" s="1527">
        <f>IF($I559=$Z561,AL559,AL558)</f>
        <v>0</v>
      </c>
      <c r="AM562" s="1527"/>
      <c r="AN562" s="1527"/>
      <c r="AO562" s="817"/>
      <c r="AP562" s="1524">
        <f>IF(AP563=0,0,1-AP564/AP563)</f>
        <v>0</v>
      </c>
      <c r="AQ562" s="1524"/>
      <c r="AR562" s="1524"/>
      <c r="AS562" s="1524"/>
      <c r="AT562" s="827"/>
      <c r="AU562" s="817"/>
      <c r="AV562" s="817"/>
      <c r="AW562" s="817"/>
      <c r="AX562" s="1527">
        <f>IF($I559=$AX561,AX559,AX558)</f>
        <v>0</v>
      </c>
      <c r="AY562" s="1527"/>
      <c r="AZ562" s="1527"/>
      <c r="BA562" s="201"/>
      <c r="BB562" s="1527">
        <f>IF($I559=$AX561,BB559,BB558)</f>
        <v>0</v>
      </c>
      <c r="BC562" s="1527"/>
      <c r="BD562" s="1527"/>
      <c r="BE562" s="201"/>
      <c r="BF562" s="1527">
        <f>IF($I559=$AX561,BF559,BF558)</f>
        <v>0</v>
      </c>
      <c r="BG562" s="1527"/>
      <c r="BH562" s="1527"/>
      <c r="BI562" s="201"/>
      <c r="BJ562" s="1527">
        <f>IF($I559=$AX561,BJ559,BJ558)</f>
        <v>0</v>
      </c>
      <c r="BK562" s="1527"/>
      <c r="BL562" s="1527"/>
      <c r="BM562" s="817"/>
      <c r="BN562" s="1524">
        <f>IF(BN563=0,0,1-BN564/BN563)</f>
        <v>0</v>
      </c>
      <c r="BO562" s="1524"/>
      <c r="BP562" s="1524"/>
    </row>
    <row r="563" spans="8:68" s="201" customFormat="1" ht="17" hidden="1" customHeight="1" outlineLevel="1" x14ac:dyDescent="0.15">
      <c r="H563" s="789"/>
      <c r="I563" s="823" t="s">
        <v>131</v>
      </c>
      <c r="J563" s="823"/>
      <c r="K563" s="823"/>
      <c r="L563" s="823"/>
      <c r="M563" s="823"/>
      <c r="N563" s="823"/>
      <c r="O563" s="823"/>
      <c r="P563" s="823"/>
      <c r="Q563" s="823"/>
      <c r="R563" s="823"/>
      <c r="S563" s="823"/>
      <c r="T563" s="823"/>
      <c r="U563" s="823" t="s">
        <v>95</v>
      </c>
      <c r="V563" s="823"/>
      <c r="W563" s="823"/>
      <c r="X563" s="823"/>
      <c r="Y563" s="823"/>
      <c r="Z563" s="1519">
        <f>Z$522</f>
        <v>0</v>
      </c>
      <c r="AA563" s="1519"/>
      <c r="AB563" s="1519"/>
      <c r="AD563" s="1519">
        <f>AD$522</f>
        <v>0</v>
      </c>
      <c r="AE563" s="1519"/>
      <c r="AF563" s="1519"/>
      <c r="AH563" s="1519">
        <f>AH$522</f>
        <v>0</v>
      </c>
      <c r="AI563" s="1519"/>
      <c r="AJ563" s="1519"/>
      <c r="AL563" s="1519">
        <f>AL$522</f>
        <v>0</v>
      </c>
      <c r="AM563" s="1519"/>
      <c r="AN563" s="1519"/>
      <c r="AO563" s="817"/>
      <c r="AP563" s="1519">
        <f>SUM(Z563:AN563)</f>
        <v>0</v>
      </c>
      <c r="AQ563" s="1519"/>
      <c r="AR563" s="1519"/>
      <c r="AS563" s="1519"/>
      <c r="AT563" s="828"/>
      <c r="AU563" s="817"/>
      <c r="AV563" s="817"/>
      <c r="AW563" s="817"/>
      <c r="AX563" s="1519">
        <f>AX$522</f>
        <v>0</v>
      </c>
      <c r="AY563" s="1519"/>
      <c r="AZ563" s="1519"/>
      <c r="BB563" s="1519">
        <f>BB$522</f>
        <v>0</v>
      </c>
      <c r="BC563" s="1519"/>
      <c r="BD563" s="1519"/>
      <c r="BF563" s="1519">
        <f>BF$522</f>
        <v>0</v>
      </c>
      <c r="BG563" s="1519"/>
      <c r="BH563" s="1519"/>
      <c r="BJ563" s="1519">
        <f>BJ$522</f>
        <v>0</v>
      </c>
      <c r="BK563" s="1519"/>
      <c r="BL563" s="1519"/>
      <c r="BM563" s="817"/>
      <c r="BN563" s="1519">
        <f>SUM(AX563:BL563)</f>
        <v>0</v>
      </c>
      <c r="BO563" s="1519"/>
      <c r="BP563" s="1519"/>
    </row>
    <row r="564" spans="8:68" s="216" customFormat="1" ht="17" hidden="1" customHeight="1" outlineLevel="1" x14ac:dyDescent="0.15">
      <c r="H564" s="789"/>
      <c r="I564" s="823" t="s">
        <v>132</v>
      </c>
      <c r="J564" s="823"/>
      <c r="K564" s="823"/>
      <c r="L564" s="823"/>
      <c r="M564" s="823"/>
      <c r="N564" s="823"/>
      <c r="O564" s="823"/>
      <c r="P564" s="823"/>
      <c r="Q564" s="823"/>
      <c r="R564" s="823"/>
      <c r="S564" s="826"/>
      <c r="T564" s="826"/>
      <c r="U564" s="823" t="s">
        <v>95</v>
      </c>
      <c r="V564" s="826"/>
      <c r="W564" s="826"/>
      <c r="X564" s="826"/>
      <c r="Y564" s="826"/>
      <c r="Z564" s="1520">
        <f>Z563-Z562*Z563</f>
        <v>0</v>
      </c>
      <c r="AA564" s="1520"/>
      <c r="AB564" s="1520"/>
      <c r="AC564" s="829"/>
      <c r="AD564" s="1520">
        <f>AD563-AD562*AD563</f>
        <v>0</v>
      </c>
      <c r="AE564" s="1520"/>
      <c r="AF564" s="1520"/>
      <c r="AG564" s="829"/>
      <c r="AH564" s="1520">
        <f>AH563-AH562*AH563</f>
        <v>0</v>
      </c>
      <c r="AI564" s="1520"/>
      <c r="AJ564" s="1520"/>
      <c r="AK564" s="829"/>
      <c r="AL564" s="1520">
        <f>AL563-AL562*AL563</f>
        <v>0</v>
      </c>
      <c r="AM564" s="1520"/>
      <c r="AN564" s="1520"/>
      <c r="AO564" s="201"/>
      <c r="AP564" s="1520">
        <f>SUM(Z564:AN564)</f>
        <v>0</v>
      </c>
      <c r="AQ564" s="1520"/>
      <c r="AR564" s="1520"/>
      <c r="AS564" s="1520"/>
      <c r="AT564" s="830"/>
      <c r="AV564" s="817"/>
      <c r="AW564" s="817"/>
      <c r="AX564" s="1525">
        <f>AX563-AX562*AX563</f>
        <v>0</v>
      </c>
      <c r="AY564" s="1525"/>
      <c r="AZ564" s="1525"/>
      <c r="BA564" s="831"/>
      <c r="BB564" s="1525">
        <f>BB563-BB562*BB563</f>
        <v>0</v>
      </c>
      <c r="BC564" s="1525"/>
      <c r="BD564" s="1525"/>
      <c r="BE564" s="831"/>
      <c r="BF564" s="1525">
        <f>BF563-BF562*BF563</f>
        <v>0</v>
      </c>
      <c r="BG564" s="1525"/>
      <c r="BH564" s="1525"/>
      <c r="BI564" s="831"/>
      <c r="BJ564" s="1525">
        <f>BJ563-BJ562*BJ563</f>
        <v>0</v>
      </c>
      <c r="BK564" s="1525"/>
      <c r="BL564" s="1525"/>
      <c r="BN564" s="1525">
        <f>SUM(AX564:BL564)</f>
        <v>0</v>
      </c>
      <c r="BO564" s="1525"/>
      <c r="BP564" s="1525"/>
    </row>
    <row r="565" spans="8:68" s="216" customFormat="1" ht="17" hidden="1" customHeight="1" outlineLevel="1" x14ac:dyDescent="0.15">
      <c r="H565" s="381"/>
      <c r="AF565" s="832"/>
      <c r="AG565" s="832"/>
      <c r="AH565" s="832"/>
      <c r="AI565" s="832"/>
      <c r="AJ565" s="832"/>
      <c r="AU565" s="827"/>
      <c r="AV565" s="827"/>
      <c r="AW565" s="827"/>
      <c r="AX565" s="827"/>
      <c r="AY565" s="827"/>
      <c r="BF565" s="201"/>
    </row>
    <row r="566" spans="8:68" s="201" customFormat="1" ht="23" hidden="1" customHeight="1" outlineLevel="1" x14ac:dyDescent="0.15">
      <c r="H566" s="975" t="s">
        <v>134</v>
      </c>
      <c r="I566" s="800"/>
      <c r="J566" s="800"/>
      <c r="K566" s="800"/>
      <c r="L566" s="800"/>
      <c r="M566" s="800"/>
      <c r="N566" s="800"/>
      <c r="O566" s="800"/>
      <c r="P566" s="800"/>
      <c r="Q566" s="800"/>
      <c r="R566" s="800"/>
      <c r="S566" s="800"/>
      <c r="T566" s="800"/>
      <c r="U566" s="800"/>
      <c r="V566" s="800"/>
      <c r="W566" s="800"/>
      <c r="X566" s="800"/>
      <c r="Y566" s="800"/>
      <c r="Z566" s="800"/>
      <c r="AA566" s="800"/>
      <c r="AB566" s="800"/>
      <c r="AC566" s="800"/>
      <c r="AD566" s="800"/>
      <c r="AE566" s="800"/>
      <c r="AF566" s="800"/>
      <c r="AG566" s="800"/>
      <c r="AH566" s="800"/>
      <c r="AI566" s="800"/>
      <c r="AJ566" s="800"/>
      <c r="AK566" s="800"/>
      <c r="AL566" s="800"/>
      <c r="AM566" s="800"/>
      <c r="AN566" s="800"/>
      <c r="AO566" s="800"/>
      <c r="AP566" s="800"/>
      <c r="AQ566" s="800"/>
      <c r="AR566" s="800"/>
      <c r="AS566" s="800"/>
      <c r="AT566" s="800"/>
      <c r="AU566" s="800"/>
      <c r="AV566" s="800"/>
      <c r="AW566" s="800"/>
      <c r="AX566" s="800"/>
      <c r="AY566" s="800"/>
      <c r="AZ566" s="800"/>
      <c r="BA566" s="800"/>
      <c r="BB566" s="800"/>
      <c r="BC566" s="800"/>
      <c r="BD566" s="800"/>
      <c r="BE566" s="800"/>
      <c r="BF566" s="800"/>
      <c r="BG566" s="800"/>
      <c r="BH566" s="800"/>
      <c r="BI566" s="800"/>
      <c r="BJ566" s="800"/>
      <c r="BK566" s="800"/>
      <c r="BL566" s="800"/>
      <c r="BM566" s="800"/>
      <c r="BN566" s="800"/>
      <c r="BO566" s="800"/>
      <c r="BP566" s="800"/>
    </row>
    <row r="567" spans="8:68" s="201" customFormat="1" hidden="1" outlineLevel="1" x14ac:dyDescent="0.15">
      <c r="H567" s="789"/>
    </row>
    <row r="568" spans="8:68" s="201" customFormat="1" hidden="1" outlineLevel="1" x14ac:dyDescent="0.15">
      <c r="H568" s="789"/>
      <c r="Z568" s="1569" t="s">
        <v>94</v>
      </c>
      <c r="AA568" s="1569"/>
      <c r="AB568" s="1569"/>
      <c r="AD568" s="1570" t="s">
        <v>97</v>
      </c>
      <c r="AE568" s="1570"/>
      <c r="AF568" s="1570"/>
      <c r="AH568" s="1564" t="s">
        <v>98</v>
      </c>
      <c r="AI568" s="1564"/>
      <c r="AJ568" s="1564"/>
      <c r="AL568" s="1564" t="s">
        <v>99</v>
      </c>
      <c r="AM568" s="1564"/>
      <c r="AN568" s="1564"/>
      <c r="AP568" s="1564" t="s">
        <v>101</v>
      </c>
      <c r="AQ568" s="1564"/>
      <c r="AR568" s="1564"/>
      <c r="AS568" s="1564"/>
      <c r="AT568" s="788"/>
      <c r="AX568" s="1569" t="s">
        <v>94</v>
      </c>
      <c r="AY568" s="1569"/>
      <c r="AZ568" s="1569"/>
      <c r="BB568" s="1570" t="s">
        <v>97</v>
      </c>
      <c r="BC568" s="1570"/>
      <c r="BD568" s="1570"/>
      <c r="BF568" s="1564" t="s">
        <v>98</v>
      </c>
      <c r="BG568" s="1564"/>
      <c r="BH568" s="1564"/>
      <c r="BJ568" s="1564" t="s">
        <v>99</v>
      </c>
      <c r="BK568" s="1564"/>
      <c r="BL568" s="1564"/>
      <c r="BN568" s="1564" t="s">
        <v>101</v>
      </c>
      <c r="BO568" s="1564"/>
      <c r="BP568" s="1564"/>
    </row>
    <row r="569" spans="8:68" s="201" customFormat="1" hidden="1" outlineLevel="1" x14ac:dyDescent="0.15">
      <c r="H569" s="789"/>
    </row>
    <row r="570" spans="8:68" s="201" customFormat="1" ht="17" hidden="1" customHeight="1" outlineLevel="1" x14ac:dyDescent="0.15">
      <c r="H570" s="381"/>
    </row>
    <row r="571" spans="8:68" s="201" customFormat="1" ht="17" hidden="1" customHeight="1" outlineLevel="1" x14ac:dyDescent="0.15">
      <c r="H571" s="822">
        <f>I103</f>
        <v>0</v>
      </c>
      <c r="I571" s="823"/>
      <c r="J571" s="823"/>
      <c r="K571" s="823"/>
      <c r="L571" s="823"/>
      <c r="M571" s="823"/>
      <c r="N571" s="823"/>
      <c r="O571" s="823"/>
      <c r="P571" s="823"/>
      <c r="Q571" s="823"/>
      <c r="R571" s="823"/>
      <c r="S571" s="823"/>
      <c r="T571" s="823"/>
      <c r="U571" s="823"/>
      <c r="V571" s="823"/>
      <c r="W571" s="823"/>
      <c r="X571" s="823"/>
      <c r="Y571" s="823"/>
      <c r="Z571" s="1518" t="s">
        <v>94</v>
      </c>
      <c r="AA571" s="1518"/>
      <c r="AB571" s="1518"/>
      <c r="AD571" s="1518" t="s">
        <v>97</v>
      </c>
      <c r="AE571" s="1518"/>
      <c r="AF571" s="1518"/>
      <c r="AH571" s="1518" t="s">
        <v>98</v>
      </c>
      <c r="AI571" s="1518"/>
      <c r="AJ571" s="1518"/>
      <c r="AL571" s="1518" t="s">
        <v>99</v>
      </c>
      <c r="AM571" s="1518"/>
      <c r="AN571" s="1518"/>
      <c r="AO571" s="817"/>
      <c r="AP571" s="817"/>
      <c r="AQ571" s="817"/>
      <c r="AR571" s="817"/>
      <c r="AS571" s="817"/>
      <c r="AT571" s="817"/>
      <c r="AU571" s="817"/>
      <c r="AV571" s="817"/>
      <c r="AW571" s="817"/>
      <c r="AX571" s="1518" t="s">
        <v>94</v>
      </c>
      <c r="AY571" s="1518"/>
      <c r="AZ571" s="1518"/>
      <c r="BB571" s="1518" t="s">
        <v>97</v>
      </c>
      <c r="BC571" s="1518"/>
      <c r="BD571" s="1518"/>
      <c r="BF571" s="1518" t="s">
        <v>98</v>
      </c>
      <c r="BG571" s="1518"/>
      <c r="BH571" s="1518"/>
      <c r="BJ571" s="1518" t="s">
        <v>99</v>
      </c>
      <c r="BK571" s="1518"/>
      <c r="BL571" s="1518"/>
      <c r="BM571" s="817"/>
      <c r="BN571" s="817"/>
      <c r="BO571" s="817"/>
      <c r="BP571" s="817"/>
    </row>
    <row r="572" spans="8:68" s="201" customFormat="1" ht="17" hidden="1" customHeight="1" outlineLevel="1" x14ac:dyDescent="0.15">
      <c r="H572" s="789"/>
      <c r="I572" s="823" t="str">
        <f>I517</f>
        <v>acceso/spento</v>
      </c>
      <c r="J572" s="823"/>
      <c r="K572" s="823"/>
      <c r="L572" s="823"/>
      <c r="M572" s="823"/>
      <c r="N572" s="823"/>
      <c r="O572" s="823"/>
      <c r="P572" s="823"/>
      <c r="Q572" s="823"/>
      <c r="R572" s="823"/>
      <c r="S572" s="823"/>
      <c r="T572" s="823"/>
      <c r="U572" s="823"/>
      <c r="V572" s="823"/>
      <c r="W572" s="823"/>
      <c r="X572" s="823"/>
      <c r="Y572" s="823"/>
      <c r="Z572" s="1518">
        <v>0</v>
      </c>
      <c r="AA572" s="1518"/>
      <c r="AB572" s="1518"/>
      <c r="AD572" s="1518">
        <v>0</v>
      </c>
      <c r="AE572" s="1518"/>
      <c r="AF572" s="1518"/>
      <c r="AH572" s="1518">
        <v>0</v>
      </c>
      <c r="AI572" s="1518"/>
      <c r="AJ572" s="1518"/>
      <c r="AL572" s="1518">
        <v>0</v>
      </c>
      <c r="AM572" s="1518"/>
      <c r="AN572" s="1518"/>
      <c r="AO572" s="817"/>
      <c r="AP572" s="817"/>
      <c r="AQ572" s="817"/>
      <c r="AR572" s="817"/>
      <c r="AS572" s="817"/>
      <c r="AT572" s="817"/>
      <c r="AU572" s="817"/>
      <c r="AV572" s="817"/>
      <c r="AW572" s="817"/>
      <c r="AX572" s="1518">
        <f>Z572</f>
        <v>0</v>
      </c>
      <c r="AY572" s="1518"/>
      <c r="AZ572" s="1518"/>
      <c r="BB572" s="1518">
        <f>AD572</f>
        <v>0</v>
      </c>
      <c r="BC572" s="1518"/>
      <c r="BD572" s="1518"/>
      <c r="BF572" s="1518">
        <f>AH572</f>
        <v>0</v>
      </c>
      <c r="BG572" s="1518"/>
      <c r="BH572" s="1518"/>
      <c r="BJ572" s="1518">
        <f>AL572</f>
        <v>0</v>
      </c>
      <c r="BK572" s="1518"/>
      <c r="BL572" s="1518"/>
      <c r="BM572" s="817"/>
      <c r="BN572" s="817"/>
      <c r="BO572" s="817"/>
      <c r="BP572" s="817"/>
    </row>
    <row r="573" spans="8:68" s="201" customFormat="1" ht="17" hidden="1" customHeight="1" outlineLevel="1" x14ac:dyDescent="0.15">
      <c r="H573" s="789"/>
      <c r="I573" s="823" t="str">
        <f>I518</f>
        <v>comando in base al fabbisogno (FU)</v>
      </c>
      <c r="J573" s="823"/>
      <c r="K573" s="823"/>
      <c r="L573" s="823"/>
      <c r="M573" s="823"/>
      <c r="N573" s="823"/>
      <c r="O573" s="823"/>
      <c r="P573" s="823"/>
      <c r="Q573" s="823"/>
      <c r="R573" s="823"/>
      <c r="S573" s="823"/>
      <c r="T573" s="823"/>
      <c r="U573" s="823"/>
      <c r="V573" s="823"/>
      <c r="W573" s="823"/>
      <c r="X573" s="823"/>
      <c r="Y573" s="823"/>
      <c r="Z573" s="1518">
        <v>0.3</v>
      </c>
      <c r="AA573" s="1518"/>
      <c r="AB573" s="1518"/>
      <c r="AD573" s="1518">
        <v>0</v>
      </c>
      <c r="AE573" s="1518"/>
      <c r="AF573" s="1518"/>
      <c r="AH573" s="1518">
        <v>0.3</v>
      </c>
      <c r="AI573" s="1518"/>
      <c r="AJ573" s="1518"/>
      <c r="AL573" s="1518">
        <v>0.5</v>
      </c>
      <c r="AM573" s="1518"/>
      <c r="AN573" s="1518"/>
      <c r="AO573" s="817"/>
      <c r="AP573" s="817"/>
      <c r="AQ573" s="817"/>
      <c r="AR573" s="817"/>
      <c r="AS573" s="817"/>
      <c r="AT573" s="817"/>
      <c r="AU573" s="817"/>
      <c r="AV573" s="817"/>
      <c r="AW573" s="817"/>
      <c r="AX573" s="1518">
        <f>Z573</f>
        <v>0.3</v>
      </c>
      <c r="AY573" s="1518"/>
      <c r="AZ573" s="1518"/>
      <c r="BB573" s="1518">
        <f>AD573</f>
        <v>0</v>
      </c>
      <c r="BC573" s="1518"/>
      <c r="BD573" s="1518"/>
      <c r="BF573" s="1518">
        <f>AH573</f>
        <v>0.3</v>
      </c>
      <c r="BG573" s="1518"/>
      <c r="BH573" s="1518"/>
      <c r="BJ573" s="1518">
        <f>AL573</f>
        <v>0.5</v>
      </c>
      <c r="BK573" s="1518"/>
      <c r="BL573" s="1518"/>
      <c r="BM573" s="817"/>
      <c r="BN573" s="817"/>
      <c r="BO573" s="817"/>
      <c r="BP573" s="817"/>
    </row>
    <row r="574" spans="8:68" s="201" customFormat="1" ht="17" hidden="1" customHeight="1" outlineLevel="1" x14ac:dyDescent="0.15">
      <c r="H574" s="789"/>
      <c r="I574" s="823"/>
      <c r="J574" s="823"/>
      <c r="K574" s="823"/>
      <c r="L574" s="823"/>
      <c r="M574" s="823"/>
      <c r="N574" s="823"/>
      <c r="O574" s="823"/>
      <c r="P574" s="823"/>
      <c r="Q574" s="823"/>
      <c r="R574" s="823"/>
      <c r="S574" s="823"/>
      <c r="T574" s="823"/>
      <c r="U574" s="823"/>
      <c r="V574" s="823"/>
      <c r="W574" s="823"/>
      <c r="X574" s="823"/>
      <c r="Y574" s="823"/>
      <c r="Z574" s="825"/>
      <c r="AA574" s="825"/>
      <c r="AB574" s="825"/>
      <c r="AD574" s="825"/>
      <c r="AE574" s="825"/>
      <c r="AF574" s="825"/>
      <c r="AH574" s="825"/>
      <c r="AI574" s="825"/>
      <c r="AJ574" s="825"/>
      <c r="AL574" s="825"/>
      <c r="AM574" s="825"/>
      <c r="AN574" s="825"/>
      <c r="AO574" s="817"/>
      <c r="AP574" s="817"/>
      <c r="AQ574" s="817"/>
      <c r="AR574" s="817"/>
      <c r="AS574" s="817"/>
      <c r="AT574" s="817"/>
      <c r="AX574" s="825"/>
      <c r="AY574" s="825"/>
      <c r="AZ574" s="825"/>
      <c r="BB574" s="825"/>
      <c r="BC574" s="825"/>
      <c r="BD574" s="825"/>
      <c r="BF574" s="825"/>
      <c r="BG574" s="825"/>
      <c r="BH574" s="825"/>
      <c r="BJ574" s="825"/>
      <c r="BK574" s="825"/>
      <c r="BL574" s="825"/>
      <c r="BM574" s="817"/>
      <c r="BN574" s="817"/>
      <c r="BO574" s="817"/>
      <c r="BP574" s="817"/>
    </row>
    <row r="575" spans="8:68" s="201" customFormat="1" ht="17" hidden="1" customHeight="1" outlineLevel="1" x14ac:dyDescent="0.15">
      <c r="H575" s="789"/>
      <c r="I575" s="823" t="s">
        <v>120</v>
      </c>
      <c r="J575" s="823"/>
      <c r="K575" s="823"/>
      <c r="L575" s="823"/>
      <c r="M575" s="823"/>
      <c r="N575" s="823"/>
      <c r="O575" s="823"/>
      <c r="P575" s="823"/>
      <c r="Q575" s="823"/>
      <c r="R575" s="823"/>
      <c r="S575" s="823"/>
      <c r="T575" s="823"/>
      <c r="U575" s="823"/>
      <c r="V575" s="823"/>
      <c r="W575" s="823"/>
      <c r="X575" s="823"/>
      <c r="Y575" s="823"/>
      <c r="Z575" s="1526">
        <f>AB103</f>
        <v>0</v>
      </c>
      <c r="AA575" s="1526"/>
      <c r="AB575" s="1526"/>
      <c r="AC575" s="1526"/>
      <c r="AD575" s="1526"/>
      <c r="AE575" s="1526"/>
      <c r="AF575" s="1526"/>
      <c r="AG575" s="1526"/>
      <c r="AH575" s="1526"/>
      <c r="AI575" s="1526"/>
      <c r="AJ575" s="1526"/>
      <c r="AK575" s="1526"/>
      <c r="AL575" s="1526"/>
      <c r="AM575" s="1526"/>
      <c r="AN575" s="1526"/>
      <c r="AO575" s="817"/>
      <c r="AP575" s="817"/>
      <c r="AQ575" s="817"/>
      <c r="AR575" s="817"/>
      <c r="AS575" s="817"/>
      <c r="AT575" s="817"/>
      <c r="AU575" s="817"/>
      <c r="AV575" s="817"/>
      <c r="AW575" s="817"/>
      <c r="AX575" s="1526">
        <f>AZ103</f>
        <v>0</v>
      </c>
      <c r="AY575" s="1526"/>
      <c r="AZ575" s="1526"/>
      <c r="BA575" s="1526"/>
      <c r="BB575" s="1526"/>
      <c r="BC575" s="1526"/>
      <c r="BD575" s="1526"/>
      <c r="BE575" s="1526"/>
      <c r="BF575" s="1526"/>
      <c r="BG575" s="1526"/>
      <c r="BH575" s="1526"/>
      <c r="BI575" s="1526"/>
      <c r="BJ575" s="1526"/>
      <c r="BK575" s="1526"/>
      <c r="BL575" s="1526"/>
      <c r="BM575" s="817"/>
      <c r="BN575" s="817"/>
      <c r="BO575" s="817"/>
      <c r="BP575" s="817"/>
    </row>
    <row r="576" spans="8:68" s="216" customFormat="1" ht="17" hidden="1" customHeight="1" outlineLevel="1" x14ac:dyDescent="0.15">
      <c r="H576" s="789"/>
      <c r="I576" s="201" t="s">
        <v>130</v>
      </c>
      <c r="S576" s="826"/>
      <c r="T576" s="826"/>
      <c r="U576" s="826"/>
      <c r="V576" s="826"/>
      <c r="W576" s="826"/>
      <c r="X576" s="826"/>
      <c r="Y576" s="826"/>
      <c r="Z576" s="1527">
        <f>IF($I573=$Z575,Z573,Z572)</f>
        <v>0</v>
      </c>
      <c r="AA576" s="1527"/>
      <c r="AB576" s="1527"/>
      <c r="AC576" s="201"/>
      <c r="AD576" s="1527">
        <f>IF($I573=$Z575,AD573,AD572)</f>
        <v>0</v>
      </c>
      <c r="AE576" s="1527"/>
      <c r="AF576" s="1527"/>
      <c r="AG576" s="201"/>
      <c r="AH576" s="1527">
        <f>IF($I573=$Z575,AH573,AH572)</f>
        <v>0</v>
      </c>
      <c r="AI576" s="1527"/>
      <c r="AJ576" s="1527"/>
      <c r="AK576" s="201"/>
      <c r="AL576" s="1527">
        <f>IF($I573=$Z575,AL573,AL572)</f>
        <v>0</v>
      </c>
      <c r="AM576" s="1527"/>
      <c r="AN576" s="1527"/>
      <c r="AO576" s="817"/>
      <c r="AP576" s="1524">
        <f>IF(AP577=0,0,1-AP578/AP577)</f>
        <v>0</v>
      </c>
      <c r="AQ576" s="1524"/>
      <c r="AR576" s="1524"/>
      <c r="AS576" s="1524"/>
      <c r="AT576" s="827"/>
      <c r="AU576" s="817"/>
      <c r="AV576" s="817"/>
      <c r="AW576" s="817"/>
      <c r="AX576" s="1527">
        <f>IF($I573=$Z575,AX573,AX572)</f>
        <v>0</v>
      </c>
      <c r="AY576" s="1527"/>
      <c r="AZ576" s="1527"/>
      <c r="BA576" s="201"/>
      <c r="BB576" s="1527">
        <f>IF($I573=$Z575,BB573,BB572)</f>
        <v>0</v>
      </c>
      <c r="BC576" s="1527"/>
      <c r="BD576" s="1527"/>
      <c r="BE576" s="201"/>
      <c r="BF576" s="1527">
        <f>IF($I573=$Z575,BF573,BF572)</f>
        <v>0</v>
      </c>
      <c r="BG576" s="1527"/>
      <c r="BH576" s="1527"/>
      <c r="BI576" s="201"/>
      <c r="BJ576" s="1527">
        <f>IF($I573=$Z575,BJ573,BJ572)</f>
        <v>0</v>
      </c>
      <c r="BK576" s="1527"/>
      <c r="BL576" s="1527"/>
      <c r="BM576" s="817"/>
      <c r="BN576" s="1524">
        <f>IF(BN577=0,0,1-BN578/BN577)</f>
        <v>0</v>
      </c>
      <c r="BO576" s="1524"/>
      <c r="BP576" s="1524"/>
    </row>
    <row r="577" spans="8:68" s="201" customFormat="1" ht="17" hidden="1" customHeight="1" outlineLevel="1" x14ac:dyDescent="0.15">
      <c r="H577" s="789"/>
      <c r="I577" s="823" t="s">
        <v>131</v>
      </c>
      <c r="J577" s="823"/>
      <c r="K577" s="823"/>
      <c r="L577" s="823"/>
      <c r="M577" s="823"/>
      <c r="N577" s="823"/>
      <c r="O577" s="823"/>
      <c r="P577" s="823"/>
      <c r="Q577" s="823"/>
      <c r="R577" s="823"/>
      <c r="S577" s="823"/>
      <c r="T577" s="823"/>
      <c r="U577" s="823" t="s">
        <v>95</v>
      </c>
      <c r="V577" s="823"/>
      <c r="W577" s="823"/>
      <c r="X577" s="823"/>
      <c r="Y577" s="823"/>
      <c r="Z577" s="1519">
        <f>Z$522</f>
        <v>0</v>
      </c>
      <c r="AA577" s="1519"/>
      <c r="AB577" s="1519"/>
      <c r="AD577" s="1519">
        <f>AD$522</f>
        <v>0</v>
      </c>
      <c r="AE577" s="1519"/>
      <c r="AF577" s="1519"/>
      <c r="AH577" s="1519">
        <f>AH$522</f>
        <v>0</v>
      </c>
      <c r="AI577" s="1519"/>
      <c r="AJ577" s="1519"/>
      <c r="AL577" s="1519">
        <f>AL$522</f>
        <v>0</v>
      </c>
      <c r="AM577" s="1519"/>
      <c r="AN577" s="1519"/>
      <c r="AO577" s="817"/>
      <c r="AP577" s="1519">
        <f>SUM(Z577:AN577)</f>
        <v>0</v>
      </c>
      <c r="AQ577" s="1519"/>
      <c r="AR577" s="1519"/>
      <c r="AS577" s="1519"/>
      <c r="AT577" s="828"/>
      <c r="AU577" s="817"/>
      <c r="AV577" s="817"/>
      <c r="AW577" s="817"/>
      <c r="AX577" s="1519">
        <f>AX$522</f>
        <v>0</v>
      </c>
      <c r="AY577" s="1519"/>
      <c r="AZ577" s="1519"/>
      <c r="BB577" s="1519">
        <f>BB$522</f>
        <v>0</v>
      </c>
      <c r="BC577" s="1519"/>
      <c r="BD577" s="1519"/>
      <c r="BF577" s="1519">
        <f>BF$522</f>
        <v>0</v>
      </c>
      <c r="BG577" s="1519"/>
      <c r="BH577" s="1519"/>
      <c r="BJ577" s="1519">
        <f>BJ$522</f>
        <v>0</v>
      </c>
      <c r="BK577" s="1519"/>
      <c r="BL577" s="1519"/>
      <c r="BM577" s="817"/>
      <c r="BN577" s="1519">
        <f>SUM(AX577:BL577)</f>
        <v>0</v>
      </c>
      <c r="BO577" s="1519"/>
      <c r="BP577" s="1519"/>
    </row>
    <row r="578" spans="8:68" s="216" customFormat="1" ht="17" hidden="1" customHeight="1" outlineLevel="1" x14ac:dyDescent="0.15">
      <c r="H578" s="789"/>
      <c r="I578" s="823" t="s">
        <v>132</v>
      </c>
      <c r="J578" s="823"/>
      <c r="K578" s="823"/>
      <c r="L578" s="823"/>
      <c r="M578" s="823"/>
      <c r="N578" s="823"/>
      <c r="O578" s="823"/>
      <c r="P578" s="823"/>
      <c r="Q578" s="823"/>
      <c r="R578" s="823"/>
      <c r="S578" s="826"/>
      <c r="T578" s="826"/>
      <c r="U578" s="823" t="s">
        <v>95</v>
      </c>
      <c r="V578" s="826"/>
      <c r="W578" s="826"/>
      <c r="X578" s="826"/>
      <c r="Y578" s="826"/>
      <c r="Z578" s="1520">
        <f>Z577-Z576*Z577</f>
        <v>0</v>
      </c>
      <c r="AA578" s="1520"/>
      <c r="AB578" s="1520"/>
      <c r="AC578" s="829"/>
      <c r="AD578" s="1520">
        <f>AD577-AD576*AD577</f>
        <v>0</v>
      </c>
      <c r="AE578" s="1520"/>
      <c r="AF578" s="1520"/>
      <c r="AG578" s="829"/>
      <c r="AH578" s="1520">
        <f>AH577-AH576*AH577</f>
        <v>0</v>
      </c>
      <c r="AI578" s="1520"/>
      <c r="AJ578" s="1520"/>
      <c r="AK578" s="829"/>
      <c r="AL578" s="1520">
        <f>AL577-AL576*AL577</f>
        <v>0</v>
      </c>
      <c r="AM578" s="1520"/>
      <c r="AN578" s="1520"/>
      <c r="AO578" s="201"/>
      <c r="AP578" s="1520">
        <f>SUM(Z578:AN578)</f>
        <v>0</v>
      </c>
      <c r="AQ578" s="1520"/>
      <c r="AR578" s="1520"/>
      <c r="AS578" s="1520"/>
      <c r="AT578" s="830"/>
      <c r="AV578" s="817"/>
      <c r="AW578" s="817"/>
      <c r="AX578" s="1525">
        <f>AX577-AX576*AX577</f>
        <v>0</v>
      </c>
      <c r="AY578" s="1525"/>
      <c r="AZ578" s="1525"/>
      <c r="BA578" s="831"/>
      <c r="BB578" s="1525">
        <f>BB577-BB576*BB577</f>
        <v>0</v>
      </c>
      <c r="BC578" s="1525"/>
      <c r="BD578" s="1525"/>
      <c r="BE578" s="831"/>
      <c r="BF578" s="1525">
        <f>BF577-BF576*BF577</f>
        <v>0</v>
      </c>
      <c r="BG578" s="1525"/>
      <c r="BH578" s="1525"/>
      <c r="BI578" s="831"/>
      <c r="BJ578" s="1525">
        <f>BJ577-BJ576*BJ577</f>
        <v>0</v>
      </c>
      <c r="BK578" s="1525"/>
      <c r="BL578" s="1525"/>
      <c r="BN578" s="1525">
        <f>SUM(AX578:BL578)</f>
        <v>0</v>
      </c>
      <c r="BO578" s="1525"/>
      <c r="BP578" s="1525"/>
    </row>
    <row r="579" spans="8:68" s="216" customFormat="1" ht="17" hidden="1" customHeight="1" outlineLevel="1" x14ac:dyDescent="0.15">
      <c r="H579" s="381"/>
      <c r="AF579" s="832"/>
      <c r="AG579" s="832"/>
      <c r="AH579" s="832"/>
      <c r="AI579" s="832"/>
      <c r="AJ579" s="832"/>
      <c r="AU579" s="827"/>
      <c r="AV579" s="827"/>
      <c r="AW579" s="827"/>
      <c r="AX579" s="827"/>
      <c r="AY579" s="827"/>
      <c r="BF579" s="201"/>
    </row>
    <row r="580" spans="8:68" s="216" customFormat="1" ht="17" hidden="1" customHeight="1" outlineLevel="1" x14ac:dyDescent="0.15">
      <c r="H580" s="381"/>
      <c r="AF580" s="832"/>
      <c r="AG580" s="832"/>
      <c r="AH580" s="832"/>
      <c r="AI580" s="832"/>
      <c r="AJ580" s="832"/>
      <c r="AU580" s="827"/>
      <c r="AV580" s="827"/>
      <c r="AW580" s="827"/>
      <c r="AX580" s="827"/>
      <c r="AY580" s="827"/>
      <c r="BF580" s="201"/>
    </row>
    <row r="581" spans="8:68" s="201" customFormat="1" ht="17" hidden="1" customHeight="1" outlineLevel="1" x14ac:dyDescent="0.15">
      <c r="H581" s="822">
        <f>I105</f>
        <v>0</v>
      </c>
      <c r="I581" s="823"/>
      <c r="J581" s="823"/>
      <c r="K581" s="823"/>
      <c r="L581" s="823"/>
      <c r="M581" s="823"/>
      <c r="N581" s="823"/>
      <c r="O581" s="823"/>
      <c r="P581" s="823"/>
      <c r="Q581" s="823"/>
      <c r="R581" s="823"/>
      <c r="S581" s="823"/>
      <c r="T581" s="823"/>
      <c r="U581" s="823"/>
      <c r="V581" s="823"/>
      <c r="W581" s="823"/>
      <c r="X581" s="823"/>
      <c r="Y581" s="823"/>
      <c r="Z581" s="1518" t="s">
        <v>94</v>
      </c>
      <c r="AA581" s="1518"/>
      <c r="AB581" s="1518"/>
      <c r="AD581" s="1518" t="s">
        <v>97</v>
      </c>
      <c r="AE581" s="1518"/>
      <c r="AF581" s="1518"/>
      <c r="AH581" s="1518" t="s">
        <v>98</v>
      </c>
      <c r="AI581" s="1518"/>
      <c r="AJ581" s="1518"/>
      <c r="AL581" s="1518" t="s">
        <v>99</v>
      </c>
      <c r="AM581" s="1518"/>
      <c r="AN581" s="1518"/>
      <c r="AO581" s="817"/>
      <c r="AP581" s="817"/>
      <c r="AQ581" s="817"/>
      <c r="AR581" s="817"/>
      <c r="AS581" s="817"/>
      <c r="AT581" s="817"/>
      <c r="AU581" s="817"/>
      <c r="AV581" s="817"/>
      <c r="AW581" s="817"/>
      <c r="AX581" s="1518" t="s">
        <v>94</v>
      </c>
      <c r="AY581" s="1518"/>
      <c r="AZ581" s="1518"/>
      <c r="BB581" s="1518" t="s">
        <v>97</v>
      </c>
      <c r="BC581" s="1518"/>
      <c r="BD581" s="1518"/>
      <c r="BF581" s="1518" t="s">
        <v>98</v>
      </c>
      <c r="BG581" s="1518"/>
      <c r="BH581" s="1518"/>
      <c r="BJ581" s="1518" t="s">
        <v>99</v>
      </c>
      <c r="BK581" s="1518"/>
      <c r="BL581" s="1518"/>
      <c r="BM581" s="817"/>
      <c r="BN581" s="817"/>
      <c r="BO581" s="817"/>
      <c r="BP581" s="817"/>
    </row>
    <row r="582" spans="8:68" s="201" customFormat="1" ht="17" hidden="1" customHeight="1" outlineLevel="1" x14ac:dyDescent="0.15">
      <c r="H582" s="789"/>
      <c r="I582" s="823" t="str">
        <f>I572</f>
        <v>acceso/spento</v>
      </c>
      <c r="J582" s="823"/>
      <c r="K582" s="823"/>
      <c r="L582" s="823"/>
      <c r="M582" s="823"/>
      <c r="N582" s="823"/>
      <c r="O582" s="823"/>
      <c r="P582" s="823"/>
      <c r="Q582" s="823"/>
      <c r="R582" s="823"/>
      <c r="S582" s="823"/>
      <c r="T582" s="823"/>
      <c r="U582" s="823"/>
      <c r="V582" s="823"/>
      <c r="W582" s="823"/>
      <c r="X582" s="823"/>
      <c r="Y582" s="823"/>
      <c r="Z582" s="1518">
        <v>0</v>
      </c>
      <c r="AA582" s="1518"/>
      <c r="AB582" s="1518"/>
      <c r="AD582" s="1518">
        <v>0</v>
      </c>
      <c r="AE582" s="1518"/>
      <c r="AF582" s="1518"/>
      <c r="AH582" s="1518">
        <v>0</v>
      </c>
      <c r="AI582" s="1518"/>
      <c r="AJ582" s="1518"/>
      <c r="AL582" s="1518">
        <v>0</v>
      </c>
      <c r="AM582" s="1518"/>
      <c r="AN582" s="1518"/>
      <c r="AO582" s="817"/>
      <c r="AP582" s="817"/>
      <c r="AQ582" s="817"/>
      <c r="AR582" s="817"/>
      <c r="AS582" s="817"/>
      <c r="AT582" s="817"/>
      <c r="AU582" s="817"/>
      <c r="AV582" s="817"/>
      <c r="AW582" s="817"/>
      <c r="AX582" s="1518">
        <f>Z582</f>
        <v>0</v>
      </c>
      <c r="AY582" s="1518"/>
      <c r="AZ582" s="1518"/>
      <c r="BB582" s="1518">
        <f>AD582</f>
        <v>0</v>
      </c>
      <c r="BC582" s="1518"/>
      <c r="BD582" s="1518"/>
      <c r="BF582" s="1518">
        <f>AH582</f>
        <v>0</v>
      </c>
      <c r="BG582" s="1518"/>
      <c r="BH582" s="1518"/>
      <c r="BJ582" s="1518">
        <f>AL582</f>
        <v>0</v>
      </c>
      <c r="BK582" s="1518"/>
      <c r="BL582" s="1518"/>
      <c r="BM582" s="817"/>
      <c r="BN582" s="817"/>
      <c r="BO582" s="817"/>
      <c r="BP582" s="817"/>
    </row>
    <row r="583" spans="8:68" s="201" customFormat="1" ht="17" hidden="1" customHeight="1" outlineLevel="1" x14ac:dyDescent="0.15">
      <c r="H583" s="789"/>
      <c r="I583" s="823" t="str">
        <f>I573</f>
        <v>comando in base al fabbisogno (FU)</v>
      </c>
      <c r="J583" s="823"/>
      <c r="K583" s="823"/>
      <c r="L583" s="823"/>
      <c r="M583" s="823"/>
      <c r="N583" s="823"/>
      <c r="O583" s="823"/>
      <c r="P583" s="823"/>
      <c r="Q583" s="823"/>
      <c r="R583" s="823"/>
      <c r="S583" s="823"/>
      <c r="T583" s="823"/>
      <c r="U583" s="823"/>
      <c r="V583" s="823"/>
      <c r="W583" s="823"/>
      <c r="X583" s="823"/>
      <c r="Y583" s="823"/>
      <c r="Z583" s="1518">
        <v>0.3</v>
      </c>
      <c r="AA583" s="1518"/>
      <c r="AB583" s="1518"/>
      <c r="AD583" s="1518">
        <v>0</v>
      </c>
      <c r="AE583" s="1518"/>
      <c r="AF583" s="1518"/>
      <c r="AH583" s="1518">
        <v>0.3</v>
      </c>
      <c r="AI583" s="1518"/>
      <c r="AJ583" s="1518"/>
      <c r="AL583" s="1518">
        <v>0.5</v>
      </c>
      <c r="AM583" s="1518"/>
      <c r="AN583" s="1518"/>
      <c r="AO583" s="817"/>
      <c r="AP583" s="817"/>
      <c r="AQ583" s="817"/>
      <c r="AR583" s="817"/>
      <c r="AS583" s="817"/>
      <c r="AT583" s="817"/>
      <c r="AU583" s="817"/>
      <c r="AV583" s="817"/>
      <c r="AW583" s="817"/>
      <c r="AX583" s="1518">
        <f>Z583</f>
        <v>0.3</v>
      </c>
      <c r="AY583" s="1518"/>
      <c r="AZ583" s="1518"/>
      <c r="BB583" s="1518">
        <f>AD583</f>
        <v>0</v>
      </c>
      <c r="BC583" s="1518"/>
      <c r="BD583" s="1518"/>
      <c r="BF583" s="1518">
        <f>AH583</f>
        <v>0.3</v>
      </c>
      <c r="BG583" s="1518"/>
      <c r="BH583" s="1518"/>
      <c r="BJ583" s="1518">
        <f>AL583</f>
        <v>0.5</v>
      </c>
      <c r="BK583" s="1518"/>
      <c r="BL583" s="1518"/>
      <c r="BM583" s="817"/>
      <c r="BN583" s="817"/>
      <c r="BO583" s="817"/>
      <c r="BP583" s="817"/>
    </row>
    <row r="584" spans="8:68" s="201" customFormat="1" ht="17" hidden="1" customHeight="1" outlineLevel="1" x14ac:dyDescent="0.15">
      <c r="H584" s="789"/>
      <c r="I584" s="823"/>
      <c r="J584" s="823"/>
      <c r="K584" s="823"/>
      <c r="L584" s="823"/>
      <c r="M584" s="823"/>
      <c r="N584" s="823"/>
      <c r="O584" s="823"/>
      <c r="P584" s="823"/>
      <c r="Q584" s="823"/>
      <c r="R584" s="823"/>
      <c r="S584" s="823"/>
      <c r="T584" s="823"/>
      <c r="U584" s="823"/>
      <c r="V584" s="823"/>
      <c r="W584" s="823"/>
      <c r="X584" s="823"/>
      <c r="Y584" s="823"/>
      <c r="Z584" s="825"/>
      <c r="AA584" s="825"/>
      <c r="AB584" s="825"/>
      <c r="AD584" s="825"/>
      <c r="AE584" s="825"/>
      <c r="AF584" s="825"/>
      <c r="AH584" s="825"/>
      <c r="AI584" s="825"/>
      <c r="AJ584" s="825"/>
      <c r="AL584" s="825"/>
      <c r="AM584" s="825"/>
      <c r="AN584" s="825"/>
      <c r="AO584" s="817"/>
      <c r="AP584" s="817"/>
      <c r="AQ584" s="817"/>
      <c r="AR584" s="817"/>
      <c r="AS584" s="817"/>
      <c r="AT584" s="817"/>
      <c r="AX584" s="825"/>
      <c r="AY584" s="825"/>
      <c r="AZ584" s="825"/>
      <c r="BB584" s="825"/>
      <c r="BC584" s="825"/>
      <c r="BD584" s="825"/>
      <c r="BF584" s="825"/>
      <c r="BG584" s="825"/>
      <c r="BH584" s="825"/>
      <c r="BJ584" s="825"/>
      <c r="BK584" s="825"/>
      <c r="BL584" s="825"/>
      <c r="BM584" s="817"/>
      <c r="BN584" s="817"/>
      <c r="BO584" s="817"/>
      <c r="BP584" s="817"/>
    </row>
    <row r="585" spans="8:68" s="201" customFormat="1" ht="17" hidden="1" customHeight="1" outlineLevel="1" x14ac:dyDescent="0.15">
      <c r="H585" s="789"/>
      <c r="I585" s="823" t="s">
        <v>120</v>
      </c>
      <c r="J585" s="823"/>
      <c r="K585" s="823"/>
      <c r="L585" s="823"/>
      <c r="M585" s="823"/>
      <c r="N585" s="823"/>
      <c r="O585" s="823"/>
      <c r="P585" s="823"/>
      <c r="Q585" s="823"/>
      <c r="R585" s="823"/>
      <c r="S585" s="823"/>
      <c r="T585" s="823"/>
      <c r="U585" s="823"/>
      <c r="V585" s="823"/>
      <c r="W585" s="823"/>
      <c r="X585" s="823"/>
      <c r="Y585" s="823"/>
      <c r="Z585" s="1526">
        <f>AB105</f>
        <v>0</v>
      </c>
      <c r="AA585" s="1526"/>
      <c r="AB585" s="1526"/>
      <c r="AC585" s="1526"/>
      <c r="AD585" s="1526"/>
      <c r="AE585" s="1526"/>
      <c r="AF585" s="1526"/>
      <c r="AG585" s="1526"/>
      <c r="AH585" s="1526"/>
      <c r="AI585" s="1526"/>
      <c r="AJ585" s="1526"/>
      <c r="AK585" s="1526"/>
      <c r="AL585" s="1526"/>
      <c r="AM585" s="1526"/>
      <c r="AN585" s="1526"/>
      <c r="AO585" s="817"/>
      <c r="AP585" s="817"/>
      <c r="AQ585" s="817"/>
      <c r="AR585" s="817"/>
      <c r="AS585" s="817"/>
      <c r="AT585" s="817"/>
      <c r="AU585" s="817"/>
      <c r="AV585" s="817"/>
      <c r="AW585" s="817"/>
      <c r="AX585" s="1526">
        <f>AZ105</f>
        <v>0</v>
      </c>
      <c r="AY585" s="1526"/>
      <c r="AZ585" s="1526"/>
      <c r="BA585" s="1526"/>
      <c r="BB585" s="1526"/>
      <c r="BC585" s="1526"/>
      <c r="BD585" s="1526"/>
      <c r="BE585" s="1526"/>
      <c r="BF585" s="1526"/>
      <c r="BG585" s="1526"/>
      <c r="BH585" s="1526"/>
      <c r="BI585" s="1526"/>
      <c r="BJ585" s="1526"/>
      <c r="BK585" s="1526"/>
      <c r="BL585" s="1526"/>
      <c r="BM585" s="817"/>
      <c r="BN585" s="817"/>
      <c r="BO585" s="817"/>
      <c r="BP585" s="817"/>
    </row>
    <row r="586" spans="8:68" s="216" customFormat="1" ht="17" hidden="1" customHeight="1" outlineLevel="1" x14ac:dyDescent="0.15">
      <c r="H586" s="789"/>
      <c r="I586" s="201" t="s">
        <v>130</v>
      </c>
      <c r="S586" s="826"/>
      <c r="T586" s="826"/>
      <c r="U586" s="826"/>
      <c r="V586" s="826"/>
      <c r="W586" s="826"/>
      <c r="X586" s="826"/>
      <c r="Y586" s="826"/>
      <c r="Z586" s="1527">
        <f>IF($I583=$Z585,Z583,Z582)</f>
        <v>0</v>
      </c>
      <c r="AA586" s="1527"/>
      <c r="AB586" s="1527"/>
      <c r="AC586" s="201"/>
      <c r="AD586" s="1527">
        <f>IF($I583=$Z585,AD583,AD582)</f>
        <v>0</v>
      </c>
      <c r="AE586" s="1527"/>
      <c r="AF586" s="1527"/>
      <c r="AG586" s="201"/>
      <c r="AH586" s="1527">
        <f>IF($I583=$Z585,AH583,AH582)</f>
        <v>0</v>
      </c>
      <c r="AI586" s="1527"/>
      <c r="AJ586" s="1527"/>
      <c r="AK586" s="201"/>
      <c r="AL586" s="1527">
        <f>IF($I583=$Z585,AL583,AL582)</f>
        <v>0</v>
      </c>
      <c r="AM586" s="1527"/>
      <c r="AN586" s="1527"/>
      <c r="AO586" s="817"/>
      <c r="AP586" s="1524">
        <f>IF(AP587=0,0,1-AP588/AP587)</f>
        <v>0</v>
      </c>
      <c r="AQ586" s="1524"/>
      <c r="AR586" s="1524"/>
      <c r="AS586" s="1524"/>
      <c r="AT586" s="827"/>
      <c r="AU586" s="817"/>
      <c r="AV586" s="817"/>
      <c r="AW586" s="817"/>
      <c r="AX586" s="1527">
        <f>IF($I583=$Z585,AX583,AX582)</f>
        <v>0</v>
      </c>
      <c r="AY586" s="1527"/>
      <c r="AZ586" s="1527"/>
      <c r="BA586" s="201"/>
      <c r="BB586" s="1527">
        <f>IF($I583=$Z585,BB583,BB582)</f>
        <v>0</v>
      </c>
      <c r="BC586" s="1527"/>
      <c r="BD586" s="1527"/>
      <c r="BE586" s="201"/>
      <c r="BF586" s="1527">
        <f>IF($I583=$Z585,BF583,BF582)</f>
        <v>0</v>
      </c>
      <c r="BG586" s="1527"/>
      <c r="BH586" s="1527"/>
      <c r="BI586" s="201"/>
      <c r="BJ586" s="1527">
        <f>IF($I583=$Z585,BJ583,BJ582)</f>
        <v>0</v>
      </c>
      <c r="BK586" s="1527"/>
      <c r="BL586" s="1527"/>
      <c r="BM586" s="817"/>
      <c r="BN586" s="1524">
        <f>IF(BN587=0,0,1-BN588/BN587)</f>
        <v>0</v>
      </c>
      <c r="BO586" s="1524"/>
      <c r="BP586" s="1524"/>
    </row>
    <row r="587" spans="8:68" s="201" customFormat="1" ht="17" hidden="1" customHeight="1" outlineLevel="1" x14ac:dyDescent="0.15">
      <c r="H587" s="789"/>
      <c r="I587" s="823" t="s">
        <v>131</v>
      </c>
      <c r="J587" s="823"/>
      <c r="K587" s="823"/>
      <c r="L587" s="823"/>
      <c r="M587" s="823"/>
      <c r="N587" s="823"/>
      <c r="O587" s="823"/>
      <c r="P587" s="823"/>
      <c r="Q587" s="823"/>
      <c r="R587" s="823"/>
      <c r="S587" s="823"/>
      <c r="T587" s="823"/>
      <c r="U587" s="823" t="s">
        <v>95</v>
      </c>
      <c r="V587" s="823"/>
      <c r="W587" s="823"/>
      <c r="X587" s="823"/>
      <c r="Y587" s="823"/>
      <c r="Z587" s="1519">
        <f>Z$522</f>
        <v>0</v>
      </c>
      <c r="AA587" s="1519"/>
      <c r="AB587" s="1519"/>
      <c r="AD587" s="1519">
        <f>AD$522</f>
        <v>0</v>
      </c>
      <c r="AE587" s="1519"/>
      <c r="AF587" s="1519"/>
      <c r="AH587" s="1519">
        <f>AH$522</f>
        <v>0</v>
      </c>
      <c r="AI587" s="1519"/>
      <c r="AJ587" s="1519"/>
      <c r="AL587" s="1519">
        <f>AL$522</f>
        <v>0</v>
      </c>
      <c r="AM587" s="1519"/>
      <c r="AN587" s="1519"/>
      <c r="AO587" s="817"/>
      <c r="AP587" s="1519">
        <f>SUM(Z587:AN587)</f>
        <v>0</v>
      </c>
      <c r="AQ587" s="1519"/>
      <c r="AR587" s="1519"/>
      <c r="AS587" s="1519"/>
      <c r="AT587" s="828"/>
      <c r="AU587" s="817"/>
      <c r="AV587" s="817"/>
      <c r="AW587" s="817"/>
      <c r="AX587" s="1519">
        <f>AX$522</f>
        <v>0</v>
      </c>
      <c r="AY587" s="1519"/>
      <c r="AZ587" s="1519"/>
      <c r="BB587" s="1519">
        <f>BB$522</f>
        <v>0</v>
      </c>
      <c r="BC587" s="1519"/>
      <c r="BD587" s="1519"/>
      <c r="BF587" s="1519">
        <f>BF$522</f>
        <v>0</v>
      </c>
      <c r="BG587" s="1519"/>
      <c r="BH587" s="1519"/>
      <c r="BJ587" s="1519">
        <f>BJ$522</f>
        <v>0</v>
      </c>
      <c r="BK587" s="1519"/>
      <c r="BL587" s="1519"/>
      <c r="BM587" s="817"/>
      <c r="BN587" s="1519">
        <f>SUM(AX587:BL587)</f>
        <v>0</v>
      </c>
      <c r="BO587" s="1519"/>
      <c r="BP587" s="1519"/>
    </row>
    <row r="588" spans="8:68" s="216" customFormat="1" ht="17" hidden="1" customHeight="1" outlineLevel="1" x14ac:dyDescent="0.15">
      <c r="H588" s="789"/>
      <c r="I588" s="823" t="s">
        <v>132</v>
      </c>
      <c r="J588" s="823"/>
      <c r="K588" s="823"/>
      <c r="L588" s="823"/>
      <c r="M588" s="823"/>
      <c r="N588" s="823"/>
      <c r="O588" s="823"/>
      <c r="P588" s="823"/>
      <c r="Q588" s="823"/>
      <c r="R588" s="823"/>
      <c r="S588" s="826"/>
      <c r="T588" s="826"/>
      <c r="U588" s="823" t="s">
        <v>95</v>
      </c>
      <c r="V588" s="826"/>
      <c r="W588" s="826"/>
      <c r="X588" s="826"/>
      <c r="Y588" s="826"/>
      <c r="Z588" s="1520">
        <f>Z587-Z586*Z587</f>
        <v>0</v>
      </c>
      <c r="AA588" s="1520"/>
      <c r="AB588" s="1520"/>
      <c r="AC588" s="829"/>
      <c r="AD588" s="1520">
        <f>AD587-AD586*AD587</f>
        <v>0</v>
      </c>
      <c r="AE588" s="1520"/>
      <c r="AF588" s="1520"/>
      <c r="AG588" s="829"/>
      <c r="AH588" s="1520">
        <f>AH587-AH586*AH587</f>
        <v>0</v>
      </c>
      <c r="AI588" s="1520"/>
      <c r="AJ588" s="1520"/>
      <c r="AK588" s="829"/>
      <c r="AL588" s="1520">
        <f>AL587-AL586*AL587</f>
        <v>0</v>
      </c>
      <c r="AM588" s="1520"/>
      <c r="AN588" s="1520"/>
      <c r="AO588" s="201"/>
      <c r="AP588" s="1520">
        <f>SUM(Z588:AN588)</f>
        <v>0</v>
      </c>
      <c r="AQ588" s="1520"/>
      <c r="AR588" s="1520"/>
      <c r="AS588" s="1520"/>
      <c r="AT588" s="830"/>
      <c r="AV588" s="817"/>
      <c r="AW588" s="817"/>
      <c r="AX588" s="1525">
        <f>AX587-AX586*AX587</f>
        <v>0</v>
      </c>
      <c r="AY588" s="1525"/>
      <c r="AZ588" s="1525"/>
      <c r="BA588" s="831"/>
      <c r="BB588" s="1525">
        <f>BB587-BB586*BB587</f>
        <v>0</v>
      </c>
      <c r="BC588" s="1525"/>
      <c r="BD588" s="1525"/>
      <c r="BE588" s="831"/>
      <c r="BF588" s="1525">
        <f>BF587-BF586*BF587</f>
        <v>0</v>
      </c>
      <c r="BG588" s="1525"/>
      <c r="BH588" s="1525"/>
      <c r="BI588" s="831"/>
      <c r="BJ588" s="1525">
        <f>BJ587-BJ586*BJ587</f>
        <v>0</v>
      </c>
      <c r="BK588" s="1525"/>
      <c r="BL588" s="1525"/>
      <c r="BN588" s="1525">
        <f>SUM(AX588:BL588)</f>
        <v>0</v>
      </c>
      <c r="BO588" s="1525"/>
      <c r="BP588" s="1525"/>
    </row>
    <row r="589" spans="8:68" s="216" customFormat="1" ht="17" hidden="1" customHeight="1" outlineLevel="1" x14ac:dyDescent="0.15">
      <c r="H589" s="381"/>
      <c r="AF589" s="832"/>
      <c r="AG589" s="832"/>
      <c r="AH589" s="832"/>
      <c r="AI589" s="832"/>
      <c r="AJ589" s="832"/>
      <c r="AU589" s="827"/>
      <c r="AV589" s="827"/>
      <c r="AW589" s="827"/>
      <c r="AX589" s="827"/>
      <c r="AY589" s="827"/>
      <c r="BF589" s="201"/>
    </row>
    <row r="590" spans="8:68" s="63" customFormat="1" ht="16" hidden="1" outlineLevel="1" x14ac:dyDescent="0.15">
      <c r="H590" s="836"/>
      <c r="I590" s="837"/>
      <c r="J590" s="837"/>
      <c r="K590" s="837"/>
      <c r="L590" s="837"/>
      <c r="M590" s="837"/>
      <c r="N590" s="837"/>
      <c r="O590" s="837"/>
      <c r="P590" s="837"/>
      <c r="Q590" s="837"/>
      <c r="R590" s="837"/>
      <c r="S590" s="837"/>
      <c r="T590" s="837"/>
      <c r="U590" s="836"/>
      <c r="V590" s="838"/>
      <c r="W590" s="839"/>
      <c r="X590" s="839"/>
      <c r="Y590" s="839"/>
      <c r="Z590" s="840"/>
      <c r="AA590" s="840"/>
      <c r="AB590" s="840"/>
      <c r="AC590" s="840"/>
      <c r="AD590" s="840"/>
      <c r="AE590" s="841"/>
      <c r="AG590" s="201"/>
    </row>
    <row r="591" spans="8:68" s="976" customFormat="1" ht="23" hidden="1" customHeight="1" outlineLevel="1" x14ac:dyDescent="0.15">
      <c r="H591" s="975" t="s">
        <v>778</v>
      </c>
    </row>
    <row r="592" spans="8:68" s="63" customFormat="1" ht="14" hidden="1" outlineLevel="1" x14ac:dyDescent="0.15">
      <c r="H592" s="807"/>
      <c r="I592" s="808"/>
      <c r="J592" s="808"/>
      <c r="K592" s="808"/>
      <c r="L592" s="808"/>
      <c r="M592" s="808"/>
      <c r="N592" s="808"/>
      <c r="O592" s="808"/>
      <c r="P592" s="808"/>
      <c r="Q592" s="808"/>
      <c r="R592" s="808"/>
      <c r="S592" s="808"/>
      <c r="T592" s="808"/>
      <c r="U592" s="808"/>
      <c r="V592" s="809"/>
      <c r="W592" s="810"/>
      <c r="X592" s="810"/>
      <c r="Y592" s="807"/>
      <c r="Z592" s="807"/>
      <c r="AA592" s="807"/>
      <c r="AB592" s="807"/>
      <c r="AC592" s="807"/>
      <c r="AD592" s="807"/>
      <c r="AE592" s="808"/>
      <c r="AG592" s="201"/>
    </row>
    <row r="593" spans="8:73" s="201" customFormat="1" ht="17" hidden="1" customHeight="1" outlineLevel="1" x14ac:dyDescent="0.15">
      <c r="H593" s="764" t="s">
        <v>92</v>
      </c>
      <c r="I593" s="784"/>
      <c r="J593" s="784"/>
      <c r="K593" s="784"/>
      <c r="M593" s="784"/>
      <c r="P593" s="784"/>
      <c r="Q593" s="784"/>
      <c r="U593" s="791"/>
      <c r="W593" s="784"/>
      <c r="X593" s="1572">
        <f>X47</f>
        <v>0</v>
      </c>
      <c r="Y593" s="1572"/>
      <c r="Z593" s="1572"/>
      <c r="AA593" s="1572"/>
      <c r="AB593" s="1572"/>
      <c r="AC593" s="1572"/>
      <c r="AD593" s="1572"/>
      <c r="AE593" s="1572"/>
      <c r="AF593" s="1572"/>
      <c r="AG593" s="1572"/>
      <c r="AH593" s="1572"/>
      <c r="AI593" s="1572"/>
      <c r="AJ593" s="1572"/>
      <c r="AK593" s="1572"/>
      <c r="AL593" s="1572"/>
      <c r="AM593" s="1572"/>
      <c r="AN593" s="1572"/>
      <c r="AO593" s="1572"/>
      <c r="AP593" s="1573"/>
      <c r="AQ593" s="842"/>
      <c r="AR593" s="784"/>
      <c r="AS593" s="784"/>
      <c r="AT593" s="784"/>
      <c r="AU593" s="784"/>
      <c r="AV593" s="784"/>
      <c r="AW593" s="784"/>
      <c r="AX593" s="784"/>
      <c r="AY593" s="784"/>
      <c r="AZ593" s="784"/>
    </row>
    <row r="594" spans="8:73" s="63" customFormat="1" ht="16" hidden="1" outlineLevel="1" x14ac:dyDescent="0.15">
      <c r="H594" s="836"/>
      <c r="I594" s="837"/>
      <c r="J594" s="837"/>
      <c r="K594" s="837"/>
      <c r="L594" s="837"/>
      <c r="M594" s="837"/>
      <c r="N594" s="837"/>
      <c r="O594" s="837"/>
      <c r="P594" s="837"/>
      <c r="Q594" s="837"/>
      <c r="R594" s="837"/>
      <c r="S594" s="837"/>
      <c r="T594" s="837"/>
      <c r="U594" s="836"/>
      <c r="V594" s="838"/>
      <c r="W594" s="839"/>
      <c r="X594" s="837"/>
      <c r="Y594" s="840"/>
      <c r="Z594" s="840"/>
      <c r="AA594" s="840"/>
      <c r="AB594" s="840"/>
      <c r="AC594" s="840"/>
      <c r="AD594" s="840"/>
      <c r="AE594" s="841"/>
      <c r="AG594" s="201"/>
    </row>
    <row r="595" spans="8:73" s="201" customFormat="1" ht="15" hidden="1" customHeight="1" outlineLevel="1" x14ac:dyDescent="0.15">
      <c r="H595" s="811" t="s">
        <v>94</v>
      </c>
      <c r="I595" s="812"/>
      <c r="J595" s="812"/>
      <c r="K595" s="812"/>
      <c r="L595" s="812"/>
      <c r="M595" s="812"/>
      <c r="N595" s="1571" t="s">
        <v>143</v>
      </c>
      <c r="O595" s="1571"/>
      <c r="P595" s="1571"/>
      <c r="Q595" s="843"/>
      <c r="R595" s="1571" t="s">
        <v>144</v>
      </c>
      <c r="S595" s="1571"/>
      <c r="T595" s="1571"/>
      <c r="U595" s="843"/>
      <c r="V595" s="1571" t="s">
        <v>145</v>
      </c>
      <c r="W595" s="1571"/>
      <c r="X595" s="1571"/>
      <c r="Y595" s="843"/>
      <c r="Z595" s="1563" t="s">
        <v>155</v>
      </c>
      <c r="AA595" s="1563"/>
      <c r="AB595" s="1563"/>
      <c r="AC595" s="812"/>
      <c r="AD595" s="1561">
        <f>SUM(AD596:AF603)</f>
        <v>0</v>
      </c>
      <c r="AE595" s="1562"/>
      <c r="AF595" s="1562"/>
      <c r="AL595" s="1031"/>
      <c r="AM595" s="1031"/>
      <c r="AN595" s="1031"/>
      <c r="AO595" s="1031"/>
    </row>
    <row r="596" spans="8:73" s="201" customFormat="1" ht="19" hidden="1" customHeight="1" outlineLevel="1" x14ac:dyDescent="0.15">
      <c r="H596" s="813" t="str">
        <f>X!$C$38</f>
        <v>Basilea</v>
      </c>
      <c r="I596" s="814"/>
      <c r="J596" s="814"/>
      <c r="K596" s="814"/>
      <c r="L596" s="814"/>
      <c r="M596" s="814"/>
      <c r="N596" s="1528">
        <f>'2A Electricity regular'!N598</f>
        <v>7.9877419354838706</v>
      </c>
      <c r="O596" s="1528"/>
      <c r="P596" s="1528"/>
      <c r="Q596" s="844"/>
      <c r="R596" s="1528">
        <f>'2A Electricity regular'!R598</f>
        <v>13.434000000000001</v>
      </c>
      <c r="S596" s="1528"/>
      <c r="T596" s="1528"/>
      <c r="U596" s="844"/>
      <c r="V596" s="1528">
        <f>'2A Electricity regular'!V598</f>
        <v>16.869999999999997</v>
      </c>
      <c r="W596" s="1528"/>
      <c r="X596" s="1528"/>
      <c r="Y596" s="814"/>
      <c r="Z596" s="1519">
        <f t="shared" ref="Z596:Z603" si="103">(N596+R596+V596)/3</f>
        <v>12.763913978494623</v>
      </c>
      <c r="AA596" s="1519">
        <f t="shared" ref="AA596:AB603" si="104">(4.8+9.5+13)/3</f>
        <v>9.1</v>
      </c>
      <c r="AB596" s="1519">
        <f t="shared" si="104"/>
        <v>9.1</v>
      </c>
      <c r="AC596" s="845"/>
      <c r="AD596" s="1520">
        <f>IF(H596=X$593,Z596,0)</f>
        <v>0</v>
      </c>
      <c r="AE596" s="1520"/>
      <c r="AF596" s="1520"/>
      <c r="AL596" s="1031" t="s">
        <v>1774</v>
      </c>
      <c r="AM596" s="1031"/>
      <c r="AN596" s="1031"/>
      <c r="AO596" s="1031"/>
      <c r="BU596" s="201" t="s">
        <v>1668</v>
      </c>
    </row>
    <row r="597" spans="8:73" s="201" customFormat="1" ht="19" hidden="1" customHeight="1" outlineLevel="1" x14ac:dyDescent="0.15">
      <c r="H597" s="813" t="str">
        <f>X!$C$55</f>
        <v>Berna</v>
      </c>
      <c r="I597" s="814"/>
      <c r="J597" s="814"/>
      <c r="K597" s="814"/>
      <c r="L597" s="814"/>
      <c r="M597" s="814"/>
      <c r="N597" s="1528">
        <f>'2A Electricity regular'!N599</f>
        <v>6.5119354838709684</v>
      </c>
      <c r="O597" s="1528"/>
      <c r="P597" s="1528"/>
      <c r="Q597" s="844"/>
      <c r="R597" s="1528">
        <f>'2A Electricity regular'!R599</f>
        <v>12.053333333333335</v>
      </c>
      <c r="S597" s="1528"/>
      <c r="T597" s="1528"/>
      <c r="U597" s="844"/>
      <c r="V597" s="1528">
        <f>'2A Electricity regular'!V599</f>
        <v>15.602258064516132</v>
      </c>
      <c r="W597" s="1528"/>
      <c r="X597" s="1528"/>
      <c r="Y597" s="814"/>
      <c r="Z597" s="1519">
        <f t="shared" si="103"/>
        <v>11.389175627240144</v>
      </c>
      <c r="AA597" s="1519">
        <f t="shared" si="104"/>
        <v>9.1</v>
      </c>
      <c r="AB597" s="1519">
        <f t="shared" si="104"/>
        <v>9.1</v>
      </c>
      <c r="AC597" s="845"/>
      <c r="AD597" s="1520">
        <f t="shared" ref="AD597:AD603" si="105">IF(H597=X$593,Z597,0)</f>
        <v>0</v>
      </c>
      <c r="AE597" s="1520"/>
      <c r="AF597" s="1520"/>
      <c r="AL597" s="1031"/>
      <c r="AM597" s="1031"/>
      <c r="AN597" s="1031"/>
      <c r="AO597" s="1031"/>
    </row>
    <row r="598" spans="8:73" s="201" customFormat="1" ht="19" hidden="1" customHeight="1" outlineLevel="1" x14ac:dyDescent="0.15">
      <c r="H598" s="813" t="str">
        <f>X!C358</f>
        <v>Davos</v>
      </c>
      <c r="I598" s="814"/>
      <c r="J598" s="814"/>
      <c r="K598" s="814"/>
      <c r="L598" s="814"/>
      <c r="M598" s="814"/>
      <c r="N598" s="1528">
        <f>'2A Electricity regular'!N600</f>
        <v>-2.6</v>
      </c>
      <c r="O598" s="1528"/>
      <c r="P598" s="1528"/>
      <c r="Q598" s="844"/>
      <c r="R598" s="1528">
        <f>'2A Electricity regular'!R600</f>
        <v>2.4</v>
      </c>
      <c r="S598" s="1528"/>
      <c r="T598" s="1528"/>
      <c r="U598" s="844"/>
      <c r="V598" s="1528">
        <f>'2A Electricity regular'!V600</f>
        <v>6.7</v>
      </c>
      <c r="W598" s="1528"/>
      <c r="X598" s="1528"/>
      <c r="Y598" s="814"/>
      <c r="Z598" s="1519">
        <f>(N598+R598+V598)/3</f>
        <v>2.1666666666666665</v>
      </c>
      <c r="AA598" s="1519">
        <f t="shared" si="104"/>
        <v>9.1</v>
      </c>
      <c r="AB598" s="1519">
        <f t="shared" si="104"/>
        <v>9.1</v>
      </c>
      <c r="AC598" s="845"/>
      <c r="AD598" s="1520">
        <f>IF(H598=X$593,Z598,0)</f>
        <v>0</v>
      </c>
      <c r="AE598" s="1520"/>
      <c r="AF598" s="1520"/>
      <c r="AL598" s="1031"/>
      <c r="AM598" s="1031"/>
      <c r="AN598" s="1031"/>
      <c r="AO598" s="1031"/>
    </row>
    <row r="599" spans="8:73" s="201" customFormat="1" ht="19" hidden="1" customHeight="1" outlineLevel="1" x14ac:dyDescent="0.15">
      <c r="H599" s="813" t="str">
        <f>X!$C$116</f>
        <v>Ginevra</v>
      </c>
      <c r="I599" s="814"/>
      <c r="J599" s="814"/>
      <c r="K599" s="814"/>
      <c r="L599" s="814"/>
      <c r="M599" s="814"/>
      <c r="N599" s="1528">
        <f>'2A Electricity regular'!N601</f>
        <v>8.1058064516129029</v>
      </c>
      <c r="O599" s="1528"/>
      <c r="P599" s="1528"/>
      <c r="Q599" s="844"/>
      <c r="R599" s="1528">
        <f>'2A Electricity regular'!R601</f>
        <v>13.476000000000003</v>
      </c>
      <c r="S599" s="1528"/>
      <c r="T599" s="1528"/>
      <c r="U599" s="844"/>
      <c r="V599" s="1528">
        <f>'2A Electricity regular'!V601</f>
        <v>16.889354838709675</v>
      </c>
      <c r="W599" s="1528"/>
      <c r="X599" s="1528"/>
      <c r="Y599" s="814"/>
      <c r="Z599" s="1519">
        <f t="shared" si="103"/>
        <v>12.823720430107528</v>
      </c>
      <c r="AA599" s="1519">
        <f t="shared" si="104"/>
        <v>9.1</v>
      </c>
      <c r="AB599" s="1519">
        <f t="shared" si="104"/>
        <v>9.1</v>
      </c>
      <c r="AC599" s="845"/>
      <c r="AD599" s="1520">
        <f t="shared" si="105"/>
        <v>0</v>
      </c>
      <c r="AE599" s="1520"/>
      <c r="AF599" s="1520"/>
      <c r="AL599" s="1031"/>
      <c r="AM599" s="1031"/>
      <c r="AN599" s="1031"/>
      <c r="AO599" s="1031"/>
    </row>
    <row r="600" spans="8:73" s="201" customFormat="1" ht="19" hidden="1" customHeight="1" outlineLevel="1" x14ac:dyDescent="0.15">
      <c r="H600" s="904" t="str">
        <f>X!$C$407</f>
        <v>La-Chaux-de-Fonds</v>
      </c>
      <c r="I600" s="814"/>
      <c r="J600" s="814"/>
      <c r="K600" s="814"/>
      <c r="L600" s="814"/>
      <c r="M600" s="814"/>
      <c r="N600" s="1528">
        <f>'2A Electricity regular'!N602</f>
        <v>3.9619354838709682</v>
      </c>
      <c r="O600" s="1528"/>
      <c r="P600" s="1528"/>
      <c r="Q600" s="844"/>
      <c r="R600" s="1528">
        <f>'2A Electricity regular'!R602</f>
        <v>9.2540000000000013</v>
      </c>
      <c r="S600" s="1528"/>
      <c r="T600" s="1528"/>
      <c r="U600" s="844"/>
      <c r="V600" s="1528">
        <f>'2A Electricity regular'!V602</f>
        <v>12.42</v>
      </c>
      <c r="W600" s="1528"/>
      <c r="X600" s="1528"/>
      <c r="Y600" s="814"/>
      <c r="Z600" s="1519">
        <f t="shared" ref="Z600" si="106">(N600+R600+V600)/3</f>
        <v>8.54531182795699</v>
      </c>
      <c r="AA600" s="1519">
        <f t="shared" si="104"/>
        <v>9.1</v>
      </c>
      <c r="AB600" s="1519">
        <f t="shared" si="104"/>
        <v>9.1</v>
      </c>
      <c r="AC600" s="845"/>
      <c r="AD600" s="1520">
        <f t="shared" ref="AD600" si="107">IF(H600=X$593,Z600,0)</f>
        <v>0</v>
      </c>
      <c r="AE600" s="1520"/>
      <c r="AF600" s="1520"/>
      <c r="AL600" s="1031"/>
      <c r="AM600" s="1031"/>
      <c r="AN600" s="1031"/>
      <c r="AO600" s="1031"/>
    </row>
    <row r="601" spans="8:73" s="201" customFormat="1" ht="19" hidden="1" customHeight="1" outlineLevel="1" x14ac:dyDescent="0.15">
      <c r="H601" s="813" t="str">
        <f>X!$C$174</f>
        <v>Lugano</v>
      </c>
      <c r="I601" s="814"/>
      <c r="J601" s="814"/>
      <c r="K601" s="814"/>
      <c r="L601" s="814"/>
      <c r="M601" s="814"/>
      <c r="N601" s="1528">
        <f>'2A Electricity regular'!N603</f>
        <v>9.8825806451612905</v>
      </c>
      <c r="O601" s="1528"/>
      <c r="P601" s="1528"/>
      <c r="Q601" s="844"/>
      <c r="R601" s="1528">
        <f>'2A Electricity regular'!R603</f>
        <v>14.089333333333334</v>
      </c>
      <c r="S601" s="1528"/>
      <c r="T601" s="1528"/>
      <c r="U601" s="844"/>
      <c r="V601" s="1528">
        <f>'2A Electricity regular'!V603</f>
        <v>18.090967741935479</v>
      </c>
      <c r="W601" s="1528"/>
      <c r="X601" s="1528"/>
      <c r="Y601" s="814"/>
      <c r="Z601" s="1519">
        <f t="shared" si="103"/>
        <v>14.020960573476701</v>
      </c>
      <c r="AA601" s="1519">
        <f t="shared" si="104"/>
        <v>9.1</v>
      </c>
      <c r="AB601" s="1519">
        <f t="shared" si="104"/>
        <v>9.1</v>
      </c>
      <c r="AC601" s="845"/>
      <c r="AD601" s="1520">
        <f t="shared" si="105"/>
        <v>0</v>
      </c>
      <c r="AE601" s="1520"/>
      <c r="AF601" s="1520"/>
      <c r="AL601" s="1031"/>
      <c r="AM601" s="1031"/>
      <c r="AN601" s="1031"/>
      <c r="AO601" s="1031"/>
    </row>
    <row r="602" spans="8:73" s="201" customFormat="1" ht="19" hidden="1" customHeight="1" outlineLevel="1" x14ac:dyDescent="0.15">
      <c r="H602" s="813" t="str">
        <f>X!$C$213</f>
        <v>San Gallo</v>
      </c>
      <c r="I602" s="814"/>
      <c r="J602" s="814"/>
      <c r="K602" s="814"/>
      <c r="L602" s="814"/>
      <c r="M602" s="814"/>
      <c r="N602" s="1528">
        <f>'2A Electricity regular'!N604</f>
        <v>4.8217018909899894</v>
      </c>
      <c r="O602" s="1528"/>
      <c r="P602" s="1528"/>
      <c r="Q602" s="844"/>
      <c r="R602" s="1528">
        <f>'2A Electricity regular'!R604</f>
        <v>10.16</v>
      </c>
      <c r="S602" s="1528"/>
      <c r="T602" s="1528"/>
      <c r="U602" s="844"/>
      <c r="V602" s="1528">
        <f>'2A Electricity regular'!V604</f>
        <v>13.814838709677421</v>
      </c>
      <c r="W602" s="1528"/>
      <c r="X602" s="1528"/>
      <c r="Y602" s="814"/>
      <c r="Z602" s="1519">
        <f t="shared" si="103"/>
        <v>9.5988468668891365</v>
      </c>
      <c r="AA602" s="1519">
        <f t="shared" si="104"/>
        <v>9.1</v>
      </c>
      <c r="AB602" s="1519">
        <f t="shared" si="104"/>
        <v>9.1</v>
      </c>
      <c r="AC602" s="845"/>
      <c r="AD602" s="1520">
        <f t="shared" si="105"/>
        <v>0</v>
      </c>
      <c r="AE602" s="1520"/>
      <c r="AF602" s="1520"/>
      <c r="AL602" s="1031"/>
      <c r="AM602" s="1031"/>
      <c r="AN602" s="1031"/>
      <c r="AO602" s="1031"/>
    </row>
    <row r="603" spans="8:73" s="201" customFormat="1" ht="19" hidden="1" customHeight="1" outlineLevel="1" x14ac:dyDescent="0.15">
      <c r="H603" s="813" t="str">
        <f>X!$C$275</f>
        <v>Zurigo</v>
      </c>
      <c r="I603" s="814"/>
      <c r="J603" s="814"/>
      <c r="K603" s="814"/>
      <c r="L603" s="814"/>
      <c r="M603" s="814"/>
      <c r="N603" s="1528">
        <f>'2A Electricity regular'!N605</f>
        <v>6.5819354838709669</v>
      </c>
      <c r="O603" s="1528"/>
      <c r="P603" s="1528"/>
      <c r="Q603" s="844"/>
      <c r="R603" s="1528">
        <f>'2A Electricity regular'!R605</f>
        <v>12.138999999999999</v>
      </c>
      <c r="S603" s="1528"/>
      <c r="T603" s="1528"/>
      <c r="U603" s="844"/>
      <c r="V603" s="1528">
        <f>'2A Electricity regular'!V605</f>
        <v>15.498387096774195</v>
      </c>
      <c r="W603" s="1528"/>
      <c r="X603" s="1528"/>
      <c r="Y603" s="814"/>
      <c r="Z603" s="1519">
        <f t="shared" si="103"/>
        <v>11.406440860215055</v>
      </c>
      <c r="AA603" s="1519">
        <f t="shared" si="104"/>
        <v>9.1</v>
      </c>
      <c r="AB603" s="1519">
        <f t="shared" si="104"/>
        <v>9.1</v>
      </c>
      <c r="AC603" s="845"/>
      <c r="AD603" s="1520">
        <f t="shared" si="105"/>
        <v>0</v>
      </c>
      <c r="AE603" s="1520"/>
      <c r="AF603" s="1520"/>
      <c r="AL603" s="1031"/>
      <c r="AM603" s="1031"/>
      <c r="AN603" s="1031"/>
      <c r="AO603" s="1031"/>
    </row>
    <row r="604" spans="8:73" s="63" customFormat="1" hidden="1" outlineLevel="1" x14ac:dyDescent="0.15">
      <c r="H604" s="836"/>
      <c r="I604" s="837"/>
      <c r="J604" s="837"/>
      <c r="K604" s="837"/>
      <c r="L604" s="837"/>
      <c r="M604" s="837"/>
      <c r="N604" s="846"/>
      <c r="O604" s="846"/>
      <c r="P604" s="846"/>
      <c r="Q604" s="846"/>
      <c r="R604" s="846"/>
      <c r="S604" s="846"/>
      <c r="T604" s="847"/>
      <c r="U604" s="847"/>
      <c r="V604" s="847"/>
      <c r="W604" s="847"/>
      <c r="X604" s="847"/>
      <c r="AL604" s="1030"/>
      <c r="AM604" s="1031"/>
      <c r="AN604" s="1031"/>
      <c r="AO604" s="1031"/>
    </row>
    <row r="605" spans="8:73" s="63" customFormat="1" ht="14" hidden="1" outlineLevel="1" x14ac:dyDescent="0.15">
      <c r="H605" s="807"/>
      <c r="I605" s="808"/>
      <c r="J605" s="808"/>
      <c r="K605" s="808"/>
      <c r="L605" s="808"/>
      <c r="M605" s="808"/>
      <c r="N605" s="848"/>
      <c r="O605" s="848"/>
      <c r="P605" s="848"/>
      <c r="Q605" s="848"/>
      <c r="R605" s="848"/>
      <c r="S605" s="848"/>
      <c r="T605" s="848"/>
      <c r="U605" s="848"/>
      <c r="V605" s="849"/>
      <c r="W605" s="850"/>
      <c r="X605" s="850"/>
      <c r="Y605" s="810"/>
      <c r="Z605" s="810"/>
      <c r="AA605" s="810"/>
      <c r="AB605" s="810"/>
      <c r="AC605" s="810"/>
      <c r="AD605" s="810"/>
      <c r="AE605" s="810"/>
      <c r="AG605" s="201"/>
      <c r="AL605" s="1030"/>
      <c r="AM605" s="1031"/>
      <c r="AN605" s="1031"/>
      <c r="AO605" s="1031"/>
    </row>
    <row r="606" spans="8:73" s="201" customFormat="1" ht="20" hidden="1" customHeight="1" outlineLevel="1" x14ac:dyDescent="0.15">
      <c r="H606" s="811" t="s">
        <v>97</v>
      </c>
      <c r="I606" s="812"/>
      <c r="J606" s="812"/>
      <c r="K606" s="812"/>
      <c r="L606" s="812"/>
      <c r="M606" s="812"/>
      <c r="N606" s="1568" t="s">
        <v>146</v>
      </c>
      <c r="O606" s="1568"/>
      <c r="P606" s="1568"/>
      <c r="Q606" s="851"/>
      <c r="R606" s="1568" t="s">
        <v>147</v>
      </c>
      <c r="S606" s="1568"/>
      <c r="T606" s="1568"/>
      <c r="U606" s="851"/>
      <c r="V606" s="1568" t="s">
        <v>148</v>
      </c>
      <c r="W606" s="1568"/>
      <c r="X606" s="1568"/>
      <c r="Y606" s="843"/>
      <c r="Z606" s="1563" t="s">
        <v>155</v>
      </c>
      <c r="AA606" s="1563"/>
      <c r="AB606" s="1563"/>
      <c r="AC606" s="812"/>
      <c r="AD606" s="1561">
        <f>SUM(AD607:AF614)</f>
        <v>0</v>
      </c>
      <c r="AE606" s="1562"/>
      <c r="AF606" s="1562"/>
      <c r="AL606" s="1031"/>
      <c r="AM606" s="1031"/>
      <c r="AN606" s="1031"/>
      <c r="AO606" s="1031"/>
    </row>
    <row r="607" spans="8:73" s="63" customFormat="1" ht="16" hidden="1" outlineLevel="1" x14ac:dyDescent="0.15">
      <c r="H607" s="852" t="str">
        <f t="shared" ref="H607:H614" si="108">H596</f>
        <v>Basilea</v>
      </c>
      <c r="I607" s="814"/>
      <c r="J607" s="814"/>
      <c r="K607" s="814"/>
      <c r="L607" s="814"/>
      <c r="M607" s="814"/>
      <c r="N607" s="1528">
        <f>'2A Electricity regular'!N609</f>
        <v>20.448333333333331</v>
      </c>
      <c r="O607" s="1528"/>
      <c r="P607" s="1528"/>
      <c r="Q607" s="844"/>
      <c r="R607" s="1528">
        <f>'2A Electricity regular'!R609</f>
        <v>22.596774193548388</v>
      </c>
      <c r="S607" s="1528"/>
      <c r="T607" s="1528"/>
      <c r="U607" s="844"/>
      <c r="V607" s="1528">
        <f>'2A Electricity regular'!V609</f>
        <v>21.15</v>
      </c>
      <c r="W607" s="1528"/>
      <c r="X607" s="1528"/>
      <c r="Y607" s="814"/>
      <c r="Z607" s="1519">
        <f t="shared" ref="Z607:Z614" si="109">(N607+R607+V607)/3</f>
        <v>21.398369175627238</v>
      </c>
      <c r="AA607" s="1519">
        <f t="shared" ref="AA607:AB614" si="110">(4.8+9.5+13)/3</f>
        <v>9.1</v>
      </c>
      <c r="AB607" s="1519">
        <f t="shared" si="110"/>
        <v>9.1</v>
      </c>
      <c r="AC607" s="845"/>
      <c r="AD607" s="1520">
        <f>IF(H607=X$593,Z607,0)</f>
        <v>0</v>
      </c>
      <c r="AE607" s="1520"/>
      <c r="AF607" s="1520"/>
      <c r="AG607" s="201"/>
      <c r="AL607" s="1030"/>
      <c r="AM607" s="1031"/>
      <c r="AN607" s="1031"/>
      <c r="AO607" s="1031"/>
    </row>
    <row r="608" spans="8:73" s="63" customFormat="1" ht="16" hidden="1" outlineLevel="1" x14ac:dyDescent="0.15">
      <c r="H608" s="852" t="str">
        <f t="shared" si="108"/>
        <v>Berna</v>
      </c>
      <c r="I608" s="814"/>
      <c r="J608" s="814"/>
      <c r="K608" s="814"/>
      <c r="L608" s="814"/>
      <c r="M608" s="814"/>
      <c r="N608" s="1528">
        <f>'2A Electricity regular'!N610</f>
        <v>19.423999999999999</v>
      </c>
      <c r="O608" s="1528"/>
      <c r="P608" s="1528"/>
      <c r="Q608" s="844"/>
      <c r="R608" s="1528">
        <f>'2A Electricity regular'!R610</f>
        <v>21.546774193548387</v>
      </c>
      <c r="S608" s="1528"/>
      <c r="T608" s="1528"/>
      <c r="U608" s="844"/>
      <c r="V608" s="1528">
        <f>'2A Electricity regular'!V610</f>
        <v>20.179677419354839</v>
      </c>
      <c r="W608" s="1528"/>
      <c r="X608" s="1528"/>
      <c r="Y608" s="814"/>
      <c r="Z608" s="1519">
        <f t="shared" si="109"/>
        <v>20.383483870967741</v>
      </c>
      <c r="AA608" s="1519">
        <f t="shared" si="110"/>
        <v>9.1</v>
      </c>
      <c r="AB608" s="1519">
        <f t="shared" si="110"/>
        <v>9.1</v>
      </c>
      <c r="AC608" s="845"/>
      <c r="AD608" s="1520">
        <f t="shared" ref="AD608:AD614" si="111">IF(H608=X$593,Z608,0)</f>
        <v>0</v>
      </c>
      <c r="AE608" s="1520"/>
      <c r="AF608" s="1520"/>
      <c r="AG608" s="201"/>
      <c r="AL608" s="1030"/>
      <c r="AM608" s="1031"/>
      <c r="AN608" s="1031"/>
      <c r="AO608" s="1031"/>
    </row>
    <row r="609" spans="8:41" s="201" customFormat="1" ht="19" hidden="1" customHeight="1" outlineLevel="1" x14ac:dyDescent="0.15">
      <c r="H609" s="852" t="str">
        <f t="shared" si="108"/>
        <v>Davos</v>
      </c>
      <c r="I609" s="814"/>
      <c r="J609" s="814"/>
      <c r="K609" s="814"/>
      <c r="L609" s="814"/>
      <c r="M609" s="814"/>
      <c r="N609" s="1528">
        <f>'2A Electricity regular'!N611</f>
        <v>10.6</v>
      </c>
      <c r="O609" s="1528"/>
      <c r="P609" s="1528"/>
      <c r="Q609" s="844"/>
      <c r="R609" s="1528">
        <f>'2A Electricity regular'!R611</f>
        <v>12.3</v>
      </c>
      <c r="S609" s="1528"/>
      <c r="T609" s="1528"/>
      <c r="U609" s="844"/>
      <c r="V609" s="1528">
        <f>'2A Electricity regular'!V611</f>
        <v>11.4</v>
      </c>
      <c r="W609" s="1528"/>
      <c r="X609" s="1528"/>
      <c r="Y609" s="814"/>
      <c r="Z609" s="1519">
        <f t="shared" si="109"/>
        <v>11.433333333333332</v>
      </c>
      <c r="AA609" s="1519">
        <f t="shared" si="110"/>
        <v>9.1</v>
      </c>
      <c r="AB609" s="1519">
        <f t="shared" si="110"/>
        <v>9.1</v>
      </c>
      <c r="AC609" s="845"/>
      <c r="AD609" s="1520">
        <f t="shared" si="111"/>
        <v>0</v>
      </c>
      <c r="AE609" s="1520"/>
      <c r="AF609" s="1520"/>
      <c r="AL609" s="1031"/>
      <c r="AM609" s="1031"/>
      <c r="AN609" s="1031"/>
      <c r="AO609" s="1031"/>
    </row>
    <row r="610" spans="8:41" s="63" customFormat="1" ht="16" hidden="1" outlineLevel="1" x14ac:dyDescent="0.15">
      <c r="H610" s="852" t="str">
        <f t="shared" si="108"/>
        <v>Ginevra</v>
      </c>
      <c r="I610" s="814"/>
      <c r="J610" s="814"/>
      <c r="K610" s="814"/>
      <c r="L610" s="814"/>
      <c r="M610" s="814"/>
      <c r="N610" s="1528">
        <f>'2A Electricity regular'!N612</f>
        <v>20.847356321839079</v>
      </c>
      <c r="O610" s="1528"/>
      <c r="P610" s="1528"/>
      <c r="Q610" s="844"/>
      <c r="R610" s="1528">
        <f>'2A Electricity regular'!R612</f>
        <v>23.107741935483865</v>
      </c>
      <c r="S610" s="1528"/>
      <c r="T610" s="1528"/>
      <c r="U610" s="844"/>
      <c r="V610" s="1528">
        <f>'2A Electricity regular'!V612</f>
        <v>21.791935483870972</v>
      </c>
      <c r="W610" s="1528"/>
      <c r="X610" s="1528"/>
      <c r="Y610" s="814"/>
      <c r="Z610" s="1519">
        <f t="shared" si="109"/>
        <v>21.915677913731304</v>
      </c>
      <c r="AA610" s="1519">
        <f t="shared" si="110"/>
        <v>9.1</v>
      </c>
      <c r="AB610" s="1519">
        <f t="shared" si="110"/>
        <v>9.1</v>
      </c>
      <c r="AC610" s="845"/>
      <c r="AD610" s="1520">
        <f t="shared" si="111"/>
        <v>0</v>
      </c>
      <c r="AE610" s="1520"/>
      <c r="AF610" s="1520"/>
      <c r="AG610" s="201"/>
      <c r="AL610" s="1030"/>
      <c r="AM610" s="1031"/>
      <c r="AN610" s="1031"/>
      <c r="AO610" s="1031"/>
    </row>
    <row r="611" spans="8:41" s="63" customFormat="1" ht="16" hidden="1" outlineLevel="1" x14ac:dyDescent="0.15">
      <c r="H611" s="852" t="str">
        <f t="shared" si="108"/>
        <v>La-Chaux-de-Fonds</v>
      </c>
      <c r="I611" s="814"/>
      <c r="J611" s="814"/>
      <c r="K611" s="814"/>
      <c r="L611" s="814"/>
      <c r="M611" s="814"/>
      <c r="N611" s="1528">
        <f>'2A Electricity regular'!N613</f>
        <v>16.245333333333335</v>
      </c>
      <c r="O611" s="1528"/>
      <c r="P611" s="1528"/>
      <c r="Q611" s="844"/>
      <c r="R611" s="1528">
        <f>'2A Electricity regular'!R613</f>
        <v>18.256774193548388</v>
      </c>
      <c r="S611" s="1528"/>
      <c r="T611" s="1528"/>
      <c r="U611" s="844"/>
      <c r="V611" s="1528">
        <f>'2A Electricity regular'!V613</f>
        <v>17.132903225806452</v>
      </c>
      <c r="W611" s="1528"/>
      <c r="X611" s="1528"/>
      <c r="Y611" s="974"/>
      <c r="Z611" s="1519">
        <f t="shared" ref="Z611" si="112">(N611+R611+V611)/3</f>
        <v>17.211670250896059</v>
      </c>
      <c r="AA611" s="1519">
        <f t="shared" si="110"/>
        <v>9.1</v>
      </c>
      <c r="AB611" s="1519">
        <f t="shared" si="110"/>
        <v>9.1</v>
      </c>
      <c r="AC611" s="845"/>
      <c r="AD611" s="1520">
        <f t="shared" ref="AD611" si="113">IF(H611=X$593,Z611,0)</f>
        <v>0</v>
      </c>
      <c r="AE611" s="1520"/>
      <c r="AF611" s="1520"/>
      <c r="AG611" s="201"/>
      <c r="AL611" s="1030"/>
      <c r="AM611" s="1031"/>
      <c r="AN611" s="1031"/>
      <c r="AO611" s="1031"/>
    </row>
    <row r="612" spans="8:41" s="63" customFormat="1" ht="16" hidden="1" outlineLevel="1" x14ac:dyDescent="0.15">
      <c r="H612" s="852" t="str">
        <f t="shared" si="108"/>
        <v>Lugano</v>
      </c>
      <c r="I612" s="814"/>
      <c r="J612" s="814"/>
      <c r="K612" s="814"/>
      <c r="L612" s="814"/>
      <c r="M612" s="814"/>
      <c r="N612" s="1528">
        <f>'2A Electricity regular'!N614</f>
        <v>22.057333333333336</v>
      </c>
      <c r="O612" s="1528"/>
      <c r="P612" s="1528"/>
      <c r="Q612" s="844"/>
      <c r="R612" s="1528">
        <f>'2A Electricity regular'!R614</f>
        <v>24.600967741935484</v>
      </c>
      <c r="S612" s="1528"/>
      <c r="T612" s="1528"/>
      <c r="U612" s="844"/>
      <c r="V612" s="1528">
        <f>'2A Electricity regular'!V614</f>
        <v>23.465806451612902</v>
      </c>
      <c r="W612" s="1528"/>
      <c r="X612" s="1528"/>
      <c r="Y612" s="814"/>
      <c r="Z612" s="1519">
        <f t="shared" si="109"/>
        <v>23.374702508960578</v>
      </c>
      <c r="AA612" s="1519">
        <f t="shared" si="110"/>
        <v>9.1</v>
      </c>
      <c r="AB612" s="1519">
        <f t="shared" si="110"/>
        <v>9.1</v>
      </c>
      <c r="AC612" s="845"/>
      <c r="AD612" s="1520">
        <f t="shared" si="111"/>
        <v>0</v>
      </c>
      <c r="AE612" s="1520"/>
      <c r="AF612" s="1520"/>
      <c r="AG612" s="201"/>
      <c r="AL612" s="1030"/>
      <c r="AM612" s="1031"/>
      <c r="AN612" s="1031"/>
      <c r="AO612" s="1031"/>
    </row>
    <row r="613" spans="8:41" s="63" customFormat="1" ht="16" hidden="1" outlineLevel="1" x14ac:dyDescent="0.15">
      <c r="H613" s="852" t="str">
        <f t="shared" si="108"/>
        <v>San Gallo</v>
      </c>
      <c r="I613" s="814"/>
      <c r="J613" s="814"/>
      <c r="K613" s="814"/>
      <c r="L613" s="814"/>
      <c r="M613" s="814"/>
      <c r="N613" s="1528">
        <f>'2A Electricity regular'!N615</f>
        <v>17.133333333333333</v>
      </c>
      <c r="O613" s="1528"/>
      <c r="P613" s="1528"/>
      <c r="Q613" s="844"/>
      <c r="R613" s="1528">
        <f>'2A Electricity regular'!R615</f>
        <v>19.345806451612908</v>
      </c>
      <c r="S613" s="1528"/>
      <c r="T613" s="1528"/>
      <c r="U613" s="844"/>
      <c r="V613" s="1528">
        <f>'2A Electricity regular'!V615</f>
        <v>18.054193548387097</v>
      </c>
      <c r="W613" s="1528"/>
      <c r="X613" s="1528"/>
      <c r="Y613" s="814"/>
      <c r="Z613" s="1519">
        <f t="shared" si="109"/>
        <v>18.177777777777781</v>
      </c>
      <c r="AA613" s="1519">
        <f t="shared" si="110"/>
        <v>9.1</v>
      </c>
      <c r="AB613" s="1519">
        <f t="shared" si="110"/>
        <v>9.1</v>
      </c>
      <c r="AC613" s="845"/>
      <c r="AD613" s="1520">
        <f t="shared" si="111"/>
        <v>0</v>
      </c>
      <c r="AE613" s="1520"/>
      <c r="AF613" s="1520"/>
      <c r="AG613" s="201"/>
      <c r="AL613" s="1030"/>
      <c r="AM613" s="1031"/>
      <c r="AN613" s="1031"/>
      <c r="AO613" s="1031"/>
    </row>
    <row r="614" spans="8:41" s="63" customFormat="1" ht="16" hidden="1" outlineLevel="1" x14ac:dyDescent="0.15">
      <c r="H614" s="852" t="str">
        <f t="shared" si="108"/>
        <v>Zurigo</v>
      </c>
      <c r="I614" s="814"/>
      <c r="J614" s="814"/>
      <c r="K614" s="814"/>
      <c r="L614" s="814"/>
      <c r="M614" s="814"/>
      <c r="N614" s="1528">
        <f>'2A Electricity regular'!N616</f>
        <v>19.078666666666667</v>
      </c>
      <c r="O614" s="1528"/>
      <c r="P614" s="1528"/>
      <c r="Q614" s="844"/>
      <c r="R614" s="1528">
        <f>'2A Electricity regular'!R616</f>
        <v>21.119032258064514</v>
      </c>
      <c r="S614" s="1528"/>
      <c r="T614" s="1528"/>
      <c r="U614" s="844"/>
      <c r="V614" s="1528">
        <f>'2A Electricity regular'!V616</f>
        <v>19.77225806451613</v>
      </c>
      <c r="W614" s="1528"/>
      <c r="X614" s="1528"/>
      <c r="Y614" s="814"/>
      <c r="Z614" s="1519">
        <f t="shared" si="109"/>
        <v>19.98998566308244</v>
      </c>
      <c r="AA614" s="1519">
        <f t="shared" si="110"/>
        <v>9.1</v>
      </c>
      <c r="AB614" s="1519">
        <f t="shared" si="110"/>
        <v>9.1</v>
      </c>
      <c r="AC614" s="845"/>
      <c r="AD614" s="1520">
        <f t="shared" si="111"/>
        <v>0</v>
      </c>
      <c r="AE614" s="1520"/>
      <c r="AF614" s="1520"/>
      <c r="AG614" s="201"/>
      <c r="AL614" s="1030"/>
      <c r="AM614" s="1031"/>
      <c r="AN614" s="1031"/>
      <c r="AO614" s="1031"/>
    </row>
    <row r="615" spans="8:41" s="63" customFormat="1" ht="16" hidden="1" outlineLevel="1" x14ac:dyDescent="0.15">
      <c r="H615" s="836"/>
      <c r="I615" s="837"/>
      <c r="J615" s="837"/>
      <c r="K615" s="837"/>
      <c r="L615" s="837"/>
      <c r="M615" s="837"/>
      <c r="N615" s="846"/>
      <c r="O615" s="846"/>
      <c r="P615" s="846"/>
      <c r="Q615" s="846"/>
      <c r="R615" s="846"/>
      <c r="S615" s="846"/>
      <c r="T615" s="846"/>
      <c r="U615" s="853"/>
      <c r="V615" s="854"/>
      <c r="W615" s="855"/>
      <c r="X615" s="855"/>
      <c r="Y615" s="839"/>
      <c r="Z615" s="839"/>
      <c r="AA615" s="839"/>
      <c r="AB615" s="840"/>
      <c r="AC615" s="840"/>
      <c r="AD615" s="840"/>
      <c r="AE615" s="841"/>
      <c r="AG615" s="201"/>
      <c r="AL615" s="1030"/>
      <c r="AM615" s="1031"/>
      <c r="AN615" s="1031"/>
      <c r="AO615" s="1031"/>
    </row>
    <row r="616" spans="8:41" s="63" customFormat="1" hidden="1" outlineLevel="1" x14ac:dyDescent="0.15">
      <c r="H616" s="836" t="s">
        <v>98</v>
      </c>
      <c r="I616" s="837"/>
      <c r="J616" s="837"/>
      <c r="K616" s="837"/>
      <c r="L616" s="837"/>
      <c r="M616" s="837"/>
      <c r="N616" s="1568" t="s">
        <v>149</v>
      </c>
      <c r="O616" s="1568"/>
      <c r="P616" s="1568"/>
      <c r="Q616" s="851"/>
      <c r="R616" s="1568" t="s">
        <v>150</v>
      </c>
      <c r="S616" s="1568"/>
      <c r="T616" s="1568"/>
      <c r="U616" s="851"/>
      <c r="V616" s="1568" t="s">
        <v>151</v>
      </c>
      <c r="W616" s="1568"/>
      <c r="X616" s="1568"/>
      <c r="Y616" s="843"/>
      <c r="Z616" s="1563" t="s">
        <v>155</v>
      </c>
      <c r="AA616" s="1563"/>
      <c r="AB616" s="1563"/>
      <c r="AC616" s="812"/>
      <c r="AD616" s="1561">
        <f>SUM(AD617:AF624)</f>
        <v>0</v>
      </c>
      <c r="AE616" s="1562"/>
      <c r="AF616" s="1562"/>
      <c r="AL616" s="1030"/>
      <c r="AM616" s="1031"/>
      <c r="AN616" s="1031"/>
      <c r="AO616" s="1031"/>
    </row>
    <row r="617" spans="8:41" s="63" customFormat="1" ht="16" hidden="1" outlineLevel="1" x14ac:dyDescent="0.15">
      <c r="H617" s="852" t="str">
        <f t="shared" ref="H617:H624" si="114">H596</f>
        <v>Basilea</v>
      </c>
      <c r="I617" s="814"/>
      <c r="J617" s="814"/>
      <c r="K617" s="814"/>
      <c r="L617" s="814"/>
      <c r="M617" s="814"/>
      <c r="N617" s="1528">
        <f>'2A Electricity regular'!N619</f>
        <v>17.377333333333333</v>
      </c>
      <c r="O617" s="1528"/>
      <c r="P617" s="1528"/>
      <c r="Q617" s="844"/>
      <c r="R617" s="1528">
        <f>'2A Electricity regular'!R619</f>
        <v>12.674193548387098</v>
      </c>
      <c r="S617" s="1528"/>
      <c r="T617" s="1528"/>
      <c r="U617" s="844"/>
      <c r="V617" s="1528">
        <f>'2A Electricity regular'!V619</f>
        <v>7.6366666666666649</v>
      </c>
      <c r="W617" s="1528"/>
      <c r="X617" s="1528"/>
      <c r="Y617" s="814"/>
      <c r="Z617" s="1519">
        <f t="shared" ref="Z617:Z624" si="115">(N617+R617+V617)/3</f>
        <v>12.5627311827957</v>
      </c>
      <c r="AA617" s="1519">
        <f t="shared" ref="AA617:AB624" si="116">(4.8+9.5+13)/3</f>
        <v>9.1</v>
      </c>
      <c r="AB617" s="1519">
        <f t="shared" si="116"/>
        <v>9.1</v>
      </c>
      <c r="AC617" s="845"/>
      <c r="AD617" s="1520">
        <f t="shared" ref="AD617:AD624" si="117">IF(H617=X$593,Z617,0)</f>
        <v>0</v>
      </c>
      <c r="AE617" s="1520"/>
      <c r="AF617" s="1520"/>
      <c r="AL617" s="1030"/>
      <c r="AM617" s="1031"/>
      <c r="AN617" s="1031"/>
      <c r="AO617" s="1031"/>
    </row>
    <row r="618" spans="8:41" s="63" customFormat="1" ht="16" hidden="1" outlineLevel="1" x14ac:dyDescent="0.15">
      <c r="H618" s="852" t="str">
        <f t="shared" si="114"/>
        <v>Berna</v>
      </c>
      <c r="I618" s="814"/>
      <c r="J618" s="814"/>
      <c r="K618" s="814"/>
      <c r="L618" s="814"/>
      <c r="M618" s="814"/>
      <c r="N618" s="1528">
        <f>'2A Electricity regular'!N620</f>
        <v>16.302666666666667</v>
      </c>
      <c r="O618" s="1528"/>
      <c r="P618" s="1528"/>
      <c r="Q618" s="844"/>
      <c r="R618" s="1528">
        <f>'2A Electricity regular'!R620</f>
        <v>11.354193548387098</v>
      </c>
      <c r="S618" s="1528"/>
      <c r="T618" s="1528"/>
      <c r="U618" s="844"/>
      <c r="V618" s="1528">
        <f>'2A Electricity regular'!V620</f>
        <v>5.9429999999999996</v>
      </c>
      <c r="W618" s="1528"/>
      <c r="X618" s="1528"/>
      <c r="Y618" s="814"/>
      <c r="Z618" s="1519">
        <f t="shared" si="115"/>
        <v>11.199953405017922</v>
      </c>
      <c r="AA618" s="1519">
        <f t="shared" si="116"/>
        <v>9.1</v>
      </c>
      <c r="AB618" s="1519">
        <f t="shared" si="116"/>
        <v>9.1</v>
      </c>
      <c r="AC618" s="845"/>
      <c r="AD618" s="1520">
        <f t="shared" si="117"/>
        <v>0</v>
      </c>
      <c r="AE618" s="1520"/>
      <c r="AF618" s="1520"/>
      <c r="AL618" s="1030"/>
      <c r="AM618" s="1031"/>
      <c r="AN618" s="1031"/>
      <c r="AO618" s="1031"/>
    </row>
    <row r="619" spans="8:41" s="201" customFormat="1" ht="19" hidden="1" customHeight="1" outlineLevel="1" x14ac:dyDescent="0.15">
      <c r="H619" s="852" t="str">
        <f t="shared" si="114"/>
        <v>Davos</v>
      </c>
      <c r="I619" s="814"/>
      <c r="J619" s="814"/>
      <c r="K619" s="814"/>
      <c r="L619" s="814"/>
      <c r="M619" s="814"/>
      <c r="N619" s="1528">
        <f>'2A Electricity regular'!N621</f>
        <v>9.3000000000000007</v>
      </c>
      <c r="O619" s="1528"/>
      <c r="P619" s="1528"/>
      <c r="Q619" s="844"/>
      <c r="R619" s="1528">
        <f>'2A Electricity regular'!R621</f>
        <v>5.2</v>
      </c>
      <c r="S619" s="1528"/>
      <c r="T619" s="1528"/>
      <c r="U619" s="844"/>
      <c r="V619" s="1528">
        <f>'2A Electricity regular'!V621</f>
        <v>-0.6</v>
      </c>
      <c r="W619" s="1528"/>
      <c r="X619" s="1528"/>
      <c r="Y619" s="814"/>
      <c r="Z619" s="1519">
        <f t="shared" si="115"/>
        <v>4.6333333333333337</v>
      </c>
      <c r="AA619" s="1519">
        <f t="shared" si="116"/>
        <v>9.1</v>
      </c>
      <c r="AB619" s="1519">
        <f t="shared" si="116"/>
        <v>9.1</v>
      </c>
      <c r="AC619" s="845"/>
      <c r="AD619" s="1520">
        <f t="shared" si="117"/>
        <v>0</v>
      </c>
      <c r="AE619" s="1520"/>
      <c r="AF619" s="1520"/>
      <c r="AL619" s="1031"/>
      <c r="AM619" s="1031"/>
      <c r="AN619" s="1031"/>
      <c r="AO619" s="1031"/>
    </row>
    <row r="620" spans="8:41" s="63" customFormat="1" ht="16" hidden="1" outlineLevel="1" x14ac:dyDescent="0.15">
      <c r="H620" s="852" t="str">
        <f t="shared" si="114"/>
        <v>Ginevra</v>
      </c>
      <c r="I620" s="814"/>
      <c r="J620" s="814"/>
      <c r="K620" s="814"/>
      <c r="L620" s="814"/>
      <c r="M620" s="814"/>
      <c r="N620" s="1528">
        <f>'2A Electricity regular'!N622</f>
        <v>17.806666666666665</v>
      </c>
      <c r="O620" s="1528"/>
      <c r="P620" s="1528"/>
      <c r="Q620" s="844"/>
      <c r="R620" s="1528">
        <f>'2A Electricity regular'!R622</f>
        <v>13.015483870967742</v>
      </c>
      <c r="S620" s="1528"/>
      <c r="T620" s="1528"/>
      <c r="U620" s="844"/>
      <c r="V620" s="1528">
        <f>'2A Electricity regular'!V622</f>
        <v>7.7520000000000007</v>
      </c>
      <c r="W620" s="1528"/>
      <c r="X620" s="1528"/>
      <c r="Y620" s="814"/>
      <c r="Z620" s="1519">
        <f t="shared" si="115"/>
        <v>12.858050179211469</v>
      </c>
      <c r="AA620" s="1519">
        <f t="shared" si="116"/>
        <v>9.1</v>
      </c>
      <c r="AB620" s="1519">
        <f t="shared" si="116"/>
        <v>9.1</v>
      </c>
      <c r="AC620" s="845"/>
      <c r="AD620" s="1520">
        <f t="shared" si="117"/>
        <v>0</v>
      </c>
      <c r="AE620" s="1520"/>
      <c r="AF620" s="1520"/>
      <c r="AL620" s="1030"/>
      <c r="AM620" s="1031"/>
      <c r="AN620" s="1031"/>
      <c r="AO620" s="1031"/>
    </row>
    <row r="621" spans="8:41" s="63" customFormat="1" ht="16" hidden="1" outlineLevel="1" x14ac:dyDescent="0.15">
      <c r="H621" s="852" t="str">
        <f t="shared" si="114"/>
        <v>La-Chaux-de-Fonds</v>
      </c>
      <c r="I621" s="814"/>
      <c r="J621" s="814"/>
      <c r="K621" s="814"/>
      <c r="L621" s="814"/>
      <c r="M621" s="814"/>
      <c r="N621" s="1528">
        <f>'2A Electricity regular'!N623</f>
        <v>13.990666666666666</v>
      </c>
      <c r="O621" s="1528"/>
      <c r="P621" s="1528"/>
      <c r="Q621" s="844"/>
      <c r="R621" s="1528">
        <f>'2A Electricity regular'!R623</f>
        <v>10.139677419354841</v>
      </c>
      <c r="S621" s="1528"/>
      <c r="T621" s="1528"/>
      <c r="U621" s="844"/>
      <c r="V621" s="1528">
        <f>'2A Electricity regular'!V623</f>
        <v>5.2726666666666677</v>
      </c>
      <c r="W621" s="1528"/>
      <c r="X621" s="1528"/>
      <c r="Y621" s="974"/>
      <c r="Z621" s="1519">
        <f t="shared" ref="Z621" si="118">(N621+R621+V621)/3</f>
        <v>9.8010035842293917</v>
      </c>
      <c r="AA621" s="1519">
        <f t="shared" si="116"/>
        <v>9.1</v>
      </c>
      <c r="AB621" s="1519">
        <f t="shared" si="116"/>
        <v>9.1</v>
      </c>
      <c r="AC621" s="845"/>
      <c r="AD621" s="1520">
        <f t="shared" ref="AD621" si="119">IF(H621=X$593,Z621,0)</f>
        <v>0</v>
      </c>
      <c r="AE621" s="1520"/>
      <c r="AF621" s="1520"/>
      <c r="AL621" s="1030"/>
      <c r="AM621" s="1031"/>
      <c r="AN621" s="1031"/>
      <c r="AO621" s="1031"/>
    </row>
    <row r="622" spans="8:41" s="63" customFormat="1" ht="16" hidden="1" outlineLevel="1" x14ac:dyDescent="0.15">
      <c r="H622" s="852" t="str">
        <f t="shared" si="114"/>
        <v>Lugano</v>
      </c>
      <c r="I622" s="814"/>
      <c r="J622" s="814"/>
      <c r="K622" s="814"/>
      <c r="L622" s="814"/>
      <c r="M622" s="814"/>
      <c r="N622" s="1528">
        <f>'2A Electricity regular'!N624</f>
        <v>19.737666666666666</v>
      </c>
      <c r="O622" s="1528"/>
      <c r="P622" s="1528"/>
      <c r="Q622" s="844"/>
      <c r="R622" s="1528">
        <f>'2A Electricity regular'!R624</f>
        <v>14.745161290322581</v>
      </c>
      <c r="S622" s="1528"/>
      <c r="T622" s="1528"/>
      <c r="U622" s="844"/>
      <c r="V622" s="1528">
        <f>'2A Electricity regular'!V624</f>
        <v>9.6989999999999998</v>
      </c>
      <c r="W622" s="1528"/>
      <c r="X622" s="1528"/>
      <c r="Y622" s="814"/>
      <c r="Z622" s="1519">
        <f t="shared" si="115"/>
        <v>14.727275985663082</v>
      </c>
      <c r="AA622" s="1519">
        <f t="shared" si="116"/>
        <v>9.1</v>
      </c>
      <c r="AB622" s="1519">
        <f t="shared" si="116"/>
        <v>9.1</v>
      </c>
      <c r="AC622" s="845"/>
      <c r="AD622" s="1520">
        <f t="shared" si="117"/>
        <v>0</v>
      </c>
      <c r="AE622" s="1520"/>
      <c r="AF622" s="1520"/>
      <c r="AL622" s="1030"/>
      <c r="AM622" s="1031"/>
      <c r="AN622" s="1031"/>
      <c r="AO622" s="1031"/>
    </row>
    <row r="623" spans="8:41" s="63" customFormat="1" ht="16" hidden="1" outlineLevel="1" x14ac:dyDescent="0.15">
      <c r="H623" s="852" t="str">
        <f t="shared" si="114"/>
        <v>San Gallo</v>
      </c>
      <c r="I623" s="814"/>
      <c r="J623" s="814"/>
      <c r="K623" s="814"/>
      <c r="L623" s="814"/>
      <c r="M623" s="814"/>
      <c r="N623" s="1528">
        <f>'2A Electricity regular'!N625</f>
        <v>14.250333333333336</v>
      </c>
      <c r="O623" s="1528"/>
      <c r="P623" s="1528"/>
      <c r="Q623" s="844"/>
      <c r="R623" s="1528">
        <f>'2A Electricity regular'!R625</f>
        <v>10.140420757363255</v>
      </c>
      <c r="S623" s="1528"/>
      <c r="T623" s="1528"/>
      <c r="U623" s="844"/>
      <c r="V623" s="1528">
        <f>'2A Electricity regular'!V625</f>
        <v>5.4262142857142859</v>
      </c>
      <c r="W623" s="1528"/>
      <c r="X623" s="1528"/>
      <c r="Y623" s="814"/>
      <c r="Z623" s="1519">
        <f t="shared" si="115"/>
        <v>9.9389894588036256</v>
      </c>
      <c r="AA623" s="1519">
        <f t="shared" si="116"/>
        <v>9.1</v>
      </c>
      <c r="AB623" s="1519">
        <f t="shared" si="116"/>
        <v>9.1</v>
      </c>
      <c r="AC623" s="845"/>
      <c r="AD623" s="1520">
        <f t="shared" si="117"/>
        <v>0</v>
      </c>
      <c r="AE623" s="1520"/>
      <c r="AF623" s="1520"/>
      <c r="AL623" s="1030"/>
      <c r="AM623" s="1031"/>
      <c r="AN623" s="1031"/>
      <c r="AO623" s="1031"/>
    </row>
    <row r="624" spans="8:41" s="63" customFormat="1" ht="16" hidden="1" outlineLevel="1" x14ac:dyDescent="0.15">
      <c r="H624" s="852" t="str">
        <f t="shared" si="114"/>
        <v>Zurigo</v>
      </c>
      <c r="I624" s="814"/>
      <c r="J624" s="814"/>
      <c r="K624" s="814"/>
      <c r="L624" s="814"/>
      <c r="M624" s="814"/>
      <c r="N624" s="1528">
        <f>'2A Electricity regular'!N626</f>
        <v>16.004666666666665</v>
      </c>
      <c r="O624" s="1528"/>
      <c r="P624" s="1528"/>
      <c r="Q624" s="844"/>
      <c r="R624" s="1528">
        <f>'2A Electricity regular'!R626</f>
        <v>11.286129032258064</v>
      </c>
      <c r="S624" s="1528"/>
      <c r="T624" s="1528"/>
      <c r="U624" s="844"/>
      <c r="V624" s="1528">
        <f>'2A Electricity regular'!V626</f>
        <v>6.2376666666666658</v>
      </c>
      <c r="W624" s="1528"/>
      <c r="X624" s="1528"/>
      <c r="Y624" s="814"/>
      <c r="Z624" s="1519">
        <f t="shared" si="115"/>
        <v>11.176154121863798</v>
      </c>
      <c r="AA624" s="1519">
        <f t="shared" si="116"/>
        <v>9.1</v>
      </c>
      <c r="AB624" s="1519">
        <f t="shared" si="116"/>
        <v>9.1</v>
      </c>
      <c r="AC624" s="845"/>
      <c r="AD624" s="1520">
        <f t="shared" si="117"/>
        <v>0</v>
      </c>
      <c r="AE624" s="1520"/>
      <c r="AF624" s="1520"/>
      <c r="AL624" s="1030"/>
      <c r="AM624" s="1031"/>
      <c r="AN624" s="1031"/>
      <c r="AO624" s="1031"/>
    </row>
    <row r="625" spans="8:68" s="63" customFormat="1" ht="16" hidden="1" outlineLevel="1" x14ac:dyDescent="0.15">
      <c r="H625" s="836"/>
      <c r="I625" s="837"/>
      <c r="J625" s="837"/>
      <c r="K625" s="837"/>
      <c r="L625" s="837"/>
      <c r="M625" s="837"/>
      <c r="N625" s="846"/>
      <c r="O625" s="846"/>
      <c r="P625" s="846"/>
      <c r="Q625" s="846"/>
      <c r="R625" s="846"/>
      <c r="S625" s="846"/>
      <c r="T625" s="846"/>
      <c r="U625" s="853"/>
      <c r="V625" s="854"/>
      <c r="W625" s="855"/>
      <c r="X625" s="855"/>
      <c r="Y625" s="839"/>
      <c r="Z625" s="839"/>
      <c r="AA625" s="840"/>
      <c r="AB625" s="840"/>
      <c r="AC625" s="840"/>
      <c r="AD625" s="841"/>
      <c r="AF625" s="201"/>
      <c r="AL625" s="1030"/>
      <c r="AM625" s="1031"/>
      <c r="AN625" s="1031"/>
      <c r="AO625" s="1031"/>
    </row>
    <row r="626" spans="8:68" s="63" customFormat="1" hidden="1" outlineLevel="1" x14ac:dyDescent="0.15">
      <c r="H626" s="836" t="s">
        <v>99</v>
      </c>
      <c r="I626" s="837"/>
      <c r="J626" s="837"/>
      <c r="K626" s="837"/>
      <c r="L626" s="837"/>
      <c r="M626" s="837"/>
      <c r="N626" s="1568" t="s">
        <v>152</v>
      </c>
      <c r="O626" s="1568"/>
      <c r="P626" s="1568"/>
      <c r="Q626" s="851"/>
      <c r="R626" s="1568" t="s">
        <v>153</v>
      </c>
      <c r="S626" s="1568"/>
      <c r="T626" s="1568"/>
      <c r="U626" s="851"/>
      <c r="V626" s="1568" t="s">
        <v>154</v>
      </c>
      <c r="W626" s="1568"/>
      <c r="X626" s="1568"/>
      <c r="Y626" s="843"/>
      <c r="Z626" s="1563" t="s">
        <v>155</v>
      </c>
      <c r="AA626" s="1563"/>
      <c r="AB626" s="1563"/>
      <c r="AC626" s="812"/>
      <c r="AD626" s="1561">
        <f>SUM(AD627:AF634)</f>
        <v>0</v>
      </c>
      <c r="AE626" s="1562"/>
      <c r="AF626" s="1562"/>
      <c r="AL626" s="1030"/>
      <c r="AM626" s="1031"/>
      <c r="AN626" s="1031"/>
      <c r="AO626" s="1031"/>
    </row>
    <row r="627" spans="8:68" s="63" customFormat="1" ht="16" hidden="1" outlineLevel="1" x14ac:dyDescent="0.15">
      <c r="H627" s="852" t="str">
        <f>H596</f>
        <v>Basilea</v>
      </c>
      <c r="I627" s="814"/>
      <c r="J627" s="814"/>
      <c r="K627" s="814"/>
      <c r="L627" s="814"/>
      <c r="M627" s="814"/>
      <c r="N627" s="1528">
        <f>'2A Electricity regular'!N629</f>
        <v>3.6141935483870959</v>
      </c>
      <c r="O627" s="1528"/>
      <c r="P627" s="1528"/>
      <c r="Q627" s="844"/>
      <c r="R627" s="1528">
        <f>'2A Electricity regular'!R629</f>
        <v>2.770322580645161</v>
      </c>
      <c r="S627" s="1528"/>
      <c r="T627" s="1528"/>
      <c r="U627" s="844"/>
      <c r="V627" s="1528">
        <f>'2A Electricity regular'!V629</f>
        <v>3.4915640394088667</v>
      </c>
      <c r="W627" s="1528"/>
      <c r="X627" s="1528"/>
      <c r="Y627" s="814"/>
      <c r="Z627" s="1519">
        <f t="shared" ref="Z627:Z634" si="120">(N627+R627+V627)/3</f>
        <v>3.2920267228137079</v>
      </c>
      <c r="AA627" s="1519">
        <f t="shared" ref="AA627:AB634" si="121">(4.8+9.5+13)/3</f>
        <v>9.1</v>
      </c>
      <c r="AB627" s="1519">
        <f t="shared" si="121"/>
        <v>9.1</v>
      </c>
      <c r="AC627" s="845"/>
      <c r="AD627" s="1520">
        <f t="shared" ref="AD627:AD634" si="122">IF(H627=X$593,Z627,0)</f>
        <v>0</v>
      </c>
      <c r="AE627" s="1520"/>
      <c r="AF627" s="1520"/>
      <c r="AL627" s="1030"/>
      <c r="AM627" s="1031"/>
      <c r="AN627" s="1031"/>
      <c r="AO627" s="1031"/>
    </row>
    <row r="628" spans="8:68" s="63" customFormat="1" ht="16" hidden="1" outlineLevel="1" x14ac:dyDescent="0.15">
      <c r="H628" s="852" t="str">
        <f>H597</f>
        <v>Berna</v>
      </c>
      <c r="I628" s="814"/>
      <c r="J628" s="814"/>
      <c r="K628" s="814"/>
      <c r="L628" s="814"/>
      <c r="M628" s="814"/>
      <c r="N628" s="1528">
        <f>'2A Electricity regular'!N630</f>
        <v>1.5970967741935485</v>
      </c>
      <c r="O628" s="1528"/>
      <c r="P628" s="1528"/>
      <c r="Q628" s="844"/>
      <c r="R628" s="1528">
        <f>'2A Electricity regular'!R630</f>
        <v>1.0629032258064512</v>
      </c>
      <c r="S628" s="1528"/>
      <c r="T628" s="1528"/>
      <c r="U628" s="844"/>
      <c r="V628" s="1528">
        <f>'2A Electricity regular'!V630</f>
        <v>1.662992610837438</v>
      </c>
      <c r="W628" s="1528"/>
      <c r="X628" s="1528"/>
      <c r="Y628" s="814"/>
      <c r="Z628" s="1519">
        <f t="shared" si="120"/>
        <v>1.4409975369458126</v>
      </c>
      <c r="AA628" s="1519">
        <f t="shared" si="121"/>
        <v>9.1</v>
      </c>
      <c r="AB628" s="1519">
        <f t="shared" si="121"/>
        <v>9.1</v>
      </c>
      <c r="AC628" s="845"/>
      <c r="AD628" s="1520">
        <f t="shared" si="122"/>
        <v>0</v>
      </c>
      <c r="AE628" s="1520"/>
      <c r="AF628" s="1520"/>
      <c r="AL628" s="1030"/>
      <c r="AM628" s="1031"/>
      <c r="AN628" s="1031"/>
      <c r="AO628" s="1031"/>
    </row>
    <row r="629" spans="8:68" s="201" customFormat="1" ht="19" hidden="1" customHeight="1" outlineLevel="1" x14ac:dyDescent="0.15">
      <c r="H629" s="852" t="str">
        <f>H598</f>
        <v>Davos</v>
      </c>
      <c r="I629" s="814"/>
      <c r="J629" s="814"/>
      <c r="K629" s="814"/>
      <c r="L629" s="814"/>
      <c r="M629" s="814"/>
      <c r="N629" s="1528">
        <f>'2A Electricity regular'!N631</f>
        <v>-6</v>
      </c>
      <c r="O629" s="1528"/>
      <c r="P629" s="1528"/>
      <c r="Q629" s="844"/>
      <c r="R629" s="1528">
        <f>'2A Electricity regular'!R631</f>
        <v>-6.2</v>
      </c>
      <c r="S629" s="1528"/>
      <c r="T629" s="1528"/>
      <c r="U629" s="844"/>
      <c r="V629" s="1528">
        <f>'2A Electricity regular'!V631</f>
        <v>-5.4</v>
      </c>
      <c r="W629" s="1528"/>
      <c r="X629" s="1528"/>
      <c r="Y629" s="814"/>
      <c r="Z629" s="1519">
        <f t="shared" si="120"/>
        <v>-5.8666666666666671</v>
      </c>
      <c r="AA629" s="1519">
        <f t="shared" si="121"/>
        <v>9.1</v>
      </c>
      <c r="AB629" s="1519">
        <f t="shared" si="121"/>
        <v>9.1</v>
      </c>
      <c r="AC629" s="845"/>
      <c r="AD629" s="1520">
        <f t="shared" si="122"/>
        <v>0</v>
      </c>
      <c r="AE629" s="1520"/>
      <c r="AF629" s="1520"/>
      <c r="AL629" s="1031"/>
      <c r="AM629" s="1031"/>
      <c r="AN629" s="1031"/>
      <c r="AO629" s="1031"/>
    </row>
    <row r="630" spans="8:68" s="63" customFormat="1" ht="16" hidden="1" outlineLevel="1" x14ac:dyDescent="0.15">
      <c r="H630" s="852" t="str">
        <f>H599</f>
        <v>Ginevra</v>
      </c>
      <c r="I630" s="814"/>
      <c r="J630" s="814"/>
      <c r="K630" s="814"/>
      <c r="L630" s="814"/>
      <c r="M630" s="814"/>
      <c r="N630" s="1528">
        <f>'2A Electricity regular'!N632</f>
        <v>3.4409677419354834</v>
      </c>
      <c r="O630" s="1528"/>
      <c r="P630" s="1528"/>
      <c r="Q630" s="844"/>
      <c r="R630" s="1528">
        <f>'2A Electricity regular'!R632</f>
        <v>2.9022580645161296</v>
      </c>
      <c r="S630" s="1528"/>
      <c r="T630" s="1528"/>
      <c r="U630" s="844"/>
      <c r="V630" s="1528">
        <f>'2A Electricity regular'!V632</f>
        <v>3.4457389162561567</v>
      </c>
      <c r="W630" s="1528"/>
      <c r="X630" s="1528"/>
      <c r="Y630" s="814"/>
      <c r="Z630" s="1519">
        <f t="shared" si="120"/>
        <v>3.2629882409025903</v>
      </c>
      <c r="AA630" s="1519">
        <f t="shared" si="121"/>
        <v>9.1</v>
      </c>
      <c r="AB630" s="1519">
        <f t="shared" si="121"/>
        <v>9.1</v>
      </c>
      <c r="AC630" s="845"/>
      <c r="AD630" s="1520">
        <f t="shared" si="122"/>
        <v>0</v>
      </c>
      <c r="AE630" s="1520"/>
      <c r="AF630" s="1520"/>
      <c r="AL630" s="1030"/>
      <c r="AM630" s="1031"/>
      <c r="AN630" s="1031"/>
      <c r="AO630" s="1031"/>
    </row>
    <row r="631" spans="8:68" s="63" customFormat="1" ht="16" hidden="1" outlineLevel="1" x14ac:dyDescent="0.15">
      <c r="H631" s="852" t="str">
        <f>H600</f>
        <v>La-Chaux-de-Fonds</v>
      </c>
      <c r="I631" s="814"/>
      <c r="J631" s="814"/>
      <c r="K631" s="814"/>
      <c r="L631" s="814"/>
      <c r="M631" s="814"/>
      <c r="N631" s="1528">
        <f>'2A Electricity regular'!N633</f>
        <v>0.7338709677419355</v>
      </c>
      <c r="O631" s="1528"/>
      <c r="P631" s="1528"/>
      <c r="Q631" s="844"/>
      <c r="R631" s="1528">
        <f>'2A Electricity regular'!R633</f>
        <v>-0.36354838709677451</v>
      </c>
      <c r="S631" s="1528"/>
      <c r="T631" s="1528"/>
      <c r="U631" s="844"/>
      <c r="V631" s="1528">
        <f>'2A Electricity regular'!V633</f>
        <v>6.6551724137930895E-2</v>
      </c>
      <c r="W631" s="1528"/>
      <c r="X631" s="1528"/>
      <c r="Y631" s="974"/>
      <c r="Z631" s="1519">
        <f t="shared" ref="Z631" si="123">(N631+R631+V631)/3</f>
        <v>0.14562476826103063</v>
      </c>
      <c r="AA631" s="1519">
        <f t="shared" si="121"/>
        <v>9.1</v>
      </c>
      <c r="AB631" s="1519">
        <f t="shared" si="121"/>
        <v>9.1</v>
      </c>
      <c r="AC631" s="845"/>
      <c r="AD631" s="1520">
        <f t="shared" ref="AD631" si="124">IF(H631=X$593,Z631,0)</f>
        <v>0</v>
      </c>
      <c r="AE631" s="1520"/>
      <c r="AF631" s="1520"/>
      <c r="AL631" s="1030"/>
      <c r="AM631" s="1031"/>
      <c r="AN631" s="1031"/>
      <c r="AO631" s="1031"/>
    </row>
    <row r="632" spans="8:68" s="63" customFormat="1" ht="16" hidden="1" outlineLevel="1" x14ac:dyDescent="0.15">
      <c r="H632" s="852" t="str">
        <f t="shared" ref="H632" si="125">H601</f>
        <v>Lugano</v>
      </c>
      <c r="I632" s="814"/>
      <c r="J632" s="814"/>
      <c r="K632" s="814"/>
      <c r="L632" s="814"/>
      <c r="M632" s="814"/>
      <c r="N632" s="1528">
        <f>'2A Electricity regular'!N634</f>
        <v>5.60516129032258</v>
      </c>
      <c r="O632" s="1528"/>
      <c r="P632" s="1528"/>
      <c r="Q632" s="844"/>
      <c r="R632" s="1528">
        <f>'2A Electricity regular'!R634</f>
        <v>4.7138709677419355</v>
      </c>
      <c r="S632" s="1528"/>
      <c r="T632" s="1528"/>
      <c r="U632" s="844"/>
      <c r="V632" s="1528">
        <f>'2A Electricity regular'!V634</f>
        <v>5.580492610837438</v>
      </c>
      <c r="W632" s="1528"/>
      <c r="X632" s="1528"/>
      <c r="Y632" s="814"/>
      <c r="Z632" s="1519">
        <f t="shared" si="120"/>
        <v>5.2998416229673175</v>
      </c>
      <c r="AA632" s="1519">
        <f t="shared" si="121"/>
        <v>9.1</v>
      </c>
      <c r="AB632" s="1519">
        <f t="shared" si="121"/>
        <v>9.1</v>
      </c>
      <c r="AC632" s="845"/>
      <c r="AD632" s="1520">
        <f t="shared" si="122"/>
        <v>0</v>
      </c>
      <c r="AE632" s="1520"/>
      <c r="AF632" s="1520"/>
      <c r="AL632" s="1030"/>
      <c r="AM632" s="1031"/>
      <c r="AN632" s="1031"/>
      <c r="AO632" s="1031"/>
    </row>
    <row r="633" spans="8:68" s="63" customFormat="1" ht="16" hidden="1" outlineLevel="1" x14ac:dyDescent="0.15">
      <c r="H633" s="852" t="str">
        <f>H602</f>
        <v>San Gallo</v>
      </c>
      <c r="I633" s="814"/>
      <c r="J633" s="814"/>
      <c r="K633" s="814"/>
      <c r="L633" s="814"/>
      <c r="M633" s="814"/>
      <c r="N633" s="1528">
        <f>'2A Electricity regular'!N635</f>
        <v>1.8374193548387097</v>
      </c>
      <c r="O633" s="1528"/>
      <c r="P633" s="1528"/>
      <c r="Q633" s="844"/>
      <c r="R633" s="1528">
        <f>'2A Electricity regular'!R635</f>
        <v>0.37225806451612903</v>
      </c>
      <c r="S633" s="1528"/>
      <c r="T633" s="1528"/>
      <c r="U633" s="844"/>
      <c r="V633" s="1528">
        <f>'2A Electricity regular'!V635</f>
        <v>0.58261083743842368</v>
      </c>
      <c r="W633" s="1528"/>
      <c r="X633" s="1528"/>
      <c r="Y633" s="814"/>
      <c r="Z633" s="1519">
        <f t="shared" si="120"/>
        <v>0.93076275226442073</v>
      </c>
      <c r="AA633" s="1519">
        <f t="shared" si="121"/>
        <v>9.1</v>
      </c>
      <c r="AB633" s="1519">
        <f t="shared" si="121"/>
        <v>9.1</v>
      </c>
      <c r="AC633" s="845"/>
      <c r="AD633" s="1520">
        <f t="shared" si="122"/>
        <v>0</v>
      </c>
      <c r="AE633" s="1520"/>
      <c r="AF633" s="1520"/>
      <c r="AL633" s="1030"/>
      <c r="AM633" s="1031"/>
      <c r="AN633" s="1031"/>
      <c r="AO633" s="1031"/>
    </row>
    <row r="634" spans="8:68" s="63" customFormat="1" ht="16" hidden="1" outlineLevel="1" x14ac:dyDescent="0.15">
      <c r="H634" s="852" t="str">
        <f>H603</f>
        <v>Zurigo</v>
      </c>
      <c r="I634" s="814"/>
      <c r="J634" s="814"/>
      <c r="K634" s="814"/>
      <c r="L634" s="814"/>
      <c r="M634" s="814"/>
      <c r="N634" s="1528">
        <f>'2A Electricity regular'!N636</f>
        <v>2.2954838709677423</v>
      </c>
      <c r="O634" s="1528"/>
      <c r="P634" s="1528"/>
      <c r="Q634" s="844"/>
      <c r="R634" s="1528">
        <f>'2A Electricity regular'!R636</f>
        <v>1.4409677419354838</v>
      </c>
      <c r="S634" s="1528"/>
      <c r="T634" s="1528"/>
      <c r="U634" s="844"/>
      <c r="V634" s="1528">
        <f>'2A Electricity regular'!V636</f>
        <v>1.9078571428571434</v>
      </c>
      <c r="W634" s="1528"/>
      <c r="X634" s="1528"/>
      <c r="Y634" s="814"/>
      <c r="Z634" s="1519">
        <f t="shared" si="120"/>
        <v>1.8814362519201231</v>
      </c>
      <c r="AA634" s="1519">
        <f t="shared" si="121"/>
        <v>9.1</v>
      </c>
      <c r="AB634" s="1519">
        <f t="shared" si="121"/>
        <v>9.1</v>
      </c>
      <c r="AC634" s="845"/>
      <c r="AD634" s="1520">
        <f t="shared" si="122"/>
        <v>0</v>
      </c>
      <c r="AE634" s="1520"/>
      <c r="AF634" s="1520"/>
      <c r="AL634" s="1030"/>
      <c r="AM634" s="1031"/>
      <c r="AN634" s="1031"/>
      <c r="AO634" s="1031"/>
    </row>
    <row r="635" spans="8:68" s="63" customFormat="1" ht="16" hidden="1" outlineLevel="1" x14ac:dyDescent="0.15">
      <c r="H635" s="811"/>
      <c r="I635" s="812"/>
      <c r="J635" s="812"/>
      <c r="K635" s="812"/>
      <c r="L635" s="812"/>
      <c r="M635" s="812"/>
      <c r="N635" s="812"/>
      <c r="O635" s="812"/>
      <c r="P635" s="812"/>
      <c r="Q635" s="812"/>
      <c r="R635" s="812"/>
      <c r="S635" s="812"/>
      <c r="T635" s="812"/>
      <c r="U635" s="812"/>
      <c r="V635" s="812"/>
      <c r="W635" s="812"/>
      <c r="X635" s="812"/>
      <c r="Y635" s="812"/>
      <c r="Z635" s="828"/>
      <c r="AA635" s="828"/>
      <c r="AB635" s="828"/>
      <c r="AC635" s="845"/>
      <c r="AD635" s="830"/>
      <c r="AE635" s="830"/>
      <c r="AF635" s="830"/>
    </row>
    <row r="636" spans="8:68" s="63" customFormat="1" ht="16" hidden="1" outlineLevel="1" x14ac:dyDescent="0.15">
      <c r="H636" s="836"/>
      <c r="I636" s="837"/>
      <c r="J636" s="837"/>
      <c r="K636" s="837"/>
      <c r="L636" s="837"/>
      <c r="M636" s="837"/>
      <c r="N636" s="837"/>
      <c r="O636" s="837"/>
      <c r="P636" s="837"/>
      <c r="Q636" s="837"/>
      <c r="R636" s="837"/>
      <c r="S636" s="837"/>
      <c r="T636" s="837"/>
      <c r="U636" s="836"/>
      <c r="V636" s="838"/>
      <c r="W636" s="839"/>
      <c r="X636" s="839"/>
      <c r="Y636" s="839"/>
      <c r="Z636" s="840"/>
      <c r="AA636" s="840"/>
      <c r="AB636" s="840"/>
      <c r="AC636" s="840"/>
      <c r="AD636" s="840"/>
      <c r="AE636" s="841"/>
      <c r="AG636" s="201"/>
    </row>
    <row r="637" spans="8:68" s="201" customFormat="1" ht="23" hidden="1" customHeight="1" outlineLevel="1" x14ac:dyDescent="0.15">
      <c r="H637" s="975" t="s">
        <v>110</v>
      </c>
      <c r="I637" s="800"/>
      <c r="J637" s="800"/>
      <c r="K637" s="800"/>
      <c r="L637" s="800"/>
      <c r="M637" s="800"/>
      <c r="N637" s="800"/>
      <c r="O637" s="800"/>
      <c r="P637" s="800"/>
      <c r="Q637" s="800"/>
      <c r="R637" s="800"/>
      <c r="S637" s="800"/>
      <c r="T637" s="800"/>
      <c r="U637" s="800"/>
      <c r="V637" s="800"/>
      <c r="W637" s="800"/>
      <c r="X637" s="800"/>
      <c r="Y637" s="800"/>
      <c r="Z637" s="800"/>
      <c r="AA637" s="800"/>
      <c r="AB637" s="800"/>
      <c r="AC637" s="800"/>
      <c r="AD637" s="800"/>
      <c r="AE637" s="800"/>
      <c r="AF637" s="800"/>
      <c r="AG637" s="800"/>
      <c r="AH637" s="800"/>
      <c r="AI637" s="800"/>
      <c r="AJ637" s="800"/>
      <c r="AK637" s="800"/>
      <c r="AL637" s="800"/>
      <c r="AM637" s="800"/>
      <c r="AN637" s="800"/>
      <c r="AO637" s="800"/>
      <c r="AP637" s="800"/>
      <c r="AQ637" s="800"/>
      <c r="AR637" s="800"/>
      <c r="AS637" s="800"/>
      <c r="AT637" s="800"/>
      <c r="AU637" s="800"/>
      <c r="AV637" s="800"/>
      <c r="AW637" s="800"/>
      <c r="AX637" s="800"/>
      <c r="AY637" s="800"/>
      <c r="AZ637" s="800"/>
      <c r="BA637" s="800"/>
      <c r="BB637" s="800"/>
      <c r="BC637" s="800"/>
      <c r="BD637" s="800"/>
      <c r="BE637" s="800"/>
      <c r="BF637" s="800"/>
      <c r="BG637" s="800"/>
      <c r="BH637" s="800"/>
      <c r="BI637" s="800"/>
      <c r="BJ637" s="800"/>
      <c r="BK637" s="800"/>
      <c r="BL637" s="800"/>
      <c r="BM637" s="800"/>
      <c r="BN637" s="800"/>
      <c r="BO637" s="800"/>
      <c r="BP637" s="800"/>
    </row>
    <row r="638" spans="8:68" s="201" customFormat="1" ht="23" hidden="1" customHeight="1" outlineLevel="1" x14ac:dyDescent="0.15">
      <c r="H638" s="975"/>
      <c r="I638" s="800"/>
      <c r="J638" s="800"/>
      <c r="K638" s="800"/>
      <c r="L638" s="800"/>
      <c r="M638" s="800"/>
      <c r="N638" s="800"/>
      <c r="O638" s="800"/>
      <c r="P638" s="800"/>
      <c r="Q638" s="800"/>
      <c r="R638" s="800"/>
      <c r="S638" s="800"/>
      <c r="T638" s="800"/>
      <c r="U638" s="800"/>
      <c r="V638" s="800"/>
      <c r="W638" s="800"/>
      <c r="X638" s="800"/>
      <c r="Y638" s="800"/>
      <c r="Z638" s="800"/>
      <c r="AA638" s="800"/>
      <c r="AB638" s="800"/>
      <c r="AC638" s="800"/>
      <c r="AD638" s="800"/>
      <c r="AE638" s="800"/>
      <c r="AF638" s="800"/>
      <c r="AG638" s="800"/>
      <c r="AH638" s="800"/>
      <c r="AI638" s="800"/>
      <c r="AJ638" s="800"/>
      <c r="AK638" s="800"/>
      <c r="AL638" s="800"/>
      <c r="AM638" s="800"/>
      <c r="AN638" s="800"/>
      <c r="AO638" s="800"/>
      <c r="AP638" s="800"/>
      <c r="AQ638" s="800"/>
      <c r="AR638" s="800"/>
      <c r="AS638" s="800"/>
      <c r="AT638" s="800"/>
      <c r="AU638" s="800"/>
      <c r="AV638" s="800"/>
      <c r="AW638" s="800"/>
      <c r="AX638" s="800"/>
      <c r="AY638" s="800"/>
      <c r="AZ638" s="800"/>
      <c r="BA638" s="800"/>
      <c r="BB638" s="800"/>
      <c r="BC638" s="800"/>
      <c r="BD638" s="800"/>
      <c r="BE638" s="800"/>
      <c r="BF638" s="800"/>
      <c r="BG638" s="800"/>
      <c r="BH638" s="800"/>
      <c r="BI638" s="800"/>
      <c r="BJ638" s="800"/>
      <c r="BK638" s="800"/>
      <c r="BL638" s="800"/>
      <c r="BM638" s="800"/>
      <c r="BN638" s="800"/>
      <c r="BO638" s="800"/>
      <c r="BP638" s="800"/>
    </row>
    <row r="639" spans="8:68" s="63" customFormat="1" ht="17" hidden="1" customHeight="1" outlineLevel="1" x14ac:dyDescent="0.15">
      <c r="H639" s="836" t="s">
        <v>111</v>
      </c>
    </row>
    <row r="640" spans="8:68" s="63" customFormat="1" ht="17" hidden="1" customHeight="1" outlineLevel="1" x14ac:dyDescent="0.15">
      <c r="H640" s="1039" t="s">
        <v>1654</v>
      </c>
      <c r="I640" s="833"/>
      <c r="J640" s="833"/>
      <c r="K640" s="833"/>
      <c r="L640" s="833"/>
      <c r="M640" s="833"/>
      <c r="N640" s="833" t="str">
        <f>'1 System specification'!L232</f>
        <v>Klima</v>
      </c>
      <c r="O640" s="833"/>
      <c r="P640" s="833"/>
      <c r="Q640" s="833"/>
      <c r="R640" s="833"/>
      <c r="S640" s="833"/>
      <c r="T640" s="833"/>
      <c r="U640" s="833"/>
      <c r="V640" s="833"/>
      <c r="X640" s="1539" t="s">
        <v>94</v>
      </c>
      <c r="Y640" s="1539"/>
      <c r="Z640" s="1539"/>
      <c r="AB640" s="1539" t="s">
        <v>97</v>
      </c>
      <c r="AC640" s="1539"/>
      <c r="AD640" s="1539"/>
      <c r="AF640" s="1539" t="s">
        <v>98</v>
      </c>
      <c r="AG640" s="1539"/>
      <c r="AH640" s="1539"/>
      <c r="AJ640" s="1539" t="s">
        <v>99</v>
      </c>
      <c r="AK640" s="1539"/>
      <c r="AL640" s="1539"/>
      <c r="AN640" s="1539" t="s">
        <v>101</v>
      </c>
      <c r="AO640" s="1539"/>
      <c r="AP640" s="1539"/>
      <c r="AQ640" s="835"/>
      <c r="AV640" s="1539" t="s">
        <v>94</v>
      </c>
      <c r="AW640" s="1539"/>
      <c r="AX640" s="1539"/>
      <c r="AZ640" s="1539" t="s">
        <v>97</v>
      </c>
      <c r="BA640" s="1539"/>
      <c r="BB640" s="1539"/>
      <c r="BD640" s="1539" t="s">
        <v>98</v>
      </c>
      <c r="BE640" s="1539"/>
      <c r="BF640" s="1539"/>
      <c r="BH640" s="1539" t="s">
        <v>99</v>
      </c>
      <c r="BI640" s="1539"/>
      <c r="BJ640" s="1539"/>
      <c r="BL640" s="1539" t="s">
        <v>101</v>
      </c>
      <c r="BM640" s="1539"/>
      <c r="BN640" s="1539"/>
    </row>
    <row r="641" spans="8:71" s="63" customFormat="1" ht="17" hidden="1" customHeight="1" outlineLevel="1" x14ac:dyDescent="0.15">
      <c r="H641" s="797"/>
      <c r="I641" s="833" t="s">
        <v>114</v>
      </c>
      <c r="J641" s="833"/>
      <c r="K641" s="833"/>
      <c r="L641" s="833"/>
      <c r="M641" s="833"/>
      <c r="N641" s="833"/>
      <c r="O641" s="833"/>
      <c r="P641" s="833"/>
      <c r="Q641" s="833"/>
      <c r="R641" s="833"/>
      <c r="S641" s="833"/>
      <c r="T641" s="833"/>
      <c r="U641" s="833"/>
      <c r="V641" s="833" t="s">
        <v>28</v>
      </c>
      <c r="X641" s="1539">
        <f>'2A Electricity regular'!X642</f>
        <v>0.06</v>
      </c>
      <c r="Y641" s="1539"/>
      <c r="Z641" s="1539"/>
      <c r="AB641" s="1539">
        <f>'2A Electricity regular'!AB642</f>
        <v>0.66320000000000001</v>
      </c>
      <c r="AC641" s="1539"/>
      <c r="AD641" s="1539"/>
      <c r="AF641" s="1539">
        <f>'2A Electricity regular'!AF642</f>
        <v>0.19</v>
      </c>
      <c r="AG641" s="1539"/>
      <c r="AH641" s="1539"/>
      <c r="AJ641" s="1539">
        <f>'2A Electricity regular'!AJ642</f>
        <v>0</v>
      </c>
      <c r="AK641" s="1539"/>
      <c r="AL641" s="1539"/>
      <c r="AN641" s="1539">
        <f>AN643/AN642</f>
        <v>0.22830000000000003</v>
      </c>
      <c r="AO641" s="1539"/>
      <c r="AP641" s="1539"/>
      <c r="AQ641" s="835"/>
      <c r="AV641" s="1539">
        <f>X641</f>
        <v>0.06</v>
      </c>
      <c r="AW641" s="1539"/>
      <c r="AX641" s="1539"/>
      <c r="AZ641" s="1539">
        <f>AB641</f>
        <v>0.66320000000000001</v>
      </c>
      <c r="BA641" s="1539"/>
      <c r="BB641" s="1539"/>
      <c r="BD641" s="1539">
        <f>AF641</f>
        <v>0.19</v>
      </c>
      <c r="BE641" s="1539"/>
      <c r="BF641" s="1539"/>
      <c r="BH641" s="1539">
        <f>AJ641</f>
        <v>0</v>
      </c>
      <c r="BI641" s="1539"/>
      <c r="BJ641" s="1539"/>
      <c r="BL641" s="1539">
        <f>AN641</f>
        <v>0.22830000000000003</v>
      </c>
      <c r="BM641" s="1539"/>
      <c r="BN641" s="1539"/>
      <c r="BS641" s="63" t="s">
        <v>1656</v>
      </c>
    </row>
    <row r="642" spans="8:71" s="63" customFormat="1" ht="17" hidden="1" customHeight="1" outlineLevel="1" x14ac:dyDescent="0.15">
      <c r="H642" s="797"/>
      <c r="I642" s="833" t="s">
        <v>115</v>
      </c>
      <c r="J642" s="833"/>
      <c r="K642" s="833"/>
      <c r="L642" s="833"/>
      <c r="M642" s="833"/>
      <c r="N642" s="833"/>
      <c r="O642" s="833"/>
      <c r="P642" s="833"/>
      <c r="Q642" s="833"/>
      <c r="R642" s="833"/>
      <c r="S642" s="833"/>
      <c r="T642" s="833"/>
      <c r="U642" s="833"/>
      <c r="V642" s="833" t="s">
        <v>116</v>
      </c>
      <c r="X642" s="1540">
        <v>2190</v>
      </c>
      <c r="Y642" s="1540"/>
      <c r="Z642" s="1540"/>
      <c r="AB642" s="1540">
        <v>2190</v>
      </c>
      <c r="AC642" s="1540"/>
      <c r="AD642" s="1540"/>
      <c r="AF642" s="1540">
        <v>2190</v>
      </c>
      <c r="AG642" s="1540"/>
      <c r="AH642" s="1540"/>
      <c r="AJ642" s="1540">
        <v>2190</v>
      </c>
      <c r="AK642" s="1540"/>
      <c r="AL642" s="1540"/>
      <c r="AN642" s="1540">
        <f>SUM(X642:AL642)</f>
        <v>8760</v>
      </c>
      <c r="AO642" s="1540"/>
      <c r="AP642" s="1540"/>
      <c r="AQ642" s="856"/>
      <c r="AV642" s="1540">
        <f>X642</f>
        <v>2190</v>
      </c>
      <c r="AW642" s="1540"/>
      <c r="AX642" s="1540"/>
      <c r="AZ642" s="1540">
        <f>AB642</f>
        <v>2190</v>
      </c>
      <c r="BA642" s="1540"/>
      <c r="BB642" s="1540"/>
      <c r="BD642" s="1540">
        <f>AF642</f>
        <v>2190</v>
      </c>
      <c r="BE642" s="1540"/>
      <c r="BF642" s="1540"/>
      <c r="BH642" s="1540">
        <f>AJ642</f>
        <v>2190</v>
      </c>
      <c r="BI642" s="1540"/>
      <c r="BJ642" s="1540"/>
      <c r="BL642" s="1540">
        <f>AN642</f>
        <v>8760</v>
      </c>
      <c r="BM642" s="1540"/>
      <c r="BN642" s="1540"/>
    </row>
    <row r="643" spans="8:71" s="63" customFormat="1" ht="17" hidden="1" customHeight="1" outlineLevel="1" x14ac:dyDescent="0.15">
      <c r="H643" s="797"/>
      <c r="I643" s="833" t="s">
        <v>122</v>
      </c>
      <c r="J643" s="833"/>
      <c r="K643" s="833"/>
      <c r="L643" s="833"/>
      <c r="M643" s="833"/>
      <c r="N643" s="833"/>
      <c r="O643" s="833"/>
      <c r="P643" s="833"/>
      <c r="Q643" s="833"/>
      <c r="R643" s="833"/>
      <c r="S643" s="833"/>
      <c r="T643" s="833"/>
      <c r="U643" s="833"/>
      <c r="V643" s="833" t="s">
        <v>116</v>
      </c>
      <c r="X643" s="1540">
        <f>X641*X642</f>
        <v>131.4</v>
      </c>
      <c r="Y643" s="1540"/>
      <c r="Z643" s="1540"/>
      <c r="AB643" s="1540">
        <f>AB641*AB642</f>
        <v>1452.4080000000001</v>
      </c>
      <c r="AC643" s="1540"/>
      <c r="AD643" s="1540"/>
      <c r="AF643" s="1540">
        <f>AF641*AF642</f>
        <v>416.1</v>
      </c>
      <c r="AG643" s="1540"/>
      <c r="AH643" s="1540"/>
      <c r="AJ643" s="1540">
        <f>AJ641*AJ642</f>
        <v>0</v>
      </c>
      <c r="AK643" s="1540"/>
      <c r="AL643" s="1540"/>
      <c r="AN643" s="1540">
        <f>SUM(X643:AL643)</f>
        <v>1999.9080000000004</v>
      </c>
      <c r="AO643" s="1540"/>
      <c r="AP643" s="1540"/>
      <c r="AQ643" s="856"/>
      <c r="AV643" s="1540">
        <f>X643</f>
        <v>131.4</v>
      </c>
      <c r="AW643" s="1540"/>
      <c r="AX643" s="1540"/>
      <c r="AZ643" s="1540">
        <f>AB643</f>
        <v>1452.4080000000001</v>
      </c>
      <c r="BA643" s="1540"/>
      <c r="BB643" s="1540"/>
      <c r="BD643" s="1540">
        <f>AF643</f>
        <v>416.1</v>
      </c>
      <c r="BE643" s="1540"/>
      <c r="BF643" s="1540"/>
      <c r="BH643" s="1540">
        <f>AJ643</f>
        <v>0</v>
      </c>
      <c r="BI643" s="1540"/>
      <c r="BJ643" s="1540"/>
      <c r="BL643" s="1540">
        <f>AN643</f>
        <v>1999.9080000000004</v>
      </c>
      <c r="BM643" s="1540"/>
      <c r="BN643" s="1540"/>
    </row>
    <row r="644" spans="8:71" s="63" customFormat="1" ht="7" hidden="1" customHeight="1" outlineLevel="1" x14ac:dyDescent="0.15">
      <c r="H644" s="797"/>
      <c r="I644" s="857"/>
      <c r="J644" s="857"/>
      <c r="K644" s="857"/>
      <c r="L644" s="857"/>
      <c r="M644" s="857"/>
      <c r="N644" s="857"/>
      <c r="O644" s="857"/>
      <c r="P644" s="857"/>
      <c r="Q644" s="857"/>
      <c r="R644" s="857"/>
      <c r="S644" s="857"/>
      <c r="T644" s="857"/>
      <c r="U644" s="857"/>
      <c r="V644" s="857"/>
      <c r="X644" s="857"/>
      <c r="Y644" s="857"/>
      <c r="Z644" s="857"/>
      <c r="AB644" s="857"/>
      <c r="AC644" s="857"/>
      <c r="AD644" s="857"/>
      <c r="AF644" s="858"/>
      <c r="AG644" s="858"/>
      <c r="AH644" s="858"/>
      <c r="AJ644" s="858"/>
      <c r="AK644" s="858"/>
      <c r="AL644" s="858"/>
      <c r="AN644" s="858"/>
      <c r="AO644" s="858"/>
      <c r="AP644" s="858"/>
      <c r="AQ644" s="856"/>
      <c r="AV644" s="857"/>
      <c r="AW644" s="857"/>
      <c r="AX644" s="857"/>
      <c r="AZ644" s="857"/>
      <c r="BA644" s="857"/>
      <c r="BB644" s="857"/>
      <c r="BD644" s="858"/>
      <c r="BE644" s="858"/>
      <c r="BF644" s="858"/>
      <c r="BH644" s="858"/>
      <c r="BI644" s="858"/>
      <c r="BJ644" s="858"/>
      <c r="BL644" s="858"/>
      <c r="BM644" s="858"/>
      <c r="BN644" s="858"/>
    </row>
    <row r="645" spans="8:71" s="63" customFormat="1" hidden="1" outlineLevel="1" x14ac:dyDescent="0.15">
      <c r="H645" s="836"/>
      <c r="I645" s="837"/>
      <c r="J645" s="837"/>
      <c r="K645" s="837"/>
      <c r="L645" s="837"/>
      <c r="M645" s="837"/>
      <c r="N645" s="837"/>
      <c r="O645" s="837"/>
      <c r="P645" s="837"/>
      <c r="Q645" s="837"/>
      <c r="R645" s="837"/>
      <c r="S645" s="837"/>
      <c r="T645" s="837"/>
      <c r="U645" s="837"/>
      <c r="V645" s="837"/>
      <c r="W645" s="837"/>
      <c r="X645" s="837"/>
      <c r="Y645" s="837"/>
      <c r="Z645" s="837"/>
      <c r="AA645" s="837"/>
      <c r="AB645" s="837"/>
      <c r="AC645" s="837"/>
      <c r="AD645" s="837"/>
      <c r="AE645" s="837"/>
      <c r="AG645" s="201"/>
    </row>
    <row r="646" spans="8:71" s="63" customFormat="1" hidden="1" outlineLevel="1" x14ac:dyDescent="0.15">
      <c r="H646" s="836"/>
      <c r="I646" s="837"/>
      <c r="J646" s="837"/>
      <c r="K646" s="837"/>
      <c r="L646" s="837"/>
      <c r="M646" s="837"/>
      <c r="N646" s="837"/>
      <c r="O646" s="837"/>
      <c r="P646" s="837"/>
      <c r="Q646" s="837"/>
      <c r="R646" s="837"/>
      <c r="S646" s="837"/>
      <c r="T646" s="837"/>
      <c r="U646" s="837"/>
      <c r="V646" s="837"/>
      <c r="W646" s="837"/>
      <c r="X646" s="837"/>
      <c r="Y646" s="837"/>
      <c r="Z646" s="837"/>
      <c r="AA646" s="837"/>
      <c r="AB646" s="837"/>
      <c r="AC646" s="837"/>
      <c r="AD646" s="837"/>
      <c r="AE646" s="837"/>
      <c r="AG646" s="201"/>
    </row>
    <row r="647" spans="8:71" s="63" customFormat="1" ht="17" hidden="1" customHeight="1" outlineLevel="1" x14ac:dyDescent="0.15">
      <c r="H647" s="1039" t="s">
        <v>1655</v>
      </c>
      <c r="I647" s="833"/>
      <c r="J647" s="833"/>
      <c r="K647" s="833"/>
      <c r="L647" s="833"/>
      <c r="M647" s="833"/>
      <c r="N647" s="833" t="str">
        <f>'1 System specification'!L233</f>
        <v>Prozess</v>
      </c>
      <c r="O647" s="833"/>
      <c r="P647" s="833"/>
      <c r="Q647" s="833"/>
      <c r="R647" s="833"/>
      <c r="S647" s="833"/>
      <c r="T647" s="833"/>
      <c r="U647" s="833"/>
      <c r="V647" s="833"/>
      <c r="X647" s="1539" t="s">
        <v>94</v>
      </c>
      <c r="Y647" s="1539"/>
      <c r="Z647" s="1539"/>
      <c r="AB647" s="1539" t="s">
        <v>97</v>
      </c>
      <c r="AC647" s="1539"/>
      <c r="AD647" s="1539"/>
      <c r="AF647" s="1539" t="s">
        <v>98</v>
      </c>
      <c r="AG647" s="1539"/>
      <c r="AH647" s="1539"/>
      <c r="AJ647" s="1539" t="s">
        <v>99</v>
      </c>
      <c r="AK647" s="1539"/>
      <c r="AL647" s="1539"/>
      <c r="AN647" s="1539" t="s">
        <v>101</v>
      </c>
      <c r="AO647" s="1539"/>
      <c r="AP647" s="1539"/>
      <c r="AQ647" s="835"/>
      <c r="AV647" s="1539" t="s">
        <v>94</v>
      </c>
      <c r="AW647" s="1539"/>
      <c r="AX647" s="1539"/>
      <c r="AZ647" s="1539" t="s">
        <v>97</v>
      </c>
      <c r="BA647" s="1539"/>
      <c r="BB647" s="1539"/>
      <c r="BD647" s="1539" t="s">
        <v>98</v>
      </c>
      <c r="BE647" s="1539"/>
      <c r="BF647" s="1539"/>
      <c r="BH647" s="1539" t="s">
        <v>99</v>
      </c>
      <c r="BI647" s="1539"/>
      <c r="BJ647" s="1539"/>
      <c r="BL647" s="1539" t="s">
        <v>101</v>
      </c>
      <c r="BM647" s="1539"/>
      <c r="BN647" s="1539"/>
    </row>
    <row r="648" spans="8:71" s="63" customFormat="1" ht="17" hidden="1" customHeight="1" outlineLevel="1" x14ac:dyDescent="0.15">
      <c r="H648" s="797"/>
      <c r="I648" s="833" t="s">
        <v>114</v>
      </c>
      <c r="J648" s="833"/>
      <c r="K648" s="833"/>
      <c r="L648" s="833"/>
      <c r="M648" s="833"/>
      <c r="N648" s="833"/>
      <c r="O648" s="833"/>
      <c r="P648" s="833"/>
      <c r="Q648" s="833"/>
      <c r="R648" s="833"/>
      <c r="S648" s="833"/>
      <c r="T648" s="833"/>
      <c r="U648" s="833"/>
      <c r="V648" s="833" t="s">
        <v>28</v>
      </c>
      <c r="X648" s="1539">
        <f>'2A Electricity regular'!X645</f>
        <v>0.83895188476861782</v>
      </c>
      <c r="Y648" s="1539"/>
      <c r="Z648" s="1539"/>
      <c r="AB648" s="1539">
        <f>'2A Electricity regular'!AB645</f>
        <v>0.90790683420165497</v>
      </c>
      <c r="AC648" s="1539"/>
      <c r="AD648" s="1539"/>
      <c r="AF648" s="1539">
        <f>'2A Electricity regular'!AF645</f>
        <v>0.85044437634079073</v>
      </c>
      <c r="AG648" s="1539"/>
      <c r="AH648" s="1539"/>
      <c r="AJ648" s="1539">
        <f>'2A Electricity regular'!AJ645</f>
        <v>0.82745939319644501</v>
      </c>
      <c r="AK648" s="1539"/>
      <c r="AL648" s="1539"/>
      <c r="AN648" s="1539">
        <f>AN650/AN649</f>
        <v>0.85619062212687702</v>
      </c>
      <c r="AO648" s="1539"/>
      <c r="AP648" s="1539"/>
      <c r="AQ648" s="835"/>
      <c r="AV648" s="1539">
        <f>X648</f>
        <v>0.83895188476861782</v>
      </c>
      <c r="AW648" s="1539"/>
      <c r="AX648" s="1539"/>
      <c r="AZ648" s="1539">
        <f>AB648</f>
        <v>0.90790683420165497</v>
      </c>
      <c r="BA648" s="1539"/>
      <c r="BB648" s="1539"/>
      <c r="BD648" s="1539">
        <f>AF648</f>
        <v>0.85044437634079073</v>
      </c>
      <c r="BE648" s="1539"/>
      <c r="BF648" s="1539"/>
      <c r="BH648" s="1539">
        <f>AJ648</f>
        <v>0.82745939319644501</v>
      </c>
      <c r="BI648" s="1539"/>
      <c r="BJ648" s="1539"/>
      <c r="BL648" s="1539">
        <f>AN648</f>
        <v>0.85619062212687702</v>
      </c>
      <c r="BM648" s="1539"/>
      <c r="BN648" s="1539"/>
      <c r="BS648" s="63" t="s">
        <v>1656</v>
      </c>
    </row>
    <row r="649" spans="8:71" s="63" customFormat="1" ht="17" hidden="1" customHeight="1" outlineLevel="1" x14ac:dyDescent="0.15">
      <c r="H649" s="797"/>
      <c r="I649" s="833" t="s">
        <v>115</v>
      </c>
      <c r="J649" s="833"/>
      <c r="K649" s="833"/>
      <c r="L649" s="833"/>
      <c r="M649" s="833"/>
      <c r="N649" s="833"/>
      <c r="O649" s="833"/>
      <c r="P649" s="833"/>
      <c r="Q649" s="833"/>
      <c r="R649" s="833"/>
      <c r="S649" s="833"/>
      <c r="T649" s="833"/>
      <c r="U649" s="833"/>
      <c r="V649" s="833" t="s">
        <v>116</v>
      </c>
      <c r="X649" s="1540">
        <v>2190</v>
      </c>
      <c r="Y649" s="1540"/>
      <c r="Z649" s="1540"/>
      <c r="AB649" s="1540">
        <v>2190</v>
      </c>
      <c r="AC649" s="1540"/>
      <c r="AD649" s="1540"/>
      <c r="AF649" s="1540">
        <v>2190</v>
      </c>
      <c r="AG649" s="1540"/>
      <c r="AH649" s="1540"/>
      <c r="AJ649" s="1540">
        <v>2190</v>
      </c>
      <c r="AK649" s="1540"/>
      <c r="AL649" s="1540"/>
      <c r="AN649" s="1540">
        <f>SUM(X649:AL649)</f>
        <v>8760</v>
      </c>
      <c r="AO649" s="1540"/>
      <c r="AP649" s="1540"/>
      <c r="AQ649" s="856"/>
      <c r="AV649" s="1540">
        <f>X649</f>
        <v>2190</v>
      </c>
      <c r="AW649" s="1540"/>
      <c r="AX649" s="1540"/>
      <c r="AZ649" s="1540">
        <f>AB649</f>
        <v>2190</v>
      </c>
      <c r="BA649" s="1540"/>
      <c r="BB649" s="1540"/>
      <c r="BD649" s="1540">
        <f>AF649</f>
        <v>2190</v>
      </c>
      <c r="BE649" s="1540"/>
      <c r="BF649" s="1540"/>
      <c r="BH649" s="1540">
        <f>AJ649</f>
        <v>2190</v>
      </c>
      <c r="BI649" s="1540"/>
      <c r="BJ649" s="1540"/>
      <c r="BL649" s="1540">
        <f>AN649</f>
        <v>8760</v>
      </c>
      <c r="BM649" s="1540"/>
      <c r="BN649" s="1540"/>
    </row>
    <row r="650" spans="8:71" s="63" customFormat="1" ht="17" hidden="1" customHeight="1" outlineLevel="1" x14ac:dyDescent="0.15">
      <c r="H650" s="797"/>
      <c r="I650" s="833" t="s">
        <v>122</v>
      </c>
      <c r="J650" s="833"/>
      <c r="K650" s="833"/>
      <c r="L650" s="833"/>
      <c r="M650" s="833"/>
      <c r="N650" s="833"/>
      <c r="O650" s="833"/>
      <c r="P650" s="833"/>
      <c r="Q650" s="833"/>
      <c r="R650" s="833"/>
      <c r="S650" s="833"/>
      <c r="T650" s="833"/>
      <c r="U650" s="833"/>
      <c r="V650" s="833" t="s">
        <v>116</v>
      </c>
      <c r="X650" s="1540">
        <f>X648*X649</f>
        <v>1837.3046276432731</v>
      </c>
      <c r="Y650" s="1540"/>
      <c r="Z650" s="1540"/>
      <c r="AB650" s="1540">
        <f>AB648*AB649</f>
        <v>1988.3159669016243</v>
      </c>
      <c r="AC650" s="1540"/>
      <c r="AD650" s="1540"/>
      <c r="AF650" s="1540">
        <f>AF648*AF649</f>
        <v>1862.4731841863318</v>
      </c>
      <c r="AG650" s="1540"/>
      <c r="AH650" s="1540"/>
      <c r="AJ650" s="1540">
        <f>AJ648*AJ649</f>
        <v>1812.1360711002146</v>
      </c>
      <c r="AK650" s="1540"/>
      <c r="AL650" s="1540"/>
      <c r="AN650" s="1540">
        <f>SUM(X650:AL650)</f>
        <v>7500.2298498314431</v>
      </c>
      <c r="AO650" s="1540"/>
      <c r="AP650" s="1540"/>
      <c r="AQ650" s="856"/>
      <c r="AV650" s="1540">
        <f>X650</f>
        <v>1837.3046276432731</v>
      </c>
      <c r="AW650" s="1540"/>
      <c r="AX650" s="1540"/>
      <c r="AZ650" s="1540">
        <f>AB650</f>
        <v>1988.3159669016243</v>
      </c>
      <c r="BA650" s="1540"/>
      <c r="BB650" s="1540"/>
      <c r="BD650" s="1540">
        <f>AF650</f>
        <v>1862.4731841863318</v>
      </c>
      <c r="BE650" s="1540"/>
      <c r="BF650" s="1540"/>
      <c r="BH650" s="1540">
        <f>AJ650</f>
        <v>1812.1360711002146</v>
      </c>
      <c r="BI650" s="1540"/>
      <c r="BJ650" s="1540"/>
      <c r="BL650" s="1540">
        <f>AN650</f>
        <v>7500.2298498314431</v>
      </c>
      <c r="BM650" s="1540"/>
      <c r="BN650" s="1540"/>
    </row>
    <row r="651" spans="8:71" s="63" customFormat="1" ht="7" hidden="1" customHeight="1" outlineLevel="1" x14ac:dyDescent="0.15">
      <c r="H651" s="797"/>
      <c r="I651" s="857"/>
      <c r="J651" s="857"/>
      <c r="K651" s="857"/>
      <c r="L651" s="857"/>
      <c r="M651" s="857"/>
      <c r="N651" s="857"/>
      <c r="O651" s="857"/>
      <c r="P651" s="857"/>
      <c r="Q651" s="857"/>
      <c r="R651" s="857"/>
      <c r="S651" s="857"/>
      <c r="T651" s="857"/>
      <c r="U651" s="857"/>
      <c r="V651" s="857"/>
      <c r="X651" s="857"/>
      <c r="Y651" s="857"/>
      <c r="Z651" s="857"/>
      <c r="AB651" s="857"/>
      <c r="AC651" s="857"/>
      <c r="AD651" s="857"/>
      <c r="AF651" s="858"/>
      <c r="AG651" s="858"/>
      <c r="AH651" s="858"/>
      <c r="AJ651" s="858"/>
      <c r="AK651" s="858"/>
      <c r="AL651" s="858"/>
      <c r="AN651" s="858"/>
      <c r="AO651" s="858"/>
      <c r="AP651" s="858"/>
      <c r="AQ651" s="856"/>
      <c r="AV651" s="857"/>
      <c r="AW651" s="857"/>
      <c r="AX651" s="857"/>
      <c r="AZ651" s="857"/>
      <c r="BA651" s="857"/>
      <c r="BB651" s="857"/>
      <c r="BD651" s="858"/>
      <c r="BE651" s="858"/>
      <c r="BF651" s="858"/>
      <c r="BH651" s="858"/>
      <c r="BI651" s="858"/>
      <c r="BJ651" s="858"/>
      <c r="BL651" s="858"/>
      <c r="BM651" s="858"/>
      <c r="BN651" s="858"/>
    </row>
    <row r="652" spans="8:71" s="63" customFormat="1" ht="16" hidden="1" outlineLevel="1" x14ac:dyDescent="0.15">
      <c r="H652" s="836"/>
      <c r="I652" s="837"/>
      <c r="J652" s="837"/>
      <c r="K652" s="837"/>
      <c r="L652" s="837"/>
      <c r="M652" s="837"/>
      <c r="N652" s="837"/>
      <c r="O652" s="837"/>
      <c r="P652" s="837"/>
      <c r="Q652" s="837"/>
      <c r="R652" s="837"/>
      <c r="S652" s="837"/>
      <c r="T652" s="837"/>
      <c r="U652" s="836"/>
      <c r="V652" s="838"/>
      <c r="W652" s="839"/>
      <c r="X652" s="839"/>
      <c r="Y652" s="839"/>
      <c r="Z652" s="840"/>
      <c r="AA652" s="840"/>
      <c r="AB652" s="840"/>
      <c r="AC652" s="840"/>
      <c r="AD652" s="840"/>
      <c r="AE652" s="840"/>
      <c r="AF652" s="840"/>
      <c r="AG652" s="840"/>
    </row>
    <row r="653" spans="8:71" s="63" customFormat="1" ht="16" hidden="1" outlineLevel="1" x14ac:dyDescent="0.15">
      <c r="H653" s="836"/>
      <c r="I653" s="837"/>
      <c r="J653" s="837"/>
      <c r="K653" s="837"/>
      <c r="L653" s="837"/>
      <c r="M653" s="837"/>
      <c r="N653" s="837"/>
      <c r="O653" s="837"/>
      <c r="P653" s="837"/>
      <c r="Q653" s="837"/>
      <c r="R653" s="837"/>
      <c r="S653" s="837"/>
      <c r="T653" s="837"/>
      <c r="U653" s="836"/>
      <c r="V653" s="838"/>
      <c r="W653" s="839"/>
      <c r="X653" s="839"/>
      <c r="Y653" s="839"/>
      <c r="Z653" s="840"/>
      <c r="AA653" s="840"/>
      <c r="AB653" s="840"/>
      <c r="AC653" s="840"/>
      <c r="AD653" s="840"/>
      <c r="AE653" s="840"/>
      <c r="AF653" s="840"/>
      <c r="AG653" s="840"/>
    </row>
    <row r="654" spans="8:71" s="63" customFormat="1" ht="17" hidden="1" customHeight="1" outlineLevel="1" x14ac:dyDescent="0.15">
      <c r="H654" s="836"/>
    </row>
    <row r="655" spans="8:71" s="63" customFormat="1" ht="17" hidden="1" customHeight="1" outlineLevel="1" x14ac:dyDescent="0.15">
      <c r="H655" s="1039" t="s">
        <v>1661</v>
      </c>
      <c r="I655" s="833"/>
      <c r="J655" s="833"/>
      <c r="K655" s="833"/>
      <c r="L655" s="833"/>
      <c r="M655" s="833"/>
      <c r="N655" s="1040" t="str">
        <f>M9</f>
        <v/>
      </c>
      <c r="O655" s="833"/>
      <c r="P655" s="833"/>
      <c r="Q655" s="833"/>
      <c r="R655" s="833"/>
      <c r="S655" s="833"/>
      <c r="T655" s="833"/>
      <c r="U655" s="833"/>
      <c r="V655" s="833"/>
      <c r="X655" s="1539" t="s">
        <v>94</v>
      </c>
      <c r="Y655" s="1539"/>
      <c r="Z655" s="1539"/>
      <c r="AB655" s="1539" t="s">
        <v>97</v>
      </c>
      <c r="AC655" s="1539"/>
      <c r="AD655" s="1539"/>
      <c r="AF655" s="1539" t="s">
        <v>98</v>
      </c>
      <c r="AG655" s="1539"/>
      <c r="AH655" s="1539"/>
      <c r="AJ655" s="1539" t="s">
        <v>99</v>
      </c>
      <c r="AK655" s="1539"/>
      <c r="AL655" s="1539"/>
      <c r="AN655" s="1539" t="s">
        <v>101</v>
      </c>
      <c r="AO655" s="1539"/>
      <c r="AP655" s="1539"/>
      <c r="AQ655" s="835"/>
      <c r="AV655" s="1539" t="s">
        <v>94</v>
      </c>
      <c r="AW655" s="1539"/>
      <c r="AX655" s="1539"/>
      <c r="AZ655" s="1539" t="s">
        <v>97</v>
      </c>
      <c r="BA655" s="1539"/>
      <c r="BB655" s="1539"/>
      <c r="BD655" s="1539" t="s">
        <v>98</v>
      </c>
      <c r="BE655" s="1539"/>
      <c r="BF655" s="1539"/>
      <c r="BH655" s="1539" t="s">
        <v>99</v>
      </c>
      <c r="BI655" s="1539"/>
      <c r="BJ655" s="1539"/>
      <c r="BL655" s="1539" t="s">
        <v>101</v>
      </c>
      <c r="BM655" s="1539"/>
      <c r="BN655" s="1539"/>
    </row>
    <row r="656" spans="8:71" s="63" customFormat="1" ht="17" hidden="1" customHeight="1" outlineLevel="1" x14ac:dyDescent="0.15">
      <c r="H656" s="797"/>
      <c r="I656" s="833" t="s">
        <v>114</v>
      </c>
      <c r="J656" s="833"/>
      <c r="K656" s="833"/>
      <c r="L656" s="833"/>
      <c r="M656" s="833"/>
      <c r="N656" s="833"/>
      <c r="O656" s="833"/>
      <c r="P656" s="833"/>
      <c r="Q656" s="833"/>
      <c r="R656" s="833"/>
      <c r="S656" s="833"/>
      <c r="T656" s="833"/>
      <c r="U656" s="833"/>
      <c r="V656" s="833" t="s">
        <v>28</v>
      </c>
      <c r="X656" s="1539">
        <f>IF($N$655=$N$640,X641,IF($N$655=$N$647,X648,0))</f>
        <v>0</v>
      </c>
      <c r="Y656" s="1539"/>
      <c r="Z656" s="1539"/>
      <c r="AB656" s="1539">
        <f>IF($N$655=$N$640,AB641,IF($N$655=$N$647,AB648,0))</f>
        <v>0</v>
      </c>
      <c r="AC656" s="1539"/>
      <c r="AD656" s="1539"/>
      <c r="AF656" s="1539">
        <f>IF($N$655=$N$640,AF641,IF($N$655=$N$647,AF648,0))</f>
        <v>0</v>
      </c>
      <c r="AG656" s="1539"/>
      <c r="AH656" s="1539"/>
      <c r="AJ656" s="1539">
        <f>IF($N$655=$N$640,AJ641,IF($N$655=$N$647,AJ648,0))</f>
        <v>0</v>
      </c>
      <c r="AK656" s="1539"/>
      <c r="AL656" s="1539"/>
      <c r="AN656" s="1539">
        <f>IF($N$655=$N$640,AN641,IF($N$655=$N$647,AN648,0))</f>
        <v>0</v>
      </c>
      <c r="AO656" s="1539"/>
      <c r="AP656" s="1539"/>
      <c r="AQ656" s="835"/>
      <c r="AV656" s="1539">
        <f>X656</f>
        <v>0</v>
      </c>
      <c r="AW656" s="1539"/>
      <c r="AX656" s="1539"/>
      <c r="AZ656" s="1539">
        <f>AB656</f>
        <v>0</v>
      </c>
      <c r="BA656" s="1539"/>
      <c r="BB656" s="1539"/>
      <c r="BD656" s="1539">
        <f>AF656</f>
        <v>0</v>
      </c>
      <c r="BE656" s="1539"/>
      <c r="BF656" s="1539"/>
      <c r="BH656" s="1539">
        <f>AJ656</f>
        <v>0</v>
      </c>
      <c r="BI656" s="1539"/>
      <c r="BJ656" s="1539"/>
      <c r="BL656" s="1539">
        <f>AN656</f>
        <v>0</v>
      </c>
      <c r="BM656" s="1539"/>
      <c r="BN656" s="1539"/>
    </row>
    <row r="657" spans="8:67" s="63" customFormat="1" ht="17" hidden="1" customHeight="1" outlineLevel="1" x14ac:dyDescent="0.15">
      <c r="H657" s="797"/>
      <c r="I657" s="833" t="s">
        <v>115</v>
      </c>
      <c r="J657" s="833"/>
      <c r="K657" s="833"/>
      <c r="L657" s="833"/>
      <c r="M657" s="833"/>
      <c r="N657" s="833"/>
      <c r="O657" s="833"/>
      <c r="P657" s="833"/>
      <c r="Q657" s="833"/>
      <c r="R657" s="833"/>
      <c r="S657" s="833"/>
      <c r="T657" s="833"/>
      <c r="U657" s="833"/>
      <c r="V657" s="833" t="s">
        <v>116</v>
      </c>
      <c r="X657" s="1540">
        <v>2190</v>
      </c>
      <c r="Y657" s="1540"/>
      <c r="Z657" s="1540"/>
      <c r="AB657" s="1540">
        <v>2190</v>
      </c>
      <c r="AC657" s="1540"/>
      <c r="AD657" s="1540"/>
      <c r="AF657" s="1540">
        <v>2190</v>
      </c>
      <c r="AG657" s="1540"/>
      <c r="AH657" s="1540"/>
      <c r="AJ657" s="1540">
        <v>2190</v>
      </c>
      <c r="AK657" s="1540"/>
      <c r="AL657" s="1540"/>
      <c r="AN657" s="1540">
        <f>SUM(X657:AL657)</f>
        <v>8760</v>
      </c>
      <c r="AO657" s="1540"/>
      <c r="AP657" s="1540"/>
      <c r="AQ657" s="856"/>
      <c r="AV657" s="1540">
        <f>X657</f>
        <v>2190</v>
      </c>
      <c r="AW657" s="1540"/>
      <c r="AX657" s="1540"/>
      <c r="AZ657" s="1540">
        <f>AB657</f>
        <v>2190</v>
      </c>
      <c r="BA657" s="1540"/>
      <c r="BB657" s="1540"/>
      <c r="BD657" s="1540">
        <f>AF657</f>
        <v>2190</v>
      </c>
      <c r="BE657" s="1540"/>
      <c r="BF657" s="1540"/>
      <c r="BH657" s="1540">
        <f>AJ657</f>
        <v>2190</v>
      </c>
      <c r="BI657" s="1540"/>
      <c r="BJ657" s="1540"/>
      <c r="BL657" s="1540">
        <f>AN657</f>
        <v>8760</v>
      </c>
      <c r="BM657" s="1540"/>
      <c r="BN657" s="1540"/>
    </row>
    <row r="658" spans="8:67" s="63" customFormat="1" ht="17" hidden="1" customHeight="1" outlineLevel="1" x14ac:dyDescent="0.15">
      <c r="H658" s="797"/>
      <c r="I658" s="833" t="s">
        <v>122</v>
      </c>
      <c r="J658" s="833"/>
      <c r="K658" s="833"/>
      <c r="L658" s="833"/>
      <c r="M658" s="833"/>
      <c r="N658" s="833"/>
      <c r="O658" s="833"/>
      <c r="P658" s="833"/>
      <c r="Q658" s="833"/>
      <c r="R658" s="833"/>
      <c r="S658" s="833"/>
      <c r="T658" s="833"/>
      <c r="U658" s="833"/>
      <c r="V658" s="833" t="s">
        <v>116</v>
      </c>
      <c r="X658" s="1540">
        <f>X656*X657</f>
        <v>0</v>
      </c>
      <c r="Y658" s="1540"/>
      <c r="Z658" s="1540"/>
      <c r="AB658" s="1540">
        <f>AB656*AB657</f>
        <v>0</v>
      </c>
      <c r="AC658" s="1540"/>
      <c r="AD658" s="1540"/>
      <c r="AF658" s="1540">
        <f>AF656*AF657</f>
        <v>0</v>
      </c>
      <c r="AG658" s="1540"/>
      <c r="AH658" s="1540"/>
      <c r="AJ658" s="1540">
        <f>AJ656*AJ657</f>
        <v>0</v>
      </c>
      <c r="AK658" s="1540"/>
      <c r="AL658" s="1540"/>
      <c r="AN658" s="1540">
        <f>SUM(X658:AL658)</f>
        <v>0</v>
      </c>
      <c r="AO658" s="1540"/>
      <c r="AP658" s="1540"/>
      <c r="AQ658" s="856"/>
      <c r="AV658" s="1540">
        <f>X658</f>
        <v>0</v>
      </c>
      <c r="AW658" s="1540"/>
      <c r="AX658" s="1540"/>
      <c r="AZ658" s="1540">
        <f>AB658</f>
        <v>0</v>
      </c>
      <c r="BA658" s="1540"/>
      <c r="BB658" s="1540"/>
      <c r="BD658" s="1540">
        <f>AF658</f>
        <v>0</v>
      </c>
      <c r="BE658" s="1540"/>
      <c r="BF658" s="1540"/>
      <c r="BH658" s="1540">
        <f>AJ658</f>
        <v>0</v>
      </c>
      <c r="BI658" s="1540"/>
      <c r="BJ658" s="1540"/>
      <c r="BL658" s="1540">
        <f>AN658</f>
        <v>0</v>
      </c>
      <c r="BM658" s="1540"/>
      <c r="BN658" s="1540"/>
    </row>
    <row r="659" spans="8:67" s="63" customFormat="1" ht="7" hidden="1" customHeight="1" outlineLevel="1" x14ac:dyDescent="0.15">
      <c r="H659" s="797"/>
      <c r="I659" s="857"/>
      <c r="J659" s="857"/>
      <c r="K659" s="857"/>
      <c r="L659" s="857"/>
      <c r="M659" s="857"/>
      <c r="N659" s="857"/>
      <c r="O659" s="857"/>
      <c r="P659" s="857"/>
      <c r="Q659" s="857"/>
      <c r="R659" s="857"/>
      <c r="S659" s="857"/>
      <c r="T659" s="857"/>
      <c r="U659" s="857"/>
      <c r="V659" s="857"/>
      <c r="X659" s="857"/>
      <c r="Y659" s="857"/>
      <c r="Z659" s="857"/>
      <c r="AB659" s="857"/>
      <c r="AC659" s="857"/>
      <c r="AD659" s="857"/>
      <c r="AF659" s="858"/>
      <c r="AG659" s="858"/>
      <c r="AH659" s="858"/>
      <c r="AJ659" s="858"/>
      <c r="AK659" s="858"/>
      <c r="AL659" s="858"/>
      <c r="AN659" s="858"/>
      <c r="AO659" s="858"/>
      <c r="AP659" s="858"/>
      <c r="AQ659" s="856"/>
      <c r="AV659" s="857"/>
      <c r="AW659" s="857"/>
      <c r="AX659" s="857"/>
      <c r="AZ659" s="857"/>
      <c r="BA659" s="857"/>
      <c r="BB659" s="857"/>
      <c r="BD659" s="858"/>
      <c r="BE659" s="858"/>
      <c r="BF659" s="858"/>
      <c r="BH659" s="858"/>
      <c r="BI659" s="858"/>
      <c r="BJ659" s="858"/>
      <c r="BL659" s="858"/>
      <c r="BM659" s="858"/>
      <c r="BN659" s="858"/>
    </row>
    <row r="660" spans="8:67" s="63" customFormat="1" ht="17" hidden="1" customHeight="1" outlineLevel="1" x14ac:dyDescent="0.15">
      <c r="H660" s="797"/>
      <c r="I660" s="859" t="s">
        <v>117</v>
      </c>
      <c r="J660" s="859"/>
      <c r="K660" s="859"/>
      <c r="L660" s="859"/>
      <c r="M660" s="859"/>
      <c r="N660" s="859"/>
      <c r="O660" s="859"/>
      <c r="P660" s="859"/>
      <c r="Q660" s="859"/>
      <c r="R660" s="859"/>
      <c r="S660" s="859"/>
      <c r="T660" s="859"/>
      <c r="U660" s="859"/>
      <c r="V660" s="859"/>
      <c r="X660" s="1555">
        <f>AN218</f>
        <v>0</v>
      </c>
      <c r="Y660" s="1555"/>
      <c r="Z660" s="1555"/>
      <c r="AB660" s="1555">
        <f>X660</f>
        <v>0</v>
      </c>
      <c r="AC660" s="1555"/>
      <c r="AD660" s="1555"/>
      <c r="AF660" s="1555">
        <f>AB660</f>
        <v>0</v>
      </c>
      <c r="AG660" s="1555"/>
      <c r="AH660" s="1555"/>
      <c r="AJ660" s="1555">
        <f>AF660</f>
        <v>0</v>
      </c>
      <c r="AK660" s="1555"/>
      <c r="AL660" s="1555"/>
      <c r="AN660" s="860"/>
      <c r="AO660" s="860"/>
      <c r="AP660" s="860"/>
      <c r="AQ660" s="835"/>
      <c r="AV660" s="1555">
        <f>BL218</f>
        <v>0</v>
      </c>
      <c r="AW660" s="1555"/>
      <c r="AX660" s="1555"/>
      <c r="AZ660" s="1555">
        <f>AV660</f>
        <v>0</v>
      </c>
      <c r="BA660" s="1555"/>
      <c r="BB660" s="1555"/>
      <c r="BD660" s="1555">
        <f>AZ660</f>
        <v>0</v>
      </c>
      <c r="BE660" s="1555"/>
      <c r="BF660" s="1555"/>
      <c r="BH660" s="1555">
        <f>BD660</f>
        <v>0</v>
      </c>
      <c r="BI660" s="1555"/>
      <c r="BJ660" s="1555"/>
      <c r="BL660" s="860"/>
      <c r="BM660" s="860"/>
      <c r="BN660" s="860"/>
    </row>
    <row r="661" spans="8:67" s="63" customFormat="1" ht="17" hidden="1" customHeight="1" outlineLevel="1" x14ac:dyDescent="0.15">
      <c r="H661" s="797"/>
      <c r="I661" s="833" t="s">
        <v>119</v>
      </c>
      <c r="J661" s="833"/>
      <c r="K661" s="833"/>
      <c r="L661" s="833"/>
      <c r="M661" s="833"/>
      <c r="N661" s="833"/>
      <c r="O661" s="833"/>
      <c r="P661" s="833"/>
      <c r="Q661" s="833"/>
      <c r="R661" s="833"/>
      <c r="S661" s="833"/>
      <c r="T661" s="833"/>
      <c r="U661" s="833"/>
      <c r="V661" s="833" t="s">
        <v>123</v>
      </c>
      <c r="X661" s="1540">
        <f>IF(X660=0,0,X658/X660)</f>
        <v>0</v>
      </c>
      <c r="Y661" s="1540"/>
      <c r="Z661" s="1540"/>
      <c r="AB661" s="1540">
        <f>IF(AB660=0,0,AB658/AB660)</f>
        <v>0</v>
      </c>
      <c r="AC661" s="1540"/>
      <c r="AD661" s="1540"/>
      <c r="AF661" s="1540">
        <f>IF(AF660=0,0,AF658/AF660)</f>
        <v>0</v>
      </c>
      <c r="AG661" s="1540"/>
      <c r="AH661" s="1540"/>
      <c r="AJ661" s="1540">
        <f>IF(AJ660=0,0,AJ658/AJ660)</f>
        <v>0</v>
      </c>
      <c r="AK661" s="1540"/>
      <c r="AL661" s="1540"/>
      <c r="AN661" s="1540">
        <f>SUM(X661:AL661)</f>
        <v>0</v>
      </c>
      <c r="AO661" s="1540"/>
      <c r="AP661" s="1540"/>
      <c r="AQ661" s="856"/>
      <c r="AV661" s="1540">
        <f>IF(AV660=0,0,AV658/AV660)</f>
        <v>0</v>
      </c>
      <c r="AW661" s="1540"/>
      <c r="AX661" s="1540"/>
      <c r="AZ661" s="1540">
        <f>IF(AZ660=0,0,AZ658/AZ660)</f>
        <v>0</v>
      </c>
      <c r="BA661" s="1540"/>
      <c r="BB661" s="1540"/>
      <c r="BD661" s="1540">
        <f>IF(BD660=0,0,BD658/BD660)</f>
        <v>0</v>
      </c>
      <c r="BE661" s="1540"/>
      <c r="BF661" s="1540"/>
      <c r="BH661" s="1540">
        <f>IF(BH660=0,0,BH658/BH660)</f>
        <v>0</v>
      </c>
      <c r="BI661" s="1540"/>
      <c r="BJ661" s="1540"/>
      <c r="BL661" s="1540">
        <f>SUM(AV661:BJ661)</f>
        <v>0</v>
      </c>
      <c r="BM661" s="1540"/>
      <c r="BN661" s="1540"/>
    </row>
    <row r="662" spans="8:67" s="63" customFormat="1" ht="17" hidden="1" customHeight="1" outlineLevel="1" x14ac:dyDescent="0.15">
      <c r="H662" s="797"/>
      <c r="I662" s="833" t="s">
        <v>124</v>
      </c>
      <c r="J662" s="833"/>
      <c r="K662" s="833"/>
      <c r="L662" s="833"/>
      <c r="M662" s="833"/>
      <c r="N662" s="833"/>
      <c r="O662" s="833"/>
      <c r="P662" s="833"/>
      <c r="Q662" s="833"/>
      <c r="R662" s="833"/>
      <c r="S662" s="833"/>
      <c r="T662" s="833"/>
      <c r="U662" s="833"/>
      <c r="V662" s="833" t="s">
        <v>123</v>
      </c>
      <c r="X662" s="1567">
        <f>365/4</f>
        <v>91.25</v>
      </c>
      <c r="Y662" s="1567"/>
      <c r="Z662" s="1567"/>
      <c r="AB662" s="1567">
        <f>365/4</f>
        <v>91.25</v>
      </c>
      <c r="AC662" s="1567"/>
      <c r="AD662" s="1567"/>
      <c r="AF662" s="1567">
        <f>365/4</f>
        <v>91.25</v>
      </c>
      <c r="AG662" s="1567"/>
      <c r="AH662" s="1567"/>
      <c r="AJ662" s="1567">
        <f>365/4</f>
        <v>91.25</v>
      </c>
      <c r="AK662" s="1567"/>
      <c r="AL662" s="1567"/>
      <c r="AN662" s="1540">
        <f>SUM(X662:AL662)</f>
        <v>365</v>
      </c>
      <c r="AO662" s="1540"/>
      <c r="AP662" s="1540"/>
      <c r="AQ662" s="856"/>
      <c r="AV662" s="1567">
        <f>365/4</f>
        <v>91.25</v>
      </c>
      <c r="AW662" s="1567"/>
      <c r="AX662" s="1567"/>
      <c r="AZ662" s="1567">
        <f>365/4</f>
        <v>91.25</v>
      </c>
      <c r="BA662" s="1567"/>
      <c r="BB662" s="1567"/>
      <c r="BD662" s="1567">
        <f>365/4</f>
        <v>91.25</v>
      </c>
      <c r="BE662" s="1567"/>
      <c r="BF662" s="1567"/>
      <c r="BH662" s="1567">
        <f>365/4</f>
        <v>91.25</v>
      </c>
      <c r="BI662" s="1567"/>
      <c r="BJ662" s="1567"/>
      <c r="BL662" s="1540">
        <f>SUM(AV662:BJ662)</f>
        <v>365</v>
      </c>
      <c r="BM662" s="1540"/>
      <c r="BN662" s="1540"/>
    </row>
    <row r="663" spans="8:67" s="63" customFormat="1" ht="17" hidden="1" customHeight="1" outlineLevel="1" x14ac:dyDescent="0.15">
      <c r="H663" s="797"/>
      <c r="I663" s="833" t="s">
        <v>119</v>
      </c>
      <c r="J663" s="833"/>
      <c r="K663" s="833"/>
      <c r="L663" s="833"/>
      <c r="M663" s="833"/>
      <c r="N663" s="833"/>
      <c r="O663" s="833"/>
      <c r="P663" s="833"/>
      <c r="Q663" s="833"/>
      <c r="R663" s="833"/>
      <c r="S663" s="833"/>
      <c r="T663" s="833"/>
      <c r="U663" s="833"/>
      <c r="V663" s="833" t="s">
        <v>95</v>
      </c>
      <c r="X663" s="1566">
        <f>X661/X662</f>
        <v>0</v>
      </c>
      <c r="Y663" s="1566"/>
      <c r="Z663" s="1566"/>
      <c r="AB663" s="1566">
        <f>AB661/AB662</f>
        <v>0</v>
      </c>
      <c r="AC663" s="1566"/>
      <c r="AD663" s="1566"/>
      <c r="AF663" s="1566">
        <f>AF661/AF662</f>
        <v>0</v>
      </c>
      <c r="AG663" s="1566"/>
      <c r="AH663" s="1566"/>
      <c r="AJ663" s="1566">
        <f>AJ661/AJ662</f>
        <v>0</v>
      </c>
      <c r="AK663" s="1566"/>
      <c r="AL663" s="1566"/>
      <c r="AN663" s="1566">
        <f>AN661/AN662</f>
        <v>0</v>
      </c>
      <c r="AO663" s="1566"/>
      <c r="AP663" s="1566"/>
      <c r="AQ663" s="861"/>
      <c r="AV663" s="1566">
        <f>AV661/AV662</f>
        <v>0</v>
      </c>
      <c r="AW663" s="1566"/>
      <c r="AX663" s="1566"/>
      <c r="AZ663" s="1566">
        <f>AZ661/AZ662</f>
        <v>0</v>
      </c>
      <c r="BA663" s="1566"/>
      <c r="BB663" s="1566"/>
      <c r="BD663" s="1566">
        <f>BD661/BD662</f>
        <v>0</v>
      </c>
      <c r="BE663" s="1566"/>
      <c r="BF663" s="1566"/>
      <c r="BH663" s="1566">
        <f>BH661/BH662</f>
        <v>0</v>
      </c>
      <c r="BI663" s="1566"/>
      <c r="BJ663" s="1566"/>
      <c r="BL663" s="1566">
        <f>BL661/BL662</f>
        <v>0</v>
      </c>
      <c r="BM663" s="1566"/>
      <c r="BN663" s="1566"/>
    </row>
    <row r="664" spans="8:67" s="63" customFormat="1" hidden="1" outlineLevel="1" x14ac:dyDescent="0.15">
      <c r="H664" s="836"/>
      <c r="I664" s="837"/>
      <c r="J664" s="837"/>
      <c r="K664" s="837"/>
      <c r="L664" s="837"/>
      <c r="M664" s="837"/>
      <c r="N664" s="837"/>
      <c r="O664" s="837"/>
      <c r="P664" s="837"/>
      <c r="Q664" s="837"/>
      <c r="R664" s="837"/>
      <c r="S664" s="837"/>
      <c r="T664" s="837"/>
      <c r="U664" s="837"/>
      <c r="V664" s="837"/>
      <c r="W664" s="837"/>
      <c r="X664" s="837"/>
      <c r="Y664" s="837"/>
      <c r="Z664" s="837"/>
      <c r="AA664" s="837"/>
      <c r="AB664" s="837"/>
      <c r="AC664" s="837"/>
      <c r="AD664" s="837"/>
      <c r="AE664" s="837"/>
      <c r="AG664" s="201"/>
    </row>
    <row r="665" spans="8:67" s="63" customFormat="1" hidden="1" outlineLevel="1" x14ac:dyDescent="0.15">
      <c r="H665" s="836"/>
      <c r="I665" s="837"/>
      <c r="J665" s="837"/>
      <c r="K665" s="837"/>
      <c r="L665" s="837"/>
      <c r="M665" s="837"/>
      <c r="N665" s="837"/>
      <c r="O665" s="837"/>
      <c r="P665" s="837"/>
      <c r="Q665" s="837"/>
      <c r="R665" s="837"/>
      <c r="S665" s="837"/>
      <c r="T665" s="837"/>
      <c r="U665" s="837"/>
      <c r="V665" s="837"/>
      <c r="W665" s="837"/>
      <c r="X665" s="837"/>
      <c r="Y665" s="837"/>
      <c r="Z665" s="837"/>
      <c r="AA665" s="837"/>
      <c r="AB665" s="837"/>
      <c r="AC665" s="837"/>
      <c r="AD665" s="837"/>
      <c r="AE665" s="837"/>
      <c r="AG665" s="201"/>
    </row>
    <row r="666" spans="8:67" s="63" customFormat="1" ht="16" hidden="1" outlineLevel="1" x14ac:dyDescent="0.15">
      <c r="H666" s="836"/>
      <c r="I666" s="837"/>
      <c r="J666" s="837"/>
      <c r="K666" s="837"/>
      <c r="L666" s="837"/>
      <c r="M666" s="837"/>
      <c r="N666" s="837"/>
      <c r="O666" s="837"/>
      <c r="P666" s="837"/>
      <c r="Q666" s="837"/>
      <c r="R666" s="837"/>
      <c r="S666" s="837"/>
      <c r="T666" s="837"/>
      <c r="U666" s="836"/>
      <c r="V666" s="838"/>
      <c r="W666" s="839"/>
      <c r="X666" s="839"/>
      <c r="Y666" s="839"/>
      <c r="Z666" s="840"/>
      <c r="AA666" s="840"/>
      <c r="AB666" s="840"/>
      <c r="AC666" s="840"/>
      <c r="AD666" s="840"/>
      <c r="AE666" s="841"/>
      <c r="AG666" s="201"/>
    </row>
    <row r="667" spans="8:67" s="63" customFormat="1" ht="18" hidden="1" outlineLevel="1" x14ac:dyDescent="0.15">
      <c r="H667" s="977" t="s">
        <v>17</v>
      </c>
      <c r="I667" s="816"/>
      <c r="J667" s="816"/>
      <c r="K667" s="816"/>
      <c r="L667" s="816"/>
      <c r="M667" s="816"/>
      <c r="N667" s="816"/>
      <c r="O667" s="816"/>
      <c r="P667" s="816"/>
      <c r="Q667" s="816"/>
      <c r="R667" s="816"/>
      <c r="S667" s="816"/>
      <c r="T667" s="816"/>
      <c r="U667" s="816"/>
      <c r="V667" s="816"/>
      <c r="W667" s="816"/>
      <c r="X667" s="816"/>
      <c r="Y667" s="816"/>
      <c r="Z667" s="816"/>
      <c r="AA667" s="816"/>
      <c r="AB667" s="816"/>
      <c r="AC667" s="816"/>
      <c r="AD667" s="816"/>
      <c r="AE667" s="816"/>
      <c r="AF667" s="816"/>
      <c r="AG667" s="816"/>
      <c r="AH667" s="816"/>
      <c r="AI667" s="816"/>
      <c r="AJ667" s="816"/>
      <c r="AK667" s="816"/>
      <c r="AL667" s="816"/>
      <c r="AM667" s="816"/>
      <c r="AN667" s="816"/>
      <c r="AO667" s="816"/>
      <c r="AP667" s="816"/>
      <c r="AQ667" s="816"/>
      <c r="AR667" s="816"/>
      <c r="AS667" s="816"/>
      <c r="AT667" s="816"/>
      <c r="AU667" s="816"/>
      <c r="AV667" s="816"/>
      <c r="AW667" s="816"/>
      <c r="AX667" s="816"/>
      <c r="AY667" s="816"/>
      <c r="AZ667" s="816"/>
      <c r="BA667" s="816"/>
      <c r="BB667" s="816"/>
      <c r="BC667" s="816"/>
      <c r="BD667" s="816"/>
      <c r="BE667" s="816"/>
      <c r="BF667" s="816"/>
      <c r="BG667" s="816"/>
      <c r="BH667" s="816"/>
      <c r="BI667" s="816"/>
      <c r="BJ667" s="816"/>
      <c r="BK667" s="816"/>
      <c r="BL667" s="816"/>
      <c r="BM667" s="816"/>
      <c r="BN667" s="816"/>
      <c r="BO667" s="816"/>
    </row>
    <row r="668" spans="8:67" s="63" customFormat="1" hidden="1" outlineLevel="1" x14ac:dyDescent="0.15">
      <c r="H668" s="797"/>
      <c r="U668" s="201"/>
    </row>
    <row r="669" spans="8:67" s="63" customFormat="1" hidden="1" outlineLevel="1" x14ac:dyDescent="0.15">
      <c r="H669" s="797"/>
      <c r="U669" s="201"/>
    </row>
    <row r="670" spans="8:67" s="63" customFormat="1" hidden="1" outlineLevel="1" x14ac:dyDescent="0.15">
      <c r="H670" s="367" t="s">
        <v>892</v>
      </c>
      <c r="U670" s="201"/>
    </row>
    <row r="671" spans="8:67" s="63" customFormat="1" ht="17" hidden="1" customHeight="1" outlineLevel="1" x14ac:dyDescent="0.15">
      <c r="H671" s="1541" t="str">
        <f>'3 TEWI'!D228</f>
        <v>R-32</v>
      </c>
      <c r="I671" s="1541"/>
      <c r="J671" s="1541"/>
      <c r="K671" s="1541"/>
      <c r="L671" s="1541"/>
      <c r="M671" s="1541"/>
      <c r="N671" s="1541"/>
      <c r="O671" s="1541"/>
      <c r="U671" s="201"/>
    </row>
    <row r="672" spans="8:67" s="63" customFormat="1" ht="17" hidden="1" customHeight="1" outlineLevel="1" x14ac:dyDescent="0.15">
      <c r="H672" s="1541" t="str">
        <f>'3 TEWI'!D229</f>
        <v>R-134a</v>
      </c>
      <c r="I672" s="1541"/>
      <c r="J672" s="1541"/>
      <c r="K672" s="1541"/>
      <c r="L672" s="1541"/>
      <c r="M672" s="1541"/>
      <c r="N672" s="1541"/>
      <c r="O672" s="1541"/>
      <c r="U672" s="201"/>
    </row>
    <row r="673" spans="8:21" s="63" customFormat="1" ht="17" hidden="1" customHeight="1" outlineLevel="1" x14ac:dyDescent="0.15">
      <c r="H673" s="1541" t="str">
        <f>'3 TEWI'!D230</f>
        <v>R-290 (Propan)</v>
      </c>
      <c r="I673" s="1541"/>
      <c r="J673" s="1541"/>
      <c r="K673" s="1541"/>
      <c r="L673" s="1541"/>
      <c r="M673" s="1541"/>
      <c r="N673" s="1541"/>
      <c r="O673" s="1541"/>
      <c r="U673" s="201"/>
    </row>
    <row r="674" spans="8:21" s="63" customFormat="1" ht="17" hidden="1" customHeight="1" outlineLevel="1" x14ac:dyDescent="0.15">
      <c r="H674" s="1541" t="str">
        <f>'3 TEWI'!D231</f>
        <v>R-404A</v>
      </c>
      <c r="I674" s="1541"/>
      <c r="J674" s="1541"/>
      <c r="K674" s="1541"/>
      <c r="L674" s="1541"/>
      <c r="M674" s="1541"/>
      <c r="N674" s="1541"/>
      <c r="O674" s="1541"/>
      <c r="U674" s="201"/>
    </row>
    <row r="675" spans="8:21" s="63" customFormat="1" ht="17" hidden="1" customHeight="1" outlineLevel="1" x14ac:dyDescent="0.15">
      <c r="H675" s="1541" t="str">
        <f>'3 TEWI'!D232</f>
        <v>R-407C</v>
      </c>
      <c r="I675" s="1541"/>
      <c r="J675" s="1541"/>
      <c r="K675" s="1541"/>
      <c r="L675" s="1541"/>
      <c r="M675" s="1541"/>
      <c r="N675" s="1541"/>
      <c r="O675" s="1541"/>
      <c r="U675" s="201"/>
    </row>
    <row r="676" spans="8:21" s="63" customFormat="1" ht="17" hidden="1" customHeight="1" outlineLevel="1" x14ac:dyDescent="0.15">
      <c r="H676" s="1541" t="str">
        <f>'3 TEWI'!D233</f>
        <v>R-407F</v>
      </c>
      <c r="I676" s="1541"/>
      <c r="J676" s="1541"/>
      <c r="K676" s="1541"/>
      <c r="L676" s="1541"/>
      <c r="M676" s="1541"/>
      <c r="N676" s="1541"/>
      <c r="O676" s="1541"/>
      <c r="U676" s="201"/>
    </row>
    <row r="677" spans="8:21" s="63" customFormat="1" ht="17" hidden="1" customHeight="1" outlineLevel="1" x14ac:dyDescent="0.15">
      <c r="H677" s="1541" t="str">
        <f>'3 TEWI'!D234</f>
        <v>R-410A</v>
      </c>
      <c r="I677" s="1541"/>
      <c r="J677" s="1541"/>
      <c r="K677" s="1541"/>
      <c r="L677" s="1541"/>
      <c r="M677" s="1541"/>
      <c r="N677" s="1541"/>
      <c r="O677" s="1541"/>
      <c r="U677" s="201"/>
    </row>
    <row r="678" spans="8:21" s="63" customFormat="1" ht="17" hidden="1" customHeight="1" outlineLevel="1" x14ac:dyDescent="0.15">
      <c r="H678" s="1541" t="str">
        <f>'3 TEWI'!D235</f>
        <v>R-417A</v>
      </c>
      <c r="I678" s="1541"/>
      <c r="J678" s="1541"/>
      <c r="K678" s="1541"/>
      <c r="L678" s="1541"/>
      <c r="M678" s="1541"/>
      <c r="N678" s="1541"/>
      <c r="O678" s="1541"/>
      <c r="U678" s="201"/>
    </row>
    <row r="679" spans="8:21" s="63" customFormat="1" ht="17" hidden="1" customHeight="1" outlineLevel="1" x14ac:dyDescent="0.15">
      <c r="H679" s="1541" t="str">
        <f>'3 TEWI'!D236</f>
        <v>R-422A</v>
      </c>
      <c r="I679" s="1541"/>
      <c r="J679" s="1541"/>
      <c r="K679" s="1541"/>
      <c r="L679" s="1541"/>
      <c r="M679" s="1541"/>
      <c r="N679" s="1541"/>
      <c r="O679" s="1541"/>
      <c r="U679" s="201"/>
    </row>
    <row r="680" spans="8:21" s="63" customFormat="1" ht="17" hidden="1" customHeight="1" outlineLevel="1" x14ac:dyDescent="0.15">
      <c r="H680" s="1541" t="str">
        <f>'3 TEWI'!D237</f>
        <v>R-422D</v>
      </c>
      <c r="I680" s="1541"/>
      <c r="J680" s="1541"/>
      <c r="K680" s="1541"/>
      <c r="L680" s="1541"/>
      <c r="M680" s="1541"/>
      <c r="N680" s="1541"/>
      <c r="O680" s="1541"/>
      <c r="U680" s="201"/>
    </row>
    <row r="681" spans="8:21" s="63" customFormat="1" ht="17" hidden="1" customHeight="1" outlineLevel="1" x14ac:dyDescent="0.15">
      <c r="H681" s="1541" t="str">
        <f>'3 TEWI'!D238</f>
        <v>R-437A</v>
      </c>
      <c r="I681" s="1541"/>
      <c r="J681" s="1541"/>
      <c r="K681" s="1541"/>
      <c r="L681" s="1541"/>
      <c r="M681" s="1541"/>
      <c r="N681" s="1541"/>
      <c r="O681" s="1541"/>
      <c r="U681" s="201"/>
    </row>
    <row r="682" spans="8:21" s="63" customFormat="1" ht="17" hidden="1" customHeight="1" outlineLevel="1" x14ac:dyDescent="0.15">
      <c r="H682" s="1541" t="str">
        <f>'3 TEWI'!D239</f>
        <v>R-448A</v>
      </c>
      <c r="I682" s="1541"/>
      <c r="J682" s="1541"/>
      <c r="K682" s="1541"/>
      <c r="L682" s="1541"/>
      <c r="M682" s="1541"/>
      <c r="N682" s="1541"/>
      <c r="O682" s="1541"/>
      <c r="U682" s="201"/>
    </row>
    <row r="683" spans="8:21" s="63" customFormat="1" ht="17" hidden="1" customHeight="1" outlineLevel="1" x14ac:dyDescent="0.15">
      <c r="H683" s="1541" t="str">
        <f>'3 TEWI'!D240</f>
        <v>R-449A</v>
      </c>
      <c r="I683" s="1541"/>
      <c r="J683" s="1541"/>
      <c r="K683" s="1541"/>
      <c r="L683" s="1541"/>
      <c r="M683" s="1541"/>
      <c r="N683" s="1541"/>
      <c r="O683" s="1541"/>
      <c r="U683" s="201"/>
    </row>
    <row r="684" spans="8:21" s="63" customFormat="1" ht="17" hidden="1" customHeight="1" outlineLevel="1" x14ac:dyDescent="0.15">
      <c r="H684" s="1541" t="str">
        <f>'3 TEWI'!D241</f>
        <v>R-450A</v>
      </c>
      <c r="I684" s="1541"/>
      <c r="J684" s="1541"/>
      <c r="K684" s="1541"/>
      <c r="L684" s="1541"/>
      <c r="M684" s="1541"/>
      <c r="N684" s="1541"/>
      <c r="O684" s="1541"/>
      <c r="U684" s="201"/>
    </row>
    <row r="685" spans="8:21" s="63" customFormat="1" ht="17" hidden="1" customHeight="1" outlineLevel="1" x14ac:dyDescent="0.15">
      <c r="H685" s="1541" t="str">
        <f>'3 TEWI'!D244</f>
        <v>R-507 A</v>
      </c>
      <c r="I685" s="1541"/>
      <c r="J685" s="1541"/>
      <c r="K685" s="1541"/>
      <c r="L685" s="1541"/>
      <c r="M685" s="1541"/>
      <c r="N685" s="1541"/>
      <c r="O685" s="1541"/>
      <c r="U685" s="201"/>
    </row>
    <row r="686" spans="8:21" s="63" customFormat="1" ht="17" hidden="1" customHeight="1" outlineLevel="1" x14ac:dyDescent="0.15">
      <c r="H686" s="1541" t="str">
        <f>'3 TEWI'!D245</f>
        <v>R-513 A</v>
      </c>
      <c r="I686" s="1541"/>
      <c r="J686" s="1541"/>
      <c r="K686" s="1541"/>
      <c r="L686" s="1541"/>
      <c r="M686" s="1541"/>
      <c r="N686" s="1541"/>
      <c r="O686" s="1541"/>
      <c r="U686" s="201"/>
    </row>
    <row r="687" spans="8:21" s="63" customFormat="1" ht="17" hidden="1" customHeight="1" outlineLevel="1" x14ac:dyDescent="0.15">
      <c r="H687" s="1541" t="str">
        <f>'3 TEWI'!D247</f>
        <v>R-717 (Ammoniak - NH3)</v>
      </c>
      <c r="I687" s="1541"/>
      <c r="J687" s="1541"/>
      <c r="K687" s="1541"/>
      <c r="L687" s="1541"/>
      <c r="M687" s="1541"/>
      <c r="N687" s="1541"/>
      <c r="O687" s="1541"/>
      <c r="U687" s="201"/>
    </row>
    <row r="688" spans="8:21" s="63" customFormat="1" ht="17" hidden="1" customHeight="1" outlineLevel="1" x14ac:dyDescent="0.15">
      <c r="H688" s="1541" t="str">
        <f>'3 TEWI'!D248</f>
        <v>R-723</v>
      </c>
      <c r="I688" s="1541"/>
      <c r="J688" s="1541"/>
      <c r="K688" s="1541"/>
      <c r="L688" s="1541"/>
      <c r="M688" s="1541"/>
      <c r="N688" s="1541"/>
      <c r="O688" s="1541"/>
      <c r="U688" s="201"/>
    </row>
    <row r="689" spans="8:33" s="63" customFormat="1" ht="17" hidden="1" customHeight="1" outlineLevel="1" x14ac:dyDescent="0.15">
      <c r="H689" s="1541" t="str">
        <f>'3 TEWI'!D249</f>
        <v>R-744  (CO2)</v>
      </c>
      <c r="I689" s="1541"/>
      <c r="J689" s="1541"/>
      <c r="K689" s="1541"/>
      <c r="L689" s="1541"/>
      <c r="M689" s="1541"/>
      <c r="N689" s="1541"/>
      <c r="O689" s="1541"/>
      <c r="U689" s="201"/>
    </row>
    <row r="690" spans="8:33" s="63" customFormat="1" ht="17" hidden="1" customHeight="1" outlineLevel="1" x14ac:dyDescent="0.15">
      <c r="H690" s="1541" t="str">
        <f>'3 TEWI'!D250</f>
        <v>R-1270 (Propen)</v>
      </c>
      <c r="I690" s="1541"/>
      <c r="J690" s="1541"/>
      <c r="K690" s="1541"/>
      <c r="L690" s="1541"/>
      <c r="M690" s="1541"/>
      <c r="N690" s="1541"/>
      <c r="O690" s="1541"/>
      <c r="U690" s="201"/>
    </row>
    <row r="691" spans="8:33" s="63" customFormat="1" ht="17" hidden="1" customHeight="1" outlineLevel="1" x14ac:dyDescent="0.15">
      <c r="H691" s="1541" t="str">
        <f>'3 TEWI'!D251</f>
        <v>R-1233zd(E)</v>
      </c>
      <c r="I691" s="1541"/>
      <c r="J691" s="1541"/>
      <c r="K691" s="1541"/>
      <c r="L691" s="1541"/>
      <c r="M691" s="1541"/>
      <c r="N691" s="1541"/>
      <c r="O691" s="1541"/>
      <c r="U691" s="201"/>
    </row>
    <row r="692" spans="8:33" s="63" customFormat="1" ht="17" hidden="1" customHeight="1" outlineLevel="1" x14ac:dyDescent="0.15">
      <c r="H692" s="1541" t="str">
        <f>'3 TEWI'!D252</f>
        <v>R-1234ze</v>
      </c>
      <c r="I692" s="1541"/>
      <c r="J692" s="1541"/>
      <c r="K692" s="1541"/>
      <c r="L692" s="1541"/>
      <c r="M692" s="1541"/>
      <c r="N692" s="1541"/>
      <c r="O692" s="1541"/>
      <c r="U692" s="201"/>
    </row>
    <row r="693" spans="8:33" s="63" customFormat="1" ht="17" hidden="1" customHeight="1" outlineLevel="1" x14ac:dyDescent="0.15">
      <c r="H693" s="1541" t="str">
        <f>'3 TEWI'!D254</f>
        <v>R-1336mzz(Z)</v>
      </c>
      <c r="I693" s="1541"/>
      <c r="J693" s="1541"/>
      <c r="K693" s="1541"/>
      <c r="L693" s="1541"/>
      <c r="M693" s="1541"/>
      <c r="N693" s="1541"/>
      <c r="O693" s="1541"/>
      <c r="U693" s="201"/>
    </row>
    <row r="694" spans="8:33" s="63" customFormat="1" hidden="1" outlineLevel="1" x14ac:dyDescent="0.15">
      <c r="H694" s="797"/>
      <c r="U694" s="201"/>
    </row>
    <row r="695" spans="8:33" s="63" customFormat="1" ht="16" hidden="1" outlineLevel="1" x14ac:dyDescent="0.15">
      <c r="H695" s="836"/>
      <c r="I695" s="837"/>
      <c r="J695" s="837"/>
      <c r="K695" s="837"/>
      <c r="L695" s="837"/>
      <c r="M695" s="837"/>
      <c r="N695" s="837"/>
      <c r="O695" s="837"/>
      <c r="P695" s="837"/>
      <c r="Q695" s="837"/>
      <c r="R695" s="837"/>
      <c r="S695" s="837"/>
      <c r="T695" s="837"/>
      <c r="U695" s="836"/>
      <c r="V695" s="838"/>
      <c r="W695" s="839"/>
      <c r="X695" s="839"/>
      <c r="Y695" s="839"/>
      <c r="Z695" s="840"/>
      <c r="AA695" s="840"/>
      <c r="AB695" s="840"/>
      <c r="AC695" s="840"/>
      <c r="AD695" s="840"/>
      <c r="AE695" s="841"/>
      <c r="AG695" s="201"/>
    </row>
    <row r="696" spans="8:33" s="63" customFormat="1" collapsed="1" x14ac:dyDescent="0.15">
      <c r="H696" s="797"/>
      <c r="U696" s="201"/>
    </row>
    <row r="697" spans="8:33" s="63" customFormat="1" x14ac:dyDescent="0.15">
      <c r="H697" s="797"/>
      <c r="U697" s="201"/>
    </row>
    <row r="698" spans="8:33" s="63" customFormat="1" x14ac:dyDescent="0.15">
      <c r="H698" s="797"/>
      <c r="U698" s="201"/>
    </row>
    <row r="699" spans="8:33" s="63" customFormat="1" x14ac:dyDescent="0.15">
      <c r="H699" s="797"/>
      <c r="U699" s="201"/>
    </row>
    <row r="700" spans="8:33" s="63" customFormat="1" x14ac:dyDescent="0.15">
      <c r="H700" s="797"/>
      <c r="U700" s="201"/>
    </row>
    <row r="701" spans="8:33" s="63" customFormat="1" x14ac:dyDescent="0.15">
      <c r="H701" s="797"/>
      <c r="U701" s="201"/>
    </row>
    <row r="702" spans="8:33" s="63" customFormat="1" x14ac:dyDescent="0.15">
      <c r="H702" s="797"/>
      <c r="U702" s="201"/>
    </row>
    <row r="703" spans="8:33" s="63" customFormat="1" x14ac:dyDescent="0.15">
      <c r="H703" s="797"/>
      <c r="U703" s="201"/>
    </row>
    <row r="704" spans="8:33" s="63" customFormat="1" x14ac:dyDescent="0.15">
      <c r="H704" s="797"/>
      <c r="U704" s="201"/>
    </row>
    <row r="705" spans="8:21" s="63" customFormat="1" x14ac:dyDescent="0.15">
      <c r="H705" s="797"/>
      <c r="U705" s="201"/>
    </row>
    <row r="706" spans="8:21" s="63" customFormat="1" x14ac:dyDescent="0.15">
      <c r="H706" s="797"/>
      <c r="U706" s="201"/>
    </row>
    <row r="707" spans="8:21" s="63" customFormat="1" x14ac:dyDescent="0.15">
      <c r="H707" s="797"/>
      <c r="U707" s="201"/>
    </row>
    <row r="708" spans="8:21" s="63" customFormat="1" x14ac:dyDescent="0.15">
      <c r="H708" s="797"/>
      <c r="U708" s="201"/>
    </row>
    <row r="709" spans="8:21" s="63" customFormat="1" x14ac:dyDescent="0.15">
      <c r="H709" s="797"/>
      <c r="U709" s="201"/>
    </row>
    <row r="710" spans="8:21" s="63" customFormat="1" x14ac:dyDescent="0.15">
      <c r="H710" s="797"/>
      <c r="U710" s="201"/>
    </row>
    <row r="711" spans="8:21" s="63" customFormat="1" x14ac:dyDescent="0.15">
      <c r="H711" s="797"/>
      <c r="U711" s="201"/>
    </row>
    <row r="712" spans="8:21" s="63" customFormat="1" x14ac:dyDescent="0.15">
      <c r="H712" s="797"/>
      <c r="U712" s="201"/>
    </row>
    <row r="713" spans="8:21" s="63" customFormat="1" x14ac:dyDescent="0.15">
      <c r="H713" s="797"/>
      <c r="U713" s="201"/>
    </row>
    <row r="714" spans="8:21" s="63" customFormat="1" x14ac:dyDescent="0.15">
      <c r="H714" s="797"/>
      <c r="U714" s="201"/>
    </row>
    <row r="715" spans="8:21" s="63" customFormat="1" x14ac:dyDescent="0.15">
      <c r="H715" s="797"/>
      <c r="U715" s="201"/>
    </row>
    <row r="716" spans="8:21" s="63" customFormat="1" x14ac:dyDescent="0.15">
      <c r="H716" s="797"/>
      <c r="U716" s="201"/>
    </row>
    <row r="717" spans="8:21" s="63" customFormat="1" x14ac:dyDescent="0.15">
      <c r="H717" s="797"/>
      <c r="U717" s="201"/>
    </row>
    <row r="718" spans="8:21" s="63" customFormat="1" x14ac:dyDescent="0.15">
      <c r="H718" s="797"/>
      <c r="U718" s="201"/>
    </row>
    <row r="719" spans="8:21" s="63" customFormat="1" x14ac:dyDescent="0.15">
      <c r="H719" s="797"/>
      <c r="U719" s="201"/>
    </row>
    <row r="720" spans="8:21" s="63" customFormat="1" x14ac:dyDescent="0.15">
      <c r="H720" s="797"/>
      <c r="U720" s="201"/>
    </row>
    <row r="721" spans="8:21" s="63" customFormat="1" x14ac:dyDescent="0.15">
      <c r="H721" s="797"/>
      <c r="U721" s="201"/>
    </row>
    <row r="722" spans="8:21" s="63" customFormat="1" x14ac:dyDescent="0.15">
      <c r="H722" s="797"/>
      <c r="U722" s="201"/>
    </row>
    <row r="723" spans="8:21" s="63" customFormat="1" x14ac:dyDescent="0.15">
      <c r="H723" s="797"/>
      <c r="U723" s="201"/>
    </row>
    <row r="724" spans="8:21" s="63" customFormat="1" x14ac:dyDescent="0.15">
      <c r="H724" s="797"/>
      <c r="U724" s="201"/>
    </row>
    <row r="725" spans="8:21" s="63" customFormat="1" x14ac:dyDescent="0.15">
      <c r="H725" s="797"/>
      <c r="U725" s="201"/>
    </row>
    <row r="726" spans="8:21" s="63" customFormat="1" x14ac:dyDescent="0.15">
      <c r="H726" s="797"/>
      <c r="U726" s="201"/>
    </row>
    <row r="727" spans="8:21" s="63" customFormat="1" x14ac:dyDescent="0.15">
      <c r="H727" s="797"/>
      <c r="U727" s="201"/>
    </row>
    <row r="728" spans="8:21" s="63" customFormat="1" x14ac:dyDescent="0.15">
      <c r="H728" s="797"/>
      <c r="U728" s="201"/>
    </row>
    <row r="729" spans="8:21" s="63" customFormat="1" x14ac:dyDescent="0.15">
      <c r="H729" s="797"/>
      <c r="U729" s="201"/>
    </row>
    <row r="730" spans="8:21" s="63" customFormat="1" x14ac:dyDescent="0.15">
      <c r="H730" s="797"/>
      <c r="U730" s="201"/>
    </row>
    <row r="731" spans="8:21" s="63" customFormat="1" x14ac:dyDescent="0.15">
      <c r="H731" s="797"/>
      <c r="U731" s="201"/>
    </row>
    <row r="732" spans="8:21" s="63" customFormat="1" x14ac:dyDescent="0.15">
      <c r="H732" s="797"/>
      <c r="U732" s="201"/>
    </row>
    <row r="733" spans="8:21" s="63" customFormat="1" x14ac:dyDescent="0.15">
      <c r="H733" s="797"/>
      <c r="U733" s="201"/>
    </row>
    <row r="734" spans="8:21" s="63" customFormat="1" x14ac:dyDescent="0.15">
      <c r="H734" s="797"/>
      <c r="U734" s="201"/>
    </row>
    <row r="735" spans="8:21" s="63" customFormat="1" x14ac:dyDescent="0.15">
      <c r="H735" s="797"/>
      <c r="U735" s="201"/>
    </row>
    <row r="736" spans="8:21" s="63" customFormat="1" x14ac:dyDescent="0.15">
      <c r="H736" s="797"/>
      <c r="U736" s="201"/>
    </row>
    <row r="737" spans="8:21" s="63" customFormat="1" x14ac:dyDescent="0.15">
      <c r="H737" s="797"/>
      <c r="U737" s="201"/>
    </row>
    <row r="738" spans="8:21" s="63" customFormat="1" x14ac:dyDescent="0.15">
      <c r="H738" s="797"/>
      <c r="U738" s="201"/>
    </row>
    <row r="739" spans="8:21" s="63" customFormat="1" x14ac:dyDescent="0.15">
      <c r="H739" s="797"/>
      <c r="U739" s="201"/>
    </row>
    <row r="740" spans="8:21" s="63" customFormat="1" x14ac:dyDescent="0.15">
      <c r="H740" s="797"/>
      <c r="U740" s="201"/>
    </row>
    <row r="741" spans="8:21" s="63" customFormat="1" x14ac:dyDescent="0.15">
      <c r="H741" s="797"/>
      <c r="U741" s="201"/>
    </row>
    <row r="742" spans="8:21" s="63" customFormat="1" x14ac:dyDescent="0.15">
      <c r="H742" s="797"/>
      <c r="U742" s="201"/>
    </row>
    <row r="743" spans="8:21" s="63" customFormat="1" x14ac:dyDescent="0.15">
      <c r="H743" s="797"/>
      <c r="U743" s="201"/>
    </row>
    <row r="744" spans="8:21" s="63" customFormat="1" x14ac:dyDescent="0.15">
      <c r="H744" s="797"/>
      <c r="U744" s="201"/>
    </row>
    <row r="745" spans="8:21" s="63" customFormat="1" x14ac:dyDescent="0.15">
      <c r="H745" s="797"/>
      <c r="U745" s="201"/>
    </row>
    <row r="746" spans="8:21" s="63" customFormat="1" x14ac:dyDescent="0.15">
      <c r="H746" s="797"/>
      <c r="U746" s="201"/>
    </row>
    <row r="747" spans="8:21" s="63" customFormat="1" x14ac:dyDescent="0.15">
      <c r="H747" s="797"/>
      <c r="U747" s="201"/>
    </row>
    <row r="748" spans="8:21" s="63" customFormat="1" x14ac:dyDescent="0.15">
      <c r="H748" s="797"/>
      <c r="U748" s="201"/>
    </row>
    <row r="749" spans="8:21" s="63" customFormat="1" x14ac:dyDescent="0.15">
      <c r="H749" s="797"/>
      <c r="U749" s="201"/>
    </row>
    <row r="750" spans="8:21" s="63" customFormat="1" x14ac:dyDescent="0.15">
      <c r="H750" s="797"/>
      <c r="U750" s="201"/>
    </row>
    <row r="751" spans="8:21" s="63" customFormat="1" x14ac:dyDescent="0.15">
      <c r="H751" s="797"/>
      <c r="U751" s="201"/>
    </row>
    <row r="752" spans="8:21" s="63" customFormat="1" x14ac:dyDescent="0.15">
      <c r="H752" s="797"/>
      <c r="U752" s="201"/>
    </row>
    <row r="753" spans="8:21" s="63" customFormat="1" x14ac:dyDescent="0.15">
      <c r="H753" s="797"/>
      <c r="U753" s="201"/>
    </row>
    <row r="754" spans="8:21" s="63" customFormat="1" x14ac:dyDescent="0.15">
      <c r="H754" s="797"/>
      <c r="U754" s="201"/>
    </row>
    <row r="755" spans="8:21" s="63" customFormat="1" x14ac:dyDescent="0.15">
      <c r="H755" s="797"/>
      <c r="U755" s="201"/>
    </row>
    <row r="756" spans="8:21" s="63" customFormat="1" x14ac:dyDescent="0.15">
      <c r="H756" s="797"/>
      <c r="U756" s="201"/>
    </row>
    <row r="757" spans="8:21" s="63" customFormat="1" x14ac:dyDescent="0.15">
      <c r="H757" s="797"/>
      <c r="U757" s="201"/>
    </row>
    <row r="758" spans="8:21" s="63" customFormat="1" x14ac:dyDescent="0.15">
      <c r="H758" s="797"/>
      <c r="U758" s="201"/>
    </row>
    <row r="759" spans="8:21" s="63" customFormat="1" x14ac:dyDescent="0.15">
      <c r="H759" s="797"/>
      <c r="U759" s="201"/>
    </row>
    <row r="760" spans="8:21" s="63" customFormat="1" x14ac:dyDescent="0.15">
      <c r="H760" s="797"/>
      <c r="U760" s="201"/>
    </row>
    <row r="761" spans="8:21" s="63" customFormat="1" x14ac:dyDescent="0.15">
      <c r="H761" s="797"/>
      <c r="U761" s="201"/>
    </row>
    <row r="762" spans="8:21" s="63" customFormat="1" x14ac:dyDescent="0.15">
      <c r="H762" s="797"/>
      <c r="U762" s="201"/>
    </row>
    <row r="763" spans="8:21" s="63" customFormat="1" x14ac:dyDescent="0.15">
      <c r="H763" s="797"/>
      <c r="U763" s="201"/>
    </row>
    <row r="764" spans="8:21" s="63" customFormat="1" x14ac:dyDescent="0.15">
      <c r="H764" s="797"/>
      <c r="U764" s="201"/>
    </row>
    <row r="765" spans="8:21" s="63" customFormat="1" x14ac:dyDescent="0.15">
      <c r="H765" s="797"/>
      <c r="U765" s="201"/>
    </row>
    <row r="766" spans="8:21" s="63" customFormat="1" x14ac:dyDescent="0.15">
      <c r="H766" s="797"/>
      <c r="U766" s="201"/>
    </row>
    <row r="767" spans="8:21" s="63" customFormat="1" x14ac:dyDescent="0.15">
      <c r="H767" s="797"/>
      <c r="U767" s="201"/>
    </row>
    <row r="768" spans="8:21" s="63" customFormat="1" x14ac:dyDescent="0.15">
      <c r="H768" s="797"/>
      <c r="U768" s="201"/>
    </row>
    <row r="769" spans="8:21" s="63" customFormat="1" x14ac:dyDescent="0.15">
      <c r="H769" s="797"/>
      <c r="U769" s="201"/>
    </row>
    <row r="770" spans="8:21" s="63" customFormat="1" x14ac:dyDescent="0.15">
      <c r="H770" s="797"/>
      <c r="U770" s="201"/>
    </row>
    <row r="771" spans="8:21" s="63" customFormat="1" x14ac:dyDescent="0.15">
      <c r="H771" s="797"/>
      <c r="U771" s="201"/>
    </row>
    <row r="772" spans="8:21" s="63" customFormat="1" x14ac:dyDescent="0.15">
      <c r="H772" s="797"/>
      <c r="U772" s="201"/>
    </row>
    <row r="773" spans="8:21" s="63" customFormat="1" x14ac:dyDescent="0.15">
      <c r="H773" s="797"/>
      <c r="U773" s="201"/>
    </row>
    <row r="774" spans="8:21" s="63" customFormat="1" x14ac:dyDescent="0.15">
      <c r="H774" s="797"/>
      <c r="U774" s="201"/>
    </row>
    <row r="775" spans="8:21" s="63" customFormat="1" x14ac:dyDescent="0.15">
      <c r="H775" s="797"/>
      <c r="U775" s="201"/>
    </row>
    <row r="776" spans="8:21" s="63" customFormat="1" x14ac:dyDescent="0.15">
      <c r="H776" s="797"/>
      <c r="U776" s="201"/>
    </row>
    <row r="777" spans="8:21" s="63" customFormat="1" x14ac:dyDescent="0.15">
      <c r="H777" s="797"/>
      <c r="U777" s="201"/>
    </row>
    <row r="778" spans="8:21" s="63" customFormat="1" x14ac:dyDescent="0.15">
      <c r="H778" s="797"/>
      <c r="U778" s="201"/>
    </row>
    <row r="779" spans="8:21" s="63" customFormat="1" x14ac:dyDescent="0.15">
      <c r="H779" s="797"/>
      <c r="U779" s="201"/>
    </row>
    <row r="780" spans="8:21" s="63" customFormat="1" x14ac:dyDescent="0.15">
      <c r="H780" s="797"/>
      <c r="U780" s="201"/>
    </row>
    <row r="781" spans="8:21" s="63" customFormat="1" x14ac:dyDescent="0.15">
      <c r="H781" s="797"/>
      <c r="U781" s="201"/>
    </row>
    <row r="782" spans="8:21" s="63" customFormat="1" x14ac:dyDescent="0.15">
      <c r="H782" s="797"/>
      <c r="U782" s="201"/>
    </row>
    <row r="783" spans="8:21" s="63" customFormat="1" x14ac:dyDescent="0.15">
      <c r="H783" s="797"/>
      <c r="U783" s="201"/>
    </row>
    <row r="784" spans="8:21" s="63" customFormat="1" x14ac:dyDescent="0.15">
      <c r="H784" s="797"/>
      <c r="U784" s="201"/>
    </row>
    <row r="785" spans="8:21" s="63" customFormat="1" x14ac:dyDescent="0.15">
      <c r="H785" s="797"/>
      <c r="U785" s="201"/>
    </row>
    <row r="786" spans="8:21" s="63" customFormat="1" x14ac:dyDescent="0.15">
      <c r="H786" s="797"/>
      <c r="U786" s="201"/>
    </row>
    <row r="787" spans="8:21" s="63" customFormat="1" x14ac:dyDescent="0.15">
      <c r="H787" s="797"/>
      <c r="U787" s="201"/>
    </row>
  </sheetData>
  <sheetProtection algorithmName="SHA-512" hashValue="YnF11kiKwNG7QL+JT1i+pDSypkxRSJSt7BD/S7uu5/JnwEw4gF16HM6BT9ump4sGOB1j6TEG8mdeDaFg+qgDgg==" saltValue="v/LAldsQCuoOJ/3Q440rtg==" spinCount="100000" sheet="1" selectLockedCells="1"/>
  <mergeCells count="2133">
    <mergeCell ref="BB96:BL96"/>
    <mergeCell ref="BL278:BN278"/>
    <mergeCell ref="AN280:AP280"/>
    <mergeCell ref="BL280:BN280"/>
    <mergeCell ref="AN279:AP279"/>
    <mergeCell ref="BL279:BN279"/>
    <mergeCell ref="BL282:BN282"/>
    <mergeCell ref="Z564:AB564"/>
    <mergeCell ref="AD564:AF564"/>
    <mergeCell ref="AH564:AJ564"/>
    <mergeCell ref="AL564:AN564"/>
    <mergeCell ref="AP564:AS564"/>
    <mergeCell ref="AX564:AZ564"/>
    <mergeCell ref="BB564:BD564"/>
    <mergeCell ref="BF564:BH564"/>
    <mergeCell ref="BJ564:BL564"/>
    <mergeCell ref="BN564:BP564"/>
    <mergeCell ref="Z562:AB562"/>
    <mergeCell ref="AD562:AF562"/>
    <mergeCell ref="AH562:AJ562"/>
    <mergeCell ref="AL562:AN562"/>
    <mergeCell ref="AP562:AS562"/>
    <mergeCell ref="AX562:AZ562"/>
    <mergeCell ref="BB562:BD562"/>
    <mergeCell ref="BF562:BH562"/>
    <mergeCell ref="BJ562:BL562"/>
    <mergeCell ref="Z561:AN561"/>
    <mergeCell ref="AX561:BL561"/>
    <mergeCell ref="BB559:BD559"/>
    <mergeCell ref="BF559:BH559"/>
    <mergeCell ref="BJ559:BL559"/>
    <mergeCell ref="BL293:BN293"/>
    <mergeCell ref="AV296:AX296"/>
    <mergeCell ref="AZ296:BB296"/>
    <mergeCell ref="X486:AC486"/>
    <mergeCell ref="AE486:AJ486"/>
    <mergeCell ref="AV486:BA486"/>
    <mergeCell ref="BC486:BH486"/>
    <mergeCell ref="AZ302:BB302"/>
    <mergeCell ref="BD302:BF302"/>
    <mergeCell ref="BH302:BJ302"/>
    <mergeCell ref="X303:Z303"/>
    <mergeCell ref="AB303:AD303"/>
    <mergeCell ref="AF303:AH303"/>
    <mergeCell ref="AJ303:AL303"/>
    <mergeCell ref="AE485:AJ485"/>
    <mergeCell ref="AV485:BA485"/>
    <mergeCell ref="BC485:BH485"/>
    <mergeCell ref="AV493:BA493"/>
    <mergeCell ref="BC493:BH493"/>
    <mergeCell ref="X487:AC487"/>
    <mergeCell ref="AE487:AJ487"/>
    <mergeCell ref="AV487:BA487"/>
    <mergeCell ref="BC487:BH487"/>
    <mergeCell ref="X485:AC485"/>
    <mergeCell ref="AN299:AP299"/>
    <mergeCell ref="BH299:BJ299"/>
    <mergeCell ref="X482:AC482"/>
    <mergeCell ref="X483:AC483"/>
    <mergeCell ref="X484:AC484"/>
    <mergeCell ref="AE482:AJ482"/>
    <mergeCell ref="AJ306:AL306"/>
    <mergeCell ref="AN306:AP306"/>
    <mergeCell ref="AV306:AX306"/>
    <mergeCell ref="BD303:BF303"/>
    <mergeCell ref="BH303:BJ303"/>
    <mergeCell ref="BL303:BN303"/>
    <mergeCell ref="BC475:BH475"/>
    <mergeCell ref="X471:AC471"/>
    <mergeCell ref="AE471:AJ471"/>
    <mergeCell ref="AV471:BA471"/>
    <mergeCell ref="BC471:BH471"/>
    <mergeCell ref="AX563:AZ563"/>
    <mergeCell ref="BB563:BD563"/>
    <mergeCell ref="BF563:BH563"/>
    <mergeCell ref="BJ563:BL563"/>
    <mergeCell ref="BN563:BP563"/>
    <mergeCell ref="Z557:AB557"/>
    <mergeCell ref="AD557:AF557"/>
    <mergeCell ref="AH557:AJ557"/>
    <mergeCell ref="AL557:AN557"/>
    <mergeCell ref="AX557:AZ557"/>
    <mergeCell ref="BB557:BD557"/>
    <mergeCell ref="BF557:BH557"/>
    <mergeCell ref="BJ557:BL557"/>
    <mergeCell ref="Z558:AB558"/>
    <mergeCell ref="AD558:AF558"/>
    <mergeCell ref="AH558:AJ558"/>
    <mergeCell ref="AL558:AN558"/>
    <mergeCell ref="AX558:AZ558"/>
    <mergeCell ref="BB558:BD558"/>
    <mergeCell ref="BF558:BH558"/>
    <mergeCell ref="X494:AC494"/>
    <mergeCell ref="AE494:AJ494"/>
    <mergeCell ref="AV494:BA494"/>
    <mergeCell ref="BC494:BH494"/>
    <mergeCell ref="AV304:AX304"/>
    <mergeCell ref="AZ304:BB304"/>
    <mergeCell ref="BD304:BF304"/>
    <mergeCell ref="BH304:BJ304"/>
    <mergeCell ref="X490:AC490"/>
    <mergeCell ref="AE490:AJ490"/>
    <mergeCell ref="AV490:BA490"/>
    <mergeCell ref="BC490:BH490"/>
    <mergeCell ref="X491:AC491"/>
    <mergeCell ref="AE491:AJ491"/>
    <mergeCell ref="AV491:BA491"/>
    <mergeCell ref="BC491:BH491"/>
    <mergeCell ref="AE483:AJ483"/>
    <mergeCell ref="AE484:AJ484"/>
    <mergeCell ref="AV482:BA482"/>
    <mergeCell ref="AV483:BA483"/>
    <mergeCell ref="AV484:BA484"/>
    <mergeCell ref="BC482:BH482"/>
    <mergeCell ref="BC483:BH483"/>
    <mergeCell ref="BC484:BH484"/>
    <mergeCell ref="AO443:AP443"/>
    <mergeCell ref="AO439:AP439"/>
    <mergeCell ref="AO440:AP440"/>
    <mergeCell ref="AO441:AP441"/>
    <mergeCell ref="BF439:BG439"/>
    <mergeCell ref="X476:AC476"/>
    <mergeCell ref="AV476:BA476"/>
    <mergeCell ref="BC476:BH476"/>
    <mergeCell ref="X477:AC477"/>
    <mergeCell ref="AE477:AJ477"/>
    <mergeCell ref="AV477:BA477"/>
    <mergeCell ref="BC477:BH477"/>
    <mergeCell ref="AV492:BA492"/>
    <mergeCell ref="BC492:BH492"/>
    <mergeCell ref="X493:AC493"/>
    <mergeCell ref="AE493:AJ493"/>
    <mergeCell ref="H306:S306"/>
    <mergeCell ref="X306:Z306"/>
    <mergeCell ref="AB306:AD306"/>
    <mergeCell ref="AF306:AH306"/>
    <mergeCell ref="AZ306:BB306"/>
    <mergeCell ref="BD306:BF306"/>
    <mergeCell ref="BH306:BJ306"/>
    <mergeCell ref="BL306:BN306"/>
    <mergeCell ref="H294:S294"/>
    <mergeCell ref="X294:Z294"/>
    <mergeCell ref="AB294:AD294"/>
    <mergeCell ref="AF294:AH294"/>
    <mergeCell ref="AJ294:AL294"/>
    <mergeCell ref="AN294:AP294"/>
    <mergeCell ref="AV294:AX294"/>
    <mergeCell ref="AZ294:BB294"/>
    <mergeCell ref="BD294:BF294"/>
    <mergeCell ref="BH294:BJ294"/>
    <mergeCell ref="BL294:BN294"/>
    <mergeCell ref="H296:S296"/>
    <mergeCell ref="X296:Z296"/>
    <mergeCell ref="AB296:AD296"/>
    <mergeCell ref="AF296:AH296"/>
    <mergeCell ref="AJ296:AL296"/>
    <mergeCell ref="AN296:AP296"/>
    <mergeCell ref="BD296:BF296"/>
    <mergeCell ref="H304:S304"/>
    <mergeCell ref="X304:Z304"/>
    <mergeCell ref="AV302:AX302"/>
    <mergeCell ref="BL299:BN299"/>
    <mergeCell ref="AN303:AP303"/>
    <mergeCell ref="X302:Z302"/>
    <mergeCell ref="AB302:AD302"/>
    <mergeCell ref="AF302:AH302"/>
    <mergeCell ref="AJ302:AL302"/>
    <mergeCell ref="AN302:AP302"/>
    <mergeCell ref="AV299:AX299"/>
    <mergeCell ref="BL302:BN302"/>
    <mergeCell ref="BL304:BN304"/>
    <mergeCell ref="AV303:AX303"/>
    <mergeCell ref="AZ303:BB303"/>
    <mergeCell ref="H290:S290"/>
    <mergeCell ref="X290:Z290"/>
    <mergeCell ref="AB290:AD290"/>
    <mergeCell ref="AF290:AH290"/>
    <mergeCell ref="AJ290:AL290"/>
    <mergeCell ref="AN290:AP290"/>
    <mergeCell ref="AV290:AX290"/>
    <mergeCell ref="AZ290:BB290"/>
    <mergeCell ref="BD290:BF290"/>
    <mergeCell ref="BH290:BJ290"/>
    <mergeCell ref="BL290:BN290"/>
    <mergeCell ref="BH296:BJ296"/>
    <mergeCell ref="BL296:BN296"/>
    <mergeCell ref="H291:S291"/>
    <mergeCell ref="X291:Z291"/>
    <mergeCell ref="AB291:AD291"/>
    <mergeCell ref="AF291:AH291"/>
    <mergeCell ref="AJ291:AL291"/>
    <mergeCell ref="AN291:AP291"/>
    <mergeCell ref="AZ291:BB291"/>
    <mergeCell ref="BD291:BF291"/>
    <mergeCell ref="BH291:BJ291"/>
    <mergeCell ref="BL291:BN291"/>
    <mergeCell ref="X292:Z292"/>
    <mergeCell ref="AB292:AD292"/>
    <mergeCell ref="AF292:AH292"/>
    <mergeCell ref="AJ292:AL292"/>
    <mergeCell ref="AN292:AP292"/>
    <mergeCell ref="AV292:AX292"/>
    <mergeCell ref="AZ292:BB292"/>
    <mergeCell ref="BL292:BN292"/>
    <mergeCell ref="BL253:BN253"/>
    <mergeCell ref="BH254:BJ254"/>
    <mergeCell ref="BL254:BN254"/>
    <mergeCell ref="BH256:BJ256"/>
    <mergeCell ref="BL256:BN256"/>
    <mergeCell ref="X254:Z254"/>
    <mergeCell ref="X286:Z286"/>
    <mergeCell ref="AJ256:AL256"/>
    <mergeCell ref="AN256:AP256"/>
    <mergeCell ref="BL270:BN270"/>
    <mergeCell ref="BL271:BN271"/>
    <mergeCell ref="BL272:BN272"/>
    <mergeCell ref="BL249:BN249"/>
    <mergeCell ref="BL239:BN239"/>
    <mergeCell ref="BL240:BN240"/>
    <mergeCell ref="BL241:BN241"/>
    <mergeCell ref="BL242:BN242"/>
    <mergeCell ref="BL244:BN244"/>
    <mergeCell ref="BL246:BN246"/>
    <mergeCell ref="H289:S289"/>
    <mergeCell ref="X289:Z289"/>
    <mergeCell ref="AB289:AD289"/>
    <mergeCell ref="AF289:AH289"/>
    <mergeCell ref="AJ289:AL289"/>
    <mergeCell ref="AN289:AP289"/>
    <mergeCell ref="AV289:AX289"/>
    <mergeCell ref="AZ289:BB289"/>
    <mergeCell ref="BD289:BF289"/>
    <mergeCell ref="BH289:BJ289"/>
    <mergeCell ref="BL289:BN289"/>
    <mergeCell ref="X243:Z243"/>
    <mergeCell ref="AB243:AD243"/>
    <mergeCell ref="AF243:AH243"/>
    <mergeCell ref="AJ243:AL243"/>
    <mergeCell ref="AN243:AP243"/>
    <mergeCell ref="AV243:AX243"/>
    <mergeCell ref="AZ243:BB243"/>
    <mergeCell ref="BH240:BJ240"/>
    <mergeCell ref="BH241:BJ241"/>
    <mergeCell ref="BH242:BJ242"/>
    <mergeCell ref="BH244:BJ244"/>
    <mergeCell ref="BH246:BJ246"/>
    <mergeCell ref="X246:Z246"/>
    <mergeCell ref="AZ239:BB239"/>
    <mergeCell ref="AZ299:BB299"/>
    <mergeCell ref="BD299:BF299"/>
    <mergeCell ref="AB254:AD254"/>
    <mergeCell ref="BH252:BJ252"/>
    <mergeCell ref="BH253:BJ253"/>
    <mergeCell ref="BD292:BF292"/>
    <mergeCell ref="BH292:BJ292"/>
    <mergeCell ref="BD243:BF243"/>
    <mergeCell ref="BH243:BJ243"/>
    <mergeCell ref="AN278:AP278"/>
    <mergeCell ref="BD241:BF241"/>
    <mergeCell ref="X293:Z293"/>
    <mergeCell ref="AB293:AD293"/>
    <mergeCell ref="AF293:AH293"/>
    <mergeCell ref="AJ293:AL293"/>
    <mergeCell ref="AN293:AP293"/>
    <mergeCell ref="AV293:AX293"/>
    <mergeCell ref="AZ293:BB293"/>
    <mergeCell ref="BD293:BF293"/>
    <mergeCell ref="BH293:BJ293"/>
    <mergeCell ref="AJ286:AL286"/>
    <mergeCell ref="AN286:AP286"/>
    <mergeCell ref="BH286:BJ286"/>
    <mergeCell ref="AZ256:BB256"/>
    <mergeCell ref="AZ254:BB254"/>
    <mergeCell ref="AZ244:BB244"/>
    <mergeCell ref="AZ242:BB242"/>
    <mergeCell ref="AZ252:BB252"/>
    <mergeCell ref="AN282:AP282"/>
    <mergeCell ref="AF252:AH252"/>
    <mergeCell ref="BH249:BJ249"/>
    <mergeCell ref="AV291:AX291"/>
    <mergeCell ref="X475:AC475"/>
    <mergeCell ref="AE475:AJ475"/>
    <mergeCell ref="AV475:BA475"/>
    <mergeCell ref="AV472:BA472"/>
    <mergeCell ref="BC472:BH472"/>
    <mergeCell ref="X473:AC473"/>
    <mergeCell ref="AE473:AJ473"/>
    <mergeCell ref="BD342:BF342"/>
    <mergeCell ref="AB344:AD344"/>
    <mergeCell ref="AF344:AH344"/>
    <mergeCell ref="AZ344:BB344"/>
    <mergeCell ref="BD344:BF344"/>
    <mergeCell ref="AD346:AF346"/>
    <mergeCell ref="BB346:BD346"/>
    <mergeCell ref="AE369:AP369"/>
    <mergeCell ref="AK378:AL378"/>
    <mergeCell ref="AM378:AN378"/>
    <mergeCell ref="BB378:BC378"/>
    <mergeCell ref="BD378:BE378"/>
    <mergeCell ref="AV388:BE388"/>
    <mergeCell ref="AM392:AN392"/>
    <mergeCell ref="AV377:AW377"/>
    <mergeCell ref="AX377:AY377"/>
    <mergeCell ref="AZ377:BA377"/>
    <mergeCell ref="BB377:BC377"/>
    <mergeCell ref="AV379:AW379"/>
    <mergeCell ref="AX379:AY379"/>
    <mergeCell ref="AZ379:BA379"/>
    <mergeCell ref="BB379:BC379"/>
    <mergeCell ref="BD379:BE379"/>
    <mergeCell ref="BD380:BE380"/>
    <mergeCell ref="BD377:BE377"/>
    <mergeCell ref="AB115:AP115"/>
    <mergeCell ref="AZ115:BN115"/>
    <mergeCell ref="AF337:AH337"/>
    <mergeCell ref="AB339:AD339"/>
    <mergeCell ref="AF339:AH339"/>
    <mergeCell ref="AZ337:BB337"/>
    <mergeCell ref="BD337:BF337"/>
    <mergeCell ref="AZ339:BB339"/>
    <mergeCell ref="BD339:BF339"/>
    <mergeCell ref="AN270:AP270"/>
    <mergeCell ref="AN271:AP271"/>
    <mergeCell ref="AV286:AX286"/>
    <mergeCell ref="AV256:AX256"/>
    <mergeCell ref="AN272:AP272"/>
    <mergeCell ref="AV244:AX244"/>
    <mergeCell ref="AV249:AX249"/>
    <mergeCell ref="AN244:AP244"/>
    <mergeCell ref="AN246:AP246"/>
    <mergeCell ref="AJ253:AL253"/>
    <mergeCell ref="AN253:AP253"/>
    <mergeCell ref="BL286:BN286"/>
    <mergeCell ref="AJ299:AL299"/>
    <mergeCell ref="BL236:BN236"/>
    <mergeCell ref="AJ249:AL249"/>
    <mergeCell ref="AN249:AP249"/>
    <mergeCell ref="AV252:AX252"/>
    <mergeCell ref="AN196:AP196"/>
    <mergeCell ref="AZ249:BB249"/>
    <mergeCell ref="AB246:AD246"/>
    <mergeCell ref="AB256:AD256"/>
    <mergeCell ref="AF185:AH185"/>
    <mergeCell ref="AZ246:BB246"/>
    <mergeCell ref="X143:Z143"/>
    <mergeCell ref="AB143:AD143"/>
    <mergeCell ref="AV242:AX242"/>
    <mergeCell ref="AB130:AD130"/>
    <mergeCell ref="AF130:AH130"/>
    <mergeCell ref="AJ130:AL130"/>
    <mergeCell ref="X472:AC472"/>
    <mergeCell ref="AJ252:AL252"/>
    <mergeCell ref="AN252:AP252"/>
    <mergeCell ref="BL252:BN252"/>
    <mergeCell ref="BL243:BN243"/>
    <mergeCell ref="AB252:AD252"/>
    <mergeCell ref="AV134:AX134"/>
    <mergeCell ref="X185:Z185"/>
    <mergeCell ref="AF162:AH162"/>
    <mergeCell ref="AV162:AX162"/>
    <mergeCell ref="AB185:AD185"/>
    <mergeCell ref="AJ141:AL141"/>
    <mergeCell ref="AN141:AP141"/>
    <mergeCell ref="AV246:AX246"/>
    <mergeCell ref="AJ254:AL254"/>
    <mergeCell ref="AN254:AP254"/>
    <mergeCell ref="AJ236:AL236"/>
    <mergeCell ref="AN236:AP236"/>
    <mergeCell ref="BH236:BJ236"/>
    <mergeCell ref="AB236:AD236"/>
    <mergeCell ref="AB239:AD239"/>
    <mergeCell ref="X164:Z164"/>
    <mergeCell ref="AF236:AH236"/>
    <mergeCell ref="X236:Z236"/>
    <mergeCell ref="AN231:AP231"/>
    <mergeCell ref="AN195:AP195"/>
    <mergeCell ref="AA96:AE96"/>
    <mergeCell ref="AF96:AK96"/>
    <mergeCell ref="AL96:AQ96"/>
    <mergeCell ref="X187:Z187"/>
    <mergeCell ref="AJ244:AL244"/>
    <mergeCell ref="AJ246:AL246"/>
    <mergeCell ref="AN277:AP277"/>
    <mergeCell ref="AN172:AP172"/>
    <mergeCell ref="AN173:AP173"/>
    <mergeCell ref="AN162:AP162"/>
    <mergeCell ref="AJ162:AL162"/>
    <mergeCell ref="AN225:AP225"/>
    <mergeCell ref="AN239:AP239"/>
    <mergeCell ref="AN240:AP240"/>
    <mergeCell ref="AN241:AP241"/>
    <mergeCell ref="AN242:AP242"/>
    <mergeCell ref="X137:Z137"/>
    <mergeCell ref="AF145:AH145"/>
    <mergeCell ref="AJ145:AL145"/>
    <mergeCell ref="AN145:AP145"/>
    <mergeCell ref="AB139:AD139"/>
    <mergeCell ref="AF139:AH139"/>
    <mergeCell ref="AF137:AH137"/>
    <mergeCell ref="AB137:AD137"/>
    <mergeCell ref="AB134:AD134"/>
    <mergeCell ref="AF134:AH134"/>
    <mergeCell ref="AJ134:AL134"/>
    <mergeCell ref="AN134:AP134"/>
    <mergeCell ref="AN130:AP130"/>
    <mergeCell ref="AJ183:AL183"/>
    <mergeCell ref="AB244:AD244"/>
    <mergeCell ref="AF244:AH244"/>
    <mergeCell ref="AZ121:BN121"/>
    <mergeCell ref="I121:S121"/>
    <mergeCell ref="X141:Z141"/>
    <mergeCell ref="X139:Z139"/>
    <mergeCell ref="X241:Z241"/>
    <mergeCell ref="AN226:AP226"/>
    <mergeCell ref="BL226:BN226"/>
    <mergeCell ref="AN228:AP228"/>
    <mergeCell ref="AN227:AP227"/>
    <mergeCell ref="BL228:BN228"/>
    <mergeCell ref="BL227:BN227"/>
    <mergeCell ref="AJ239:AL239"/>
    <mergeCell ref="AJ240:AL240"/>
    <mergeCell ref="AJ241:AL241"/>
    <mergeCell ref="AJ242:AL242"/>
    <mergeCell ref="X121:Z121"/>
    <mergeCell ref="AB121:AP121"/>
    <mergeCell ref="AV121:AX121"/>
    <mergeCell ref="BL172:BN172"/>
    <mergeCell ref="BL173:BN173"/>
    <mergeCell ref="X132:Z132"/>
    <mergeCell ref="X134:Z134"/>
    <mergeCell ref="AV132:AX132"/>
    <mergeCell ref="AV185:AX185"/>
    <mergeCell ref="AV240:AX240"/>
    <mergeCell ref="BL198:BN198"/>
    <mergeCell ref="AN200:AP200"/>
    <mergeCell ref="BL200:BN200"/>
    <mergeCell ref="BL188:BN188"/>
    <mergeCell ref="AN189:AP189"/>
    <mergeCell ref="BL189:BN189"/>
    <mergeCell ref="AN190:AP190"/>
    <mergeCell ref="BL190:BN190"/>
    <mergeCell ref="AN191:AP191"/>
    <mergeCell ref="BL191:BN191"/>
    <mergeCell ref="BL225:BN225"/>
    <mergeCell ref="BL195:BN195"/>
    <mergeCell ref="BL196:BN196"/>
    <mergeCell ref="X183:Z183"/>
    <mergeCell ref="AB183:AD183"/>
    <mergeCell ref="AF183:AH183"/>
    <mergeCell ref="AN139:AP139"/>
    <mergeCell ref="BL171:BN171"/>
    <mergeCell ref="BL175:BN175"/>
    <mergeCell ref="BL177:BN177"/>
    <mergeCell ref="BL183:BN183"/>
    <mergeCell ref="BL165:BN165"/>
    <mergeCell ref="BL166:BN166"/>
    <mergeCell ref="AN165:AP165"/>
    <mergeCell ref="BL167:BN167"/>
    <mergeCell ref="BH185:BJ185"/>
    <mergeCell ref="BL216:BN216"/>
    <mergeCell ref="BL220:BN220"/>
    <mergeCell ref="BL218:BN218"/>
    <mergeCell ref="BL219:BN219"/>
    <mergeCell ref="AN218:AP218"/>
    <mergeCell ref="AN219:AP219"/>
    <mergeCell ref="AN167:AP167"/>
    <mergeCell ref="AN183:AP183"/>
    <mergeCell ref="AN168:AP168"/>
    <mergeCell ref="AN185:AP185"/>
    <mergeCell ref="AN194:AP194"/>
    <mergeCell ref="AJ185:AL185"/>
    <mergeCell ref="BD185:BF185"/>
    <mergeCell ref="AV137:AX137"/>
    <mergeCell ref="AV141:AX141"/>
    <mergeCell ref="V613:X613"/>
    <mergeCell ref="N614:P614"/>
    <mergeCell ref="R614:T614"/>
    <mergeCell ref="V614:X614"/>
    <mergeCell ref="R619:T619"/>
    <mergeCell ref="V619:X619"/>
    <mergeCell ref="I2:O2"/>
    <mergeCell ref="Z2:AG2"/>
    <mergeCell ref="W205:Y205"/>
    <mergeCell ref="AN198:AP198"/>
    <mergeCell ref="I505:K505"/>
    <mergeCell ref="M505:O505"/>
    <mergeCell ref="X505:AP505"/>
    <mergeCell ref="AV505:BN505"/>
    <mergeCell ref="I506:K506"/>
    <mergeCell ref="M506:O506"/>
    <mergeCell ref="X506:AP506"/>
    <mergeCell ref="AV506:BN506"/>
    <mergeCell ref="I90:S90"/>
    <mergeCell ref="I105:S105"/>
    <mergeCell ref="I103:S103"/>
    <mergeCell ref="X145:Z145"/>
    <mergeCell ref="AB145:AD145"/>
    <mergeCell ref="BL168:BN168"/>
    <mergeCell ref="AB103:AP103"/>
    <mergeCell ref="X130:Z130"/>
    <mergeCell ref="AN269:AP269"/>
    <mergeCell ref="AN273:AP273"/>
    <mergeCell ref="I31:BM31"/>
    <mergeCell ref="V610:X610"/>
    <mergeCell ref="R620:T620"/>
    <mergeCell ref="V620:X620"/>
    <mergeCell ref="N619:P619"/>
    <mergeCell ref="N602:P602"/>
    <mergeCell ref="R602:T602"/>
    <mergeCell ref="V602:X602"/>
    <mergeCell ref="N616:P616"/>
    <mergeCell ref="R616:T616"/>
    <mergeCell ref="N606:P606"/>
    <mergeCell ref="V603:X603"/>
    <mergeCell ref="N603:P603"/>
    <mergeCell ref="R603:T603"/>
    <mergeCell ref="N607:P607"/>
    <mergeCell ref="R607:T607"/>
    <mergeCell ref="V607:X607"/>
    <mergeCell ref="N608:P608"/>
    <mergeCell ref="R608:T608"/>
    <mergeCell ref="V608:X608"/>
    <mergeCell ref="N610:P610"/>
    <mergeCell ref="R613:T613"/>
    <mergeCell ref="R611:T611"/>
    <mergeCell ref="V611:X611"/>
    <mergeCell ref="N634:P634"/>
    <mergeCell ref="R634:T634"/>
    <mergeCell ref="V634:X634"/>
    <mergeCell ref="R623:T623"/>
    <mergeCell ref="V623:X623"/>
    <mergeCell ref="N627:P627"/>
    <mergeCell ref="R627:T627"/>
    <mergeCell ref="V627:X627"/>
    <mergeCell ref="N624:P624"/>
    <mergeCell ref="R624:T624"/>
    <mergeCell ref="V624:X624"/>
    <mergeCell ref="N626:P626"/>
    <mergeCell ref="R626:T626"/>
    <mergeCell ref="V626:X626"/>
    <mergeCell ref="N632:P632"/>
    <mergeCell ref="R632:T632"/>
    <mergeCell ref="V632:X632"/>
    <mergeCell ref="N628:P628"/>
    <mergeCell ref="R628:T628"/>
    <mergeCell ref="V628:X628"/>
    <mergeCell ref="N630:P630"/>
    <mergeCell ref="R630:T630"/>
    <mergeCell ref="V630:X630"/>
    <mergeCell ref="N623:P623"/>
    <mergeCell ref="N629:P629"/>
    <mergeCell ref="R629:T629"/>
    <mergeCell ref="V629:X629"/>
    <mergeCell ref="N633:P633"/>
    <mergeCell ref="R633:T633"/>
    <mergeCell ref="V633:X633"/>
    <mergeCell ref="N631:P631"/>
    <mergeCell ref="R631:T631"/>
    <mergeCell ref="N597:P597"/>
    <mergeCell ref="R597:T597"/>
    <mergeCell ref="V597:X597"/>
    <mergeCell ref="N599:P599"/>
    <mergeCell ref="R599:T599"/>
    <mergeCell ref="V599:X599"/>
    <mergeCell ref="N601:P601"/>
    <mergeCell ref="V622:X622"/>
    <mergeCell ref="N598:P598"/>
    <mergeCell ref="R598:T598"/>
    <mergeCell ref="V598:X598"/>
    <mergeCell ref="Z598:AB598"/>
    <mergeCell ref="N609:P609"/>
    <mergeCell ref="R606:T606"/>
    <mergeCell ref="V606:X606"/>
    <mergeCell ref="R601:T601"/>
    <mergeCell ref="V601:X601"/>
    <mergeCell ref="N622:P622"/>
    <mergeCell ref="R622:T622"/>
    <mergeCell ref="N613:P613"/>
    <mergeCell ref="R610:T610"/>
    <mergeCell ref="N612:P612"/>
    <mergeCell ref="R609:T609"/>
    <mergeCell ref="V609:X609"/>
    <mergeCell ref="N617:P617"/>
    <mergeCell ref="R612:T612"/>
    <mergeCell ref="R617:T617"/>
    <mergeCell ref="V617:X617"/>
    <mergeCell ref="N618:P618"/>
    <mergeCell ref="R618:T618"/>
    <mergeCell ref="V618:X618"/>
    <mergeCell ref="N620:P620"/>
    <mergeCell ref="N595:P595"/>
    <mergeCell ref="R595:T595"/>
    <mergeCell ref="V595:X595"/>
    <mergeCell ref="AH586:AJ586"/>
    <mergeCell ref="AL586:AN586"/>
    <mergeCell ref="X593:AP593"/>
    <mergeCell ref="AH588:AJ588"/>
    <mergeCell ref="AP586:AS586"/>
    <mergeCell ref="Z587:AB587"/>
    <mergeCell ref="Z575:AN575"/>
    <mergeCell ref="AL551:AN551"/>
    <mergeCell ref="AL549:AN549"/>
    <mergeCell ref="AH547:AJ547"/>
    <mergeCell ref="AH549:AJ549"/>
    <mergeCell ref="AD551:AF551"/>
    <mergeCell ref="AP577:AS577"/>
    <mergeCell ref="AD568:AF568"/>
    <mergeCell ref="Z588:AB588"/>
    <mergeCell ref="AP568:AS568"/>
    <mergeCell ref="AP553:AS553"/>
    <mergeCell ref="AL577:AN577"/>
    <mergeCell ref="Z552:AB552"/>
    <mergeCell ref="AD552:AF552"/>
    <mergeCell ref="AD547:AF547"/>
    <mergeCell ref="Z551:AB551"/>
    <mergeCell ref="AD587:AF587"/>
    <mergeCell ref="AH587:AJ587"/>
    <mergeCell ref="AD586:AF586"/>
    <mergeCell ref="AD581:AF581"/>
    <mergeCell ref="AL588:AN588"/>
    <mergeCell ref="AD577:AF577"/>
    <mergeCell ref="AL571:AN571"/>
    <mergeCell ref="BJ536:BL536"/>
    <mergeCell ref="AX537:AZ537"/>
    <mergeCell ref="BF523:BH523"/>
    <mergeCell ref="BF548:BH548"/>
    <mergeCell ref="BJ548:BL548"/>
    <mergeCell ref="AX543:AZ543"/>
    <mergeCell ref="AX546:AZ546"/>
    <mergeCell ref="AX538:AZ538"/>
    <mergeCell ref="BB538:BD538"/>
    <mergeCell ref="AX536:AZ536"/>
    <mergeCell ref="BJ547:BL547"/>
    <mergeCell ref="N596:P596"/>
    <mergeCell ref="BF583:BH583"/>
    <mergeCell ref="BB581:BD581"/>
    <mergeCell ref="BB571:BD571"/>
    <mergeCell ref="BF571:BH571"/>
    <mergeCell ref="AX553:AZ553"/>
    <mergeCell ref="BB573:BD573"/>
    <mergeCell ref="AD546:AF546"/>
    <mergeCell ref="AH568:AJ568"/>
    <mergeCell ref="AD573:AF573"/>
    <mergeCell ref="AD572:AF572"/>
    <mergeCell ref="Z563:AB563"/>
    <mergeCell ref="AD563:AF563"/>
    <mergeCell ref="AH563:AJ563"/>
    <mergeCell ref="AL563:AN563"/>
    <mergeCell ref="AP563:AS563"/>
    <mergeCell ref="AH583:AJ583"/>
    <mergeCell ref="AL583:AN583"/>
    <mergeCell ref="Z578:AB578"/>
    <mergeCell ref="AH553:AJ553"/>
    <mergeCell ref="Z595:AB595"/>
    <mergeCell ref="BJ577:BL577"/>
    <mergeCell ref="AX577:AZ577"/>
    <mergeCell ref="AH552:AJ552"/>
    <mergeCell ref="V596:X596"/>
    <mergeCell ref="R596:T596"/>
    <mergeCell ref="BJ558:BL558"/>
    <mergeCell ref="AD560:AF560"/>
    <mergeCell ref="AH560:AJ560"/>
    <mergeCell ref="AL560:AN560"/>
    <mergeCell ref="AH559:AJ559"/>
    <mergeCell ref="AL559:AN559"/>
    <mergeCell ref="AD595:AF595"/>
    <mergeCell ref="AL582:AN582"/>
    <mergeCell ref="AL581:AN581"/>
    <mergeCell ref="AL578:AN578"/>
    <mergeCell ref="Z553:AB553"/>
    <mergeCell ref="AP576:AS576"/>
    <mergeCell ref="Z559:AB559"/>
    <mergeCell ref="AD559:AF559"/>
    <mergeCell ref="Z560:AB560"/>
    <mergeCell ref="AL552:AN552"/>
    <mergeCell ref="AD578:AF578"/>
    <mergeCell ref="AD582:AF582"/>
    <mergeCell ref="Z585:AN585"/>
    <mergeCell ref="BJ573:BL573"/>
    <mergeCell ref="BF572:BH572"/>
    <mergeCell ref="AH578:AJ578"/>
    <mergeCell ref="Z568:AB568"/>
    <mergeCell ref="AH573:AJ573"/>
    <mergeCell ref="AL573:AN573"/>
    <mergeCell ref="BF588:BH588"/>
    <mergeCell ref="AH577:AJ577"/>
    <mergeCell ref="AH542:AJ542"/>
    <mergeCell ref="AD538:AF538"/>
    <mergeCell ref="Z536:AB536"/>
    <mergeCell ref="AH551:AJ551"/>
    <mergeCell ref="AL548:AN548"/>
    <mergeCell ref="AL541:AN541"/>
    <mergeCell ref="AD541:AF541"/>
    <mergeCell ref="Z548:AB548"/>
    <mergeCell ref="AD548:AF548"/>
    <mergeCell ref="AH548:AJ548"/>
    <mergeCell ref="Z538:AB538"/>
    <mergeCell ref="AD532:AF532"/>
    <mergeCell ref="AD533:AF533"/>
    <mergeCell ref="AD543:AF543"/>
    <mergeCell ref="AD526:AF526"/>
    <mergeCell ref="AH527:AJ527"/>
    <mergeCell ref="AX559:AZ559"/>
    <mergeCell ref="AX552:AZ552"/>
    <mergeCell ref="AX542:AZ542"/>
    <mergeCell ref="AD549:AF549"/>
    <mergeCell ref="Z543:AB543"/>
    <mergeCell ref="Z546:AB546"/>
    <mergeCell ref="Z550:AN550"/>
    <mergeCell ref="Z533:AB533"/>
    <mergeCell ref="AD527:AF527"/>
    <mergeCell ref="AH537:AJ537"/>
    <mergeCell ref="AP551:AS551"/>
    <mergeCell ref="AL553:AN553"/>
    <mergeCell ref="AD553:AF553"/>
    <mergeCell ref="Z526:AB526"/>
    <mergeCell ref="Z547:AB547"/>
    <mergeCell ref="AP552:AS552"/>
    <mergeCell ref="BN522:BP522"/>
    <mergeCell ref="BN523:BP523"/>
    <mergeCell ref="BN532:BP532"/>
    <mergeCell ref="AX548:AZ548"/>
    <mergeCell ref="X239:Z239"/>
    <mergeCell ref="AB241:AD241"/>
    <mergeCell ref="X253:Z253"/>
    <mergeCell ref="AB253:AD253"/>
    <mergeCell ref="AB249:AD249"/>
    <mergeCell ref="BD244:BF244"/>
    <mergeCell ref="BD249:BF249"/>
    <mergeCell ref="X252:Z252"/>
    <mergeCell ref="BF516:BH516"/>
    <mergeCell ref="BJ516:BL516"/>
    <mergeCell ref="BJ521:BL521"/>
    <mergeCell ref="BJ518:BL518"/>
    <mergeCell ref="BB521:BD521"/>
    <mergeCell ref="BF527:BH527"/>
    <mergeCell ref="BB527:BD527"/>
    <mergeCell ref="AX533:AZ533"/>
    <mergeCell ref="BB533:BD533"/>
    <mergeCell ref="BF533:BH533"/>
    <mergeCell ref="BJ533:BL533"/>
    <mergeCell ref="BF532:BH532"/>
    <mergeCell ref="BD252:BF252"/>
    <mergeCell ref="BJ528:BL528"/>
    <mergeCell ref="BF531:BH531"/>
    <mergeCell ref="BJ531:BL531"/>
    <mergeCell ref="BB528:BD528"/>
    <mergeCell ref="BJ527:BL527"/>
    <mergeCell ref="X256:Z256"/>
    <mergeCell ref="AB299:AD299"/>
    <mergeCell ref="AV340:AX340"/>
    <mergeCell ref="AV341:AX341"/>
    <mergeCell ref="AV342:AX342"/>
    <mergeCell ref="AZ340:BB340"/>
    <mergeCell ref="BD340:BF340"/>
    <mergeCell ref="AZ341:BB341"/>
    <mergeCell ref="BD341:BF341"/>
    <mergeCell ref="AZ342:BB342"/>
    <mergeCell ref="BB531:BD531"/>
    <mergeCell ref="BJ532:BL532"/>
    <mergeCell ref="AX532:AZ532"/>
    <mergeCell ref="BB532:BD532"/>
    <mergeCell ref="BB526:BD526"/>
    <mergeCell ref="BK459:BN459"/>
    <mergeCell ref="AV448:BG448"/>
    <mergeCell ref="BL283:BN283"/>
    <mergeCell ref="AV473:BA473"/>
    <mergeCell ref="BC473:BH473"/>
    <mergeCell ref="BN513:BP513"/>
    <mergeCell ref="BB522:BD522"/>
    <mergeCell ref="AV375:BE375"/>
    <mergeCell ref="BF406:BG406"/>
    <mergeCell ref="BF418:BG418"/>
    <mergeCell ref="BC429:BG429"/>
    <mergeCell ref="BF435:BG435"/>
    <mergeCell ref="AV351:AX351"/>
    <mergeCell ref="BF513:BH513"/>
    <mergeCell ref="BF522:BH522"/>
    <mergeCell ref="BB513:BD513"/>
    <mergeCell ref="AV378:AW378"/>
    <mergeCell ref="AX378:AY378"/>
    <mergeCell ref="AZ378:BA378"/>
    <mergeCell ref="BN533:BP533"/>
    <mergeCell ref="AV661:AX661"/>
    <mergeCell ref="AZ661:BB661"/>
    <mergeCell ref="BD661:BF661"/>
    <mergeCell ref="BH661:BJ661"/>
    <mergeCell ref="AP541:AS541"/>
    <mergeCell ref="AP543:AS543"/>
    <mergeCell ref="BB542:BD542"/>
    <mergeCell ref="Z532:AB532"/>
    <mergeCell ref="Z528:AB528"/>
    <mergeCell ref="Z549:AB549"/>
    <mergeCell ref="Z516:AB516"/>
    <mergeCell ref="BF576:BH576"/>
    <mergeCell ref="BB577:BD577"/>
    <mergeCell ref="AL576:AN576"/>
    <mergeCell ref="BF518:BH518"/>
    <mergeCell ref="AH543:AJ543"/>
    <mergeCell ref="AD542:AF542"/>
    <mergeCell ref="AD536:AF536"/>
    <mergeCell ref="AX531:AZ531"/>
    <mergeCell ref="AX528:AZ528"/>
    <mergeCell ref="AX530:BL530"/>
    <mergeCell ref="BF528:BH528"/>
    <mergeCell ref="AX568:AZ568"/>
    <mergeCell ref="BB568:BD568"/>
    <mergeCell ref="BF568:BH568"/>
    <mergeCell ref="BJ568:BL568"/>
    <mergeCell ref="BB552:BD552"/>
    <mergeCell ref="BF552:BH552"/>
    <mergeCell ref="BJ546:BL546"/>
    <mergeCell ref="BJ551:BL551"/>
    <mergeCell ref="Z523:AB523"/>
    <mergeCell ref="BN562:BP562"/>
    <mergeCell ref="BL661:BN661"/>
    <mergeCell ref="BD641:BF641"/>
    <mergeCell ref="BH641:BJ641"/>
    <mergeCell ref="X663:Z663"/>
    <mergeCell ref="AB663:AD663"/>
    <mergeCell ref="AF663:AH663"/>
    <mergeCell ref="AJ663:AL663"/>
    <mergeCell ref="AN663:AP663"/>
    <mergeCell ref="AV663:AX663"/>
    <mergeCell ref="AZ663:BB663"/>
    <mergeCell ref="BD663:BF663"/>
    <mergeCell ref="BH663:BJ663"/>
    <mergeCell ref="X662:Z662"/>
    <mergeCell ref="AB662:AD662"/>
    <mergeCell ref="AF662:AH662"/>
    <mergeCell ref="AJ662:AL662"/>
    <mergeCell ref="AN662:AP662"/>
    <mergeCell ref="AV662:AX662"/>
    <mergeCell ref="AZ662:BB662"/>
    <mergeCell ref="AX585:BL585"/>
    <mergeCell ref="AD596:AF596"/>
    <mergeCell ref="Z596:AB596"/>
    <mergeCell ref="Z586:AB586"/>
    <mergeCell ref="Z629:AB629"/>
    <mergeCell ref="V616:X616"/>
    <mergeCell ref="V612:X612"/>
    <mergeCell ref="BD662:BF662"/>
    <mergeCell ref="BH662:BJ662"/>
    <mergeCell ref="AZ656:BB656"/>
    <mergeCell ref="BB588:BD588"/>
    <mergeCell ref="BH660:BJ660"/>
    <mergeCell ref="BN543:BP543"/>
    <mergeCell ref="AX578:AZ578"/>
    <mergeCell ref="BB578:BD578"/>
    <mergeCell ref="AX576:AZ576"/>
    <mergeCell ref="BJ553:BL553"/>
    <mergeCell ref="BN578:BP578"/>
    <mergeCell ref="BL663:BN663"/>
    <mergeCell ref="BL662:BN662"/>
    <mergeCell ref="BB541:BD541"/>
    <mergeCell ref="BF541:BH541"/>
    <mergeCell ref="BJ541:BL541"/>
    <mergeCell ref="BF553:BH553"/>
    <mergeCell ref="BF551:BH551"/>
    <mergeCell ref="BJ552:BL552"/>
    <mergeCell ref="BB551:BD551"/>
    <mergeCell ref="AX550:BL550"/>
    <mergeCell ref="BB553:BD553"/>
    <mergeCell ref="AX551:AZ551"/>
    <mergeCell ref="BN553:BP553"/>
    <mergeCell ref="BN551:BP551"/>
    <mergeCell ref="BN552:BP552"/>
    <mergeCell ref="BN568:BP568"/>
    <mergeCell ref="BB582:BD582"/>
    <mergeCell ref="BF581:BH581"/>
    <mergeCell ref="BJ578:BL578"/>
    <mergeCell ref="BB576:BD576"/>
    <mergeCell ref="AX572:AZ572"/>
    <mergeCell ref="BB572:BD572"/>
    <mergeCell ref="BB548:BD548"/>
    <mergeCell ref="AZ660:BB660"/>
    <mergeCell ref="BJ588:BL588"/>
    <mergeCell ref="BD656:BF656"/>
    <mergeCell ref="BL658:BN658"/>
    <mergeCell ref="BL655:BN655"/>
    <mergeCell ref="BD660:BF660"/>
    <mergeCell ref="BN586:BP586"/>
    <mergeCell ref="BN587:BP587"/>
    <mergeCell ref="BN588:BP588"/>
    <mergeCell ref="AV657:AX657"/>
    <mergeCell ref="AX588:AZ588"/>
    <mergeCell ref="AZ658:BB658"/>
    <mergeCell ref="BJ571:BL571"/>
    <mergeCell ref="BN576:BP576"/>
    <mergeCell ref="BN577:BP577"/>
    <mergeCell ref="BF578:BH578"/>
    <mergeCell ref="AV660:AX660"/>
    <mergeCell ref="BD658:BF658"/>
    <mergeCell ref="BH658:BJ658"/>
    <mergeCell ref="AX575:BL575"/>
    <mergeCell ref="BJ572:BL572"/>
    <mergeCell ref="AX573:AZ573"/>
    <mergeCell ref="BF573:BH573"/>
    <mergeCell ref="AZ655:BB655"/>
    <mergeCell ref="BD655:BF655"/>
    <mergeCell ref="BH655:BJ655"/>
    <mergeCell ref="BJ583:BL583"/>
    <mergeCell ref="AX582:AZ582"/>
    <mergeCell ref="AX571:AZ571"/>
    <mergeCell ref="AV658:AX658"/>
    <mergeCell ref="BJ587:BL587"/>
    <mergeCell ref="BL657:BN657"/>
    <mergeCell ref="BJ576:BL576"/>
    <mergeCell ref="BF577:BH577"/>
    <mergeCell ref="BH643:BJ643"/>
    <mergeCell ref="BD242:BF242"/>
    <mergeCell ref="BN521:BP521"/>
    <mergeCell ref="BB518:BD518"/>
    <mergeCell ref="AX518:AZ518"/>
    <mergeCell ref="AX521:AZ521"/>
    <mergeCell ref="AV465:BA465"/>
    <mergeCell ref="BC465:BH465"/>
    <mergeCell ref="BB436:BC436"/>
    <mergeCell ref="BD436:BE436"/>
    <mergeCell ref="BC459:BH459"/>
    <mergeCell ref="BL231:BN231"/>
    <mergeCell ref="BL269:BN269"/>
    <mergeCell ref="AV254:AX254"/>
    <mergeCell ref="AV253:AX253"/>
    <mergeCell ref="AV339:AX339"/>
    <mergeCell ref="BL268:BN268"/>
    <mergeCell ref="AZ253:BB253"/>
    <mergeCell ref="BD253:BF253"/>
    <mergeCell ref="BD254:BF254"/>
    <mergeCell ref="BD246:BF246"/>
    <mergeCell ref="BF517:BH517"/>
    <mergeCell ref="BB517:BD517"/>
    <mergeCell ref="AV236:AX236"/>
    <mergeCell ref="BD239:BF239"/>
    <mergeCell ref="AZ240:BB240"/>
    <mergeCell ref="AV354:AX354"/>
    <mergeCell ref="BH239:BJ239"/>
    <mergeCell ref="AX520:BL520"/>
    <mergeCell ref="BL277:BN277"/>
    <mergeCell ref="BD376:BE376"/>
    <mergeCell ref="BF376:BG376"/>
    <mergeCell ref="AV368:BG368"/>
    <mergeCell ref="AP588:AS588"/>
    <mergeCell ref="AL587:AN587"/>
    <mergeCell ref="AP587:AS587"/>
    <mergeCell ref="AH581:AJ581"/>
    <mergeCell ref="AD588:AF588"/>
    <mergeCell ref="AD603:AF603"/>
    <mergeCell ref="BH640:BJ640"/>
    <mergeCell ref="BL640:BN640"/>
    <mergeCell ref="BL641:BN641"/>
    <mergeCell ref="BL650:BN650"/>
    <mergeCell ref="BJ537:BL537"/>
    <mergeCell ref="BF538:BH538"/>
    <mergeCell ref="BJ538:BL538"/>
    <mergeCell ref="AZ641:BB641"/>
    <mergeCell ref="BN541:BP541"/>
    <mergeCell ref="BN542:BP542"/>
    <mergeCell ref="AX540:BL540"/>
    <mergeCell ref="AX541:AZ541"/>
    <mergeCell ref="BB543:BD543"/>
    <mergeCell ref="BF543:BH543"/>
    <mergeCell ref="BJ543:BL543"/>
    <mergeCell ref="BB546:BD546"/>
    <mergeCell ref="BJ542:BL542"/>
    <mergeCell ref="BF542:BH542"/>
    <mergeCell ref="BF546:BH546"/>
    <mergeCell ref="AX547:AZ547"/>
    <mergeCell ref="BB547:BD547"/>
    <mergeCell ref="AD620:AF620"/>
    <mergeCell ref="AL568:AN568"/>
    <mergeCell ref="AH582:AJ582"/>
    <mergeCell ref="BF586:BH586"/>
    <mergeCell ref="BD643:BF643"/>
    <mergeCell ref="Z632:AB632"/>
    <mergeCell ref="AD632:AF632"/>
    <mergeCell ref="Z623:AB623"/>
    <mergeCell ref="AD623:AF623"/>
    <mergeCell ref="AZ657:BB657"/>
    <mergeCell ref="BD657:BF657"/>
    <mergeCell ref="AF655:AH655"/>
    <mergeCell ref="BH657:BJ657"/>
    <mergeCell ref="AJ655:AL655"/>
    <mergeCell ref="AV655:AX655"/>
    <mergeCell ref="AV656:AX656"/>
    <mergeCell ref="Z631:AB631"/>
    <mergeCell ref="AD631:AF631"/>
    <mergeCell ref="Z600:AB600"/>
    <mergeCell ref="AN655:AP655"/>
    <mergeCell ref="AN656:AP656"/>
    <mergeCell ref="AD627:AF627"/>
    <mergeCell ref="AD626:AF626"/>
    <mergeCell ref="AD628:AF628"/>
    <mergeCell ref="AD633:AF633"/>
    <mergeCell ref="AD634:AF634"/>
    <mergeCell ref="AB642:AD642"/>
    <mergeCell ref="AF642:AH642"/>
    <mergeCell ref="Z606:AB606"/>
    <mergeCell ref="Z616:AB616"/>
    <mergeCell ref="Z633:AB633"/>
    <mergeCell ref="Z634:AB634"/>
    <mergeCell ref="Z601:AB601"/>
    <mergeCell ref="Z630:AB630"/>
    <mergeCell ref="AD629:AF629"/>
    <mergeCell ref="AD602:AF602"/>
    <mergeCell ref="Z626:AB626"/>
    <mergeCell ref="AB240:AD240"/>
    <mergeCell ref="AN283:AP283"/>
    <mergeCell ref="X160:Z160"/>
    <mergeCell ref="AB160:AD160"/>
    <mergeCell ref="AF160:AH160"/>
    <mergeCell ref="AH518:AJ518"/>
    <mergeCell ref="AL518:AN518"/>
    <mergeCell ref="Z520:AN520"/>
    <mergeCell ref="X355:Z355"/>
    <mergeCell ref="R388:AA388"/>
    <mergeCell ref="AE388:AN388"/>
    <mergeCell ref="R392:S392"/>
    <mergeCell ref="T392:U392"/>
    <mergeCell ref="V392:W392"/>
    <mergeCell ref="X392:Y392"/>
    <mergeCell ref="Z392:AA392"/>
    <mergeCell ref="AE392:AF392"/>
    <mergeCell ref="AG392:AH392"/>
    <mergeCell ref="AE366:AP366"/>
    <mergeCell ref="R377:S377"/>
    <mergeCell ref="T377:U377"/>
    <mergeCell ref="AN171:AP171"/>
    <mergeCell ref="H254:S254"/>
    <mergeCell ref="AF299:AH299"/>
    <mergeCell ref="AF286:AH286"/>
    <mergeCell ref="X162:Z162"/>
    <mergeCell ref="AB162:AD162"/>
    <mergeCell ref="AN166:AP166"/>
    <mergeCell ref="X242:Z242"/>
    <mergeCell ref="H240:S240"/>
    <mergeCell ref="H246:S246"/>
    <mergeCell ref="AN268:AP268"/>
    <mergeCell ref="Z618:AB618"/>
    <mergeCell ref="Z614:AB614"/>
    <mergeCell ref="AH513:AJ513"/>
    <mergeCell ref="AL513:AN513"/>
    <mergeCell ref="AD522:AF522"/>
    <mergeCell ref="AE377:AF377"/>
    <mergeCell ref="AG377:AH377"/>
    <mergeCell ref="AI377:AJ377"/>
    <mergeCell ref="AK377:AL377"/>
    <mergeCell ref="AM377:AN377"/>
    <mergeCell ref="AG380:AH380"/>
    <mergeCell ref="AI380:AJ380"/>
    <mergeCell ref="AK380:AL380"/>
    <mergeCell ref="AM380:AN380"/>
    <mergeCell ref="AI436:AJ436"/>
    <mergeCell ref="Z521:AB521"/>
    <mergeCell ref="AD521:AF521"/>
    <mergeCell ref="AH521:AJ521"/>
    <mergeCell ref="AH541:AJ541"/>
    <mergeCell ref="AL546:AN546"/>
    <mergeCell ref="AH546:AJ546"/>
    <mergeCell ref="AL531:AN531"/>
    <mergeCell ref="AH536:AJ536"/>
    <mergeCell ref="AL536:AN536"/>
    <mergeCell ref="AL543:AN543"/>
    <mergeCell ref="AL542:AN542"/>
    <mergeCell ref="AD537:AF537"/>
    <mergeCell ref="Z517:AB517"/>
    <mergeCell ref="AD517:AF517"/>
    <mergeCell ref="AH517:AJ517"/>
    <mergeCell ref="AE476:AJ476"/>
    <mergeCell ref="X492:AC492"/>
    <mergeCell ref="H239:S239"/>
    <mergeCell ref="X240:Z240"/>
    <mergeCell ref="H241:S241"/>
    <mergeCell ref="AB242:AD242"/>
    <mergeCell ref="AE472:AJ472"/>
    <mergeCell ref="AV369:BG369"/>
    <mergeCell ref="Z573:AB573"/>
    <mergeCell ref="Z571:AB571"/>
    <mergeCell ref="Z602:AB602"/>
    <mergeCell ref="Z603:AB603"/>
    <mergeCell ref="Z617:AB617"/>
    <mergeCell ref="AD607:AF607"/>
    <mergeCell ref="AD599:AF599"/>
    <mergeCell ref="AD601:AF601"/>
    <mergeCell ref="AD616:AF616"/>
    <mergeCell ref="AD606:AF606"/>
    <mergeCell ref="AD609:AF609"/>
    <mergeCell ref="Z577:AB577"/>
    <mergeCell ref="Z611:AB611"/>
    <mergeCell ref="AD611:AF611"/>
    <mergeCell ref="Z582:AB582"/>
    <mergeCell ref="Z583:AB583"/>
    <mergeCell ref="AD583:AF583"/>
    <mergeCell ref="Z576:AB576"/>
    <mergeCell ref="AP522:AS522"/>
    <mergeCell ref="AP521:AS521"/>
    <mergeCell ref="BF587:BH587"/>
    <mergeCell ref="X377:Y377"/>
    <mergeCell ref="Z377:AA377"/>
    <mergeCell ref="AV241:AX241"/>
    <mergeCell ref="AV239:AX239"/>
    <mergeCell ref="AF239:AH239"/>
    <mergeCell ref="H244:S244"/>
    <mergeCell ref="X244:Z244"/>
    <mergeCell ref="X299:Z299"/>
    <mergeCell ref="H256:S256"/>
    <mergeCell ref="X339:Z339"/>
    <mergeCell ref="AB337:AD337"/>
    <mergeCell ref="AB340:AD340"/>
    <mergeCell ref="AB341:AD341"/>
    <mergeCell ref="AB342:AD342"/>
    <mergeCell ref="AF340:AH340"/>
    <mergeCell ref="AF341:AH341"/>
    <mergeCell ref="AF342:AH342"/>
    <mergeCell ref="X340:Z340"/>
    <mergeCell ref="X341:Z341"/>
    <mergeCell ref="X342:Z342"/>
    <mergeCell ref="AE375:AN375"/>
    <mergeCell ref="AL429:AP429"/>
    <mergeCell ref="AF256:AH256"/>
    <mergeCell ref="X351:Z351"/>
    <mergeCell ref="V377:W377"/>
    <mergeCell ref="AB286:AD286"/>
    <mergeCell ref="T378:U378"/>
    <mergeCell ref="V378:W378"/>
    <mergeCell ref="X378:Y378"/>
    <mergeCell ref="Z378:AA378"/>
    <mergeCell ref="AI378:AJ378"/>
    <mergeCell ref="R380:S380"/>
    <mergeCell ref="T380:U380"/>
    <mergeCell ref="V380:W380"/>
    <mergeCell ref="X380:Y380"/>
    <mergeCell ref="Z380:AA380"/>
    <mergeCell ref="T381:U381"/>
    <mergeCell ref="AE492:AJ492"/>
    <mergeCell ref="AB304:AD304"/>
    <mergeCell ref="AF304:AH304"/>
    <mergeCell ref="AJ304:AL304"/>
    <mergeCell ref="AN304:AP304"/>
    <mergeCell ref="Z627:AB627"/>
    <mergeCell ref="Z628:AB628"/>
    <mergeCell ref="AD630:AF630"/>
    <mergeCell ref="BF526:BH526"/>
    <mergeCell ref="AD618:AF618"/>
    <mergeCell ref="Z610:AB610"/>
    <mergeCell ref="Z612:AB612"/>
    <mergeCell ref="Z613:AB613"/>
    <mergeCell ref="AD597:AF597"/>
    <mergeCell ref="AH571:AJ571"/>
    <mergeCell ref="Z597:AB597"/>
    <mergeCell ref="AD608:AF608"/>
    <mergeCell ref="AD610:AF610"/>
    <mergeCell ref="AD571:AF571"/>
    <mergeCell ref="Z624:AB624"/>
    <mergeCell ref="AD624:AF624"/>
    <mergeCell ref="Z572:AB572"/>
    <mergeCell ref="AH572:AJ572"/>
    <mergeCell ref="AX527:AZ527"/>
    <mergeCell ref="Z622:AB622"/>
    <mergeCell ref="Z620:AB620"/>
    <mergeCell ref="AD600:AF600"/>
    <mergeCell ref="AP578:AS578"/>
    <mergeCell ref="AD617:AF617"/>
    <mergeCell ref="Z619:AB619"/>
    <mergeCell ref="AL572:AN572"/>
    <mergeCell ref="AH576:AJ576"/>
    <mergeCell ref="AX516:AZ516"/>
    <mergeCell ref="BB516:BD516"/>
    <mergeCell ref="AL537:AN537"/>
    <mergeCell ref="AD518:AF518"/>
    <mergeCell ref="AN230:AP230"/>
    <mergeCell ref="AL516:AN516"/>
    <mergeCell ref="BL230:BN230"/>
    <mergeCell ref="BL185:BN185"/>
    <mergeCell ref="AD622:AF622"/>
    <mergeCell ref="AD598:AF598"/>
    <mergeCell ref="AD576:AF576"/>
    <mergeCell ref="Z621:AB621"/>
    <mergeCell ref="AD621:AF621"/>
    <mergeCell ref="Z581:AB581"/>
    <mergeCell ref="Z609:AB609"/>
    <mergeCell ref="Z599:AB599"/>
    <mergeCell ref="AD612:AF612"/>
    <mergeCell ref="AD613:AF613"/>
    <mergeCell ref="AD614:AF614"/>
    <mergeCell ref="BJ586:BL586"/>
    <mergeCell ref="R375:AA375"/>
    <mergeCell ref="R376:S376"/>
    <mergeCell ref="T376:U376"/>
    <mergeCell ref="V376:W376"/>
    <mergeCell ref="X376:Y376"/>
    <mergeCell ref="Z376:AA376"/>
    <mergeCell ref="AE376:AF376"/>
    <mergeCell ref="AL521:AN521"/>
    <mergeCell ref="AN188:AP188"/>
    <mergeCell ref="BJ523:BL523"/>
    <mergeCell ref="BJ526:BL526"/>
    <mergeCell ref="BJ517:BL517"/>
    <mergeCell ref="BJ522:BL522"/>
    <mergeCell ref="AN175:AP175"/>
    <mergeCell ref="AN177:AP177"/>
    <mergeCell ref="AF242:AH242"/>
    <mergeCell ref="AF253:AH253"/>
    <mergeCell ref="AZ236:BB236"/>
    <mergeCell ref="BL217:BN217"/>
    <mergeCell ref="AE468:AJ468"/>
    <mergeCell ref="AV468:BA468"/>
    <mergeCell ref="BC468:BH468"/>
    <mergeCell ref="AG376:AH376"/>
    <mergeCell ref="AI376:AJ376"/>
    <mergeCell ref="AK376:AL376"/>
    <mergeCell ref="AM376:AN376"/>
    <mergeCell ref="AO376:AP376"/>
    <mergeCell ref="AV376:AW376"/>
    <mergeCell ref="AX376:AY376"/>
    <mergeCell ref="AZ376:BA376"/>
    <mergeCell ref="BB376:BC376"/>
    <mergeCell ref="BL194:BN194"/>
    <mergeCell ref="AV183:AX183"/>
    <mergeCell ref="AZ183:BB183"/>
    <mergeCell ref="BD183:BF183"/>
    <mergeCell ref="BH183:BJ183"/>
    <mergeCell ref="AZ185:BB185"/>
    <mergeCell ref="AN217:AP217"/>
    <mergeCell ref="AN216:AP216"/>
    <mergeCell ref="AV355:AX355"/>
    <mergeCell ref="AH516:AJ516"/>
    <mergeCell ref="AD516:AF516"/>
    <mergeCell ref="AE378:AF378"/>
    <mergeCell ref="AG378:AH378"/>
    <mergeCell ref="AB661:AD661"/>
    <mergeCell ref="AF661:AH661"/>
    <mergeCell ref="AJ661:AL661"/>
    <mergeCell ref="AJ660:AL660"/>
    <mergeCell ref="AN657:AP657"/>
    <mergeCell ref="AN658:AP658"/>
    <mergeCell ref="X660:Z660"/>
    <mergeCell ref="X661:Z661"/>
    <mergeCell ref="AB660:AD660"/>
    <mergeCell ref="AF660:AH660"/>
    <mergeCell ref="AJ658:AL658"/>
    <mergeCell ref="AF658:AH658"/>
    <mergeCell ref="BE205:BL205"/>
    <mergeCell ref="BE310:BL310"/>
    <mergeCell ref="BD236:BF236"/>
    <mergeCell ref="AF240:AH240"/>
    <mergeCell ref="AF254:AH254"/>
    <mergeCell ref="AF249:AH249"/>
    <mergeCell ref="AF241:AH241"/>
    <mergeCell ref="AF246:AH246"/>
    <mergeCell ref="AP523:AS523"/>
    <mergeCell ref="BJ581:BL581"/>
    <mergeCell ref="BF582:BH582"/>
    <mergeCell ref="BJ582:BL582"/>
    <mergeCell ref="AP533:AS533"/>
    <mergeCell ref="AL533:AN533"/>
    <mergeCell ref="AV356:AX356"/>
    <mergeCell ref="AV358:AX358"/>
    <mergeCell ref="AV366:BG366"/>
    <mergeCell ref="AE367:AP367"/>
    <mergeCell ref="AV367:BG367"/>
    <mergeCell ref="AE368:AP368"/>
    <mergeCell ref="X43:Z43"/>
    <mergeCell ref="X65:Z65"/>
    <mergeCell ref="X68:Z68"/>
    <mergeCell ref="X75:Z75"/>
    <mergeCell ref="AV65:AX65"/>
    <mergeCell ref="AV68:AX68"/>
    <mergeCell ref="X77:Z77"/>
    <mergeCell ref="AV75:AX75"/>
    <mergeCell ref="AV77:AX77"/>
    <mergeCell ref="X73:Z73"/>
    <mergeCell ref="AV73:AX73"/>
    <mergeCell ref="AV57:BN57"/>
    <mergeCell ref="X45:Z45"/>
    <mergeCell ref="X105:Z105"/>
    <mergeCell ref="AV105:AX105"/>
    <mergeCell ref="AZ90:BN90"/>
    <mergeCell ref="AZ103:BN103"/>
    <mergeCell ref="AZ105:BN105"/>
    <mergeCell ref="AB105:AP105"/>
    <mergeCell ref="X90:Z90"/>
    <mergeCell ref="X84:Z84"/>
    <mergeCell ref="AV84:AX84"/>
    <mergeCell ref="AZ84:BN84"/>
    <mergeCell ref="AZ86:BN86"/>
    <mergeCell ref="AZ88:BN88"/>
    <mergeCell ref="H59:BN59"/>
    <mergeCell ref="X52:Z52"/>
    <mergeCell ref="AB88:AP88"/>
    <mergeCell ref="X50:AP50"/>
    <mergeCell ref="AB84:AP84"/>
    <mergeCell ref="AB86:AP86"/>
    <mergeCell ref="AV96:BA96"/>
    <mergeCell ref="I67:T68"/>
    <mergeCell ref="X86:Z86"/>
    <mergeCell ref="AV86:AX86"/>
    <mergeCell ref="X88:Z88"/>
    <mergeCell ref="AV88:AX88"/>
    <mergeCell ref="AB90:AP90"/>
    <mergeCell ref="AV130:AX130"/>
    <mergeCell ref="AZ130:BB130"/>
    <mergeCell ref="BL162:BN162"/>
    <mergeCell ref="BL160:BN160"/>
    <mergeCell ref="BH130:BJ130"/>
    <mergeCell ref="BD130:BF130"/>
    <mergeCell ref="BL130:BN130"/>
    <mergeCell ref="BH132:BJ132"/>
    <mergeCell ref="BL132:BN132"/>
    <mergeCell ref="AB109:AP109"/>
    <mergeCell ref="AZ109:BN109"/>
    <mergeCell ref="AZ160:BB160"/>
    <mergeCell ref="AB141:AD141"/>
    <mergeCell ref="AZ134:BB134"/>
    <mergeCell ref="BD134:BF134"/>
    <mergeCell ref="BH134:BJ134"/>
    <mergeCell ref="BL134:BN134"/>
    <mergeCell ref="BL137:BN137"/>
    <mergeCell ref="AZ137:BB137"/>
    <mergeCell ref="BD137:BF137"/>
    <mergeCell ref="BH137:BJ137"/>
    <mergeCell ref="BH145:BJ145"/>
    <mergeCell ref="AZ141:BB141"/>
    <mergeCell ref="BD141:BF141"/>
    <mergeCell ref="BH141:BJ141"/>
    <mergeCell ref="BL141:BN141"/>
    <mergeCell ref="AZ132:BB132"/>
    <mergeCell ref="BD132:BF132"/>
    <mergeCell ref="AN137:AP137"/>
    <mergeCell ref="AJ132:AL132"/>
    <mergeCell ref="AN132:AP132"/>
    <mergeCell ref="AZ162:BB162"/>
    <mergeCell ref="AV147:BN147"/>
    <mergeCell ref="AV149:BN149"/>
    <mergeCell ref="AV145:AX145"/>
    <mergeCell ref="BD160:BF160"/>
    <mergeCell ref="AV139:AX139"/>
    <mergeCell ref="AJ160:AL160"/>
    <mergeCell ref="AN160:AP160"/>
    <mergeCell ref="AV160:AX160"/>
    <mergeCell ref="AF143:AH143"/>
    <mergeCell ref="AJ143:AL143"/>
    <mergeCell ref="AN143:AP143"/>
    <mergeCell ref="AV143:AX143"/>
    <mergeCell ref="AF141:AH141"/>
    <mergeCell ref="AZ139:BB139"/>
    <mergeCell ref="BD139:BF139"/>
    <mergeCell ref="BH139:BJ139"/>
    <mergeCell ref="BL139:BN139"/>
    <mergeCell ref="AZ143:BB143"/>
    <mergeCell ref="BD143:BF143"/>
    <mergeCell ref="BH143:BJ143"/>
    <mergeCell ref="BL143:BN143"/>
    <mergeCell ref="BL145:BN145"/>
    <mergeCell ref="AZ145:BB145"/>
    <mergeCell ref="BD145:BF145"/>
    <mergeCell ref="AJ139:AL139"/>
    <mergeCell ref="AJ137:AL137"/>
    <mergeCell ref="H35:S35"/>
    <mergeCell ref="V35:Z35"/>
    <mergeCell ref="AB35:AJ35"/>
    <mergeCell ref="AL35:AV35"/>
    <mergeCell ref="Z608:AB608"/>
    <mergeCell ref="X47:AP47"/>
    <mergeCell ref="X249:Z249"/>
    <mergeCell ref="X147:AP147"/>
    <mergeCell ref="X149:AP149"/>
    <mergeCell ref="AV90:AX90"/>
    <mergeCell ref="X103:Z103"/>
    <mergeCell ref="AV103:AX103"/>
    <mergeCell ref="AB132:AD132"/>
    <mergeCell ref="AF132:AH132"/>
    <mergeCell ref="AH538:AJ538"/>
    <mergeCell ref="AL538:AN538"/>
    <mergeCell ref="Z540:AN540"/>
    <mergeCell ref="Z542:AB542"/>
    <mergeCell ref="AH532:AJ532"/>
    <mergeCell ref="AL532:AN532"/>
    <mergeCell ref="AH533:AJ533"/>
    <mergeCell ref="Z537:AB537"/>
    <mergeCell ref="AX35:BO35"/>
    <mergeCell ref="BN531:BP531"/>
    <mergeCell ref="AH522:AJ522"/>
    <mergeCell ref="AL522:AN522"/>
    <mergeCell ref="AL547:AN547"/>
    <mergeCell ref="AH523:AJ523"/>
    <mergeCell ref="BH160:BJ160"/>
    <mergeCell ref="BD162:BF162"/>
    <mergeCell ref="BH162:BJ162"/>
    <mergeCell ref="BJ513:BL513"/>
    <mergeCell ref="H687:O687"/>
    <mergeCell ref="AB640:AD640"/>
    <mergeCell ref="AF640:AH640"/>
    <mergeCell ref="AJ640:AL640"/>
    <mergeCell ref="AN640:AP640"/>
    <mergeCell ref="AV640:AX640"/>
    <mergeCell ref="AZ640:BB640"/>
    <mergeCell ref="BD640:BF640"/>
    <mergeCell ref="X641:Z641"/>
    <mergeCell ref="AB641:AD641"/>
    <mergeCell ref="AF641:AH641"/>
    <mergeCell ref="AJ641:AL641"/>
    <mergeCell ref="AN641:AP641"/>
    <mergeCell ref="AV641:AX641"/>
    <mergeCell ref="X352:Z352"/>
    <mergeCell ref="X353:Z353"/>
    <mergeCell ref="X354:Z354"/>
    <mergeCell ref="X356:Z356"/>
    <mergeCell ref="X358:Z358"/>
    <mergeCell ref="AV352:AX352"/>
    <mergeCell ref="AJ642:AL642"/>
    <mergeCell ref="AN642:AP642"/>
    <mergeCell ref="AV642:AX642"/>
    <mergeCell ref="AZ642:BB642"/>
    <mergeCell ref="BD642:BF642"/>
    <mergeCell ref="AN661:AP661"/>
    <mergeCell ref="X657:Z657"/>
    <mergeCell ref="AB657:AD657"/>
    <mergeCell ref="AF657:AH657"/>
    <mergeCell ref="AJ657:AL657"/>
    <mergeCell ref="X658:Z658"/>
    <mergeCell ref="AB658:AD658"/>
    <mergeCell ref="H688:O688"/>
    <mergeCell ref="H689:O689"/>
    <mergeCell ref="H690:O690"/>
    <mergeCell ref="H691:O691"/>
    <mergeCell ref="H692:O692"/>
    <mergeCell ref="H693:O693"/>
    <mergeCell ref="AB79:AP79"/>
    <mergeCell ref="AZ79:BN79"/>
    <mergeCell ref="H678:O678"/>
    <mergeCell ref="H679:O679"/>
    <mergeCell ref="H680:O680"/>
    <mergeCell ref="H681:O681"/>
    <mergeCell ref="H682:O682"/>
    <mergeCell ref="H683:O683"/>
    <mergeCell ref="H684:O684"/>
    <mergeCell ref="H685:O685"/>
    <mergeCell ref="H686:O686"/>
    <mergeCell ref="H671:O671"/>
    <mergeCell ref="H672:O672"/>
    <mergeCell ref="H673:O673"/>
    <mergeCell ref="H674:O674"/>
    <mergeCell ref="H675:O675"/>
    <mergeCell ref="H676:O676"/>
    <mergeCell ref="H677:O677"/>
    <mergeCell ref="Z607:AB607"/>
    <mergeCell ref="AN220:AP220"/>
    <mergeCell ref="BD256:BF256"/>
    <mergeCell ref="AZ286:BB286"/>
    <mergeCell ref="BD286:BF286"/>
    <mergeCell ref="BD240:BF240"/>
    <mergeCell ref="AZ241:BB241"/>
    <mergeCell ref="AV353:AX353"/>
    <mergeCell ref="X642:Z642"/>
    <mergeCell ref="BF521:BH521"/>
    <mergeCell ref="X640:Z640"/>
    <mergeCell ref="BH642:BJ642"/>
    <mergeCell ref="BL642:BN642"/>
    <mergeCell ref="AG406:AH406"/>
    <mergeCell ref="AI406:AJ406"/>
    <mergeCell ref="AK406:AL406"/>
    <mergeCell ref="AM406:AN406"/>
    <mergeCell ref="AO406:AP406"/>
    <mergeCell ref="AV406:AW406"/>
    <mergeCell ref="AX406:AY406"/>
    <mergeCell ref="AZ406:BA406"/>
    <mergeCell ref="BB406:BC406"/>
    <mergeCell ref="BD406:BE406"/>
    <mergeCell ref="R417:AA417"/>
    <mergeCell ref="AE417:AN417"/>
    <mergeCell ref="AV417:BE417"/>
    <mergeCell ref="R407:S407"/>
    <mergeCell ref="T407:U407"/>
    <mergeCell ref="V407:W407"/>
    <mergeCell ref="X407:Y407"/>
    <mergeCell ref="Z407:AA407"/>
    <mergeCell ref="AE407:AF407"/>
    <mergeCell ref="AG407:AH407"/>
    <mergeCell ref="AI407:AJ407"/>
    <mergeCell ref="AK407:AL407"/>
    <mergeCell ref="AM407:AN407"/>
    <mergeCell ref="AV407:AW407"/>
    <mergeCell ref="AX407:AY407"/>
    <mergeCell ref="AZ407:BA407"/>
    <mergeCell ref="BB407:BC407"/>
    <mergeCell ref="BL643:BN643"/>
    <mergeCell ref="X647:Z647"/>
    <mergeCell ref="AB647:AD647"/>
    <mergeCell ref="AF647:AH647"/>
    <mergeCell ref="AJ647:AL647"/>
    <mergeCell ref="AN647:AP647"/>
    <mergeCell ref="AV647:AX647"/>
    <mergeCell ref="AZ647:BB647"/>
    <mergeCell ref="BD647:BF647"/>
    <mergeCell ref="BH647:BJ647"/>
    <mergeCell ref="BL647:BN647"/>
    <mergeCell ref="X648:Z648"/>
    <mergeCell ref="AB648:AD648"/>
    <mergeCell ref="AF648:AH648"/>
    <mergeCell ref="AJ648:AL648"/>
    <mergeCell ref="AN648:AP648"/>
    <mergeCell ref="AV648:AX648"/>
    <mergeCell ref="AZ648:BB648"/>
    <mergeCell ref="BD648:BF648"/>
    <mergeCell ref="BH648:BJ648"/>
    <mergeCell ref="BL648:BN648"/>
    <mergeCell ref="X643:Z643"/>
    <mergeCell ref="AB643:AD643"/>
    <mergeCell ref="AF643:AH643"/>
    <mergeCell ref="AJ643:AL643"/>
    <mergeCell ref="AN643:AP643"/>
    <mergeCell ref="AV643:AX643"/>
    <mergeCell ref="AZ643:BB643"/>
    <mergeCell ref="AB656:AD656"/>
    <mergeCell ref="AF656:AH656"/>
    <mergeCell ref="AJ656:AL656"/>
    <mergeCell ref="X649:Z649"/>
    <mergeCell ref="AB649:AD649"/>
    <mergeCell ref="AF649:AH649"/>
    <mergeCell ref="AJ649:AL649"/>
    <mergeCell ref="AN649:AP649"/>
    <mergeCell ref="AV649:AX649"/>
    <mergeCell ref="AZ649:BB649"/>
    <mergeCell ref="BD649:BF649"/>
    <mergeCell ref="BH649:BJ649"/>
    <mergeCell ref="BL649:BN649"/>
    <mergeCell ref="X650:Z650"/>
    <mergeCell ref="AB650:AD650"/>
    <mergeCell ref="AF650:AH650"/>
    <mergeCell ref="AJ650:AL650"/>
    <mergeCell ref="AN650:AP650"/>
    <mergeCell ref="AV650:AX650"/>
    <mergeCell ref="AZ650:BB650"/>
    <mergeCell ref="BD650:BF650"/>
    <mergeCell ref="BH650:BJ650"/>
    <mergeCell ref="X655:Z655"/>
    <mergeCell ref="AB655:AD655"/>
    <mergeCell ref="X656:Z656"/>
    <mergeCell ref="BL656:BN656"/>
    <mergeCell ref="BH656:BJ656"/>
    <mergeCell ref="BF389:BG389"/>
    <mergeCell ref="AV392:AW392"/>
    <mergeCell ref="AX392:AY392"/>
    <mergeCell ref="AZ392:BA392"/>
    <mergeCell ref="BB392:BC392"/>
    <mergeCell ref="BD392:BE392"/>
    <mergeCell ref="R405:AA405"/>
    <mergeCell ref="AE405:AN405"/>
    <mergeCell ref="AV405:BE405"/>
    <mergeCell ref="R406:S406"/>
    <mergeCell ref="T406:U406"/>
    <mergeCell ref="V406:W406"/>
    <mergeCell ref="X406:Y406"/>
    <mergeCell ref="Z406:AA406"/>
    <mergeCell ref="AE406:AF406"/>
    <mergeCell ref="R378:S378"/>
    <mergeCell ref="R379:S379"/>
    <mergeCell ref="T379:U379"/>
    <mergeCell ref="V379:W379"/>
    <mergeCell ref="X379:Y379"/>
    <mergeCell ref="Z379:AA379"/>
    <mergeCell ref="AE379:AF379"/>
    <mergeCell ref="AG379:AH379"/>
    <mergeCell ref="AI379:AJ379"/>
    <mergeCell ref="AK379:AL379"/>
    <mergeCell ref="AM379:AN379"/>
    <mergeCell ref="AE380:AF380"/>
    <mergeCell ref="AV380:AW380"/>
    <mergeCell ref="AX380:AY380"/>
    <mergeCell ref="AZ380:BA380"/>
    <mergeCell ref="BB380:BC380"/>
    <mergeCell ref="R381:S381"/>
    <mergeCell ref="V381:W381"/>
    <mergeCell ref="X381:Y381"/>
    <mergeCell ref="Z381:AA381"/>
    <mergeCell ref="AE381:AF381"/>
    <mergeCell ref="AG381:AH381"/>
    <mergeCell ref="AI381:AJ381"/>
    <mergeCell ref="AK381:AL381"/>
    <mergeCell ref="AM381:AN381"/>
    <mergeCell ref="AV381:AW381"/>
    <mergeCell ref="AX381:AY381"/>
    <mergeCell ref="AZ381:BA381"/>
    <mergeCell ref="BB381:BC381"/>
    <mergeCell ref="BD381:BE381"/>
    <mergeCell ref="R382:S382"/>
    <mergeCell ref="T382:U382"/>
    <mergeCell ref="V382:W382"/>
    <mergeCell ref="X382:Y382"/>
    <mergeCell ref="Z382:AA382"/>
    <mergeCell ref="AE382:AF382"/>
    <mergeCell ref="AG382:AH382"/>
    <mergeCell ref="AI382:AJ382"/>
    <mergeCell ref="AK382:AL382"/>
    <mergeCell ref="AM382:AN382"/>
    <mergeCell ref="AV382:AW382"/>
    <mergeCell ref="AX382:AY382"/>
    <mergeCell ref="AZ382:BA382"/>
    <mergeCell ref="BB382:BC382"/>
    <mergeCell ref="BD382:BE382"/>
    <mergeCell ref="R383:S383"/>
    <mergeCell ref="T383:U383"/>
    <mergeCell ref="V383:W383"/>
    <mergeCell ref="X383:Y383"/>
    <mergeCell ref="Z383:AA383"/>
    <mergeCell ref="AE383:AF383"/>
    <mergeCell ref="AG383:AH383"/>
    <mergeCell ref="AI383:AJ383"/>
    <mergeCell ref="AK383:AL383"/>
    <mergeCell ref="AM383:AN383"/>
    <mergeCell ref="AV383:AW383"/>
    <mergeCell ref="AX383:AY383"/>
    <mergeCell ref="AZ383:BA383"/>
    <mergeCell ref="BB383:BC383"/>
    <mergeCell ref="BD383:BE383"/>
    <mergeCell ref="R384:S384"/>
    <mergeCell ref="T384:U384"/>
    <mergeCell ref="V384:W384"/>
    <mergeCell ref="X384:Y384"/>
    <mergeCell ref="Z384:AA384"/>
    <mergeCell ref="AE384:AF384"/>
    <mergeCell ref="AG384:AH384"/>
    <mergeCell ref="AI384:AJ384"/>
    <mergeCell ref="AK384:AL384"/>
    <mergeCell ref="AM384:AN384"/>
    <mergeCell ref="AV384:AW384"/>
    <mergeCell ref="AX384:AY384"/>
    <mergeCell ref="AZ384:BA384"/>
    <mergeCell ref="BB384:BC384"/>
    <mergeCell ref="BD384:BE384"/>
    <mergeCell ref="R389:S389"/>
    <mergeCell ref="T389:U389"/>
    <mergeCell ref="V389:W389"/>
    <mergeCell ref="X389:Y389"/>
    <mergeCell ref="Z389:AA389"/>
    <mergeCell ref="AE389:AF389"/>
    <mergeCell ref="AG389:AH389"/>
    <mergeCell ref="AI389:AJ389"/>
    <mergeCell ref="AK389:AL389"/>
    <mergeCell ref="AM389:AN389"/>
    <mergeCell ref="AO389:AP389"/>
    <mergeCell ref="AV389:AW389"/>
    <mergeCell ref="AX389:AY389"/>
    <mergeCell ref="AZ389:BA389"/>
    <mergeCell ref="BB389:BC389"/>
    <mergeCell ref="BD389:BE389"/>
    <mergeCell ref="R390:S390"/>
    <mergeCell ref="T390:U390"/>
    <mergeCell ref="V390:W390"/>
    <mergeCell ref="X390:Y390"/>
    <mergeCell ref="Z390:AA390"/>
    <mergeCell ref="AE390:AF390"/>
    <mergeCell ref="AG390:AH390"/>
    <mergeCell ref="AI390:AJ390"/>
    <mergeCell ref="AK390:AL390"/>
    <mergeCell ref="AM390:AN390"/>
    <mergeCell ref="AV390:AW390"/>
    <mergeCell ref="AX390:AY390"/>
    <mergeCell ref="AZ390:BA390"/>
    <mergeCell ref="BB390:BC390"/>
    <mergeCell ref="BD390:BE390"/>
    <mergeCell ref="R391:S391"/>
    <mergeCell ref="T391:U391"/>
    <mergeCell ref="V391:W391"/>
    <mergeCell ref="X391:Y391"/>
    <mergeCell ref="Z391:AA391"/>
    <mergeCell ref="AE391:AF391"/>
    <mergeCell ref="AG391:AH391"/>
    <mergeCell ref="AI391:AJ391"/>
    <mergeCell ref="AK391:AL391"/>
    <mergeCell ref="AM391:AN391"/>
    <mergeCell ref="AV391:AW391"/>
    <mergeCell ref="AX391:AY391"/>
    <mergeCell ref="AZ391:BA391"/>
    <mergeCell ref="BB391:BC391"/>
    <mergeCell ref="BD391:BE391"/>
    <mergeCell ref="R393:S393"/>
    <mergeCell ref="T393:U393"/>
    <mergeCell ref="V393:W393"/>
    <mergeCell ref="X393:Y393"/>
    <mergeCell ref="Z393:AA393"/>
    <mergeCell ref="AE393:AF393"/>
    <mergeCell ref="AG393:AH393"/>
    <mergeCell ref="AI393:AJ393"/>
    <mergeCell ref="AK393:AL393"/>
    <mergeCell ref="AM393:AN393"/>
    <mergeCell ref="AV393:AW393"/>
    <mergeCell ref="AX393:AY393"/>
    <mergeCell ref="AZ393:BA393"/>
    <mergeCell ref="BB393:BC393"/>
    <mergeCell ref="BD393:BE393"/>
    <mergeCell ref="AI392:AJ392"/>
    <mergeCell ref="AK392:AL392"/>
    <mergeCell ref="R394:S394"/>
    <mergeCell ref="T394:U394"/>
    <mergeCell ref="V394:W394"/>
    <mergeCell ref="X394:Y394"/>
    <mergeCell ref="Z394:AA394"/>
    <mergeCell ref="AE394:AF394"/>
    <mergeCell ref="AG394:AH394"/>
    <mergeCell ref="AI394:AJ394"/>
    <mergeCell ref="AK394:AL394"/>
    <mergeCell ref="AM394:AN394"/>
    <mergeCell ref="AV394:AW394"/>
    <mergeCell ref="AX394:AY394"/>
    <mergeCell ref="AZ394:BA394"/>
    <mergeCell ref="BB394:BC394"/>
    <mergeCell ref="BD394:BE394"/>
    <mergeCell ref="R395:S395"/>
    <mergeCell ref="T395:U395"/>
    <mergeCell ref="V395:W395"/>
    <mergeCell ref="X395:Y395"/>
    <mergeCell ref="Z395:AA395"/>
    <mergeCell ref="AE395:AF395"/>
    <mergeCell ref="AG395:AH395"/>
    <mergeCell ref="AI395:AJ395"/>
    <mergeCell ref="AK395:AL395"/>
    <mergeCell ref="AM395:AN395"/>
    <mergeCell ref="AV395:AW395"/>
    <mergeCell ref="AX395:AY395"/>
    <mergeCell ref="AZ395:BA395"/>
    <mergeCell ref="BB395:BC395"/>
    <mergeCell ref="BD395:BE395"/>
    <mergeCell ref="R396:S396"/>
    <mergeCell ref="T396:U396"/>
    <mergeCell ref="V396:W396"/>
    <mergeCell ref="X396:Y396"/>
    <mergeCell ref="Z396:AA396"/>
    <mergeCell ref="AE396:AF396"/>
    <mergeCell ref="AG396:AH396"/>
    <mergeCell ref="AI396:AJ396"/>
    <mergeCell ref="AK396:AL396"/>
    <mergeCell ref="AM396:AN396"/>
    <mergeCell ref="AV396:AW396"/>
    <mergeCell ref="AX396:AY396"/>
    <mergeCell ref="AZ396:BA396"/>
    <mergeCell ref="BB396:BC396"/>
    <mergeCell ref="BD396:BE396"/>
    <mergeCell ref="R397:S397"/>
    <mergeCell ref="T397:U397"/>
    <mergeCell ref="V397:W397"/>
    <mergeCell ref="X397:Y397"/>
    <mergeCell ref="Z397:AA397"/>
    <mergeCell ref="AE397:AF397"/>
    <mergeCell ref="AG397:AH397"/>
    <mergeCell ref="AI397:AJ397"/>
    <mergeCell ref="AK397:AL397"/>
    <mergeCell ref="AM397:AN397"/>
    <mergeCell ref="AV397:AW397"/>
    <mergeCell ref="AX397:AY397"/>
    <mergeCell ref="AZ397:BA397"/>
    <mergeCell ref="BB397:BC397"/>
    <mergeCell ref="BD397:BE397"/>
    <mergeCell ref="BD407:BE407"/>
    <mergeCell ref="R408:S408"/>
    <mergeCell ref="T408:U408"/>
    <mergeCell ref="V408:W408"/>
    <mergeCell ref="X408:Y408"/>
    <mergeCell ref="Z408:AA408"/>
    <mergeCell ref="AE408:AF408"/>
    <mergeCell ref="AG408:AH408"/>
    <mergeCell ref="AI408:AJ408"/>
    <mergeCell ref="AK408:AL408"/>
    <mergeCell ref="AM408:AN408"/>
    <mergeCell ref="AV408:AW408"/>
    <mergeCell ref="AX408:AY408"/>
    <mergeCell ref="AZ408:BA408"/>
    <mergeCell ref="BB408:BC408"/>
    <mergeCell ref="BD408:BE408"/>
    <mergeCell ref="R409:S409"/>
    <mergeCell ref="T409:U409"/>
    <mergeCell ref="V409:W409"/>
    <mergeCell ref="X409:Y409"/>
    <mergeCell ref="Z409:AA409"/>
    <mergeCell ref="AE409:AF409"/>
    <mergeCell ref="AG409:AH409"/>
    <mergeCell ref="AI409:AJ409"/>
    <mergeCell ref="AK409:AL409"/>
    <mergeCell ref="AM409:AN409"/>
    <mergeCell ref="AV409:AW409"/>
    <mergeCell ref="AX409:AY409"/>
    <mergeCell ref="AZ409:BA409"/>
    <mergeCell ref="BB409:BC409"/>
    <mergeCell ref="BD409:BE409"/>
    <mergeCell ref="R410:S410"/>
    <mergeCell ref="T410:U410"/>
    <mergeCell ref="V410:W410"/>
    <mergeCell ref="X410:Y410"/>
    <mergeCell ref="Z410:AA410"/>
    <mergeCell ref="AE410:AF410"/>
    <mergeCell ref="AG410:AH410"/>
    <mergeCell ref="AI410:AJ410"/>
    <mergeCell ref="AK410:AL410"/>
    <mergeCell ref="AM410:AN410"/>
    <mergeCell ref="AV410:AW410"/>
    <mergeCell ref="AX410:AY410"/>
    <mergeCell ref="AZ410:BA410"/>
    <mergeCell ref="BB410:BC410"/>
    <mergeCell ref="BD410:BE410"/>
    <mergeCell ref="R411:S411"/>
    <mergeCell ref="T411:U411"/>
    <mergeCell ref="V411:W411"/>
    <mergeCell ref="X411:Y411"/>
    <mergeCell ref="Z411:AA411"/>
    <mergeCell ref="AE411:AF411"/>
    <mergeCell ref="AG411:AH411"/>
    <mergeCell ref="AI411:AJ411"/>
    <mergeCell ref="AK411:AL411"/>
    <mergeCell ref="AM411:AN411"/>
    <mergeCell ref="AV411:AW411"/>
    <mergeCell ref="AX411:AY411"/>
    <mergeCell ref="AZ411:BA411"/>
    <mergeCell ref="BB411:BC411"/>
    <mergeCell ref="BD411:BE411"/>
    <mergeCell ref="R412:S412"/>
    <mergeCell ref="T412:U412"/>
    <mergeCell ref="V412:W412"/>
    <mergeCell ref="X412:Y412"/>
    <mergeCell ref="Z412:AA412"/>
    <mergeCell ref="AE412:AF412"/>
    <mergeCell ref="AG412:AH412"/>
    <mergeCell ref="AI412:AJ412"/>
    <mergeCell ref="AK412:AL412"/>
    <mergeCell ref="AM412:AN412"/>
    <mergeCell ref="AV412:AW412"/>
    <mergeCell ref="AX412:AY412"/>
    <mergeCell ref="AZ412:BA412"/>
    <mergeCell ref="BB412:BC412"/>
    <mergeCell ref="BD412:BE412"/>
    <mergeCell ref="R413:S413"/>
    <mergeCell ref="T413:U413"/>
    <mergeCell ref="V413:W413"/>
    <mergeCell ref="X413:Y413"/>
    <mergeCell ref="Z413:AA413"/>
    <mergeCell ref="AE413:AF413"/>
    <mergeCell ref="AG413:AH413"/>
    <mergeCell ref="AI413:AJ413"/>
    <mergeCell ref="AK413:AL413"/>
    <mergeCell ref="AM413:AN413"/>
    <mergeCell ref="AV413:AW413"/>
    <mergeCell ref="AX413:AY413"/>
    <mergeCell ref="AZ413:BA413"/>
    <mergeCell ref="BB413:BC413"/>
    <mergeCell ref="BD413:BE413"/>
    <mergeCell ref="R414:S414"/>
    <mergeCell ref="T414:U414"/>
    <mergeCell ref="V414:W414"/>
    <mergeCell ref="X414:Y414"/>
    <mergeCell ref="Z414:AA414"/>
    <mergeCell ref="AE414:AF414"/>
    <mergeCell ref="AG414:AH414"/>
    <mergeCell ref="AI414:AJ414"/>
    <mergeCell ref="AK414:AL414"/>
    <mergeCell ref="AM414:AN414"/>
    <mergeCell ref="AV414:AW414"/>
    <mergeCell ref="AX414:AY414"/>
    <mergeCell ref="AZ414:BA414"/>
    <mergeCell ref="BB414:BC414"/>
    <mergeCell ref="BD414:BE414"/>
    <mergeCell ref="R418:S418"/>
    <mergeCell ref="T418:U418"/>
    <mergeCell ref="V418:W418"/>
    <mergeCell ref="X418:Y418"/>
    <mergeCell ref="Z418:AA418"/>
    <mergeCell ref="AE418:AF418"/>
    <mergeCell ref="AG418:AH418"/>
    <mergeCell ref="AI418:AJ418"/>
    <mergeCell ref="AK418:AL418"/>
    <mergeCell ref="AM418:AN418"/>
    <mergeCell ref="AO418:AP418"/>
    <mergeCell ref="AV418:AW418"/>
    <mergeCell ref="AX418:AY418"/>
    <mergeCell ref="AZ418:BA418"/>
    <mergeCell ref="BB418:BC418"/>
    <mergeCell ref="BD418:BE418"/>
    <mergeCell ref="R419:S419"/>
    <mergeCell ref="T419:U419"/>
    <mergeCell ref="V419:W419"/>
    <mergeCell ref="X419:Y419"/>
    <mergeCell ref="Z419:AA419"/>
    <mergeCell ref="AE419:AF419"/>
    <mergeCell ref="AG419:AH419"/>
    <mergeCell ref="AI419:AJ419"/>
    <mergeCell ref="AK419:AL419"/>
    <mergeCell ref="AM419:AN419"/>
    <mergeCell ref="AV419:AW419"/>
    <mergeCell ref="AX419:AY419"/>
    <mergeCell ref="AZ419:BA419"/>
    <mergeCell ref="BB419:BC419"/>
    <mergeCell ref="BD419:BE419"/>
    <mergeCell ref="BD423:BE423"/>
    <mergeCell ref="R420:S420"/>
    <mergeCell ref="T420:U420"/>
    <mergeCell ref="V420:W420"/>
    <mergeCell ref="X420:Y420"/>
    <mergeCell ref="Z420:AA420"/>
    <mergeCell ref="AE420:AF420"/>
    <mergeCell ref="AG420:AH420"/>
    <mergeCell ref="AI420:AJ420"/>
    <mergeCell ref="AK420:AL420"/>
    <mergeCell ref="AM420:AN420"/>
    <mergeCell ref="AV420:AW420"/>
    <mergeCell ref="AX420:AY420"/>
    <mergeCell ref="AZ420:BA420"/>
    <mergeCell ref="BB420:BC420"/>
    <mergeCell ref="BD420:BE420"/>
    <mergeCell ref="R421:S421"/>
    <mergeCell ref="T421:U421"/>
    <mergeCell ref="V421:W421"/>
    <mergeCell ref="X421:Y421"/>
    <mergeCell ref="Z421:AA421"/>
    <mergeCell ref="AE421:AF421"/>
    <mergeCell ref="AG421:AH421"/>
    <mergeCell ref="AI421:AJ421"/>
    <mergeCell ref="AK421:AL421"/>
    <mergeCell ref="AM421:AN421"/>
    <mergeCell ref="AV421:AW421"/>
    <mergeCell ref="AX421:AY421"/>
    <mergeCell ref="AZ421:BA421"/>
    <mergeCell ref="BB421:BC421"/>
    <mergeCell ref="BD421:BE421"/>
    <mergeCell ref="AZ425:BA425"/>
    <mergeCell ref="BB425:BC425"/>
    <mergeCell ref="BD425:BE425"/>
    <mergeCell ref="R422:S422"/>
    <mergeCell ref="T422:U422"/>
    <mergeCell ref="V422:W422"/>
    <mergeCell ref="X422:Y422"/>
    <mergeCell ref="Z422:AA422"/>
    <mergeCell ref="AE422:AF422"/>
    <mergeCell ref="AG422:AH422"/>
    <mergeCell ref="AI422:AJ422"/>
    <mergeCell ref="AK422:AL422"/>
    <mergeCell ref="AM422:AN422"/>
    <mergeCell ref="AV422:AW422"/>
    <mergeCell ref="AX422:AY422"/>
    <mergeCell ref="AZ422:BA422"/>
    <mergeCell ref="BB422:BC422"/>
    <mergeCell ref="BD422:BE422"/>
    <mergeCell ref="R423:S423"/>
    <mergeCell ref="T423:U423"/>
    <mergeCell ref="V423:W423"/>
    <mergeCell ref="X423:Y423"/>
    <mergeCell ref="Z423:AA423"/>
    <mergeCell ref="AE423:AF423"/>
    <mergeCell ref="AG423:AH423"/>
    <mergeCell ref="AI423:AJ423"/>
    <mergeCell ref="AK423:AL423"/>
    <mergeCell ref="AM423:AN423"/>
    <mergeCell ref="AV423:AW423"/>
    <mergeCell ref="AX423:AY423"/>
    <mergeCell ref="AZ423:BA423"/>
    <mergeCell ref="BB423:BC423"/>
    <mergeCell ref="BB426:BC426"/>
    <mergeCell ref="BD426:BE426"/>
    <mergeCell ref="R434:AA434"/>
    <mergeCell ref="AE434:AN434"/>
    <mergeCell ref="AV434:BE434"/>
    <mergeCell ref="R424:S424"/>
    <mergeCell ref="T424:U424"/>
    <mergeCell ref="V424:W424"/>
    <mergeCell ref="X424:Y424"/>
    <mergeCell ref="Z424:AA424"/>
    <mergeCell ref="AE424:AF424"/>
    <mergeCell ref="AG424:AH424"/>
    <mergeCell ref="AI424:AJ424"/>
    <mergeCell ref="AK424:AL424"/>
    <mergeCell ref="AM424:AN424"/>
    <mergeCell ref="AV424:AW424"/>
    <mergeCell ref="AX424:AY424"/>
    <mergeCell ref="AZ424:BA424"/>
    <mergeCell ref="BB424:BC424"/>
    <mergeCell ref="BD424:BE424"/>
    <mergeCell ref="R425:S425"/>
    <mergeCell ref="T425:U425"/>
    <mergeCell ref="V425:W425"/>
    <mergeCell ref="X425:Y425"/>
    <mergeCell ref="Z425:AA425"/>
    <mergeCell ref="AE425:AF425"/>
    <mergeCell ref="AG425:AH425"/>
    <mergeCell ref="AI425:AJ425"/>
    <mergeCell ref="AK425:AL425"/>
    <mergeCell ref="AM425:AN425"/>
    <mergeCell ref="AV425:AW425"/>
    <mergeCell ref="AX425:AY425"/>
    <mergeCell ref="AG436:AH436"/>
    <mergeCell ref="AK436:AL436"/>
    <mergeCell ref="AM436:AN436"/>
    <mergeCell ref="AV436:AW436"/>
    <mergeCell ref="AX436:AY436"/>
    <mergeCell ref="AZ436:BA436"/>
    <mergeCell ref="R426:S426"/>
    <mergeCell ref="T426:U426"/>
    <mergeCell ref="V426:W426"/>
    <mergeCell ref="X426:Y426"/>
    <mergeCell ref="Z426:AA426"/>
    <mergeCell ref="AE426:AF426"/>
    <mergeCell ref="AG426:AH426"/>
    <mergeCell ref="AI426:AJ426"/>
    <mergeCell ref="AK426:AL426"/>
    <mergeCell ref="AM426:AN426"/>
    <mergeCell ref="AV426:AW426"/>
    <mergeCell ref="AX426:AY426"/>
    <mergeCell ref="AZ426:BA426"/>
    <mergeCell ref="AP542:AS542"/>
    <mergeCell ref="AD619:AF619"/>
    <mergeCell ref="AX587:AZ587"/>
    <mergeCell ref="BB587:BD587"/>
    <mergeCell ref="AX586:AZ586"/>
    <mergeCell ref="BB586:BD586"/>
    <mergeCell ref="BF547:BH547"/>
    <mergeCell ref="R435:S435"/>
    <mergeCell ref="T435:U435"/>
    <mergeCell ref="V435:W435"/>
    <mergeCell ref="X435:Y435"/>
    <mergeCell ref="Z435:AA435"/>
    <mergeCell ref="AE435:AF435"/>
    <mergeCell ref="AG435:AH435"/>
    <mergeCell ref="AI435:AJ435"/>
    <mergeCell ref="AK435:AL435"/>
    <mergeCell ref="AM435:AN435"/>
    <mergeCell ref="AO435:AP435"/>
    <mergeCell ref="AV435:AW435"/>
    <mergeCell ref="AX435:AY435"/>
    <mergeCell ref="AZ435:BA435"/>
    <mergeCell ref="BB435:BC435"/>
    <mergeCell ref="BD435:BE435"/>
    <mergeCell ref="BC463:BH463"/>
    <mergeCell ref="AO444:AP444"/>
    <mergeCell ref="BF444:BG444"/>
    <mergeCell ref="R436:S436"/>
    <mergeCell ref="T436:U436"/>
    <mergeCell ref="V436:W436"/>
    <mergeCell ref="X436:Y436"/>
    <mergeCell ref="Z436:AA436"/>
    <mergeCell ref="AE436:AF436"/>
    <mergeCell ref="AX523:AZ523"/>
    <mergeCell ref="X468:AC468"/>
    <mergeCell ref="X469:AC469"/>
    <mergeCell ref="AE469:AJ469"/>
    <mergeCell ref="AV469:BA469"/>
    <mergeCell ref="BC469:BH469"/>
    <mergeCell ref="BB536:BD536"/>
    <mergeCell ref="BF536:BH536"/>
    <mergeCell ref="BB537:BD537"/>
    <mergeCell ref="BF537:BH537"/>
    <mergeCell ref="N621:P621"/>
    <mergeCell ref="R621:T621"/>
    <mergeCell ref="V621:X621"/>
    <mergeCell ref="Z439:AA439"/>
    <mergeCell ref="Z440:AA440"/>
    <mergeCell ref="Z441:AA441"/>
    <mergeCell ref="X467:AC467"/>
    <mergeCell ref="AE467:AJ467"/>
    <mergeCell ref="AV467:BA467"/>
    <mergeCell ref="BC467:BH467"/>
    <mergeCell ref="X458:AC458"/>
    <mergeCell ref="AE458:AJ458"/>
    <mergeCell ref="AV458:BA458"/>
    <mergeCell ref="BC458:BH458"/>
    <mergeCell ref="X459:AC459"/>
    <mergeCell ref="AE459:AJ459"/>
    <mergeCell ref="AM459:AP459"/>
    <mergeCell ref="AV459:BA459"/>
    <mergeCell ref="AD513:AF513"/>
    <mergeCell ref="AP513:AS513"/>
    <mergeCell ref="AX513:AZ513"/>
    <mergeCell ref="AX517:AZ517"/>
    <mergeCell ref="H130:V131"/>
    <mergeCell ref="V631:X631"/>
    <mergeCell ref="X460:AC460"/>
    <mergeCell ref="AE460:AJ460"/>
    <mergeCell ref="AV460:BA460"/>
    <mergeCell ref="BC460:BH460"/>
    <mergeCell ref="X461:AC461"/>
    <mergeCell ref="AE461:AJ461"/>
    <mergeCell ref="AV461:BA461"/>
    <mergeCell ref="BC461:BH461"/>
    <mergeCell ref="X462:AC462"/>
    <mergeCell ref="AE462:AJ462"/>
    <mergeCell ref="AV462:BA462"/>
    <mergeCell ref="BC462:BH462"/>
    <mergeCell ref="N600:P600"/>
    <mergeCell ref="R600:T600"/>
    <mergeCell ref="V600:X600"/>
    <mergeCell ref="N611:P611"/>
    <mergeCell ref="AX583:AZ583"/>
    <mergeCell ref="AE448:AP448"/>
    <mergeCell ref="X463:AC463"/>
    <mergeCell ref="AE463:AJ463"/>
    <mergeCell ref="AV463:BA463"/>
    <mergeCell ref="X465:AC465"/>
    <mergeCell ref="AE465:AJ465"/>
    <mergeCell ref="Z513:AB513"/>
    <mergeCell ref="AL527:AN527"/>
    <mergeCell ref="AO438:AP438"/>
    <mergeCell ref="BF438:BG438"/>
    <mergeCell ref="BF440:BG440"/>
    <mergeCell ref="BF441:BG441"/>
    <mergeCell ref="X457:AC457"/>
    <mergeCell ref="BB583:BD583"/>
    <mergeCell ref="Z527:AB527"/>
    <mergeCell ref="AH528:AJ528"/>
    <mergeCell ref="AX581:AZ581"/>
    <mergeCell ref="AD528:AF528"/>
    <mergeCell ref="AX526:AZ526"/>
    <mergeCell ref="Z518:AB518"/>
    <mergeCell ref="Z522:AB522"/>
    <mergeCell ref="AD523:AF523"/>
    <mergeCell ref="X479:AC479"/>
    <mergeCell ref="AE479:AJ479"/>
    <mergeCell ref="AV479:BA479"/>
    <mergeCell ref="BC479:BH479"/>
    <mergeCell ref="AB116:AP117"/>
    <mergeCell ref="AZ116:BN117"/>
    <mergeCell ref="AP532:AS532"/>
    <mergeCell ref="AP531:AS531"/>
    <mergeCell ref="AX522:AZ522"/>
    <mergeCell ref="BB523:BD523"/>
    <mergeCell ref="Z530:AN530"/>
    <mergeCell ref="AL523:AN523"/>
    <mergeCell ref="AL517:AN517"/>
    <mergeCell ref="Z531:AB531"/>
    <mergeCell ref="AD531:AF531"/>
    <mergeCell ref="AH531:AJ531"/>
    <mergeCell ref="Z541:AB541"/>
    <mergeCell ref="AL528:AN528"/>
    <mergeCell ref="AL526:AN526"/>
    <mergeCell ref="AE457:AJ457"/>
    <mergeCell ref="AV457:BA457"/>
    <mergeCell ref="BC457:BH457"/>
    <mergeCell ref="AH526:AJ526"/>
  </mergeCells>
  <phoneticPr fontId="9" type="noConversion"/>
  <conditionalFormatting sqref="F96:AA96 AF96 AL96 AR96:AV96 BB96 BM96:BP96 F97:BP105 F106:H106 T106:BP106 F107:BP115 F116:AB116 AQ116:AX116 BO116:BP117 F117:AA117 AQ117:AY117 F118:BP129 F130:H130 W130:BP131 F131:G132 I132:N132 P132:BP132">
    <cfRule type="expression" dxfId="176" priority="54">
      <formula>IF($I$21=0,1,0)</formula>
    </cfRule>
  </conditionalFormatting>
  <conditionalFormatting sqref="F33:BP95">
    <cfRule type="expression" dxfId="175" priority="50">
      <formula>IF($I$21=0,1,0)</formula>
    </cfRule>
  </conditionalFormatting>
  <conditionalFormatting sqref="F133:BP308">
    <cfRule type="expression" dxfId="174" priority="4">
      <formula>IF($I$21=0,1,0)</formula>
    </cfRule>
  </conditionalFormatting>
  <conditionalFormatting sqref="G208:BO308">
    <cfRule type="expression" dxfId="173" priority="5">
      <formula>IF($W$205="",1,IF($W$205=$H$324,1,0))</formula>
    </cfRule>
  </conditionalFormatting>
  <conditionalFormatting sqref="H242:V243">
    <cfRule type="expression" dxfId="172" priority="3">
      <formula>$A242</formula>
    </cfRule>
  </conditionalFormatting>
  <conditionalFormatting sqref="H252:V253">
    <cfRule type="expression" dxfId="171" priority="39">
      <formula>$A252</formula>
    </cfRule>
  </conditionalFormatting>
  <conditionalFormatting sqref="H292:V293">
    <cfRule type="expression" dxfId="170" priority="15">
      <formula>$A292</formula>
    </cfRule>
  </conditionalFormatting>
  <conditionalFormatting sqref="H302:V303">
    <cfRule type="expression" dxfId="169" priority="27">
      <formula>$A302</formula>
    </cfRule>
  </conditionalFormatting>
  <conditionalFormatting sqref="I119:V121">
    <cfRule type="expression" dxfId="168" priority="53">
      <formula>IF($B$121=1,0,1)</formula>
    </cfRule>
  </conditionalFormatting>
  <conditionalFormatting sqref="U90:AQ90">
    <cfRule type="expression" dxfId="167" priority="197">
      <formula>IF($I$90="",1,0)</formula>
    </cfRule>
  </conditionalFormatting>
  <conditionalFormatting sqref="W119:AP121">
    <cfRule type="expression" dxfId="166" priority="52">
      <formula>IF($C$121=1,0,1)</formula>
    </cfRule>
  </conditionalFormatting>
  <conditionalFormatting sqref="X118:AP118">
    <cfRule type="expression" dxfId="165" priority="93">
      <formula>IF($AB$105=0,1,0)</formula>
    </cfRule>
  </conditionalFormatting>
  <conditionalFormatting sqref="X242:AP243">
    <cfRule type="expression" dxfId="164" priority="2">
      <formula>$B242</formula>
    </cfRule>
  </conditionalFormatting>
  <conditionalFormatting sqref="X252:AP253">
    <cfRule type="expression" dxfId="163" priority="38">
      <formula>$B252</formula>
    </cfRule>
  </conditionalFormatting>
  <conditionalFormatting sqref="X292:AP293">
    <cfRule type="expression" dxfId="162" priority="14">
      <formula>$B292</formula>
    </cfRule>
  </conditionalFormatting>
  <conditionalFormatting sqref="X302:AP303">
    <cfRule type="expression" dxfId="161" priority="26">
      <formula>$B302</formula>
    </cfRule>
  </conditionalFormatting>
  <conditionalFormatting sqref="X145:AQ145">
    <cfRule type="cellIs" dxfId="160" priority="154" operator="lessThan">
      <formula>-0.05</formula>
    </cfRule>
  </conditionalFormatting>
  <conditionalFormatting sqref="X146:BN146 X147 X149">
    <cfRule type="cellIs" dxfId="159" priority="193" operator="lessThan">
      <formula>-0.05</formula>
    </cfRule>
  </conditionalFormatting>
  <conditionalFormatting sqref="Z300:AH300">
    <cfRule type="expression" dxfId="158" priority="67">
      <formula>IF($AV$57=1,1,0)</formula>
    </cfRule>
  </conditionalFormatting>
  <conditionalFormatting sqref="AA143 AE143 AI143 AM143 AQ143 AU143">
    <cfRule type="cellIs" dxfId="157" priority="163" operator="lessThan">
      <formula>-0.05</formula>
    </cfRule>
  </conditionalFormatting>
  <conditionalFormatting sqref="AN244:AP244">
    <cfRule type="expression" dxfId="156" priority="63">
      <formula>IF($AV$57=1,1,0)</formula>
    </cfRule>
  </conditionalFormatting>
  <conditionalFormatting sqref="AN256:AP256">
    <cfRule type="expression" dxfId="155" priority="83">
      <formula>IF($AV$57=1,1,0)</formula>
    </cfRule>
  </conditionalFormatting>
  <conditionalFormatting sqref="AN294:AP294">
    <cfRule type="expression" dxfId="154" priority="48">
      <formula>IF($AV$57=1,1,0)</formula>
    </cfRule>
  </conditionalFormatting>
  <conditionalFormatting sqref="AN296:AP296">
    <cfRule type="expression" dxfId="153" priority="77">
      <formula>IF($AV$57=1,1,0)</formula>
    </cfRule>
  </conditionalFormatting>
  <conditionalFormatting sqref="AN306:AP306">
    <cfRule type="expression" dxfId="152" priority="69">
      <formula>IF($AV$57=1,1,0)</formula>
    </cfRule>
  </conditionalFormatting>
  <conditionalFormatting sqref="AR118:AR121">
    <cfRule type="expression" dxfId="147" priority="110">
      <formula>IF($AR$2=1,0,1)</formula>
    </cfRule>
  </conditionalFormatting>
  <conditionalFormatting sqref="AR43:AT43 AR45:AT45 AR47:AT47 AR65:AT65 AR77:AT77 AR90:AT90 AR103:AT103 AR105:AT105 AR141:AT141">
    <cfRule type="expression" dxfId="146" priority="173">
      <formula>IF(AR$2=1,0,1)</formula>
    </cfRule>
  </conditionalFormatting>
  <conditionalFormatting sqref="AR68:AT68">
    <cfRule type="expression" dxfId="145" priority="166">
      <formula>IF(AR$2=1,0,1)</formula>
    </cfRule>
  </conditionalFormatting>
  <conditionalFormatting sqref="AR143:AT143">
    <cfRule type="expression" dxfId="144" priority="160">
      <formula>IF(AR$2=1,0,1)</formula>
    </cfRule>
  </conditionalFormatting>
  <conditionalFormatting sqref="AR145:AT145">
    <cfRule type="expression" dxfId="143" priority="172">
      <formula>IF(AR$2=1,0,1)</formula>
    </cfRule>
  </conditionalFormatting>
  <conditionalFormatting sqref="AR165:AT165">
    <cfRule type="expression" dxfId="142" priority="46">
      <formula>IF(AR$2=1,0,1)</formula>
    </cfRule>
  </conditionalFormatting>
  <conditionalFormatting sqref="AR147:AV147 AR149:AV149">
    <cfRule type="cellIs" dxfId="141" priority="192" operator="lessThan">
      <formula>-0.05</formula>
    </cfRule>
  </conditionalFormatting>
  <conditionalFormatting sqref="AS118:AS121">
    <cfRule type="expression" dxfId="136" priority="109">
      <formula>IF($AS$2=1,0,1)</formula>
    </cfRule>
  </conditionalFormatting>
  <conditionalFormatting sqref="AT118:AT121">
    <cfRule type="expression" dxfId="131" priority="108">
      <formula>IF($AT$2=1,0,1)</formula>
    </cfRule>
  </conditionalFormatting>
  <conditionalFormatting sqref="AU90:BN90">
    <cfRule type="expression" dxfId="130" priority="194">
      <formula>IF($I$90="",1,0)</formula>
    </cfRule>
  </conditionalFormatting>
  <conditionalFormatting sqref="AU103:BN103 U103:AQ103">
    <cfRule type="expression" dxfId="129" priority="196">
      <formula>IF($I$103="",1,0)</formula>
    </cfRule>
  </conditionalFormatting>
  <conditionalFormatting sqref="AU105:BN105 U105:AQ105">
    <cfRule type="expression" dxfId="128" priority="1562">
      <formula>IF($I$105="",1,0)</formula>
    </cfRule>
  </conditionalFormatting>
  <conditionalFormatting sqref="AU118:BN118 AU119:AU121">
    <cfRule type="expression" dxfId="127" priority="99">
      <formula>IF($AV$61=1,1,0)</formula>
    </cfRule>
  </conditionalFormatting>
  <conditionalFormatting sqref="AU118:BN121">
    <cfRule type="expression" dxfId="126" priority="87">
      <formula>IF($AV$61="",1,0)</formula>
    </cfRule>
  </conditionalFormatting>
  <conditionalFormatting sqref="AU119:BN121">
    <cfRule type="expression" dxfId="125" priority="51">
      <formula>IF($D$121=1,0,1)</formula>
    </cfRule>
  </conditionalFormatting>
  <conditionalFormatting sqref="AU145:BN145">
    <cfRule type="cellIs" dxfId="124" priority="159" operator="lessThan">
      <formula>-0.05</formula>
    </cfRule>
  </conditionalFormatting>
  <conditionalFormatting sqref="AV165:AX177">
    <cfRule type="expression" dxfId="123" priority="171">
      <formula>IF($AV$57=1,1,0)</formula>
    </cfRule>
  </conditionalFormatting>
  <conditionalFormatting sqref="AV195:BK197">
    <cfRule type="expression" dxfId="122" priority="61">
      <formula>IF($AV$57=1,1,0)</formula>
    </cfRule>
  </conditionalFormatting>
  <conditionalFormatting sqref="AV61:BN93">
    <cfRule type="expression" dxfId="121" priority="153">
      <formula>IF($AV$57=1,1,0)</formula>
    </cfRule>
  </conditionalFormatting>
  <conditionalFormatting sqref="AV79:BN80 BN94:BN97">
    <cfRule type="expression" dxfId="120" priority="150">
      <formula>IF($AV$61="",1,0)</formula>
    </cfRule>
  </conditionalFormatting>
  <conditionalFormatting sqref="AV98:BN115">
    <cfRule type="expression" dxfId="119" priority="136">
      <formula>IF($AV$57=1,1,0)</formula>
    </cfRule>
  </conditionalFormatting>
  <conditionalFormatting sqref="AV118:BN118">
    <cfRule type="expression" dxfId="115" priority="92">
      <formula>IF($AZ$105=0,1,0)</formula>
    </cfRule>
  </conditionalFormatting>
  <conditionalFormatting sqref="AV118:BN121 AV116:AX116 AV117:AY117">
    <cfRule type="expression" dxfId="114" priority="191">
      <formula>IF($AV$57=1,1,0)</formula>
    </cfRule>
  </conditionalFormatting>
  <conditionalFormatting sqref="AV119:BN121">
    <cfRule type="expression" dxfId="113" priority="88">
      <formula>IF($AZ$104=1,1,0)</formula>
    </cfRule>
  </conditionalFormatting>
  <conditionalFormatting sqref="AV128:BN149">
    <cfRule type="expression" dxfId="112" priority="162">
      <formula>IF($AV$57=1,1,0)</formula>
    </cfRule>
  </conditionalFormatting>
  <conditionalFormatting sqref="AV143:BN145">
    <cfRule type="expression" dxfId="111" priority="149">
      <formula>IF($AV$128="",1,0)</formula>
    </cfRule>
  </conditionalFormatting>
  <conditionalFormatting sqref="AV156:BN200">
    <cfRule type="expression" dxfId="110" priority="177">
      <formula>IF($AV$57=1,1,0)</formula>
    </cfRule>
  </conditionalFormatting>
  <conditionalFormatting sqref="AV212:BN256">
    <cfRule type="expression" dxfId="109" priority="6">
      <formula>IF($AV$57=1,1,0)</formula>
    </cfRule>
  </conditionalFormatting>
  <conditionalFormatting sqref="AV242:BN243">
    <cfRule type="expression" dxfId="108" priority="1">
      <formula>$C242</formula>
    </cfRule>
  </conditionalFormatting>
  <conditionalFormatting sqref="AV252:BN253">
    <cfRule type="expression" dxfId="107" priority="37">
      <formula>$C252</formula>
    </cfRule>
  </conditionalFormatting>
  <conditionalFormatting sqref="AV264:BN306">
    <cfRule type="expression" dxfId="106" priority="18">
      <formula>IF($AV$57=1,1,0)</formula>
    </cfRule>
  </conditionalFormatting>
  <conditionalFormatting sqref="AV292:BN293">
    <cfRule type="expression" dxfId="105" priority="13">
      <formula>$C292</formula>
    </cfRule>
  </conditionalFormatting>
  <conditionalFormatting sqref="AV302:BN303">
    <cfRule type="expression" dxfId="104" priority="25">
      <formula>$C302</formula>
    </cfRule>
  </conditionalFormatting>
  <conditionalFormatting sqref="AV364:BN364">
    <cfRule type="expression" dxfId="103" priority="86">
      <formula>IF($AV$35=1,1,0)</formula>
    </cfRule>
  </conditionalFormatting>
  <conditionalFormatting sqref="AV453:BN454 BI455:BN455">
    <cfRule type="expression" dxfId="102" priority="85">
      <formula>IF($AV$35=1,1,0)</formula>
    </cfRule>
  </conditionalFormatting>
  <conditionalFormatting sqref="AY143 BC143 BG143 BK143">
    <cfRule type="cellIs" dxfId="100" priority="158" operator="lessThan">
      <formula>-0.05</formula>
    </cfRule>
  </conditionalFormatting>
  <conditionalFormatting sqref="BD310:BM310">
    <cfRule type="expression" dxfId="98" priority="170">
      <formula>IF($W$205=$H$323,0,1)</formula>
    </cfRule>
  </conditionalFormatting>
  <conditionalFormatting sqref="BL134:BN134">
    <cfRule type="expression" dxfId="97" priority="185">
      <formula>IF($AV$57=1,1,0)</formula>
    </cfRule>
  </conditionalFormatting>
  <conditionalFormatting sqref="BL141:BN141">
    <cfRule type="expression" dxfId="96" priority="184">
      <formula>IF($AV$57=1,1,0)</formula>
    </cfRule>
  </conditionalFormatting>
  <conditionalFormatting sqref="BL177:BN177">
    <cfRule type="expression" dxfId="95" priority="183">
      <formula>IF($AV$57=1,1,0)</formula>
    </cfRule>
  </conditionalFormatting>
  <conditionalFormatting sqref="BL231:BN233">
    <cfRule type="expression" dxfId="94" priority="181">
      <formula>IF($AV$57=1,1,0)</formula>
    </cfRule>
  </conditionalFormatting>
  <conditionalFormatting sqref="BL256:BN256">
    <cfRule type="expression" dxfId="93" priority="82">
      <formula>IF($AV$57=1,1,0)</formula>
    </cfRule>
  </conditionalFormatting>
  <conditionalFormatting sqref="BL283:BN283">
    <cfRule type="expression" dxfId="92" priority="180">
      <formula>IF($AV$57=1,1,0)</formula>
    </cfRule>
  </conditionalFormatting>
  <dataValidations xWindow="1045" yWindow="1009" count="46">
    <dataValidation type="list" allowBlank="1" showInputMessage="1" showErrorMessage="1" sqref="AB84:AQ84 AZ84:BN84" xr:uid="{02AE5EEC-A361-454B-BFFD-7BEEB1445073}">
      <formula1>$I$517:$I$518</formula1>
    </dataValidation>
    <dataValidation type="list" allowBlank="1" showInputMessage="1" showErrorMessage="1" sqref="AB86:AQ86 AZ86:BN86" xr:uid="{4F357597-A648-4A4E-B679-9AA2A0A3C19A}">
      <formula1>$I$527:$I$528</formula1>
    </dataValidation>
    <dataValidation type="list" allowBlank="1" showInputMessage="1" showErrorMessage="1" sqref="AB88:AQ88 AZ88:BN88" xr:uid="{337909D6-4B14-6347-8B54-B2B74980E43F}">
      <formula1>$I$537:$I$538</formula1>
    </dataValidation>
    <dataValidation type="list" allowBlank="1" showInputMessage="1" showErrorMessage="1" sqref="AB90:AQ90 AB121:AP121 AZ90:BN90" xr:uid="{6A682187-A52F-1F4B-8AD5-EB2F44B4E0BE}">
      <formula1>$I$547:$I$548</formula1>
    </dataValidation>
    <dataValidation type="list" allowBlank="1" showInputMessage="1" showErrorMessage="1" sqref="AB103:AQ103 AZ103:BN103" xr:uid="{24A2E262-421A-7248-8CE5-A3512A53E6DB}">
      <formula1>$I$572:$I$573</formula1>
    </dataValidation>
    <dataValidation type="list" allowBlank="1" showInputMessage="1" showErrorMessage="1" sqref="AZ105:BN105 AZ121:BN121 AB105:AQ105" xr:uid="{2ADCAC02-7308-5548-85BA-18A925FFBF07}">
      <formula1>$I$582:$I$583</formula1>
    </dataValidation>
    <dataValidation type="list" allowBlank="1" showInputMessage="1" showErrorMessage="1" sqref="X47:AQ47 X50:AP51" xr:uid="{D1998C6F-8DCB-554B-B918-6C5E592A3133}">
      <formula1>$H$596:$H$603</formula1>
    </dataValidation>
    <dataValidation type="list" allowBlank="1" showInputMessage="1" showErrorMessage="1" sqref="W205:Y205 AZ115:BN115 AB115:AP115" xr:uid="{70E44C86-CDE3-1547-AAF1-3C3201DE1B6F}">
      <formula1>$H$323:$H$324</formula1>
    </dataValidation>
    <dataValidation allowBlank="1" showInputMessage="1" showErrorMessage="1" prompt="Kaltwassertemperatur = Vorlauftemperatur (Austrittstemperatur des Kaltwassers aus der Kältemschine auf der kalten Seite)_x000d_" sqref="AR65" xr:uid="{2AD9089B-C797-244F-8A9B-474D366E1F73}"/>
    <dataValidation allowBlank="1" showInputMessage="1" showErrorMessage="1" prompt="Rückkühlmediumstemperatur = Eintrittstemperatur des Rückkühlmediums auf der warmen Seite der Kältemaschine_x000d_" sqref="AR68" xr:uid="{E4EABDED-8E9F-7C4D-A682-C114CE2054C9}"/>
    <dataValidation allowBlank="1" showInputMessage="1" showErrorMessage="1" prompt="Die Raumlufttemperatur entspricht der Temperatur der Raumluft in der Raummitte und 1 m über Boden." sqref="AR45" xr:uid="{4F4D4606-3DAA-254D-8837-D4F5574EE850}"/>
    <dataValidation allowBlank="1" showInputMessage="1" showErrorMessage="1" prompt="Qui viene indicata la differenza percentuale tra i «tempi del progettista» e i «tempi standard». _x000d__x000d_" sqref="AT145 AT143" xr:uid="{6BE71AF4-C219-264C-AF63-59A9427B52C1}"/>
    <dataValidation allowBlank="1" showInputMessage="1" showErrorMessage="1" prompt="Saisie de la puissance (nominale) pour le refroidissement du bâtiment." sqref="AS45 AS43" xr:uid="{6BC2EB68-C964-7142-9BB0-9BC5CAF76BAB}"/>
    <dataValidation allowBlank="1" showInputMessage="1" showErrorMessage="1" prompt="Inserimento della potenza (installazione) per la refrigerazione dell'edificio." sqref="AT45 AT43" xr:uid="{6FC6E4BF-CA55-7246-873A-0EFB1AEADF6A}"/>
    <dataValidation allowBlank="1" showInputMessage="1" showErrorMessage="1" prompt="La température d'eau froide est la température d'avance (température de sortie de l'eau froide de la machine de froid) du côté froid._x000d_" sqref="AS65" xr:uid="{34C184C8-C9AE-EC42-83ED-5BD444930F49}"/>
    <dataValidation allowBlank="1" showInputMessage="1" showErrorMessage="1" prompt="La temperatura dell'acqua fredda è la temperatura di mandata (temperatura di uscita dell'acqua fredda dalla macchina frigorifera) sulla parte fredda._x000d_" sqref="AT65" xr:uid="{8FAB1E74-CE01-E544-A727-DFFD94BB1889}"/>
    <dataValidation allowBlank="1" showInputMessage="1" showErrorMessage="1" prompt="La température du fluide de retour est la température d'entrée du fluide de retour du côté chaud de la machine de froid." sqref="AS68" xr:uid="{6C304A12-F78C-E046-8C44-A76A3C93369A}"/>
    <dataValidation allowBlank="1" showInputMessage="1" showErrorMessage="1" prompt="La temperatura media dell'acqua di raffreddamento di ritorno è la temperatura d'ingresso del refrigerante di ritorno nella parte calda della macchina frigorifera._x000d_" sqref="AT68" xr:uid="{0044B058-81CE-0144-8E7A-69C83A270595}"/>
    <dataValidation allowBlank="1" showInputMessage="1" showErrorMessage="1" prompt="Le SEER (Seasonal Energy Efficiency Ratio) décrit l'efficacité des refroidisseurs de liquide pour les applications de confort, le SEPR (Seasonal Energy Performance Ratio) l'efficacité des refroidisseurs de liquide pour la chaleur industrielle._x000d__x000d_" sqref="AS77" xr:uid="{C97A7BD7-F819-C64E-BE3B-81B48FEA5938}"/>
    <dataValidation allowBlank="1" showInputMessage="1" showErrorMessage="1" prompt="Il SEER (Seasonal Energy Efficiency Ratio) descrive l'efficienza dei refrigeratori di liquidi per applicazioni di comfort. Il SEPR (Seasonal Energy Performance Ratio) descrive l'efficienza dei refrigeratori di liquidi per il calore di processo." sqref="AT77" xr:uid="{FC315655-4BB1-2142-83FF-A27B043C0863}"/>
    <dataValidation allowBlank="1" showInputMessage="1" showErrorMessage="1" prompt="S'il y a des unités auxiliaires supplémentaires du «côté chaud», il faut les saisir ici._x000d__x000d_" sqref="AS90" xr:uid="{B6857F2B-0EFD-A74C-8660-D703D99FD9B3}"/>
    <dataValidation allowBlank="1" showInputMessage="1" showErrorMessage="1" prompt="In presenza di aggregati ausiliari supplementari nella «parte caldo_x000d_» è possibile inserirli qui._x000d__x000d_" sqref="AT90" xr:uid="{9A3D66FB-9700-D649-A76A-B6A3317FB35B}"/>
    <dataValidation allowBlank="1" showInputMessage="1" showErrorMessage="1" prompt="S'il y a des unités auxiliaires supplémentaires du «côté froid» non intégrés dans le SEER resp. SEPR, elles peuvent être saisies ici._x000d__x000d_" sqref="AS105 AS103" xr:uid="{A57A6C37-BD50-AF4C-A0B6-4F34E627019A}"/>
    <dataValidation allowBlank="1" showInputMessage="1" showErrorMessage="1" prompt="In presenza di aggregati ausiliari supplementari nella «parte freddo» non ancora calcolati nell SEER resp. SEPR, è possibile inserirli qui._x000d__x000d_" sqref="AT103 AT105" xr:uid="{4E4E133E-7C97-2643-854A-3F457654A299}"/>
    <dataValidation allowBlank="1" showInputMessage="1" showErrorMessage="1" prompt="Saisie du temps de marche de la machine calculé par le projeteur. (possibilité d'intégrer l'expérience ou la situation effective)." sqref="AS141" xr:uid="{8F25DF99-32FB-D845-93A7-2A0193ECD0F1}"/>
    <dataValidation allowBlank="1" showInputMessage="1" showErrorMessage="1" prompt="Inserimento del tempo d'esercizio della macchina calcolato dal progettista. (Si possono far confluire le esperienze o la situazione effettiva)._x000d__x000d_" sqref="AT141" xr:uid="{8AF8BECB-2599-8F47-ABD8-CED860FE2C7B}"/>
    <dataValidation allowBlank="1" showInputMessage="1" showErrorMessage="1" prompt="L'écart en % des «durées de marche du projeteur» des «durées de marche standard» est affiché à cet endroit. _x000d__x000d_" sqref="AS145 AS143" xr:uid="{B1A5DB76-220B-774D-AC6E-599D8C723A4E}"/>
    <dataValidation allowBlank="1" showInputMessage="1" showErrorMessage="1" prompt="Hier wird die prozentuale Abweichung der «Laufzeiten des Planers» von den «Standard-Laufzeiten» angezeigt. " sqref="AR145 AR143" xr:uid="{FE0DEEF5-143F-D74A-9CE0-BF3047009852}"/>
    <dataValidation allowBlank="1" showInputMessage="1" showErrorMessage="1" prompt="Eingabe der vom Planer berechneten Betriebszeit der Maschine. (Möglichkeit die Erfahrungen oder situative Situation einfliessen zu lassen)." sqref="AR141" xr:uid="{ACDAA95C-D3F4-8048-9A42-0469A30A13D2}"/>
    <dataValidation allowBlank="1" showInputMessage="1" showErrorMessage="1" prompt="S'il y a des unités auxiliaires supplémentaires du «côté froid» non intégrés dans le SEER resp. SEPR, elles peuvent être saisies ici." sqref="AR105" xr:uid="{39EE5CA1-B393-584A-B518-0FF1A2FBF271}"/>
    <dataValidation allowBlank="1" showInputMessage="1" showErrorMessage="1" prompt="Falls es zusätzliche Hilfsbetriebe auf der «warmen Seite» gibt, können diese hier eingetragen werden." sqref="AR90" xr:uid="{7D5152BA-8F13-D94C-B024-D8568E6E5139}"/>
    <dataValidation allowBlank="1" showInputMessage="1" showErrorMessage="1" prompt="Der SEER (Seasonal Energy Efficiency Ratio) beschreibt die Effizienz von Flüssigkeitskühlern für Komfortanwendungen. Der SEPR (Seasonal Energy Performance Ratio) die Effizienz von Flüssigkeitskühlern für Prozesswärme._x000a_" sqref="AR77" xr:uid="{5D47B0AC-2794-A945-A254-05BBC26A73C9}"/>
    <dataValidation allowBlank="1" showInputMessage="1" showErrorMessage="1" prompt="Eingabe der Leistung (Auslegung) für die Kühlung des Gebäudes." sqref="AR43" xr:uid="{DFED0EE7-5899-954F-95A7-7D87985C155C}"/>
    <dataValidation allowBlank="1" showInputMessage="1" showErrorMessage="1" prompt="Der Standort hilft bei der Bestimmung der Betriebsdaten (Aussentemperatur)." sqref="AR47" xr:uid="{DC6CDAA9-1B3F-C745-9324-C19DE2A02BD8}"/>
    <dataValidation allowBlank="1" showInputMessage="1" showErrorMessage="1" prompt="Le lieu aide à déterminer les données d'exploitation (température extérieure)." sqref="AS47" xr:uid="{897CB4EF-AC0D-7649-A9E3-ED90B776BEA2}"/>
    <dataValidation allowBlank="1" showInputMessage="1" showErrorMessage="1" prompt="La sede contribuisce alla determinazione dei dati d'esercizio (temperatura esterna)." sqref="AT47" xr:uid="{2A572C4A-3C53-3A4C-B28E-84B7DD59E91F}"/>
    <dataValidation type="list" allowBlank="1" showInputMessage="1" showErrorMessage="1" sqref="AB79:AP79 AZ79:BN79" xr:uid="{D03FF93C-00BB-0947-B4CA-D35CDE16D3D4}">
      <formula1>$H$671:$H$693</formula1>
    </dataValidation>
    <dataValidation type="list" allowBlank="1" showInputMessage="1" showErrorMessage="1" sqref="AZ110:BN110" xr:uid="{28A7B886-3E14-724C-B516-E1227EFF3C69}">
      <formula1>$X$709:$X$710</formula1>
    </dataValidation>
    <dataValidation allowBlank="1" showInputMessage="1" showErrorMessage="1" sqref="AS110:AT110" xr:uid="{FC1DE520-E0F6-094C-A13B-90CDC94F4A58}"/>
    <dataValidation type="list" allowBlank="1" showInputMessage="1" showErrorMessage="1" sqref="AB110:AQ110" xr:uid="{F0748030-BD6B-5741-B214-C95325F93134}">
      <formula1>$I$797:$I$798</formula1>
    </dataValidation>
    <dataValidation type="list" allowBlank="1" showInputMessage="1" showErrorMessage="1" sqref="AB109:AP109" xr:uid="{F3B9393A-30D4-6245-BE77-997226A2CA92}">
      <formula1>H329:H330</formula1>
    </dataValidation>
    <dataValidation type="list" allowBlank="1" showInputMessage="1" showErrorMessage="1" sqref="AZ109:BN109" xr:uid="{903F6F23-2B7F-344A-9A0B-8E6D25884569}">
      <formula1>H329:H330</formula1>
    </dataValidation>
    <dataValidation allowBlank="1" showInputMessage="1" showErrorMessage="1" prompt="Falls es zusätzliche Hilfsbetriebe auf der «kalten Seite» gibt, die im SEER resp. SEPR noch nicht eingerechnet sind, können diese hier eingetragen werden." sqref="AR103" xr:uid="{37271BAD-1035-0D4A-82CD-8E06653EB81A}"/>
    <dataValidation allowBlank="1" showInputMessage="1" showErrorMessage="1" prompt="Das Kälte-Tool rechnet den Strombedarf eher konservativ, da es bei höheren Kaltwassertemperaturen die Kennwerte (SEER/SEPR) nicht anpasst. " sqref="AR165" xr:uid="{4D2FC474-BD1A-6F46-8B5D-72E837DEEFCF}"/>
    <dataValidation allowBlank="1" showInputMessage="1" showErrorMessage="1" prompt="L'outil de refroidissement calcule la demande d'électricité de manière plutôt conservatrice, car il n'ajuste pas les valeurs caractéristiques (SEER/SEPR) à des températures d'eau glacée plus élevées. " sqref="AS165" xr:uid="{340C5516-BC2D-1946-9393-C9190F71BF92}"/>
    <dataValidation allowBlank="1" showInputMessage="1" showErrorMessage="1" prompt="Lo strumento di raffreddamento calcola la domanda di elettricità in modo piuttosto conservativo, poiché non regola i valori caratteristici (SEER/SEPR) a temperature più alte dell'acqua fredda. _x000d__x000d_" sqref="AT165" xr:uid="{7D344BDB-EF62-CE45-BAF6-CC6700A9B381}"/>
  </dataValidations>
  <hyperlinks>
    <hyperlink ref="I2" location="'1 System specification'!A1" display="'1 System specification'!A1" xr:uid="{00000000-0004-0000-0300-000000000000}"/>
    <hyperlink ref="Z2" location="'3 TEWI'!A1" display="zur TEWI-Berechnung" xr:uid="{00000000-0004-0000-0300-000001000000}"/>
    <hyperlink ref="BE205" location="s20" display="s20" xr:uid="{00000000-0004-0000-0300-000002000000}"/>
    <hyperlink ref="BF205" location="s20" display="s20" xr:uid="{00000000-0004-0000-0300-000003000000}"/>
    <hyperlink ref="BG205" location="s20" display="s20" xr:uid="{00000000-0004-0000-0300-000004000000}"/>
    <hyperlink ref="BH205" location="s20" display="s20" xr:uid="{00000000-0004-0000-0300-000005000000}"/>
    <hyperlink ref="BI205" location="s20" display="s20" xr:uid="{00000000-0004-0000-0300-000006000000}"/>
    <hyperlink ref="BJ205" location="s20" display="s20" xr:uid="{00000000-0004-0000-0300-000007000000}"/>
    <hyperlink ref="BK205" location="s20" display="s20" xr:uid="{00000000-0004-0000-0300-000008000000}"/>
    <hyperlink ref="BL205" location="s20" display="s20" xr:uid="{00000000-0004-0000-0300-000009000000}"/>
    <hyperlink ref="BE310" location="s20" display="s20" xr:uid="{00000000-0004-0000-0300-00000A000000}"/>
    <hyperlink ref="BF310" location="s20" display="s20" xr:uid="{00000000-0004-0000-0300-00000B000000}"/>
    <hyperlink ref="BG310" location="s20" display="s20" xr:uid="{00000000-0004-0000-0300-00000C000000}"/>
    <hyperlink ref="BH310" location="s20" display="s20" xr:uid="{00000000-0004-0000-0300-00000D000000}"/>
    <hyperlink ref="BI310" location="s20" display="s20" xr:uid="{00000000-0004-0000-0300-00000E000000}"/>
    <hyperlink ref="BJ310" location="s20" display="s20" xr:uid="{00000000-0004-0000-0300-00000F000000}"/>
    <hyperlink ref="BK310" location="s20" display="s20" xr:uid="{00000000-0004-0000-0300-000010000000}"/>
    <hyperlink ref="BL310" location="s20" display="s20" xr:uid="{00000000-0004-0000-0300-000011000000}"/>
    <hyperlink ref="J2" location="'1 System specification'!A1" display="'1 System specification'!A1" xr:uid="{00000000-0004-0000-0300-000012000000}"/>
    <hyperlink ref="K2" location="'1 System specification'!A1" display="'1 System specification'!A1" xr:uid="{00000000-0004-0000-0300-000013000000}"/>
    <hyperlink ref="L2" location="'1 System specification'!A1" display="'1 System specification'!A1" xr:uid="{00000000-0004-0000-0300-000014000000}"/>
    <hyperlink ref="M2" location="'1 System specification'!A1" display="'1 System specification'!A1" xr:uid="{00000000-0004-0000-0300-000015000000}"/>
    <hyperlink ref="N2" location="'1 System specification'!A1" display="'1 System specification'!A1" xr:uid="{00000000-0004-0000-0300-000016000000}"/>
    <hyperlink ref="O2" location="'1 System specification'!A1" display="'1 System specification'!A1" xr:uid="{00000000-0004-0000-0300-000017000000}"/>
    <hyperlink ref="I2:O2" location="'1 System specification'!O87" display="'1 System specification'!O87" xr:uid="{8FDF6DA4-1C86-3B4C-9BFF-87484E5AA5A8}"/>
    <hyperlink ref="Z2:AG2" location="'3 TEWI'!C4" display="'3 TEWI'!C4" xr:uid="{2FB2C308-B9BB-5F42-984E-D254CF218659}"/>
  </hyperlinks>
  <printOptions horizontalCentered="1"/>
  <pageMargins left="0.39370078740157483" right="0.39370078740157483" top="0.39370078740157483" bottom="1.3779527559055118" header="0.51181102362204722" footer="0"/>
  <pageSetup paperSize="9" scale="50" fitToHeight="4" orientation="portrait" horizontalDpi="4294967292" verticalDpi="4294967292"/>
  <headerFooter>
    <oddFooter>&amp;R&amp;K000000Sheet 2B - &amp;P</oddFooter>
  </headerFooter>
  <rowBreaks count="1" manualBreakCount="1">
    <brk id="151" max="16383" man="1"/>
  </rowBreaks>
  <colBreaks count="1" manualBreakCount="1">
    <brk id="67" max="1048575" man="1"/>
  </colBreaks>
  <ignoredErrors>
    <ignoredError sqref="I227 I279" formula="1"/>
    <ignoredError sqref="BE205 BE310"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47" id="{910480B0-0382-2443-983D-5F919A3B5E5C}">
            <xm:f>IF('2A Electricity regular'!$AR$2=1,0,1)</xm:f>
            <x14:dxf>
              <font>
                <color theme="0"/>
              </font>
              <fill>
                <patternFill patternType="none">
                  <fgColor indexed="64"/>
                  <bgColor auto="1"/>
                </patternFill>
              </fill>
              <border>
                <left/>
                <right/>
                <top/>
                <bottom/>
              </border>
            </x14:dxf>
          </x14:cfRule>
          <xm:sqref>AR106</xm:sqref>
        </x14:conditionalFormatting>
        <x14:conditionalFormatting xmlns:xm="http://schemas.microsoft.com/office/excel/2006/main">
          <x14:cfRule type="expression" priority="139" id="{1F04BBED-381A-C043-9D1D-A4483F254080}">
            <xm:f>IF('2A Electricity regular'!$AR$2=1,0,1)</xm:f>
            <x14:dxf>
              <font>
                <color theme="0"/>
              </font>
              <fill>
                <patternFill patternType="none">
                  <fgColor indexed="64"/>
                  <bgColor auto="1"/>
                </patternFill>
              </fill>
              <border>
                <left/>
                <right/>
                <top/>
                <bottom/>
              </border>
            </x14:dxf>
          </x14:cfRule>
          <xm:sqref>AR108:AR110</xm:sqref>
        </x14:conditionalFormatting>
        <x14:conditionalFormatting xmlns:xm="http://schemas.microsoft.com/office/excel/2006/main">
          <x14:cfRule type="expression" priority="134" id="{366FD7E9-AE46-1F42-A157-CB3624EF3918}">
            <xm:f>IF('2A Electricity regular'!$AR$2=1,0,1)</xm:f>
            <x14:dxf>
              <font>
                <color theme="0"/>
              </font>
              <fill>
                <patternFill patternType="none">
                  <fgColor indexed="64"/>
                  <bgColor auto="1"/>
                </patternFill>
              </fill>
              <border>
                <left/>
                <right/>
                <top/>
                <bottom/>
              </border>
            </x14:dxf>
          </x14:cfRule>
          <xm:sqref>AR112</xm:sqref>
        </x14:conditionalFormatting>
        <x14:conditionalFormatting xmlns:xm="http://schemas.microsoft.com/office/excel/2006/main">
          <x14:cfRule type="expression" priority="130" id="{D7751888-B91B-DD40-AF54-3FC5D99E1B94}">
            <xm:f>IF('2A Electricity regular'!$AR$2=1,0,1)</xm:f>
            <x14:dxf>
              <font>
                <color theme="0"/>
              </font>
              <fill>
                <patternFill patternType="none">
                  <fgColor indexed="64"/>
                  <bgColor auto="1"/>
                </patternFill>
              </fill>
              <border>
                <left/>
                <right/>
                <top/>
                <bottom/>
              </border>
            </x14:dxf>
          </x14:cfRule>
          <xm:sqref>AR114:AR116</xm:sqref>
        </x14:conditionalFormatting>
        <x14:conditionalFormatting xmlns:xm="http://schemas.microsoft.com/office/excel/2006/main">
          <x14:cfRule type="expression" priority="146" id="{7B6962A5-48F8-1F4C-8F1E-FFF45FF02C04}">
            <xm:f>IF('2A Electricity regular'!$AS$2=1,0,1)</xm:f>
            <x14:dxf>
              <font>
                <color theme="0"/>
              </font>
              <fill>
                <patternFill patternType="none">
                  <fgColor indexed="64"/>
                  <bgColor auto="1"/>
                </patternFill>
              </fill>
              <border>
                <left/>
                <right/>
                <top/>
                <bottom/>
              </border>
            </x14:dxf>
          </x14:cfRule>
          <xm:sqref>AS106</xm:sqref>
        </x14:conditionalFormatting>
        <x14:conditionalFormatting xmlns:xm="http://schemas.microsoft.com/office/excel/2006/main">
          <x14:cfRule type="expression" priority="138" id="{E95A0DF4-BC8F-AE4F-A89A-577A0C68AF6D}">
            <xm:f>IF('2A Electricity regular'!$AS$2=1,0,1)</xm:f>
            <x14:dxf>
              <font>
                <color theme="0"/>
              </font>
              <fill>
                <patternFill patternType="none">
                  <fgColor indexed="64"/>
                  <bgColor auto="1"/>
                </patternFill>
              </fill>
              <border>
                <left/>
                <right/>
                <top/>
                <bottom/>
              </border>
            </x14:dxf>
          </x14:cfRule>
          <xm:sqref>AS108:AS110</xm:sqref>
        </x14:conditionalFormatting>
        <x14:conditionalFormatting xmlns:xm="http://schemas.microsoft.com/office/excel/2006/main">
          <x14:cfRule type="expression" priority="133" id="{363EA136-87DB-564B-95D6-8DFDEE27FFAE}">
            <xm:f>IF('2A Electricity regular'!$AS$2=1,0,1)</xm:f>
            <x14:dxf>
              <font>
                <color theme="0"/>
              </font>
              <fill>
                <patternFill patternType="none">
                  <fgColor indexed="64"/>
                  <bgColor auto="1"/>
                </patternFill>
              </fill>
              <border>
                <left/>
                <right/>
                <top/>
                <bottom/>
              </border>
            </x14:dxf>
          </x14:cfRule>
          <xm:sqref>AS112</xm:sqref>
        </x14:conditionalFormatting>
        <x14:conditionalFormatting xmlns:xm="http://schemas.microsoft.com/office/excel/2006/main">
          <x14:cfRule type="expression" priority="129" id="{3B1685C6-0DD3-F44A-83BE-ED3F92685217}">
            <xm:f>IF('2A Electricity regular'!$AS$2=1,0,1)</xm:f>
            <x14:dxf>
              <font>
                <color theme="0"/>
              </font>
              <fill>
                <patternFill patternType="none">
                  <fgColor indexed="64"/>
                  <bgColor auto="1"/>
                </patternFill>
              </fill>
              <border>
                <left/>
                <right/>
                <top/>
                <bottom/>
              </border>
            </x14:dxf>
          </x14:cfRule>
          <xm:sqref>AS114:AS116</xm:sqref>
        </x14:conditionalFormatting>
        <x14:conditionalFormatting xmlns:xm="http://schemas.microsoft.com/office/excel/2006/main">
          <x14:cfRule type="expression" priority="145" id="{05F31ECE-3C84-AB4A-9DD3-236B71B973DB}">
            <xm:f>IF('2A Electricity regular'!$AT$2=1,0,1)</xm:f>
            <x14:dxf>
              <font>
                <color theme="0"/>
              </font>
              <fill>
                <patternFill patternType="none">
                  <fgColor indexed="64"/>
                  <bgColor auto="1"/>
                </patternFill>
              </fill>
              <border>
                <left/>
                <right/>
                <top/>
                <bottom/>
              </border>
            </x14:dxf>
          </x14:cfRule>
          <xm:sqref>AT106</xm:sqref>
        </x14:conditionalFormatting>
        <x14:conditionalFormatting xmlns:xm="http://schemas.microsoft.com/office/excel/2006/main">
          <x14:cfRule type="expression" priority="137" id="{E8280978-0725-AB4D-A472-8A4E62A6D3E1}">
            <xm:f>IF('2A Electricity regular'!$AT$2=1,0,1)</xm:f>
            <x14:dxf>
              <font>
                <color theme="0"/>
              </font>
              <fill>
                <patternFill patternType="none">
                  <fgColor indexed="64"/>
                  <bgColor auto="1"/>
                </patternFill>
              </fill>
              <border>
                <left/>
                <right/>
                <top/>
                <bottom/>
              </border>
            </x14:dxf>
          </x14:cfRule>
          <xm:sqref>AT108:AT110</xm:sqref>
        </x14:conditionalFormatting>
        <x14:conditionalFormatting xmlns:xm="http://schemas.microsoft.com/office/excel/2006/main">
          <x14:cfRule type="expression" priority="132" id="{8F292C49-BF80-3543-AD6A-9B40E942DF5F}">
            <xm:f>IF('2A Electricity regular'!$AT$2=1,0,1)</xm:f>
            <x14:dxf>
              <font>
                <color theme="0"/>
              </font>
              <fill>
                <patternFill patternType="none">
                  <fgColor indexed="64"/>
                  <bgColor auto="1"/>
                </patternFill>
              </fill>
              <border>
                <left/>
                <right/>
                <top/>
                <bottom/>
              </border>
            </x14:dxf>
          </x14:cfRule>
          <xm:sqref>AT112</xm:sqref>
        </x14:conditionalFormatting>
        <x14:conditionalFormatting xmlns:xm="http://schemas.microsoft.com/office/excel/2006/main">
          <x14:cfRule type="expression" priority="128" id="{9B99799E-E0E1-AC47-A6A4-9F091F065559}">
            <xm:f>IF('2A Electricity regular'!$AT$2=1,0,1)</xm:f>
            <x14:dxf>
              <font>
                <color theme="0"/>
              </font>
              <fill>
                <patternFill patternType="none">
                  <fgColor indexed="64"/>
                  <bgColor auto="1"/>
                </patternFill>
              </fill>
              <border>
                <left/>
                <right/>
                <top/>
                <bottom/>
              </border>
            </x14:dxf>
          </x14:cfRule>
          <xm:sqref>AT114:AT116</xm:sqref>
        </x14:conditionalFormatting>
        <x14:conditionalFormatting xmlns:xm="http://schemas.microsoft.com/office/excel/2006/main">
          <x14:cfRule type="expression" priority="148" id="{CA119BDA-7475-8B47-8471-8608E0772D88}">
            <xm:f>IF('2A Electricity regular'!$AV$49=1,1,0)</xm:f>
            <x14:dxf>
              <font>
                <color theme="0"/>
              </font>
              <fill>
                <patternFill patternType="solid">
                  <fgColor indexed="64"/>
                  <bgColor theme="0"/>
                </patternFill>
              </fill>
              <border>
                <left/>
                <right/>
                <top/>
                <bottom/>
              </border>
            </x14:dxf>
          </x14:cfRule>
          <xm:sqref>AV106:BN106 AV108:BN108 AV114:BN114 AY115:BN115 AY117</xm:sqref>
        </x14:conditionalFormatting>
        <x14:conditionalFormatting xmlns:xm="http://schemas.microsoft.com/office/excel/2006/main">
          <x14:cfRule type="expression" priority="140" id="{000A642F-330E-1E4D-9039-09E20B33FA62}">
            <xm:f>IF('2A Electricity regular'!$AV$49=1,1,0)</xm:f>
            <x14:dxf>
              <font>
                <color theme="0"/>
              </font>
              <fill>
                <patternFill patternType="solid">
                  <fgColor indexed="64"/>
                  <bgColor theme="0"/>
                </patternFill>
              </fill>
              <border>
                <left/>
                <right/>
                <top/>
                <bottom/>
              </border>
            </x14:dxf>
          </x14:cfRule>
          <xm:sqref>AV110:BN110</xm:sqref>
        </x14:conditionalFormatting>
        <x14:conditionalFormatting xmlns:xm="http://schemas.microsoft.com/office/excel/2006/main">
          <x14:cfRule type="expression" priority="135" id="{D19EBE7B-484F-C14D-8884-48389D0A08BB}">
            <xm:f>IF('2A Electricity regular'!$AV$49=1,1,0)</xm:f>
            <x14:dxf>
              <font>
                <color theme="0"/>
              </font>
              <fill>
                <patternFill patternType="solid">
                  <fgColor indexed="64"/>
                  <bgColor theme="0"/>
                </patternFill>
              </fill>
              <border>
                <left/>
                <right/>
                <top/>
                <bottom/>
              </border>
            </x14:dxf>
          </x14:cfRule>
          <xm:sqref>AV112:BN112</xm:sqref>
        </x14:conditionalFormatting>
        <x14:conditionalFormatting xmlns:xm="http://schemas.microsoft.com/office/excel/2006/main">
          <x14:cfRule type="expression" priority="164" id="{EBAB2969-3520-B044-88EC-F55789A93333}">
            <xm:f>IF(X!$C$529=X!$G$530,1,0)</xm:f>
            <x14:dxf>
              <font>
                <b/>
                <i val="0"/>
                <color rgb="FFFF0000"/>
              </font>
              <fill>
                <patternFill patternType="none">
                  <fgColor indexed="64"/>
                  <bgColor auto="1"/>
                </patternFill>
              </fill>
              <border>
                <left/>
                <right/>
                <top/>
                <bottom/>
              </border>
            </x14:dxf>
          </x14:cfRule>
          <xm:sqref>AX35:BO35</xm:sqref>
        </x14:conditionalFormatting>
        <x14:conditionalFormatting xmlns:xm="http://schemas.microsoft.com/office/excel/2006/main">
          <x14:cfRule type="expression" priority="144" id="{3D4F3144-6571-2645-B2A9-04FA6680BA76}">
            <xm:f>IF('2A Electricity regular'!$AV$49=1,1,0)</xm:f>
            <x14:dxf>
              <font>
                <color theme="0"/>
              </font>
              <fill>
                <patternFill patternType="solid">
                  <fgColor indexed="64"/>
                  <bgColor theme="0"/>
                </patternFill>
              </fill>
              <border>
                <left/>
                <right/>
                <top/>
                <bottom/>
              </border>
            </x14:dxf>
          </x14:cfRule>
          <xm:sqref>AY109:BN109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E630"/>
  <sheetViews>
    <sheetView showGridLines="0" showRowColHeaders="0" zoomScaleNormal="100" workbookViewId="0">
      <selection activeCell="Z31" sqref="Z31:AJ31"/>
    </sheetView>
  </sheetViews>
  <sheetFormatPr baseColWidth="10" defaultColWidth="2.83203125" defaultRowHeight="13" outlineLevelRow="2" outlineLevelCol="1" x14ac:dyDescent="0.15"/>
  <cols>
    <col min="1" max="1" width="2.83203125" style="63"/>
    <col min="3" max="3" width="15.83203125" customWidth="1"/>
    <col min="4" max="4" width="4" style="161" customWidth="1"/>
    <col min="11" max="11" width="7.5" bestFit="1" customWidth="1"/>
    <col min="26" max="27" width="3.1640625" customWidth="1"/>
    <col min="35" max="37" width="2.83203125" customWidth="1"/>
    <col min="38" max="39" width="2.83203125" style="71" customWidth="1"/>
    <col min="40" max="42" width="2.83203125" customWidth="1"/>
    <col min="45" max="46" width="3.1640625" customWidth="1"/>
    <col min="54" max="54" width="3.5" bestFit="1" customWidth="1"/>
    <col min="56" max="56" width="1.33203125" customWidth="1"/>
    <col min="57" max="57" width="2.83203125" style="71"/>
    <col min="64" max="64" width="2.83203125" style="63"/>
    <col min="65" max="100" width="2.83203125" style="63" hidden="1" customWidth="1" outlineLevel="1"/>
    <col min="101" max="101" width="2.83203125" style="63" collapsed="1"/>
    <col min="102" max="133" width="2.83203125" style="63"/>
  </cols>
  <sheetData>
    <row r="1" spans="1:239" x14ac:dyDescent="0.15">
      <c r="Q1" s="27"/>
      <c r="AL1"/>
      <c r="AM1"/>
      <c r="BE1"/>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row>
    <row r="2" spans="1:239" x14ac:dyDescent="0.15">
      <c r="D2" s="700" t="s">
        <v>0</v>
      </c>
      <c r="E2" s="1574" t="str">
        <f>X!$C$285</f>
        <v>indietro alla panoramica (1)</v>
      </c>
      <c r="F2" s="1574"/>
      <c r="G2" s="1574"/>
      <c r="H2" s="1574"/>
      <c r="I2" s="1574"/>
      <c r="J2" s="1574"/>
      <c r="K2" s="1574"/>
      <c r="L2" s="1574"/>
      <c r="M2" s="1574"/>
      <c r="N2" s="1574"/>
      <c r="O2" s="1574"/>
      <c r="P2" s="1574"/>
      <c r="Q2" s="688"/>
      <c r="R2" s="688"/>
      <c r="S2" s="688"/>
      <c r="T2" s="706"/>
      <c r="U2" s="689" t="s">
        <v>12</v>
      </c>
      <c r="V2" s="1574" t="str">
        <f>X!$C$286</f>
        <v>al calcolo dell'economicità (4)</v>
      </c>
      <c r="W2" s="1574"/>
      <c r="X2" s="1574"/>
      <c r="Y2" s="1574"/>
      <c r="Z2" s="1574"/>
      <c r="AA2" s="1574"/>
      <c r="AB2" s="1574"/>
      <c r="AC2" s="1574"/>
      <c r="AD2" s="1574"/>
      <c r="AE2" s="1574"/>
      <c r="AF2" s="1574"/>
      <c r="AG2" s="1574"/>
      <c r="AH2" s="1574"/>
      <c r="AI2" s="1574"/>
      <c r="AL2" s="440">
        <f>X!E8</f>
        <v>0</v>
      </c>
      <c r="AM2" s="440">
        <f>X!F8</f>
        <v>0</v>
      </c>
      <c r="AN2" s="440">
        <f>X!G8</f>
        <v>1</v>
      </c>
      <c r="BE2"/>
      <c r="BR2" s="63" t="s">
        <v>609</v>
      </c>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row>
    <row r="3" spans="1:239" x14ac:dyDescent="0.15">
      <c r="Q3" s="27"/>
      <c r="AL3"/>
      <c r="AM3"/>
      <c r="BE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row>
    <row r="4" spans="1:239" x14ac:dyDescent="0.15">
      <c r="Q4" s="27"/>
      <c r="AL4"/>
      <c r="AM4"/>
      <c r="BE4"/>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row>
    <row r="5" spans="1:239" x14ac:dyDescent="0.15">
      <c r="Q5" s="27"/>
      <c r="AL5"/>
      <c r="AM5"/>
      <c r="BE5"/>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row>
    <row r="6" spans="1:239"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row>
    <row r="7" spans="1:239" ht="12" customHeight="1" x14ac:dyDescent="0.15">
      <c r="Q7" s="27"/>
      <c r="AL7"/>
      <c r="AM7"/>
      <c r="BE7"/>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row>
    <row r="8" spans="1:239" ht="12" customHeight="1" x14ac:dyDescent="0.15">
      <c r="Q8" s="27"/>
      <c r="AL8"/>
      <c r="AM8"/>
      <c r="BE8"/>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row>
    <row r="9" spans="1:239" x14ac:dyDescent="0.15">
      <c r="C9" s="409" t="str">
        <f>X!$C$148</f>
        <v>Efficienza per il freddo</v>
      </c>
      <c r="E9" s="29"/>
      <c r="F9" s="29"/>
      <c r="G9" s="29"/>
      <c r="H9" s="29"/>
      <c r="I9" s="29"/>
      <c r="J9" s="29"/>
      <c r="K9" s="29"/>
      <c r="L9" s="29"/>
      <c r="M9" s="29"/>
      <c r="N9" s="29"/>
      <c r="O9" s="29"/>
      <c r="P9" s="29"/>
      <c r="Q9" s="29"/>
      <c r="R9" s="29"/>
      <c r="S9" s="29"/>
      <c r="T9" s="29"/>
      <c r="AL9"/>
      <c r="AM9"/>
      <c r="BE9"/>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row>
    <row r="10" spans="1:239" s="30" customFormat="1" ht="18" customHeight="1" x14ac:dyDescent="0.25">
      <c r="A10" s="785"/>
      <c r="C10" s="389" t="str">
        <f>X!$C$21</f>
        <v>Strumento per prognosi di consumo elettrico, impatto ambientale e costo del ciclo di vita per impianti di refrigerazione e climatizzazione</v>
      </c>
      <c r="D10" s="353"/>
      <c r="R10" s="31"/>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row>
    <row r="11" spans="1:239" s="30" customFormat="1" ht="12" customHeight="1" x14ac:dyDescent="0.25">
      <c r="A11" s="785"/>
      <c r="C11" s="389"/>
      <c r="D11" s="353"/>
      <c r="R11" s="31"/>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row>
    <row r="12" spans="1:239" s="30" customFormat="1" ht="12" customHeight="1" x14ac:dyDescent="0.25">
      <c r="A12" s="785"/>
      <c r="C12" s="389"/>
      <c r="D12" s="353"/>
      <c r="R12" s="31"/>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row>
    <row r="13" spans="1:239" s="702" customFormat="1" ht="30" x14ac:dyDescent="0.3">
      <c r="A13" s="786"/>
      <c r="C13" s="702">
        <v>3</v>
      </c>
      <c r="D13" s="703" t="str">
        <f>X!$C$230</f>
        <v>TEWI (Total Equivalent Warming Impact = effetto serra)</v>
      </c>
      <c r="R13" s="705"/>
      <c r="BL13" s="786"/>
      <c r="BM13" s="786"/>
      <c r="BN13" s="786"/>
      <c r="BO13" s="786"/>
      <c r="BP13" s="786"/>
      <c r="BQ13" s="786"/>
      <c r="BR13" s="786" t="s">
        <v>608</v>
      </c>
      <c r="BS13" s="786"/>
      <c r="BT13" s="786"/>
      <c r="BU13" s="786"/>
      <c r="BV13" s="786"/>
      <c r="BW13" s="786"/>
      <c r="BX13" s="786"/>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row>
    <row r="14" spans="1:239" s="30" customFormat="1" ht="12" customHeight="1" x14ac:dyDescent="0.25">
      <c r="A14" s="785"/>
      <c r="C14" s="76"/>
      <c r="D14" s="410"/>
      <c r="R14" s="31"/>
      <c r="BL14" s="785"/>
      <c r="BM14" s="785"/>
      <c r="BN14" s="785"/>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row>
    <row r="15" spans="1:239"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row>
    <row r="16" spans="1:239" ht="5" customHeight="1" x14ac:dyDescent="0.15">
      <c r="D16" s="355"/>
      <c r="E16" s="29"/>
      <c r="F16" s="29"/>
      <c r="G16" s="29"/>
      <c r="H16" s="29"/>
      <c r="I16" s="29"/>
      <c r="J16" s="29"/>
      <c r="K16" s="29"/>
      <c r="L16" s="29"/>
      <c r="M16" s="29"/>
      <c r="N16" s="29"/>
      <c r="O16" s="29"/>
      <c r="P16" s="29"/>
      <c r="Q16" s="29"/>
      <c r="R16" s="29"/>
      <c r="S16" s="29"/>
      <c r="T16" s="29"/>
      <c r="AL16"/>
      <c r="AM16"/>
      <c r="BE16"/>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row>
    <row r="17" spans="1:239" s="35" customFormat="1" ht="12" customHeight="1" x14ac:dyDescent="0.15">
      <c r="A17" s="778"/>
      <c r="D17" s="1244">
        <f>'1 System specification'!Q87</f>
        <v>0</v>
      </c>
      <c r="E17" s="1244"/>
      <c r="F17" s="1244"/>
      <c r="G17" s="1244"/>
      <c r="H17" s="1244"/>
      <c r="I17" s="1244"/>
      <c r="J17" s="1244"/>
      <c r="K17" s="1244"/>
      <c r="L17" s="1244"/>
      <c r="M17" s="1244"/>
      <c r="N17" s="1244"/>
      <c r="O17" s="1244"/>
      <c r="P17" s="36"/>
      <c r="Q17" s="36"/>
      <c r="R17" s="1248">
        <f ca="1">IF('1 System specification'!AP87="",TODAY(),'1 System specification'!AP87)</f>
        <v>46253</v>
      </c>
      <c r="S17" s="1248"/>
      <c r="T17" s="1248"/>
      <c r="U17" s="1248"/>
      <c r="V17" s="1248"/>
      <c r="W17" s="36"/>
      <c r="X17" s="1244">
        <f>'1 System specification'!AP94</f>
        <v>0</v>
      </c>
      <c r="Y17" s="1244"/>
      <c r="Z17" s="1244"/>
      <c r="AA17" s="1244"/>
      <c r="AB17" s="1244"/>
      <c r="AC17" s="1244"/>
      <c r="AD17" s="1244"/>
      <c r="AE17" s="1244"/>
      <c r="AF17" s="1244"/>
      <c r="AG17" s="36"/>
      <c r="AH17" s="1244">
        <f>'1 System specification'!Q94</f>
        <v>0</v>
      </c>
      <c r="AI17" s="1244"/>
      <c r="AJ17" s="1244"/>
      <c r="AK17" s="1244"/>
      <c r="AL17" s="1244"/>
      <c r="AM17" s="1244"/>
      <c r="AN17" s="1244"/>
      <c r="AO17" s="1244"/>
      <c r="AP17" s="1244"/>
      <c r="AS17" s="1408" t="str">
        <f>'1 System specification'!AO80</f>
        <v>Versione 6.4 (2026): valida fino al 30 gennaio 2027</v>
      </c>
      <c r="AT17" s="1408"/>
      <c r="AU17" s="1408"/>
      <c r="AV17" s="1408"/>
      <c r="AW17" s="1408"/>
      <c r="AX17" s="1408"/>
      <c r="AY17" s="1408"/>
      <c r="AZ17" s="1408"/>
      <c r="BA17" s="1408"/>
      <c r="BB17" s="1408"/>
      <c r="BC17" s="1408"/>
      <c r="BD17" s="1408"/>
      <c r="BE17" s="1408"/>
      <c r="BF17" s="1408"/>
      <c r="BG17" s="1408"/>
      <c r="BH17" s="1408"/>
      <c r="BI17" s="1408"/>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row>
    <row r="18" spans="1:239"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row>
    <row r="19" spans="1:239" x14ac:dyDescent="0.15">
      <c r="D19" s="355"/>
      <c r="E19" s="29"/>
      <c r="F19" s="29"/>
      <c r="G19" s="29"/>
      <c r="H19" s="29"/>
      <c r="I19" s="29"/>
      <c r="J19" s="29"/>
      <c r="K19" s="29"/>
      <c r="L19" s="29"/>
      <c r="M19" s="29"/>
      <c r="N19" s="29"/>
      <c r="O19" s="29"/>
      <c r="P19" s="29"/>
      <c r="Q19" s="49"/>
      <c r="R19" s="29"/>
      <c r="S19" s="29"/>
      <c r="T19" s="29"/>
      <c r="AL19"/>
      <c r="AM19"/>
      <c r="BE19"/>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row>
    <row r="20" spans="1:239" x14ac:dyDescent="0.15">
      <c r="Q20" s="27"/>
      <c r="AL20"/>
      <c r="AM20"/>
      <c r="BE20"/>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row>
    <row r="21" spans="1:239"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7"/>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row>
    <row r="22" spans="1:239" s="86" customFormat="1" ht="21" customHeight="1" x14ac:dyDescent="0.15">
      <c r="A22" s="779"/>
      <c r="B22"/>
      <c r="C22" s="249"/>
      <c r="D22" s="357">
        <v>1</v>
      </c>
      <c r="E22" s="401" t="str">
        <f>X!$C$88</f>
        <v>Inserimenti</v>
      </c>
      <c r="F22" s="83"/>
      <c r="G22" s="83"/>
      <c r="H22" s="84"/>
      <c r="I22" s="84"/>
      <c r="J22" s="85"/>
      <c r="K22" s="85"/>
      <c r="L22" s="85"/>
      <c r="M22" s="85"/>
      <c r="N22" s="85"/>
      <c r="O22" s="85"/>
      <c r="P22" s="85"/>
      <c r="Q22" s="85"/>
      <c r="R22" s="85"/>
      <c r="S22" s="85"/>
      <c r="T22" s="83"/>
      <c r="U22" s="83"/>
      <c r="V22" s="84"/>
      <c r="W22" s="84"/>
      <c r="X22" s="84"/>
      <c r="Y22" s="84"/>
      <c r="Z22" s="455"/>
      <c r="AA22" s="84"/>
      <c r="AB22" s="84"/>
      <c r="AC22" s="84"/>
      <c r="AD22" s="84"/>
      <c r="AE22" s="84"/>
      <c r="AF22" s="84"/>
      <c r="AG22" s="84"/>
      <c r="AH22" s="84"/>
      <c r="AI22" s="84"/>
      <c r="AJ22" s="84"/>
      <c r="AK22" s="84"/>
      <c r="AL22" s="84"/>
      <c r="AM22" s="84"/>
      <c r="AN22" s="85"/>
      <c r="AO22" s="85"/>
      <c r="AP22" s="85"/>
      <c r="AQ22" s="85"/>
      <c r="AR22" s="85"/>
      <c r="AS22" s="1626">
        <f>'1 System specification'!W243</f>
        <v>1</v>
      </c>
      <c r="AT22" s="1626"/>
      <c r="AU22" s="1626"/>
      <c r="AV22" s="1626"/>
      <c r="AW22" s="1626"/>
      <c r="AX22" s="1626"/>
      <c r="AY22" s="1626"/>
      <c r="AZ22" s="1626"/>
      <c r="BA22" s="1626"/>
      <c r="BB22" s="1626"/>
      <c r="BC22" s="1626"/>
      <c r="BD22" s="1626"/>
      <c r="BE22" s="1626"/>
      <c r="BF22" s="1626"/>
      <c r="BG22" s="1626"/>
      <c r="BH22" s="1626"/>
      <c r="BI22" s="250"/>
      <c r="BJ22"/>
      <c r="BK22"/>
      <c r="BL22" s="779"/>
      <c r="BM22" s="779"/>
      <c r="BN22" s="779"/>
      <c r="BO22" s="779"/>
      <c r="BP22" s="779"/>
      <c r="BQ22" s="779"/>
      <c r="BR22" s="779"/>
      <c r="BS22" s="779"/>
      <c r="BT22" s="779"/>
      <c r="BU22" s="779"/>
      <c r="BV22" s="779"/>
      <c r="BW22" s="779"/>
      <c r="BX22" s="779"/>
      <c r="BY22" s="779"/>
      <c r="BZ22" s="779"/>
      <c r="CA22" s="779"/>
      <c r="CB22" s="779"/>
      <c r="CC22" s="779"/>
      <c r="CD22" s="779"/>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row>
    <row r="23" spans="1:239" s="86" customFormat="1" ht="21" customHeight="1" x14ac:dyDescent="0.15">
      <c r="A23" s="779"/>
      <c r="B23"/>
      <c r="C23" s="249"/>
      <c r="D23" s="358"/>
      <c r="E23" s="87"/>
      <c r="F23" s="87"/>
      <c r="G23" s="87"/>
      <c r="H23" s="88"/>
      <c r="I23" s="88"/>
      <c r="T23" s="87"/>
      <c r="U23" s="87"/>
      <c r="V23" s="88"/>
      <c r="W23" s="88"/>
      <c r="X23" s="88"/>
      <c r="Y23" s="88"/>
      <c r="Z23" s="88"/>
      <c r="AA23" s="88"/>
      <c r="AB23" s="88"/>
      <c r="AC23" s="88"/>
      <c r="AD23" s="88"/>
      <c r="AE23" s="88"/>
      <c r="AF23" s="88"/>
      <c r="AG23" s="88"/>
      <c r="AH23" s="88"/>
      <c r="AI23" s="88"/>
      <c r="AJ23" s="88"/>
      <c r="AK23" s="88"/>
      <c r="AL23" s="88"/>
      <c r="AM23" s="88"/>
      <c r="AR23" s="87"/>
      <c r="AS23" s="87"/>
      <c r="AT23" s="88"/>
      <c r="AU23" s="88"/>
      <c r="AV23" s="88"/>
      <c r="AW23" s="88"/>
      <c r="AX23" s="88"/>
      <c r="AY23" s="88"/>
      <c r="AZ23" s="88"/>
      <c r="BA23" s="88"/>
      <c r="BB23" s="88"/>
      <c r="BC23" s="88"/>
      <c r="BD23" s="88"/>
      <c r="BE23" s="88"/>
      <c r="BF23" s="88"/>
      <c r="BG23" s="88"/>
      <c r="BH23" s="88"/>
      <c r="BI23" s="250"/>
      <c r="BJ23"/>
      <c r="BK23"/>
      <c r="BL23" s="779"/>
      <c r="BM23" s="779"/>
      <c r="BN23" s="779"/>
      <c r="BO23" s="779"/>
      <c r="BP23" s="779"/>
      <c r="BQ23" s="779"/>
      <c r="BR23" s="779">
        <v>250</v>
      </c>
      <c r="BS23" s="779"/>
      <c r="BT23" s="779"/>
      <c r="BU23" s="779"/>
      <c r="BV23" s="779"/>
      <c r="BW23" s="779" t="str">
        <f>X!E12</f>
        <v>Deutsch</v>
      </c>
      <c r="BX23" s="779" t="str">
        <f>X!F12</f>
        <v>Français</v>
      </c>
      <c r="BY23" s="779" t="str">
        <f>X!G12</f>
        <v>Italiano</v>
      </c>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row>
    <row r="24" spans="1:239"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2" t="str">
        <f>'1 System specification'!W240</f>
        <v>Variante A</v>
      </c>
      <c r="AA24" s="46"/>
      <c r="AB24" s="46"/>
      <c r="AC24" s="46"/>
      <c r="AD24" s="46"/>
      <c r="AE24" s="46"/>
      <c r="AF24" s="46"/>
      <c r="AG24" s="46"/>
      <c r="AH24" s="46"/>
      <c r="AI24" s="46"/>
      <c r="AJ24" s="46"/>
      <c r="AK24" s="46"/>
      <c r="AL24" s="46"/>
      <c r="AM24" s="46"/>
      <c r="AN24" s="46"/>
      <c r="AO24" s="46"/>
      <c r="AP24" s="251"/>
      <c r="AQ24" s="251"/>
      <c r="AR24" s="251"/>
      <c r="AS24" s="252" t="str">
        <f>'1 System specification'!W241</f>
        <v/>
      </c>
      <c r="AT24" s="46"/>
      <c r="AU24" s="46"/>
      <c r="AV24" s="46"/>
      <c r="AW24" s="46"/>
      <c r="AX24" s="46"/>
      <c r="AY24" s="46"/>
      <c r="AZ24" s="46"/>
      <c r="BA24" s="46"/>
      <c r="BB24" s="46"/>
      <c r="BC24" s="46"/>
      <c r="BD24" s="53"/>
      <c r="BE24" s="253"/>
      <c r="BF24" s="53"/>
      <c r="BG24" s="53"/>
      <c r="BH24" s="53"/>
      <c r="BI24" s="250"/>
      <c r="BN24" s="781">
        <f>IF('1 System specification'!W234=1,1,0)</f>
        <v>0</v>
      </c>
      <c r="BO24" s="201"/>
      <c r="BP24" s="201" t="s">
        <v>999</v>
      </c>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row>
    <row r="25" spans="1:239" ht="21" customHeight="1" x14ac:dyDescent="0.15">
      <c r="C25" s="249"/>
      <c r="D25" s="359"/>
      <c r="E25" s="251"/>
      <c r="F25" s="251"/>
      <c r="G25" s="251"/>
      <c r="H25" s="251"/>
      <c r="I25" s="251"/>
      <c r="J25" s="251"/>
      <c r="K25" s="251"/>
      <c r="L25" s="251"/>
      <c r="M25" s="251"/>
      <c r="N25" s="251"/>
      <c r="O25" s="251"/>
      <c r="P25" s="251"/>
      <c r="Q25" s="251"/>
      <c r="R25" s="251"/>
      <c r="S25" s="251"/>
      <c r="T25" s="251"/>
      <c r="U25" s="251"/>
      <c r="V25" s="251"/>
      <c r="W25" s="251"/>
      <c r="X25" s="251"/>
      <c r="Y25" s="251"/>
      <c r="Z25" s="659">
        <f>'1 System specification'!AA309</f>
        <v>0</v>
      </c>
      <c r="AA25" s="251"/>
      <c r="AB25" s="251"/>
      <c r="AC25" s="251"/>
      <c r="AD25" s="251"/>
      <c r="AE25" s="251"/>
      <c r="AF25" s="251"/>
      <c r="AG25" s="251"/>
      <c r="AH25" s="251"/>
      <c r="AI25" s="251"/>
      <c r="AJ25" s="251"/>
      <c r="AK25" s="251"/>
      <c r="AL25" s="251"/>
      <c r="AM25" s="251"/>
      <c r="AN25" s="251"/>
      <c r="AO25" s="251"/>
      <c r="AP25" s="251"/>
      <c r="AQ25" s="251"/>
      <c r="AR25" s="251"/>
      <c r="AS25" s="659">
        <f>'1 System specification'!BR309</f>
        <v>0</v>
      </c>
      <c r="AT25" s="251"/>
      <c r="AU25" s="251"/>
      <c r="AV25" s="251"/>
      <c r="AW25" s="251"/>
      <c r="AX25" s="251"/>
      <c r="AY25" s="251"/>
      <c r="AZ25" s="251"/>
      <c r="BA25" s="251"/>
      <c r="BB25" s="251"/>
      <c r="BC25" s="251"/>
      <c r="BI25" s="250"/>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row>
    <row r="26" spans="1:239" s="27" customFormat="1" ht="17" customHeight="1" x14ac:dyDescent="0.15">
      <c r="A26" s="201"/>
      <c r="C26" s="249"/>
      <c r="D26" s="55"/>
      <c r="E26" s="74"/>
      <c r="F26" s="74"/>
      <c r="G26" s="74"/>
      <c r="H26" s="74"/>
      <c r="I26" s="74"/>
      <c r="J26" s="74"/>
      <c r="K26" s="74"/>
      <c r="L26" s="74"/>
      <c r="M26" s="74"/>
      <c r="N26" s="74"/>
      <c r="O26" s="74"/>
      <c r="P26" s="74"/>
      <c r="Q26" s="95"/>
      <c r="R26" s="74"/>
      <c r="S26" s="74"/>
      <c r="T26" s="106"/>
      <c r="U26" s="106"/>
      <c r="V26" s="106"/>
      <c r="W26" s="74"/>
      <c r="X26" s="107"/>
      <c r="Y26" s="107"/>
      <c r="Z26" s="107"/>
      <c r="AA26" s="107"/>
      <c r="AB26" s="107"/>
      <c r="AC26" s="107"/>
      <c r="AD26" s="107"/>
      <c r="AE26" s="107"/>
      <c r="AF26" s="107"/>
      <c r="AG26" s="74"/>
      <c r="AH26" s="74"/>
      <c r="AI26" s="74"/>
      <c r="AJ26" s="74"/>
      <c r="AK26" s="74"/>
      <c r="AL26" s="74"/>
      <c r="AM26" s="74"/>
      <c r="AN26" s="74"/>
      <c r="AO26" s="74"/>
      <c r="AP26" s="74"/>
      <c r="AQ26" s="74"/>
      <c r="AR26" s="106"/>
      <c r="AS26" s="106"/>
      <c r="AT26" s="106"/>
      <c r="AU26" s="74"/>
      <c r="AV26" s="107"/>
      <c r="AW26" s="107"/>
      <c r="AX26" s="107"/>
      <c r="AY26" s="107"/>
      <c r="AZ26" s="107"/>
      <c r="BA26" s="107"/>
      <c r="BB26" s="107"/>
      <c r="BC26" s="107"/>
      <c r="BD26" s="107"/>
      <c r="BI26" s="250"/>
      <c r="BJ26"/>
      <c r="BK26"/>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row>
    <row r="27" spans="1:239" s="662" customFormat="1" ht="17" hidden="1" customHeight="1" outlineLevel="1" x14ac:dyDescent="0.15">
      <c r="A27" s="798"/>
      <c r="C27" s="663"/>
      <c r="D27" s="664"/>
      <c r="E27" s="665" t="s">
        <v>969</v>
      </c>
      <c r="F27" s="665"/>
      <c r="G27" s="665"/>
      <c r="H27" s="665"/>
      <c r="I27" s="665"/>
      <c r="J27" s="665"/>
      <c r="K27" s="665"/>
      <c r="L27" s="665"/>
      <c r="M27" s="665"/>
      <c r="N27" s="665"/>
      <c r="O27" s="665"/>
      <c r="P27" s="665"/>
      <c r="R27" s="665"/>
      <c r="S27" s="665"/>
      <c r="T27" s="666"/>
      <c r="U27" s="666"/>
      <c r="V27" s="1616">
        <f>'1 System specification'!AE250</f>
        <v>1</v>
      </c>
      <c r="W27" s="1616"/>
      <c r="X27" s="1616"/>
      <c r="Y27" s="667"/>
      <c r="Z27" s="667" t="s">
        <v>963</v>
      </c>
      <c r="AA27" s="667"/>
      <c r="AB27" s="667"/>
      <c r="AC27" s="667"/>
      <c r="AD27" s="667"/>
      <c r="AE27" s="667"/>
      <c r="AF27" s="667"/>
      <c r="AG27" s="665"/>
      <c r="AH27" s="665"/>
      <c r="AI27" s="665"/>
      <c r="AJ27" s="665"/>
      <c r="AK27" s="665"/>
      <c r="AL27" s="665"/>
      <c r="AM27" s="665"/>
      <c r="AN27" s="665"/>
      <c r="AO27" s="665"/>
      <c r="AP27" s="665"/>
      <c r="AQ27" s="665"/>
      <c r="AR27" s="666"/>
      <c r="AS27" s="666"/>
      <c r="AT27" s="666"/>
      <c r="AU27" s="665"/>
      <c r="AV27" s="667"/>
      <c r="AW27" s="667"/>
      <c r="AX27" s="667"/>
      <c r="AY27" s="667"/>
      <c r="AZ27" s="667"/>
      <c r="BA27" s="667"/>
      <c r="BB27" s="667"/>
      <c r="BC27" s="667"/>
      <c r="BD27" s="667"/>
      <c r="BI27" s="668"/>
      <c r="BJ27" s="665"/>
      <c r="BK27" s="665"/>
      <c r="BL27" s="798"/>
      <c r="BM27" s="798"/>
      <c r="BN27" s="798"/>
      <c r="BO27" s="798"/>
      <c r="BP27" s="798"/>
      <c r="BQ27" s="798"/>
      <c r="BR27" s="798"/>
      <c r="BS27" s="798"/>
      <c r="BT27" s="798"/>
      <c r="BU27" s="798"/>
      <c r="BV27" s="798"/>
      <c r="BW27" s="798"/>
      <c r="BX27" s="798"/>
      <c r="BY27" s="798"/>
      <c r="BZ27" s="798"/>
      <c r="CA27" s="798"/>
      <c r="CB27" s="798"/>
      <c r="CC27" s="798"/>
      <c r="CD27" s="798"/>
      <c r="CE27" s="798"/>
      <c r="CF27" s="798"/>
      <c r="CG27" s="798"/>
      <c r="CH27" s="798"/>
      <c r="CI27" s="798"/>
      <c r="CJ27" s="798"/>
      <c r="CK27" s="798"/>
      <c r="CL27" s="798"/>
      <c r="CM27" s="798"/>
      <c r="CN27" s="798"/>
      <c r="CO27" s="798"/>
      <c r="CP27" s="798"/>
      <c r="CQ27" s="798"/>
      <c r="CR27" s="798"/>
      <c r="CS27" s="798"/>
      <c r="CT27" s="798"/>
      <c r="CU27" s="798"/>
      <c r="CV27" s="798"/>
      <c r="CW27" s="798"/>
      <c r="CX27" s="798"/>
      <c r="CY27" s="798"/>
      <c r="CZ27" s="798"/>
      <c r="DA27" s="798"/>
      <c r="DB27" s="798"/>
      <c r="DC27" s="798"/>
      <c r="DD27" s="798"/>
      <c r="DE27" s="798"/>
      <c r="DF27" s="798"/>
      <c r="DG27" s="798"/>
      <c r="DH27" s="798"/>
      <c r="DI27" s="798"/>
      <c r="DJ27" s="798"/>
      <c r="DK27" s="798"/>
      <c r="DL27" s="798"/>
      <c r="DM27" s="798"/>
      <c r="DN27" s="798"/>
      <c r="DO27" s="798"/>
      <c r="DP27" s="798"/>
      <c r="DQ27" s="798"/>
      <c r="DR27" s="798"/>
      <c r="DS27" s="798"/>
      <c r="DT27" s="798"/>
      <c r="DU27" s="798"/>
      <c r="DV27" s="798"/>
      <c r="DW27" s="798"/>
      <c r="DX27" s="798"/>
      <c r="DY27" s="798"/>
      <c r="DZ27" s="798"/>
      <c r="EA27" s="798"/>
      <c r="EB27" s="798"/>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row>
    <row r="28" spans="1:239" s="662" customFormat="1" ht="17" hidden="1" customHeight="1" outlineLevel="1" x14ac:dyDescent="0.15">
      <c r="A28" s="798"/>
      <c r="C28" s="663"/>
      <c r="D28" s="664"/>
      <c r="E28" s="665" t="s">
        <v>859</v>
      </c>
      <c r="F28" s="665"/>
      <c r="G28" s="665"/>
      <c r="H28" s="665"/>
      <c r="I28" s="665"/>
      <c r="J28" s="665"/>
      <c r="K28" s="665"/>
      <c r="L28" s="665"/>
      <c r="M28" s="665"/>
      <c r="N28" s="665"/>
      <c r="O28" s="665"/>
      <c r="P28" s="665"/>
      <c r="R28" s="665"/>
      <c r="S28" s="665"/>
      <c r="T28" s="666"/>
      <c r="U28" s="666"/>
      <c r="V28" s="1616">
        <f>IF(V27=1,'2A Electricity regular'!X114,0)</f>
        <v>0</v>
      </c>
      <c r="W28" s="1616"/>
      <c r="X28" s="1616"/>
      <c r="Y28" s="667"/>
      <c r="Z28" s="667" t="s">
        <v>963</v>
      </c>
      <c r="AA28" s="667"/>
      <c r="AB28" s="667"/>
      <c r="AC28" s="667"/>
      <c r="AD28" s="667"/>
      <c r="AE28" s="667"/>
      <c r="AF28" s="667"/>
      <c r="AG28" s="665"/>
      <c r="AH28" s="665"/>
      <c r="AI28" s="665"/>
      <c r="AJ28" s="665"/>
      <c r="AK28" s="665"/>
      <c r="AL28" s="665"/>
      <c r="AM28" s="665"/>
      <c r="AN28" s="665"/>
      <c r="AO28" s="665"/>
      <c r="AP28" s="665"/>
      <c r="AQ28" s="665"/>
      <c r="AR28" s="666"/>
      <c r="AS28" s="666"/>
      <c r="AT28" s="666"/>
      <c r="AU28" s="665"/>
      <c r="AV28" s="667"/>
      <c r="AW28" s="667"/>
      <c r="AX28" s="667"/>
      <c r="AY28" s="667"/>
      <c r="AZ28" s="667"/>
      <c r="BA28" s="667"/>
      <c r="BB28" s="667"/>
      <c r="BC28" s="667"/>
      <c r="BD28" s="667"/>
      <c r="BI28" s="668"/>
      <c r="BJ28" s="665"/>
      <c r="BK28" s="665"/>
      <c r="BL28" s="798"/>
      <c r="BM28" s="798"/>
      <c r="BN28" s="798"/>
      <c r="BO28" s="798"/>
      <c r="BP28" s="798"/>
      <c r="BQ28" s="798"/>
      <c r="BR28" s="798"/>
      <c r="BS28" s="798"/>
      <c r="BT28" s="798"/>
      <c r="BU28" s="798"/>
      <c r="BV28" s="798"/>
      <c r="BW28" s="798"/>
      <c r="BX28" s="798"/>
      <c r="BY28" s="798"/>
      <c r="BZ28" s="798"/>
      <c r="CA28" s="798"/>
      <c r="CB28" s="798"/>
      <c r="CC28" s="798"/>
      <c r="CD28" s="798"/>
      <c r="CE28" s="798"/>
      <c r="CF28" s="798"/>
      <c r="CG28" s="798"/>
      <c r="CH28" s="798"/>
      <c r="CI28" s="798"/>
      <c r="CJ28" s="798"/>
      <c r="CK28" s="798"/>
      <c r="CL28" s="798"/>
      <c r="CM28" s="798"/>
      <c r="CN28" s="798"/>
      <c r="CO28" s="798"/>
      <c r="CP28" s="798"/>
      <c r="CQ28" s="798"/>
      <c r="CR28" s="798"/>
      <c r="CS28" s="798"/>
      <c r="CT28" s="798"/>
      <c r="CU28" s="798"/>
      <c r="CV28" s="798"/>
      <c r="CW28" s="798"/>
      <c r="CX28" s="798"/>
      <c r="CY28" s="798"/>
      <c r="CZ28" s="798"/>
      <c r="DA28" s="798"/>
      <c r="DB28" s="798"/>
      <c r="DC28" s="798"/>
      <c r="DD28" s="798"/>
      <c r="DE28" s="798"/>
      <c r="DF28" s="798"/>
      <c r="DG28" s="798"/>
      <c r="DH28" s="798"/>
      <c r="DI28" s="798"/>
      <c r="DJ28" s="798"/>
      <c r="DK28" s="798"/>
      <c r="DL28" s="798"/>
      <c r="DM28" s="798"/>
      <c r="DN28" s="798"/>
      <c r="DO28" s="798"/>
      <c r="DP28" s="798"/>
      <c r="DQ28" s="798"/>
      <c r="DR28" s="798"/>
      <c r="DS28" s="798"/>
      <c r="DT28" s="798"/>
      <c r="DU28" s="798"/>
      <c r="DV28" s="798"/>
      <c r="DW28" s="798"/>
      <c r="DX28" s="798"/>
      <c r="DY28" s="798"/>
      <c r="DZ28" s="798"/>
      <c r="EA28" s="798"/>
      <c r="EB28" s="798"/>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row>
    <row r="29" spans="1:239" s="662" customFormat="1" ht="17" hidden="1" customHeight="1" outlineLevel="1" x14ac:dyDescent="0.15">
      <c r="A29" s="798"/>
      <c r="C29" s="663"/>
      <c r="D29" s="664"/>
      <c r="E29" s="665" t="s">
        <v>968</v>
      </c>
      <c r="F29" s="665"/>
      <c r="G29" s="665"/>
      <c r="H29" s="665"/>
      <c r="I29" s="665"/>
      <c r="J29" s="665"/>
      <c r="K29" s="665"/>
      <c r="L29" s="665"/>
      <c r="M29" s="665"/>
      <c r="N29" s="665"/>
      <c r="O29" s="665"/>
      <c r="P29" s="665"/>
      <c r="R29" s="665"/>
      <c r="S29" s="665"/>
      <c r="T29" s="666"/>
      <c r="U29" s="666"/>
      <c r="V29" s="1616">
        <f>IF('1 System specification'!AP108='1 System specification'!L224,1,0)</f>
        <v>0</v>
      </c>
      <c r="W29" s="1616"/>
      <c r="X29" s="1616"/>
      <c r="Y29" s="667"/>
      <c r="Z29" s="667" t="s">
        <v>963</v>
      </c>
      <c r="AA29" s="667"/>
      <c r="AB29" s="667"/>
      <c r="AC29" s="667"/>
      <c r="AD29" s="667"/>
      <c r="AE29" s="667"/>
      <c r="AF29" s="667"/>
      <c r="AG29" s="665"/>
      <c r="AH29" s="665"/>
      <c r="AI29" s="665"/>
      <c r="AJ29" s="665"/>
      <c r="AK29" s="665"/>
      <c r="AL29" s="665"/>
      <c r="AM29" s="665"/>
      <c r="AN29" s="665"/>
      <c r="AO29" s="665"/>
      <c r="AP29" s="665"/>
      <c r="AQ29" s="665"/>
      <c r="AR29" s="666"/>
      <c r="AS29" s="666"/>
      <c r="AT29" s="666"/>
      <c r="AU29" s="665"/>
      <c r="AV29" s="667"/>
      <c r="AW29" s="667"/>
      <c r="AX29" s="667"/>
      <c r="AY29" s="667"/>
      <c r="AZ29" s="667"/>
      <c r="BA29" s="667"/>
      <c r="BB29" s="667"/>
      <c r="BC29" s="667"/>
      <c r="BD29" s="667"/>
      <c r="BI29" s="668"/>
      <c r="BJ29" s="665"/>
      <c r="BK29" s="665"/>
      <c r="BL29" s="798"/>
      <c r="BM29" s="798"/>
      <c r="BN29" s="798"/>
      <c r="BO29" s="798"/>
      <c r="BP29" s="798"/>
      <c r="BQ29" s="798"/>
      <c r="BR29" s="798"/>
      <c r="BS29" s="798"/>
      <c r="BT29" s="798"/>
      <c r="BU29" s="798"/>
      <c r="BV29" s="798"/>
      <c r="BW29" s="798"/>
      <c r="BX29" s="798"/>
      <c r="BY29" s="798"/>
      <c r="BZ29" s="798"/>
      <c r="CA29" s="798"/>
      <c r="CB29" s="798"/>
      <c r="CC29" s="798"/>
      <c r="CD29" s="798"/>
      <c r="CE29" s="798"/>
      <c r="CF29" s="798"/>
      <c r="CG29" s="798"/>
      <c r="CH29" s="798"/>
      <c r="CI29" s="798"/>
      <c r="CJ29" s="798"/>
      <c r="CK29" s="798"/>
      <c r="CL29" s="798"/>
      <c r="CM29" s="798"/>
      <c r="CN29" s="798"/>
      <c r="CO29" s="798"/>
      <c r="CP29" s="798"/>
      <c r="CQ29" s="798"/>
      <c r="CR29" s="798"/>
      <c r="CS29" s="798"/>
      <c r="CT29" s="798"/>
      <c r="CU29" s="798"/>
      <c r="CV29" s="798"/>
      <c r="CW29" s="798"/>
      <c r="CX29" s="798"/>
      <c r="CY29" s="798"/>
      <c r="CZ29" s="798"/>
      <c r="DA29" s="798"/>
      <c r="DB29" s="798"/>
      <c r="DC29" s="798"/>
      <c r="DD29" s="798"/>
      <c r="DE29" s="798"/>
      <c r="DF29" s="798"/>
      <c r="DG29" s="798"/>
      <c r="DH29" s="798"/>
      <c r="DI29" s="798"/>
      <c r="DJ29" s="798"/>
      <c r="DK29" s="798"/>
      <c r="DL29" s="798"/>
      <c r="DM29" s="798"/>
      <c r="DN29" s="798"/>
      <c r="DO29" s="798"/>
      <c r="DP29" s="798"/>
      <c r="DQ29" s="798"/>
      <c r="DR29" s="798"/>
      <c r="DS29" s="798"/>
      <c r="DT29" s="798"/>
      <c r="DU29" s="798"/>
      <c r="DV29" s="798"/>
      <c r="DW29" s="798"/>
      <c r="DX29" s="798"/>
      <c r="DY29" s="798"/>
      <c r="DZ29" s="798"/>
      <c r="EA29" s="798"/>
      <c r="EB29" s="798"/>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row>
    <row r="30" spans="1:239" s="27" customFormat="1" ht="17" hidden="1" customHeight="1" outlineLevel="1" x14ac:dyDescent="0.15">
      <c r="A30" s="201"/>
      <c r="C30" s="249"/>
      <c r="D30" s="55"/>
      <c r="E30" s="74"/>
      <c r="F30" s="74"/>
      <c r="G30" s="74"/>
      <c r="H30" s="74"/>
      <c r="I30" s="74"/>
      <c r="J30" s="74"/>
      <c r="K30" s="74"/>
      <c r="L30" s="74"/>
      <c r="M30" s="74"/>
      <c r="N30" s="74"/>
      <c r="O30" s="74"/>
      <c r="P30" s="74"/>
      <c r="Q30" s="95"/>
      <c r="R30" s="74"/>
      <c r="S30" s="74"/>
      <c r="T30" s="106"/>
      <c r="U30" s="106"/>
      <c r="V30" s="106"/>
      <c r="W30" s="74"/>
      <c r="X30" s="107"/>
      <c r="Y30" s="107"/>
      <c r="Z30" s="107"/>
      <c r="AA30" s="107"/>
      <c r="AB30" s="107"/>
      <c r="AC30" s="107"/>
      <c r="AD30" s="107"/>
      <c r="AE30" s="107"/>
      <c r="AF30" s="107"/>
      <c r="AG30" s="74"/>
      <c r="AH30" s="74"/>
      <c r="AI30" s="74"/>
      <c r="AJ30" s="74"/>
      <c r="AK30" s="74"/>
      <c r="AL30" s="74"/>
      <c r="AM30" s="74"/>
      <c r="AN30" s="74"/>
      <c r="AO30" s="74"/>
      <c r="AP30" s="74"/>
      <c r="AQ30" s="74"/>
      <c r="AR30" s="106"/>
      <c r="AS30" s="106"/>
      <c r="AT30" s="106"/>
      <c r="AU30" s="74"/>
      <c r="AV30" s="107"/>
      <c r="AW30" s="107"/>
      <c r="AX30" s="107"/>
      <c r="AY30" s="107"/>
      <c r="AZ30" s="107"/>
      <c r="BA30" s="107"/>
      <c r="BB30" s="107"/>
      <c r="BC30" s="107"/>
      <c r="BD30" s="107"/>
      <c r="BI30" s="250"/>
      <c r="BJ30"/>
      <c r="BK30"/>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row>
    <row r="31" spans="1:239" s="27" customFormat="1" ht="17" customHeight="1" collapsed="1" x14ac:dyDescent="0.15">
      <c r="A31" s="201"/>
      <c r="C31" s="249"/>
      <c r="D31" s="525" t="str">
        <f>X!$C$145</f>
        <v>Refrigerante</v>
      </c>
      <c r="E31" s="74"/>
      <c r="F31" s="74"/>
      <c r="G31" s="74"/>
      <c r="H31" s="74"/>
      <c r="I31" s="74"/>
      <c r="J31" s="74"/>
      <c r="K31" s="74"/>
      <c r="L31" s="74"/>
      <c r="M31" s="74"/>
      <c r="N31" s="74"/>
      <c r="O31" s="74"/>
      <c r="P31" s="74"/>
      <c r="Q31" s="95"/>
      <c r="R31" s="74"/>
      <c r="S31" s="27" t="s">
        <v>15</v>
      </c>
      <c r="T31" s="106"/>
      <c r="U31" s="106"/>
      <c r="V31" s="106"/>
      <c r="W31" s="74"/>
      <c r="X31" s="107"/>
      <c r="Y31" s="107"/>
      <c r="Z31" s="1612"/>
      <c r="AA31" s="1612"/>
      <c r="AB31" s="1612"/>
      <c r="AC31" s="1612"/>
      <c r="AD31" s="1612"/>
      <c r="AE31" s="1612"/>
      <c r="AF31" s="1612"/>
      <c r="AG31" s="1612"/>
      <c r="AH31" s="1612"/>
      <c r="AI31" s="1612"/>
      <c r="AJ31" s="1613"/>
      <c r="AK31" s="74"/>
      <c r="AL31" s="74"/>
      <c r="AM31" s="74"/>
      <c r="AN31" s="74"/>
      <c r="AO31" s="74"/>
      <c r="AP31" s="74"/>
      <c r="AQ31" s="74"/>
      <c r="AR31" s="106"/>
      <c r="AS31" s="1612"/>
      <c r="AT31" s="1612"/>
      <c r="AU31" s="1612"/>
      <c r="AV31" s="1612"/>
      <c r="AW31" s="1612"/>
      <c r="AX31" s="1612"/>
      <c r="AY31" s="1612"/>
      <c r="AZ31" s="1612"/>
      <c r="BA31" s="1612"/>
      <c r="BB31" s="1612"/>
      <c r="BC31" s="1613"/>
      <c r="BD31" s="107"/>
      <c r="BI31" s="250"/>
      <c r="BJ31"/>
      <c r="BK31"/>
      <c r="BL31" s="201"/>
      <c r="BM31" s="201"/>
      <c r="BN31" s="201"/>
      <c r="BO31" s="201"/>
      <c r="BP31" s="201"/>
      <c r="BQ31" s="201"/>
      <c r="BR31" s="201">
        <f>'1 System specification'!AE257</f>
        <v>1</v>
      </c>
      <c r="BS31" s="201"/>
      <c r="BT31" s="201" t="s">
        <v>974</v>
      </c>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row>
    <row r="32" spans="1:239" s="27" customFormat="1" ht="6" customHeight="1" x14ac:dyDescent="0.15">
      <c r="A32" s="201"/>
      <c r="C32" s="254"/>
      <c r="D32" s="526"/>
      <c r="X32" s="251"/>
      <c r="Y32" s="251"/>
      <c r="AL32" s="93"/>
      <c r="AM32" s="93"/>
      <c r="BE32" s="93"/>
      <c r="BI32" s="255"/>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c r="ID32" s="63"/>
      <c r="IE32" s="63"/>
    </row>
    <row r="33" spans="1:239" s="27" customFormat="1" ht="17" customHeight="1" x14ac:dyDescent="0.15">
      <c r="A33" s="201"/>
      <c r="C33" s="254"/>
      <c r="D33" s="525" t="str">
        <f>X!$C$145</f>
        <v>Refrigerante</v>
      </c>
      <c r="S33" s="27" t="s">
        <v>15</v>
      </c>
      <c r="X33" s="251"/>
      <c r="Y33" s="251"/>
      <c r="Z33" s="1614">
        <f>'1 System specification'!AA295</f>
        <v>0</v>
      </c>
      <c r="AA33" s="1615"/>
      <c r="AB33" s="1615"/>
      <c r="AC33" s="1615"/>
      <c r="AD33" s="1615"/>
      <c r="AE33" s="1615"/>
      <c r="AF33" s="1615"/>
      <c r="AG33" s="1615"/>
      <c r="AH33" s="1615"/>
      <c r="AI33" s="1615"/>
      <c r="AJ33" s="1615"/>
      <c r="AL33" s="93"/>
      <c r="AM33" s="93"/>
      <c r="AS33" s="1614">
        <f>'1 System specification'!BR295</f>
        <v>0</v>
      </c>
      <c r="AT33" s="1615"/>
      <c r="AU33" s="1615"/>
      <c r="AV33" s="1615"/>
      <c r="AW33" s="1615"/>
      <c r="AX33" s="1615"/>
      <c r="AY33" s="1615"/>
      <c r="AZ33" s="1615"/>
      <c r="BA33" s="1615"/>
      <c r="BB33" s="1615"/>
      <c r="BC33" s="1615"/>
      <c r="BE33" s="93"/>
      <c r="BI33" s="255"/>
      <c r="BL33" s="201"/>
      <c r="BM33" s="201"/>
      <c r="BN33" s="201"/>
      <c r="BO33" s="201"/>
      <c r="BP33" s="201"/>
      <c r="BQ33" s="201"/>
      <c r="BR33" s="201">
        <f>IF(BR31=0,1,0)</f>
        <v>0</v>
      </c>
      <c r="BS33" s="201"/>
      <c r="BT33" s="201" t="s">
        <v>975</v>
      </c>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c r="HP33" s="63"/>
      <c r="HQ33" s="63"/>
      <c r="HR33" s="63"/>
      <c r="HS33" s="63"/>
      <c r="HT33" s="63"/>
      <c r="HU33" s="63"/>
      <c r="HV33" s="63"/>
      <c r="HW33" s="63"/>
      <c r="HX33" s="63"/>
      <c r="HY33" s="63"/>
      <c r="HZ33" s="63"/>
      <c r="IA33" s="63"/>
      <c r="IB33" s="63"/>
      <c r="IC33" s="63"/>
      <c r="ID33" s="63"/>
      <c r="IE33" s="63"/>
    </row>
    <row r="34" spans="1:239" s="27" customFormat="1" ht="6" customHeight="1" x14ac:dyDescent="0.15">
      <c r="A34" s="201"/>
      <c r="C34" s="254"/>
      <c r="D34" s="526"/>
      <c r="X34" s="251"/>
      <c r="Y34" s="251"/>
      <c r="AL34" s="93"/>
      <c r="AM34" s="93"/>
      <c r="BE34" s="93"/>
      <c r="BI34" s="255"/>
      <c r="BL34" s="201"/>
      <c r="BM34" s="201"/>
      <c r="BN34" s="201"/>
      <c r="BO34" s="201"/>
      <c r="BP34" s="201"/>
      <c r="BQ34" s="201"/>
      <c r="BR34" s="201"/>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row>
    <row r="35" spans="1:239" s="27" customFormat="1" ht="17" customHeight="1" x14ac:dyDescent="0.15">
      <c r="A35" s="201"/>
      <c r="C35" s="254"/>
      <c r="D35" s="1617" t="str">
        <f>X!C408</f>
        <v>Immissione sul mercato del refrigerante:</v>
      </c>
      <c r="E35" s="1617"/>
      <c r="F35" s="1617"/>
      <c r="G35" s="1617"/>
      <c r="H35" s="1617"/>
      <c r="I35" s="1617"/>
      <c r="J35" s="1617"/>
      <c r="K35" s="1617"/>
      <c r="L35" s="1617"/>
      <c r="M35" s="1617"/>
      <c r="N35" s="1617"/>
      <c r="O35" s="1617"/>
      <c r="P35" s="1617"/>
      <c r="Q35" s="1617"/>
      <c r="R35" s="1617"/>
      <c r="S35" s="1617"/>
      <c r="T35" s="1617"/>
      <c r="U35" s="1617"/>
      <c r="V35" s="1617"/>
      <c r="W35" s="1617"/>
      <c r="X35" s="1617"/>
      <c r="Y35" s="251"/>
      <c r="Z35" s="1618" t="str">
        <f>IF(AL257="","",AL257)</f>
        <v/>
      </c>
      <c r="AA35" s="1618"/>
      <c r="AB35" s="1618"/>
      <c r="AC35" s="1618"/>
      <c r="AD35" s="1618"/>
      <c r="AE35" s="1618"/>
      <c r="AF35" s="1618"/>
      <c r="AG35" s="1618"/>
      <c r="AH35" s="1618"/>
      <c r="AI35" s="1618"/>
      <c r="AJ35" s="1618"/>
      <c r="AS35" s="1618" t="str">
        <f>IF(BE257="","",BE257)</f>
        <v/>
      </c>
      <c r="AT35" s="1618"/>
      <c r="AU35" s="1618"/>
      <c r="AV35" s="1618"/>
      <c r="AW35" s="1618"/>
      <c r="AX35" s="1618"/>
      <c r="AY35" s="1618"/>
      <c r="AZ35" s="1618"/>
      <c r="BA35" s="1618"/>
      <c r="BB35" s="1618"/>
      <c r="BC35" s="1618"/>
      <c r="BE35" s="93"/>
      <c r="BI35" s="255"/>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c r="GO35" s="63"/>
      <c r="GP35" s="63"/>
      <c r="GQ35" s="63"/>
      <c r="GR35" s="63"/>
      <c r="GS35" s="63"/>
      <c r="GT35" s="63"/>
      <c r="GU35" s="63"/>
      <c r="GV35" s="63"/>
      <c r="GW35" s="63"/>
      <c r="GX35" s="63"/>
      <c r="GY35" s="63"/>
      <c r="GZ35" s="63"/>
      <c r="HA35" s="63"/>
      <c r="HB35" s="63"/>
      <c r="HC35" s="63"/>
      <c r="HD35" s="63"/>
      <c r="HE35" s="63"/>
      <c r="HF35" s="63"/>
      <c r="HG35" s="63"/>
      <c r="HH35" s="63"/>
      <c r="HI35" s="63"/>
      <c r="HJ35" s="63"/>
      <c r="HK35" s="63"/>
      <c r="HL35" s="63"/>
      <c r="HM35" s="63"/>
      <c r="HN35" s="63"/>
      <c r="HO35" s="63"/>
      <c r="HP35" s="63"/>
      <c r="HQ35" s="63"/>
      <c r="HR35" s="63"/>
      <c r="HS35" s="63"/>
      <c r="HT35" s="63"/>
      <c r="HU35" s="63"/>
      <c r="HV35" s="63"/>
      <c r="HW35" s="63"/>
      <c r="HX35" s="63"/>
      <c r="HY35" s="63"/>
      <c r="HZ35" s="63"/>
      <c r="IA35" s="63"/>
      <c r="IB35" s="63"/>
      <c r="IC35" s="63"/>
      <c r="ID35" s="63"/>
      <c r="IE35" s="63"/>
    </row>
    <row r="36" spans="1:239" s="27" customFormat="1" ht="16" customHeight="1" x14ac:dyDescent="0.15">
      <c r="A36" s="201"/>
      <c r="C36" s="254"/>
      <c r="D36" s="1617"/>
      <c r="E36" s="1617"/>
      <c r="F36" s="1617"/>
      <c r="G36" s="1617"/>
      <c r="H36" s="1617"/>
      <c r="I36" s="1617"/>
      <c r="J36" s="1617"/>
      <c r="K36" s="1617"/>
      <c r="L36" s="1617"/>
      <c r="M36" s="1617"/>
      <c r="N36" s="1617"/>
      <c r="O36" s="1617"/>
      <c r="P36" s="1617"/>
      <c r="Q36" s="1617"/>
      <c r="R36" s="1617"/>
      <c r="S36" s="1617"/>
      <c r="T36" s="1617"/>
      <c r="U36" s="1617"/>
      <c r="V36" s="1617"/>
      <c r="W36" s="1617"/>
      <c r="X36" s="1617"/>
      <c r="Y36" s="251"/>
      <c r="Z36" s="1629" t="str">
        <f>IF(AL258="","",AL258)</f>
        <v/>
      </c>
      <c r="AA36" s="1629"/>
      <c r="AB36" s="1629"/>
      <c r="AC36" s="1629"/>
      <c r="AD36" s="1629"/>
      <c r="AE36" s="1629"/>
      <c r="AF36" s="1629"/>
      <c r="AG36" s="1629"/>
      <c r="AH36" s="1629"/>
      <c r="AI36" s="1629"/>
      <c r="AJ36" s="1629"/>
      <c r="AL36" s="93"/>
      <c r="AM36" s="93"/>
      <c r="AS36" s="1629" t="str">
        <f>IF(BE258=BG255,"",BE258)</f>
        <v/>
      </c>
      <c r="AT36" s="1629"/>
      <c r="AU36" s="1629"/>
      <c r="AV36" s="1629"/>
      <c r="AW36" s="1629"/>
      <c r="AX36" s="1629"/>
      <c r="AY36" s="1629"/>
      <c r="AZ36" s="1629"/>
      <c r="BA36" s="1629"/>
      <c r="BB36" s="1629"/>
      <c r="BC36" s="1629"/>
      <c r="BE36" s="93"/>
      <c r="BI36" s="255"/>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201"/>
      <c r="DJ36" s="201"/>
      <c r="DK36" s="201"/>
      <c r="DL36" s="201"/>
      <c r="DM36" s="201"/>
      <c r="DN36" s="201"/>
      <c r="DO36" s="201"/>
      <c r="DP36" s="201"/>
      <c r="DQ36" s="201"/>
      <c r="DR36" s="201"/>
      <c r="DS36" s="201"/>
      <c r="DT36" s="201"/>
      <c r="DU36" s="201"/>
      <c r="DV36" s="201"/>
      <c r="DW36" s="201"/>
      <c r="DX36" s="201"/>
      <c r="DY36" s="201"/>
      <c r="DZ36" s="201"/>
      <c r="EA36" s="201"/>
      <c r="EB36" s="201"/>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c r="HP36" s="63"/>
      <c r="HQ36" s="63"/>
      <c r="HR36" s="63"/>
      <c r="HS36" s="63"/>
      <c r="HT36" s="63"/>
      <c r="HU36" s="63"/>
      <c r="HV36" s="63"/>
      <c r="HW36" s="63"/>
      <c r="HX36" s="63"/>
      <c r="HY36" s="63"/>
      <c r="HZ36" s="63"/>
      <c r="IA36" s="63"/>
      <c r="IB36" s="63"/>
      <c r="IC36" s="63"/>
      <c r="ID36" s="63"/>
      <c r="IE36" s="63"/>
    </row>
    <row r="37" spans="1:239" s="27" customFormat="1" ht="6" customHeight="1" x14ac:dyDescent="0.15">
      <c r="A37" s="201"/>
      <c r="C37" s="254"/>
      <c r="D37" s="526"/>
      <c r="X37" s="251"/>
      <c r="Y37" s="251"/>
      <c r="AL37" s="93"/>
      <c r="AM37" s="93"/>
      <c r="BE37" s="93"/>
      <c r="BI37" s="255"/>
      <c r="BL37" s="201"/>
      <c r="BM37" s="201"/>
      <c r="BN37" s="201"/>
      <c r="BO37" s="201"/>
      <c r="BP37" s="201"/>
      <c r="BQ37" s="201"/>
      <c r="BR37" s="201"/>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c r="GO37" s="63"/>
      <c r="GP37" s="63"/>
      <c r="GQ37" s="63"/>
      <c r="GR37" s="63"/>
      <c r="GS37" s="63"/>
      <c r="GT37" s="63"/>
      <c r="GU37" s="63"/>
      <c r="GV37" s="63"/>
      <c r="GW37" s="63"/>
      <c r="GX37" s="63"/>
      <c r="GY37" s="63"/>
      <c r="GZ37" s="63"/>
      <c r="HA37" s="63"/>
      <c r="HB37" s="63"/>
      <c r="HC37" s="63"/>
      <c r="HD37" s="63"/>
      <c r="HE37" s="63"/>
      <c r="HF37" s="63"/>
      <c r="HG37" s="63"/>
      <c r="HH37" s="63"/>
      <c r="HI37" s="63"/>
      <c r="HJ37" s="63"/>
      <c r="HK37" s="63"/>
      <c r="HL37" s="63"/>
      <c r="HM37" s="63"/>
      <c r="HN37" s="63"/>
      <c r="HO37" s="63"/>
      <c r="HP37" s="63"/>
      <c r="HQ37" s="63"/>
      <c r="HR37" s="63"/>
      <c r="HS37" s="63"/>
      <c r="HT37" s="63"/>
      <c r="HU37" s="63"/>
      <c r="HV37" s="63"/>
      <c r="HW37" s="63"/>
      <c r="HX37" s="63"/>
      <c r="HY37" s="63"/>
      <c r="HZ37" s="63"/>
      <c r="IA37" s="63"/>
      <c r="IB37" s="63"/>
      <c r="IC37" s="63"/>
      <c r="ID37" s="63"/>
      <c r="IE37" s="63"/>
    </row>
    <row r="38" spans="1:239" s="27" customFormat="1" ht="17" customHeight="1" x14ac:dyDescent="0.15">
      <c r="A38" s="201"/>
      <c r="C38" s="254"/>
      <c r="D38" s="525" t="str">
        <f>X!$C$23</f>
        <v>Carica di riemplemento dell'impianto</v>
      </c>
      <c r="S38" s="27" t="s">
        <v>19</v>
      </c>
      <c r="X38" s="251"/>
      <c r="Y38" s="251"/>
      <c r="Z38" s="1612"/>
      <c r="AA38" s="1612"/>
      <c r="AB38" s="1612"/>
      <c r="AC38" s="1612"/>
      <c r="AD38" s="1612"/>
      <c r="AE38" s="1612"/>
      <c r="AF38" s="1612"/>
      <c r="AG38" s="1612"/>
      <c r="AH38" s="1612"/>
      <c r="AI38" s="1612"/>
      <c r="AJ38" s="1613"/>
      <c r="AL38" s="93"/>
      <c r="AM38" s="93"/>
      <c r="AS38" s="1612"/>
      <c r="AT38" s="1612"/>
      <c r="AU38" s="1612"/>
      <c r="AV38" s="1612"/>
      <c r="AW38" s="1612"/>
      <c r="AX38" s="1612"/>
      <c r="AY38" s="1612"/>
      <c r="AZ38" s="1612"/>
      <c r="BA38" s="1612"/>
      <c r="BB38" s="1612"/>
      <c r="BC38" s="1613"/>
      <c r="BE38" s="93"/>
      <c r="BI38" s="255"/>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row>
    <row r="39" spans="1:239" s="27" customFormat="1" ht="6" customHeight="1" x14ac:dyDescent="0.15">
      <c r="A39" s="201"/>
      <c r="C39" s="254"/>
      <c r="D39" s="526"/>
      <c r="X39" s="251"/>
      <c r="Y39" s="251"/>
      <c r="AL39" s="93"/>
      <c r="AM39" s="93"/>
      <c r="BE39" s="93"/>
      <c r="BI39" s="255"/>
      <c r="BL39" s="201"/>
      <c r="BM39" s="201"/>
      <c r="BN39" s="201"/>
      <c r="BO39" s="201"/>
      <c r="BP39" s="201"/>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row>
    <row r="40" spans="1:239" s="27" customFormat="1" ht="6" customHeight="1" x14ac:dyDescent="0.15">
      <c r="A40" s="201"/>
      <c r="C40" s="254"/>
      <c r="D40" s="526"/>
      <c r="X40" s="251"/>
      <c r="Y40" s="251"/>
      <c r="AL40" s="93"/>
      <c r="AM40" s="93"/>
      <c r="BE40" s="93"/>
      <c r="BI40" s="255"/>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row>
    <row r="41" spans="1:239" s="27" customFormat="1" ht="17" customHeight="1" x14ac:dyDescent="0.15">
      <c r="A41" s="201"/>
      <c r="C41" s="254"/>
      <c r="D41" s="525" t="str">
        <f>X!$C$218</f>
        <v>Mix energetico</v>
      </c>
      <c r="S41" s="27" t="s">
        <v>67</v>
      </c>
      <c r="X41" s="251"/>
      <c r="Y41" s="251"/>
      <c r="Z41" s="1612"/>
      <c r="AA41" s="1612"/>
      <c r="AB41" s="1612"/>
      <c r="AC41" s="1612"/>
      <c r="AD41" s="1612"/>
      <c r="AE41" s="1612"/>
      <c r="AF41" s="1612"/>
      <c r="AG41" s="1612"/>
      <c r="AH41" s="1612"/>
      <c r="AI41" s="1612"/>
      <c r="AJ41" s="1613"/>
      <c r="AL41" s="437" t="s">
        <v>266</v>
      </c>
      <c r="AM41" s="437" t="s">
        <v>266</v>
      </c>
      <c r="AN41" s="437" t="s">
        <v>266</v>
      </c>
      <c r="AQ41" s="27" t="s">
        <v>23</v>
      </c>
      <c r="AS41" s="1612"/>
      <c r="AT41" s="1612"/>
      <c r="AU41" s="1612"/>
      <c r="AV41" s="1612"/>
      <c r="AW41" s="1612"/>
      <c r="AX41" s="1612"/>
      <c r="AY41" s="1612"/>
      <c r="AZ41" s="1612"/>
      <c r="BA41" s="1612"/>
      <c r="BB41" s="1612"/>
      <c r="BC41" s="1613"/>
      <c r="BE41" s="93"/>
      <c r="BI41" s="255"/>
      <c r="BL41" s="201"/>
      <c r="BM41" s="201"/>
      <c r="BN41" s="201"/>
      <c r="BO41" s="201"/>
      <c r="BP41" s="201"/>
      <c r="BQ41" s="201"/>
      <c r="BR41" s="201">
        <f>LEN(BW41)</f>
        <v>193</v>
      </c>
      <c r="BS41" s="201">
        <f>LEN(BX41)</f>
        <v>249</v>
      </c>
      <c r="BT41" s="201">
        <f>LEN(BY41)</f>
        <v>213</v>
      </c>
      <c r="BU41" s="201"/>
      <c r="BV41" s="201" t="s">
        <v>411</v>
      </c>
      <c r="BW41" s="201" t="str">
        <f>X!E508</f>
        <v>Wählen Sie den Strom-Mix, mit dem die Kälteanlage künftig betrieben wird. Im Zweifelsfalle wählen Sie den Schweizer Verbrauchsmix. Für den Vollzug der ChemRRV gilt der Schweizer Produktionsmix.</v>
      </c>
      <c r="BX41" s="201" t="str">
        <f>X!F508</f>
        <v>Sélectionnez le bouquet électrique avec lequel l'installation frigorifique sera alimentée. En cas de doute, sélectionnez le bouquet de consommation suisse. Pour la mise en œuvre de l’ORRChim c’est le bouquet de la production Suisse qui est appliqué.</v>
      </c>
      <c r="BY41" s="201" t="str">
        <f>X!G508</f>
        <v>Scegliere il mix di elettricità con cui sarà operato in futuro l'impianto di refrigerazione. In caso di dubbi selezionare il mix elettrico svizzero. Per l’applicazione dell‘ORRPChim vale il mix elettrico svizzero.</v>
      </c>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row>
    <row r="42" spans="1:239" s="27" customFormat="1" ht="17" customHeight="1" x14ac:dyDescent="0.15">
      <c r="A42" s="201"/>
      <c r="C42" s="254"/>
      <c r="D42" s="525"/>
      <c r="X42" s="251"/>
      <c r="Y42" s="251"/>
      <c r="Z42" s="259"/>
      <c r="AA42" s="259"/>
      <c r="AB42" s="259"/>
      <c r="AC42" s="259"/>
      <c r="AD42" s="259"/>
      <c r="AE42" s="259"/>
      <c r="AF42" s="259"/>
      <c r="AG42" s="259"/>
      <c r="AH42" s="259"/>
      <c r="AI42" s="259"/>
      <c r="AJ42" s="259"/>
      <c r="AS42" s="259"/>
      <c r="AT42" s="259"/>
      <c r="AU42" s="259"/>
      <c r="AV42" s="259"/>
      <c r="AW42" s="259"/>
      <c r="AX42" s="259"/>
      <c r="AY42" s="259"/>
      <c r="AZ42" s="259"/>
      <c r="BA42" s="259"/>
      <c r="BB42" s="259"/>
      <c r="BC42" s="259"/>
      <c r="BE42" s="93"/>
      <c r="BI42" s="255"/>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row>
    <row r="43" spans="1:239" s="27" customFormat="1" ht="29" customHeight="1" x14ac:dyDescent="0.15">
      <c r="A43" s="201"/>
      <c r="C43" s="254"/>
      <c r="D43" s="528" t="str">
        <f>X!C301</f>
        <v>Tipo di compensazione del CO2</v>
      </c>
      <c r="X43" s="251"/>
      <c r="Y43" s="251"/>
      <c r="Z43" s="1619"/>
      <c r="AA43" s="1619"/>
      <c r="AB43" s="1619"/>
      <c r="AC43" s="1619"/>
      <c r="AD43" s="1619"/>
      <c r="AE43" s="1619"/>
      <c r="AF43" s="1619"/>
      <c r="AG43" s="1619"/>
      <c r="AH43" s="1619"/>
      <c r="AI43" s="1619"/>
      <c r="AJ43" s="1620"/>
      <c r="AK43" s="168"/>
      <c r="AL43" s="471" t="s">
        <v>266</v>
      </c>
      <c r="AM43" s="471" t="s">
        <v>266</v>
      </c>
      <c r="AN43" s="471" t="s">
        <v>266</v>
      </c>
      <c r="AO43" s="168"/>
      <c r="AP43" s="168"/>
      <c r="AQ43" s="168" t="s">
        <v>23</v>
      </c>
      <c r="AR43" s="168"/>
      <c r="AS43" s="1619"/>
      <c r="AT43" s="1619"/>
      <c r="AU43" s="1619"/>
      <c r="AV43" s="1619"/>
      <c r="AW43" s="1619"/>
      <c r="AX43" s="1619"/>
      <c r="AY43" s="1619"/>
      <c r="AZ43" s="1619"/>
      <c r="BA43" s="1619"/>
      <c r="BB43" s="1619"/>
      <c r="BC43" s="1620"/>
      <c r="BE43" s="93"/>
      <c r="BI43" s="255"/>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c r="HP43" s="63"/>
      <c r="HQ43" s="63"/>
      <c r="HR43" s="63"/>
      <c r="HS43" s="63"/>
      <c r="HT43" s="63"/>
      <c r="HU43" s="63"/>
      <c r="HV43" s="63"/>
      <c r="HW43" s="63"/>
      <c r="HX43" s="63"/>
      <c r="HY43" s="63"/>
      <c r="HZ43" s="63"/>
      <c r="IA43" s="63"/>
      <c r="IB43" s="63"/>
      <c r="IC43" s="63"/>
      <c r="ID43" s="63"/>
      <c r="IE43" s="63"/>
    </row>
    <row r="44" spans="1:239" ht="13" customHeight="1" x14ac:dyDescent="0.15">
      <c r="C44" s="249"/>
      <c r="D44" s="529"/>
      <c r="X44" s="251"/>
      <c r="Y44" s="251"/>
      <c r="BI44" s="250"/>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c r="HP44" s="63"/>
      <c r="HQ44" s="63"/>
      <c r="HR44" s="63"/>
      <c r="HS44" s="63"/>
      <c r="HT44" s="63"/>
      <c r="HU44" s="63"/>
      <c r="HV44" s="63"/>
      <c r="HW44" s="63"/>
      <c r="HX44" s="63"/>
      <c r="HY44" s="63"/>
      <c r="HZ44" s="63"/>
      <c r="IA44" s="63"/>
      <c r="IB44" s="63"/>
      <c r="IC44" s="63"/>
      <c r="ID44" s="63"/>
      <c r="IE44" s="63"/>
    </row>
    <row r="45" spans="1:239" s="168" customFormat="1" ht="29" customHeight="1" x14ac:dyDescent="0.15">
      <c r="A45" s="782"/>
      <c r="C45" s="256"/>
      <c r="D45" s="528" t="str">
        <f>X!$C$26</f>
        <v>Tipo di impianto</v>
      </c>
      <c r="X45" s="257"/>
      <c r="Y45" s="257"/>
      <c r="Z45" s="1628" t="str">
        <f>IF(AA96=0,"",AA96)</f>
        <v/>
      </c>
      <c r="AA45" s="1628"/>
      <c r="AB45" s="1628"/>
      <c r="AC45" s="1628"/>
      <c r="AD45" s="1628"/>
      <c r="AE45" s="1628"/>
      <c r="AF45" s="1628"/>
      <c r="AG45" s="1628"/>
      <c r="AH45" s="1628"/>
      <c r="AI45" s="1628"/>
      <c r="AJ45" s="1628"/>
      <c r="AS45" s="1628" t="str">
        <f>Z45</f>
        <v/>
      </c>
      <c r="AT45" s="1628"/>
      <c r="AU45" s="1628"/>
      <c r="AV45" s="1628"/>
      <c r="AW45" s="1628"/>
      <c r="AX45" s="1628"/>
      <c r="AY45" s="1628"/>
      <c r="AZ45" s="1628"/>
      <c r="BA45" s="1628"/>
      <c r="BB45" s="1628"/>
      <c r="BC45" s="1628"/>
      <c r="BI45" s="258"/>
      <c r="BL45" s="782"/>
      <c r="BM45" s="782"/>
      <c r="BN45" s="782"/>
      <c r="BO45" s="782"/>
      <c r="BP45" s="782"/>
      <c r="BQ45" s="782"/>
      <c r="BR45" s="782"/>
      <c r="BS45" s="782"/>
      <c r="BT45" s="782"/>
      <c r="BU45" s="782"/>
      <c r="BV45" s="782"/>
      <c r="BW45" s="782"/>
      <c r="BX45" s="782"/>
      <c r="BY45" s="782"/>
      <c r="BZ45" s="782"/>
      <c r="CA45" s="782"/>
      <c r="CB45" s="782"/>
      <c r="CC45" s="782"/>
      <c r="CD45" s="782"/>
      <c r="CE45" s="782"/>
      <c r="CF45" s="782"/>
      <c r="CG45" s="782"/>
      <c r="CH45" s="782"/>
      <c r="CI45" s="782"/>
      <c r="CJ45" s="782"/>
      <c r="CK45" s="782"/>
      <c r="CL45" s="782"/>
      <c r="CM45" s="782"/>
      <c r="CN45" s="782"/>
      <c r="CO45" s="782"/>
      <c r="CP45" s="782"/>
      <c r="CQ45" s="782"/>
      <c r="CR45" s="782"/>
      <c r="CS45" s="782"/>
      <c r="CT45" s="782"/>
      <c r="CU45" s="782"/>
      <c r="CV45" s="782"/>
      <c r="CW45" s="782"/>
      <c r="CX45" s="782"/>
      <c r="CY45" s="782"/>
      <c r="CZ45" s="782"/>
      <c r="DA45" s="782"/>
      <c r="DB45" s="782"/>
      <c r="DC45" s="782"/>
      <c r="DD45" s="782"/>
      <c r="DE45" s="782"/>
      <c r="DF45" s="782"/>
      <c r="DG45" s="782"/>
      <c r="DH45" s="782"/>
      <c r="DI45" s="782"/>
      <c r="DJ45" s="782"/>
      <c r="DK45" s="782"/>
      <c r="DL45" s="782"/>
      <c r="DM45" s="782"/>
      <c r="DN45" s="782"/>
      <c r="DO45" s="782"/>
      <c r="DP45" s="782"/>
      <c r="DQ45" s="782"/>
      <c r="DR45" s="782"/>
      <c r="DS45" s="782"/>
      <c r="DT45" s="782"/>
      <c r="DU45" s="782"/>
      <c r="DV45" s="782"/>
      <c r="DW45" s="782"/>
      <c r="DX45" s="782"/>
      <c r="DY45" s="782"/>
      <c r="DZ45" s="782"/>
      <c r="EA45" s="782"/>
      <c r="EB45" s="782"/>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c r="HP45" s="63"/>
      <c r="HQ45" s="63"/>
      <c r="HR45" s="63"/>
      <c r="HS45" s="63"/>
      <c r="HT45" s="63"/>
      <c r="HU45" s="63"/>
      <c r="HV45" s="63"/>
      <c r="HW45" s="63"/>
      <c r="HX45" s="63"/>
      <c r="HY45" s="63"/>
      <c r="HZ45" s="63"/>
      <c r="IA45" s="63"/>
      <c r="IB45" s="63"/>
      <c r="IC45" s="63"/>
      <c r="ID45" s="63"/>
      <c r="IE45" s="63"/>
    </row>
    <row r="46" spans="1:239" s="27" customFormat="1" ht="6" customHeight="1" x14ac:dyDescent="0.15">
      <c r="A46" s="201"/>
      <c r="C46" s="254"/>
      <c r="D46" s="526"/>
      <c r="X46" s="251"/>
      <c r="Y46" s="251"/>
      <c r="AL46" s="93"/>
      <c r="AM46" s="93"/>
      <c r="BE46" s="93"/>
      <c r="BI46" s="255"/>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c r="HP46" s="63"/>
      <c r="HQ46" s="63"/>
      <c r="HR46" s="63"/>
      <c r="HS46" s="63"/>
      <c r="HT46" s="63"/>
      <c r="HU46" s="63"/>
      <c r="HV46" s="63"/>
      <c r="HW46" s="63"/>
      <c r="HX46" s="63"/>
      <c r="HY46" s="63"/>
      <c r="HZ46" s="63"/>
      <c r="IA46" s="63"/>
      <c r="IB46" s="63"/>
      <c r="IC46" s="63"/>
      <c r="ID46" s="63"/>
      <c r="IE46" s="63"/>
    </row>
    <row r="47" spans="1:239" s="27" customFormat="1" ht="17" customHeight="1" x14ac:dyDescent="0.15">
      <c r="A47" s="201"/>
      <c r="C47" s="254"/>
      <c r="D47" s="530" t="str">
        <f>X!$C$39</f>
        <v>Modello</v>
      </c>
      <c r="X47" s="251"/>
      <c r="Y47" s="251"/>
      <c r="Z47" s="1622"/>
      <c r="AA47" s="1622"/>
      <c r="AB47" s="1622"/>
      <c r="AC47" s="1622"/>
      <c r="AD47" s="1622"/>
      <c r="AE47" s="1622"/>
      <c r="AF47" s="1622"/>
      <c r="AG47" s="1622"/>
      <c r="AH47" s="1622"/>
      <c r="AI47" s="1622"/>
      <c r="AJ47" s="1623"/>
      <c r="AL47" s="471" t="s">
        <v>266</v>
      </c>
      <c r="AM47" s="471" t="s">
        <v>266</v>
      </c>
      <c r="AN47" s="471" t="s">
        <v>266</v>
      </c>
      <c r="AS47" s="1621"/>
      <c r="AT47" s="1622"/>
      <c r="AU47" s="1622"/>
      <c r="AV47" s="1622"/>
      <c r="AW47" s="1622"/>
      <c r="AX47" s="1622"/>
      <c r="AY47" s="1622"/>
      <c r="AZ47" s="1622"/>
      <c r="BA47" s="1622"/>
      <c r="BB47" s="1622"/>
      <c r="BC47" s="1623"/>
      <c r="BE47" s="93"/>
      <c r="BI47" s="255"/>
      <c r="BL47" s="201"/>
      <c r="BM47" s="201"/>
      <c r="BN47" s="201"/>
      <c r="BO47" s="201"/>
      <c r="BP47" s="201"/>
      <c r="BQ47" s="201"/>
      <c r="BR47" s="201" t="s">
        <v>821</v>
      </c>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c r="IB47" s="63"/>
      <c r="IC47" s="63"/>
      <c r="ID47" s="63"/>
      <c r="IE47" s="63"/>
    </row>
    <row r="48" spans="1:239" s="27" customFormat="1" ht="7" customHeight="1" x14ac:dyDescent="0.15">
      <c r="A48" s="201"/>
      <c r="C48" s="254"/>
      <c r="D48" s="529"/>
      <c r="X48" s="251"/>
      <c r="Y48" s="251"/>
      <c r="Z48" s="259"/>
      <c r="AA48" s="259"/>
      <c r="AB48" s="259"/>
      <c r="AC48" s="259"/>
      <c r="AD48" s="259"/>
      <c r="AE48" s="259"/>
      <c r="AF48" s="259"/>
      <c r="AG48" s="259"/>
      <c r="AH48" s="259"/>
      <c r="AI48" s="259"/>
      <c r="AJ48" s="259"/>
      <c r="AL48" s="93"/>
      <c r="AM48" s="93"/>
      <c r="AS48" s="259"/>
      <c r="AT48" s="259"/>
      <c r="AU48" s="259"/>
      <c r="AV48" s="259"/>
      <c r="AW48" s="259"/>
      <c r="AX48" s="259"/>
      <c r="AY48" s="259"/>
      <c r="AZ48" s="259"/>
      <c r="BA48" s="259"/>
      <c r="BB48" s="259"/>
      <c r="BC48" s="259"/>
      <c r="BE48" s="93"/>
      <c r="BI48" s="255"/>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c r="IB48" s="63"/>
      <c r="IC48" s="63"/>
      <c r="ID48" s="63"/>
      <c r="IE48" s="63"/>
    </row>
    <row r="49" spans="1:239" s="27" customFormat="1" ht="17" customHeight="1" x14ac:dyDescent="0.15">
      <c r="A49" s="201"/>
      <c r="C49" s="254"/>
      <c r="D49" s="525" t="str">
        <f>X!$C$94</f>
        <v>Consumo elettricità impianto di refrigerazione</v>
      </c>
      <c r="S49" s="27" t="s">
        <v>20</v>
      </c>
      <c r="X49" s="251"/>
      <c r="Y49" s="251"/>
      <c r="AA49" s="1649">
        <f>'1 System specification'!AA267</f>
        <v>0</v>
      </c>
      <c r="AB49" s="1649"/>
      <c r="AC49" s="1649"/>
      <c r="AD49" s="1649"/>
      <c r="AE49" s="1649"/>
      <c r="AF49" s="1649"/>
      <c r="AG49" s="1649"/>
      <c r="AH49" s="1649"/>
      <c r="AI49" s="1649"/>
      <c r="AJ49" s="1649"/>
      <c r="AT49" s="1649">
        <f>'1 System specification'!BR267</f>
        <v>0</v>
      </c>
      <c r="AU49" s="1649"/>
      <c r="AV49" s="1649"/>
      <c r="AW49" s="1649"/>
      <c r="AX49" s="1649"/>
      <c r="AY49" s="1649"/>
      <c r="AZ49" s="1649"/>
      <c r="BA49" s="1649"/>
      <c r="BB49" s="1649"/>
      <c r="BC49" s="1649"/>
      <c r="BE49" s="93"/>
      <c r="BI49" s="255"/>
      <c r="BL49" s="201"/>
      <c r="BM49" s="201"/>
      <c r="BN49" s="201"/>
      <c r="BO49" s="201"/>
      <c r="BP49" s="201"/>
      <c r="BQ49" s="201"/>
      <c r="BR49" s="201">
        <f>IF(BR50+BR52&gt;0,1,0)</f>
        <v>0</v>
      </c>
      <c r="BS49" s="201"/>
      <c r="BT49" s="201" t="s">
        <v>1308</v>
      </c>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c r="ID49" s="63"/>
      <c r="IE49" s="63"/>
    </row>
    <row r="50" spans="1:239" s="27" customFormat="1" ht="17" customHeight="1" x14ac:dyDescent="0.15">
      <c r="A50" s="201"/>
      <c r="C50" s="254"/>
      <c r="D50" s="526"/>
      <c r="E50" s="416" t="str">
        <f>X!$C$49</f>
        <v>Base di calcolo</v>
      </c>
      <c r="X50" s="251"/>
      <c r="Y50" s="251"/>
      <c r="AA50" s="1627" t="str">
        <f>'1 System specification'!AH267</f>
        <v>Calcolo con il tool del freddo</v>
      </c>
      <c r="AB50" s="1627"/>
      <c r="AC50" s="1627"/>
      <c r="AD50" s="1627"/>
      <c r="AE50" s="1627"/>
      <c r="AF50" s="1627"/>
      <c r="AG50" s="1627"/>
      <c r="AH50" s="1627"/>
      <c r="AI50" s="1627"/>
      <c r="AJ50" s="1627"/>
      <c r="AT50" s="1627" t="str">
        <f>'1 System specification'!BX267</f>
        <v>Calcolo con il tool del freddo</v>
      </c>
      <c r="AU50" s="1627"/>
      <c r="AV50" s="1627"/>
      <c r="AW50" s="1627"/>
      <c r="AX50" s="1627"/>
      <c r="AY50" s="1627"/>
      <c r="AZ50" s="1627"/>
      <c r="BA50" s="1627"/>
      <c r="BB50" s="1627"/>
      <c r="BC50" s="1627"/>
      <c r="BE50" s="93"/>
      <c r="BI50" s="255"/>
      <c r="BL50" s="201"/>
      <c r="BM50" s="201"/>
      <c r="BN50" s="201"/>
      <c r="BO50" s="201"/>
      <c r="BP50" s="201"/>
      <c r="BQ50" s="201"/>
      <c r="BR50" s="201">
        <f>'1 System specification'!AP258</f>
        <v>0</v>
      </c>
      <c r="BS50" s="201"/>
      <c r="BT50" s="201" t="s">
        <v>1307</v>
      </c>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row>
    <row r="51" spans="1:239" ht="12" customHeight="1" x14ac:dyDescent="0.15">
      <c r="C51" s="249"/>
      <c r="D51" s="529"/>
      <c r="X51" s="251"/>
      <c r="Y51" s="251"/>
      <c r="BI51" s="250"/>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c r="IB51" s="63"/>
      <c r="IC51" s="63"/>
      <c r="ID51" s="63"/>
      <c r="IE51" s="63"/>
    </row>
    <row r="52" spans="1:239" s="124" customFormat="1" ht="32" customHeight="1" x14ac:dyDescent="0.15">
      <c r="A52" s="216"/>
      <c r="C52" s="264"/>
      <c r="D52" s="530" t="str">
        <f>X!C359</f>
        <v>Il calore della macchina refrigerante sostituisce il calore di...</v>
      </c>
      <c r="Z52" s="1647"/>
      <c r="AA52" s="1647"/>
      <c r="AB52" s="1647"/>
      <c r="AC52" s="1647"/>
      <c r="AD52" s="1647"/>
      <c r="AE52" s="1647"/>
      <c r="AF52" s="1647"/>
      <c r="AG52" s="1647"/>
      <c r="AH52" s="1647"/>
      <c r="AI52" s="1647"/>
      <c r="AJ52" s="1648"/>
      <c r="AK52" s="1121" t="s">
        <v>1702</v>
      </c>
      <c r="AL52" s="251"/>
      <c r="AM52" s="251"/>
      <c r="AN52" s="251"/>
      <c r="AO52" s="251"/>
      <c r="AP52" s="251"/>
      <c r="AQ52" s="251"/>
      <c r="AR52" s="251"/>
      <c r="AS52" s="1650"/>
      <c r="AT52" s="1647"/>
      <c r="AU52" s="1647"/>
      <c r="AV52" s="1647"/>
      <c r="AW52" s="1647"/>
      <c r="AX52" s="1647"/>
      <c r="AY52" s="1647"/>
      <c r="AZ52" s="1647"/>
      <c r="BA52" s="1647"/>
      <c r="BB52" s="1647"/>
      <c r="BC52" s="1648"/>
      <c r="BD52" s="251"/>
      <c r="BE52" s="1121" t="s">
        <v>1702</v>
      </c>
      <c r="BF52" s="251"/>
      <c r="BG52" s="251"/>
      <c r="BH52" s="251"/>
      <c r="BI52" s="266"/>
      <c r="BL52" s="216"/>
      <c r="BM52" s="216"/>
      <c r="BN52" s="216"/>
      <c r="BO52" s="216"/>
      <c r="BP52" s="216"/>
      <c r="BQ52" s="216"/>
      <c r="BR52" s="201">
        <f>IF(BR50=1,0,'1 System specification'!BB258)</f>
        <v>0</v>
      </c>
      <c r="BS52" s="201"/>
      <c r="BT52" s="201" t="s">
        <v>1306</v>
      </c>
      <c r="BU52" s="201"/>
      <c r="BV52" s="216"/>
      <c r="BW52" s="216"/>
      <c r="BX52" s="216"/>
      <c r="BY52" s="216"/>
      <c r="BZ52" s="216"/>
      <c r="CA52" s="216"/>
      <c r="CB52" s="216"/>
      <c r="CC52" s="216"/>
      <c r="CD52" s="216"/>
      <c r="CE52" s="216"/>
      <c r="CF52" s="216"/>
      <c r="CG52" s="216"/>
      <c r="CH52" s="216"/>
      <c r="CI52" s="216"/>
      <c r="CJ52" s="216"/>
      <c r="CK52" s="216"/>
      <c r="CL52" s="216"/>
      <c r="CM52" s="216"/>
      <c r="CN52" s="216"/>
      <c r="CO52" s="216"/>
      <c r="CP52" s="216"/>
      <c r="CQ52" s="216"/>
      <c r="CR52" s="216"/>
      <c r="CS52" s="216"/>
      <c r="CT52" s="216"/>
      <c r="CU52" s="216"/>
      <c r="CV52" s="216"/>
      <c r="CW52" s="216"/>
      <c r="CX52" s="216"/>
      <c r="CY52" s="216"/>
      <c r="CZ52" s="216"/>
      <c r="DA52" s="216"/>
      <c r="DB52" s="216"/>
      <c r="DC52" s="216"/>
      <c r="DD52" s="216"/>
      <c r="DE52" s="216"/>
      <c r="DF52" s="216"/>
      <c r="DG52" s="216"/>
      <c r="DH52" s="216"/>
      <c r="DI52" s="216"/>
      <c r="DJ52" s="216"/>
      <c r="DK52" s="216"/>
      <c r="DL52" s="216"/>
      <c r="DM52" s="216"/>
      <c r="DN52" s="216"/>
      <c r="DO52" s="216"/>
      <c r="DP52" s="216"/>
      <c r="DQ52" s="216"/>
      <c r="DR52" s="216"/>
      <c r="DS52" s="216"/>
      <c r="DT52" s="216"/>
      <c r="DU52" s="216"/>
      <c r="DV52" s="216"/>
      <c r="DW52" s="216"/>
      <c r="DX52" s="216"/>
      <c r="DY52" s="216"/>
      <c r="DZ52" s="216"/>
      <c r="EA52" s="216"/>
      <c r="EB52" s="216"/>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c r="IB52" s="63"/>
      <c r="IC52" s="63"/>
      <c r="ID52" s="63"/>
      <c r="IE52" s="63"/>
    </row>
    <row r="53" spans="1:239" s="27" customFormat="1" ht="7" customHeight="1" x14ac:dyDescent="0.15">
      <c r="A53" s="201"/>
      <c r="C53" s="254"/>
      <c r="D53" s="161"/>
      <c r="X53" s="251"/>
      <c r="Y53" s="251"/>
      <c r="Z53" s="522"/>
      <c r="AA53" s="522"/>
      <c r="AB53" s="522"/>
      <c r="AC53" s="522"/>
      <c r="AD53" s="522"/>
      <c r="AE53" s="522"/>
      <c r="AF53" s="522"/>
      <c r="AG53" s="522"/>
      <c r="AH53" s="522"/>
      <c r="AI53" s="522"/>
      <c r="AJ53" s="522"/>
      <c r="AL53" s="93"/>
      <c r="AM53" s="93"/>
      <c r="BI53" s="255"/>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c r="ID53" s="63"/>
      <c r="IE53" s="63"/>
    </row>
    <row r="54" spans="1:239" s="168" customFormat="1" ht="18" hidden="1" customHeight="1" outlineLevel="1" x14ac:dyDescent="0.15">
      <c r="A54" s="782"/>
      <c r="C54" s="256"/>
      <c r="D54" s="523"/>
      <c r="E54" s="1625" t="str">
        <f>IF(BR50=1,Z52,IF(BR52=1,AS52,"keine Wärmenutzung"))</f>
        <v>keine Wärmenutzung</v>
      </c>
      <c r="F54" s="1625"/>
      <c r="G54" s="1625"/>
      <c r="H54" s="1625"/>
      <c r="I54" s="1625"/>
      <c r="J54" s="1625"/>
      <c r="K54" s="1625"/>
      <c r="L54" s="1625"/>
      <c r="M54" s="1625"/>
      <c r="N54" s="1625"/>
      <c r="O54" s="1625"/>
      <c r="P54" s="1625"/>
      <c r="Q54" s="1625"/>
      <c r="R54" s="1625"/>
      <c r="S54" s="1625"/>
      <c r="T54" s="1625"/>
      <c r="U54" s="1625"/>
      <c r="V54" s="1625"/>
      <c r="W54" s="1625"/>
      <c r="X54" s="1625"/>
      <c r="Y54" s="257"/>
      <c r="Z54" s="522"/>
      <c r="AA54" s="522"/>
      <c r="AB54" s="522"/>
      <c r="AC54" s="522"/>
      <c r="AD54" s="522"/>
      <c r="AE54" s="522"/>
      <c r="AF54" s="522"/>
      <c r="AG54" s="522"/>
      <c r="AH54" s="522"/>
      <c r="AI54" s="522"/>
      <c r="AJ54" s="522"/>
      <c r="BI54" s="258"/>
      <c r="BL54" s="782"/>
      <c r="BM54" s="782"/>
      <c r="BN54" s="782"/>
      <c r="BO54" s="782"/>
      <c r="BP54" s="782"/>
      <c r="BQ54" s="782"/>
      <c r="BR54" s="782"/>
      <c r="BS54" s="782"/>
      <c r="BT54" s="782"/>
      <c r="BU54" s="782"/>
      <c r="BV54" s="782"/>
      <c r="BW54" s="782"/>
      <c r="BX54" s="782"/>
      <c r="BY54" s="782"/>
      <c r="BZ54" s="782"/>
      <c r="CA54" s="782"/>
      <c r="CB54" s="782"/>
      <c r="CC54" s="782"/>
      <c r="CD54" s="782"/>
      <c r="CE54" s="782"/>
      <c r="CF54" s="782"/>
      <c r="CG54" s="782"/>
      <c r="CH54" s="782"/>
      <c r="CI54" s="782"/>
      <c r="CJ54" s="782"/>
      <c r="CK54" s="782"/>
      <c r="CL54" s="782"/>
      <c r="CM54" s="782"/>
      <c r="CN54" s="782"/>
      <c r="CO54" s="782"/>
      <c r="CP54" s="782"/>
      <c r="CQ54" s="782"/>
      <c r="CR54" s="782"/>
      <c r="CS54" s="782"/>
      <c r="CT54" s="782"/>
      <c r="CU54" s="782"/>
      <c r="CV54" s="782"/>
      <c r="CW54" s="782"/>
      <c r="CX54" s="782"/>
      <c r="CY54" s="782"/>
      <c r="CZ54" s="782"/>
      <c r="DA54" s="782"/>
      <c r="DB54" s="782"/>
      <c r="DC54" s="782"/>
      <c r="DD54" s="782"/>
      <c r="DE54" s="782"/>
      <c r="DF54" s="782"/>
      <c r="DG54" s="782"/>
      <c r="DH54" s="782"/>
      <c r="DI54" s="782"/>
      <c r="DJ54" s="782"/>
      <c r="DK54" s="782"/>
      <c r="DL54" s="782"/>
      <c r="DM54" s="782"/>
      <c r="DN54" s="782"/>
      <c r="DO54" s="782"/>
      <c r="DP54" s="782"/>
      <c r="DQ54" s="782"/>
      <c r="DR54" s="782"/>
      <c r="DS54" s="782"/>
      <c r="DT54" s="782"/>
      <c r="DU54" s="782"/>
      <c r="DV54" s="782"/>
      <c r="DW54" s="782"/>
      <c r="DX54" s="782"/>
      <c r="DY54" s="782"/>
      <c r="DZ54" s="782"/>
      <c r="EA54" s="782"/>
      <c r="EB54" s="782"/>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row>
    <row r="55" spans="1:239" ht="17" customHeight="1" collapsed="1" x14ac:dyDescent="0.15">
      <c r="C55" s="524"/>
      <c r="D55" s="360"/>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2"/>
      <c r="AM55" s="262"/>
      <c r="AN55" s="261"/>
      <c r="AO55" s="261"/>
      <c r="AP55" s="261"/>
      <c r="AQ55" s="261"/>
      <c r="AR55" s="261"/>
      <c r="AS55" s="261"/>
      <c r="AT55" s="261"/>
      <c r="AU55" s="261"/>
      <c r="AV55" s="261"/>
      <c r="AW55" s="261"/>
      <c r="AX55" s="261"/>
      <c r="AY55" s="261"/>
      <c r="AZ55" s="261"/>
      <c r="BA55" s="261"/>
      <c r="BB55" s="261"/>
      <c r="BC55" s="261"/>
      <c r="BD55" s="261"/>
      <c r="BE55" s="262"/>
      <c r="BF55" s="261"/>
      <c r="BG55" s="261"/>
      <c r="BH55" s="261"/>
      <c r="BI55" s="2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row>
    <row r="56" spans="1:239" ht="17" customHeight="1" x14ac:dyDescent="0.15">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c r="IB56" s="63"/>
      <c r="IC56" s="63"/>
      <c r="ID56" s="63"/>
      <c r="IE56" s="63"/>
    </row>
    <row r="57" spans="1:239" ht="17" customHeight="1" x14ac:dyDescent="0.15">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c r="IB57" s="63"/>
      <c r="IC57" s="63"/>
      <c r="ID57" s="63"/>
      <c r="IE57" s="63"/>
    </row>
    <row r="58" spans="1:239" ht="17" customHeight="1" x14ac:dyDescent="0.15">
      <c r="C58" s="245"/>
      <c r="D58" s="35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7"/>
      <c r="AM58" s="247"/>
      <c r="AN58" s="246"/>
      <c r="AO58" s="246"/>
      <c r="AP58" s="246"/>
      <c r="AQ58" s="246"/>
      <c r="AR58" s="246"/>
      <c r="AS58" s="246"/>
      <c r="AT58" s="246"/>
      <c r="AU58" s="246"/>
      <c r="AV58" s="246"/>
      <c r="AW58" s="246"/>
      <c r="AX58" s="246"/>
      <c r="AY58" s="246"/>
      <c r="AZ58" s="246"/>
      <c r="BA58" s="246"/>
      <c r="BB58" s="246"/>
      <c r="BC58" s="246"/>
      <c r="BD58" s="246"/>
      <c r="BE58" s="247"/>
      <c r="BF58" s="246"/>
      <c r="BG58" s="246"/>
      <c r="BH58" s="246"/>
      <c r="BI58" s="248"/>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c r="HV58" s="63"/>
      <c r="HW58" s="63"/>
      <c r="HX58" s="63"/>
      <c r="HY58" s="63"/>
      <c r="HZ58" s="63"/>
      <c r="IA58" s="63"/>
      <c r="IB58" s="63"/>
      <c r="IC58" s="63"/>
      <c r="ID58" s="63"/>
      <c r="IE58" s="63"/>
    </row>
    <row r="59" spans="1:239" s="86" customFormat="1" ht="21" customHeight="1" x14ac:dyDescent="0.15">
      <c r="A59" s="779"/>
      <c r="C59" s="81"/>
      <c r="D59" s="357">
        <v>2</v>
      </c>
      <c r="E59" s="401" t="str">
        <f>X!$C$106</f>
        <v xml:space="preserve">Risultati calcolo TEWI </v>
      </c>
      <c r="F59" s="83"/>
      <c r="G59" s="83"/>
      <c r="H59" s="84"/>
      <c r="I59" s="84"/>
      <c r="J59" s="85"/>
      <c r="K59" s="85"/>
      <c r="L59" s="85"/>
      <c r="M59" s="85"/>
      <c r="N59" s="85"/>
      <c r="O59" s="85"/>
      <c r="P59" s="85"/>
      <c r="Q59" s="85"/>
      <c r="R59" s="85"/>
      <c r="S59" s="85"/>
      <c r="T59" s="83"/>
      <c r="U59" s="83"/>
      <c r="V59" s="84"/>
      <c r="W59" s="84"/>
      <c r="X59" s="84"/>
      <c r="Y59" s="84"/>
      <c r="Z59" s="297"/>
      <c r="AA59" s="84"/>
      <c r="AB59" s="84"/>
      <c r="AC59" s="84"/>
      <c r="AD59" s="84"/>
      <c r="AE59" s="84"/>
      <c r="AF59" s="84"/>
      <c r="AG59" s="84"/>
      <c r="AH59" s="84"/>
      <c r="AI59" s="84"/>
      <c r="AJ59" s="84"/>
      <c r="AK59" s="84"/>
      <c r="AL59" s="84"/>
      <c r="AM59" s="84"/>
      <c r="AN59" s="85"/>
      <c r="AO59" s="1652" t="str">
        <f>X!$C$15</f>
        <v>(tutti i valori di kg CO2 sono valori equivalenti di kg CO2)</v>
      </c>
      <c r="AP59" s="1652"/>
      <c r="AQ59" s="1652"/>
      <c r="AR59" s="1652"/>
      <c r="AS59" s="1652"/>
      <c r="AT59" s="1652"/>
      <c r="AU59" s="1652"/>
      <c r="AV59" s="1652"/>
      <c r="AW59" s="1652"/>
      <c r="AX59" s="1652"/>
      <c r="AY59" s="1652"/>
      <c r="AZ59" s="1652"/>
      <c r="BA59" s="1652"/>
      <c r="BB59" s="1652"/>
      <c r="BC59" s="1652"/>
      <c r="BD59" s="1652"/>
      <c r="BE59" s="1652"/>
      <c r="BF59" s="1652"/>
      <c r="BG59" s="1652"/>
      <c r="BH59" s="1652"/>
      <c r="BI59" s="250"/>
      <c r="BJ59"/>
      <c r="BK5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c r="HV59" s="63"/>
      <c r="HW59" s="63"/>
      <c r="HX59" s="63"/>
      <c r="HY59" s="63"/>
      <c r="HZ59" s="63"/>
      <c r="IA59" s="63"/>
      <c r="IB59" s="63"/>
      <c r="IC59" s="63"/>
      <c r="ID59" s="63"/>
      <c r="IE59" s="63"/>
    </row>
    <row r="60" spans="1:239" ht="17" customHeight="1" x14ac:dyDescent="0.15">
      <c r="C60" s="249"/>
      <c r="BI60" s="250"/>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c r="HV60" s="63"/>
      <c r="HW60" s="63"/>
      <c r="HX60" s="63"/>
      <c r="HY60" s="63"/>
      <c r="HZ60" s="63"/>
      <c r="IA60" s="63"/>
      <c r="IB60" s="63"/>
      <c r="IC60" s="63"/>
      <c r="ID60" s="63"/>
      <c r="IE60" s="63"/>
    </row>
    <row r="61" spans="1:239" ht="15" customHeight="1" x14ac:dyDescent="0.15">
      <c r="C61" s="249"/>
      <c r="D61" s="1222" t="str">
        <f>X!C468</f>
        <v>Le dichiarazioni sulle emissioni di CO2 sono adatte alla valutazione dei nuovi impianti.</v>
      </c>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222"/>
      <c r="AV61" s="1222"/>
      <c r="AW61" s="1222"/>
      <c r="AX61" s="1222"/>
      <c r="AY61" s="1222"/>
      <c r="AZ61" s="1222"/>
      <c r="BA61" s="1222"/>
      <c r="BB61" s="1222"/>
      <c r="BC61" s="1222"/>
      <c r="BD61" s="1222"/>
      <c r="BE61" s="1222"/>
      <c r="BF61" s="1222"/>
      <c r="BG61" s="1222"/>
      <c r="BH61" s="1222"/>
      <c r="BI61" s="250"/>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c r="HV61" s="63"/>
      <c r="HW61" s="63"/>
      <c r="HX61" s="63"/>
      <c r="HY61" s="63"/>
      <c r="HZ61" s="63"/>
      <c r="IA61" s="63"/>
      <c r="IB61" s="63"/>
      <c r="IC61" s="63"/>
      <c r="ID61" s="63"/>
      <c r="IE61" s="63"/>
    </row>
    <row r="62" spans="1:239" ht="31" customHeight="1" x14ac:dyDescent="0.15">
      <c r="C62" s="249"/>
      <c r="D62" s="1222" t="str">
        <f>X!C469</f>
        <v xml:space="preserve">Tuttavia, i valori delle emissioni di CO2 dovute alle perdite di refrigerante non sono adatti per determinare il risparmio di CO2 nei progetti di compensazione (calcolo del risparmio ottenuto sostituendo un sistema di refrigerazione esistente). </v>
      </c>
      <c r="E62" s="1222"/>
      <c r="F62" s="1222"/>
      <c r="G62" s="1222"/>
      <c r="H62" s="1222"/>
      <c r="I62" s="1222"/>
      <c r="J62" s="1222"/>
      <c r="K62" s="1222"/>
      <c r="L62" s="1222"/>
      <c r="M62" s="1222"/>
      <c r="N62" s="1222"/>
      <c r="O62" s="1222"/>
      <c r="P62" s="1222"/>
      <c r="Q62" s="1222"/>
      <c r="R62" s="1222"/>
      <c r="S62" s="1222"/>
      <c r="T62" s="1222"/>
      <c r="U62" s="1222"/>
      <c r="V62" s="1222"/>
      <c r="W62" s="1222"/>
      <c r="X62" s="1222"/>
      <c r="Y62" s="1222"/>
      <c r="Z62" s="1222"/>
      <c r="AA62" s="1222"/>
      <c r="AB62" s="1222"/>
      <c r="AC62" s="1222"/>
      <c r="AD62" s="1222"/>
      <c r="AE62" s="1222"/>
      <c r="AF62" s="1222"/>
      <c r="AG62" s="1222"/>
      <c r="AH62" s="1222"/>
      <c r="AI62" s="1222"/>
      <c r="AJ62" s="1222"/>
      <c r="AK62" s="1222"/>
      <c r="AL62" s="1222"/>
      <c r="AM62" s="1222"/>
      <c r="AN62" s="1222"/>
      <c r="AO62" s="1222"/>
      <c r="AP62" s="1222"/>
      <c r="AQ62" s="1222"/>
      <c r="AR62" s="1222"/>
      <c r="AS62" s="1222"/>
      <c r="AT62" s="1222"/>
      <c r="AU62" s="1222"/>
      <c r="AV62" s="1222"/>
      <c r="AW62" s="1222"/>
      <c r="AX62" s="1222"/>
      <c r="AY62" s="1222"/>
      <c r="AZ62" s="1222"/>
      <c r="BA62" s="1222"/>
      <c r="BB62" s="1222"/>
      <c r="BC62" s="1222"/>
      <c r="BD62" s="1222"/>
      <c r="BE62" s="1222"/>
      <c r="BF62" s="1222"/>
      <c r="BG62" s="1222"/>
      <c r="BH62" s="1222"/>
      <c r="BI62" s="250"/>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c r="HV62" s="63"/>
      <c r="HW62" s="63"/>
      <c r="HX62" s="63"/>
      <c r="HY62" s="63"/>
      <c r="HZ62" s="63"/>
      <c r="IA62" s="63"/>
      <c r="IB62" s="63"/>
      <c r="IC62" s="63"/>
      <c r="ID62" s="63"/>
      <c r="IE62" s="63"/>
    </row>
    <row r="63" spans="1:239" ht="17" customHeight="1" x14ac:dyDescent="0.15">
      <c r="C63" s="249"/>
      <c r="BI63" s="250"/>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c r="HV63" s="63"/>
      <c r="HW63" s="63"/>
      <c r="HX63" s="63"/>
      <c r="HY63" s="63"/>
      <c r="HZ63" s="63"/>
      <c r="IA63" s="63"/>
      <c r="IB63" s="63"/>
      <c r="IC63" s="63"/>
      <c r="ID63" s="63"/>
      <c r="IE63" s="63"/>
    </row>
    <row r="64" spans="1:239" ht="21" customHeight="1" x14ac:dyDescent="0.15">
      <c r="C64" s="249"/>
      <c r="D64" s="359"/>
      <c r="E64" s="251"/>
      <c r="F64" s="251"/>
      <c r="G64" s="251"/>
      <c r="H64" s="251"/>
      <c r="I64" s="251"/>
      <c r="J64" s="251"/>
      <c r="K64" s="251"/>
      <c r="L64" s="251"/>
      <c r="M64" s="251"/>
      <c r="N64" s="251"/>
      <c r="O64" s="251"/>
      <c r="P64" s="251"/>
      <c r="Q64" s="251"/>
      <c r="R64" s="251"/>
      <c r="S64" s="251"/>
      <c r="T64" s="251"/>
      <c r="U64" s="251"/>
      <c r="V64" s="251"/>
      <c r="W64" s="251"/>
      <c r="X64" s="251"/>
      <c r="Y64" s="251"/>
      <c r="Z64" s="252" t="str">
        <f>Z24</f>
        <v>Variante A</v>
      </c>
      <c r="AA64" s="46"/>
      <c r="AB64" s="46"/>
      <c r="AC64" s="46"/>
      <c r="AD64" s="46"/>
      <c r="AE64" s="46"/>
      <c r="AF64" s="46"/>
      <c r="AG64" s="46"/>
      <c r="AH64" s="46"/>
      <c r="AI64" s="46"/>
      <c r="AJ64" s="46"/>
      <c r="AK64" s="46"/>
      <c r="AL64" s="46"/>
      <c r="AM64" s="46"/>
      <c r="AN64" s="46"/>
      <c r="AO64" s="46"/>
      <c r="AP64" s="251"/>
      <c r="AQ64" s="251"/>
      <c r="AR64" s="251"/>
      <c r="AS64" s="252" t="str">
        <f>AS24</f>
        <v/>
      </c>
      <c r="AT64" s="46"/>
      <c r="AU64" s="46"/>
      <c r="AV64" s="46"/>
      <c r="AW64" s="46"/>
      <c r="AX64" s="46"/>
      <c r="AY64" s="46"/>
      <c r="AZ64" s="46"/>
      <c r="BA64" s="46"/>
      <c r="BB64" s="46"/>
      <c r="BC64" s="46"/>
      <c r="BD64" s="53"/>
      <c r="BE64" s="253"/>
      <c r="BF64" s="53"/>
      <c r="BG64" s="53"/>
      <c r="BH64" s="53"/>
      <c r="BI64" s="250"/>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c r="HV64" s="63"/>
      <c r="HW64" s="63"/>
      <c r="HX64" s="63"/>
      <c r="HY64" s="63"/>
      <c r="HZ64" s="63"/>
      <c r="IA64" s="63"/>
      <c r="IB64" s="63"/>
      <c r="IC64" s="63"/>
      <c r="ID64" s="63"/>
      <c r="IE64" s="63"/>
    </row>
    <row r="65" spans="1:239" ht="21" customHeight="1" x14ac:dyDescent="0.15">
      <c r="C65" s="249"/>
      <c r="D65" s="359"/>
      <c r="E65" s="251"/>
      <c r="F65" s="251"/>
      <c r="G65" s="251"/>
      <c r="H65" s="251"/>
      <c r="I65" s="251"/>
      <c r="J65" s="251"/>
      <c r="K65" s="251"/>
      <c r="L65" s="251"/>
      <c r="M65" s="251"/>
      <c r="N65" s="251"/>
      <c r="O65" s="251"/>
      <c r="P65" s="251"/>
      <c r="Q65" s="251"/>
      <c r="R65" s="251"/>
      <c r="S65" s="251"/>
      <c r="T65" s="251"/>
      <c r="U65" s="251"/>
      <c r="V65" s="251"/>
      <c r="W65" s="251"/>
      <c r="X65" s="251"/>
      <c r="Y65" s="251"/>
      <c r="Z65" s="660">
        <f>Z25</f>
        <v>0</v>
      </c>
      <c r="AA65" s="251"/>
      <c r="AB65" s="251"/>
      <c r="AC65" s="251"/>
      <c r="AD65" s="251"/>
      <c r="AE65" s="251"/>
      <c r="AF65" s="251"/>
      <c r="AG65" s="251"/>
      <c r="AH65" s="251"/>
      <c r="AI65" s="251"/>
      <c r="AJ65" s="251"/>
      <c r="AK65" s="251"/>
      <c r="AL65" s="251"/>
      <c r="AM65" s="251"/>
      <c r="AN65" s="251"/>
      <c r="AO65" s="251"/>
      <c r="AP65" s="251"/>
      <c r="AQ65" s="251"/>
      <c r="AR65" s="251"/>
      <c r="AS65" s="660">
        <f>AS25</f>
        <v>0</v>
      </c>
      <c r="AT65" s="251"/>
      <c r="AU65" s="251"/>
      <c r="AV65" s="251"/>
      <c r="AW65" s="251"/>
      <c r="AX65" s="251"/>
      <c r="AY65" s="251"/>
      <c r="AZ65" s="251"/>
      <c r="BA65" s="251"/>
      <c r="BB65" s="251"/>
      <c r="BC65" s="251"/>
      <c r="BI65" s="250"/>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c r="HV65" s="63"/>
      <c r="HW65" s="63"/>
      <c r="HX65" s="63"/>
      <c r="HY65" s="63"/>
      <c r="HZ65" s="63"/>
      <c r="IA65" s="63"/>
      <c r="IB65" s="63"/>
      <c r="IC65" s="63"/>
      <c r="ID65" s="63"/>
      <c r="IE65" s="63"/>
    </row>
    <row r="66" spans="1:239" s="124" customFormat="1" ht="17" customHeight="1" x14ac:dyDescent="0.15">
      <c r="A66" s="216"/>
      <c r="C66" s="264"/>
      <c r="D66" s="352">
        <v>2.1</v>
      </c>
      <c r="E66" s="417" t="str">
        <f>X!$C$72</f>
        <v>Emissioni di CO2 duranta di vita dell'impianto</v>
      </c>
      <c r="Z66" s="265"/>
      <c r="AA66" s="251"/>
      <c r="AB66" s="251"/>
      <c r="AC66" s="251"/>
      <c r="AD66" s="251"/>
      <c r="AE66" s="251"/>
      <c r="AF66" s="251"/>
      <c r="AG66" s="251"/>
      <c r="AH66" s="251"/>
      <c r="AI66" s="251"/>
      <c r="AJ66" s="251"/>
      <c r="AK66" s="251"/>
      <c r="AL66" s="251"/>
      <c r="AM66" s="251"/>
      <c r="AN66" s="251"/>
      <c r="AO66" s="251"/>
      <c r="AP66" s="251"/>
      <c r="AQ66" s="251"/>
      <c r="AR66" s="251"/>
      <c r="AS66" s="265"/>
      <c r="AT66" s="251"/>
      <c r="AU66" s="251"/>
      <c r="AV66" s="251"/>
      <c r="AW66" s="251"/>
      <c r="AX66" s="251"/>
      <c r="AY66" s="251"/>
      <c r="AZ66" s="251"/>
      <c r="BA66" s="251"/>
      <c r="BB66" s="251"/>
      <c r="BC66" s="251"/>
      <c r="BD66" s="251"/>
      <c r="BE66" s="251"/>
      <c r="BF66" s="251"/>
      <c r="BG66" s="251"/>
      <c r="BH66" s="251"/>
      <c r="BI66" s="266"/>
      <c r="BL66" s="216"/>
      <c r="BM66" s="216"/>
      <c r="BN66" s="216"/>
      <c r="BO66" s="216"/>
      <c r="BP66" s="216"/>
      <c r="BQ66" s="216"/>
      <c r="BR66" s="216"/>
      <c r="BS66" s="216"/>
      <c r="BT66" s="216"/>
      <c r="BU66" s="216"/>
      <c r="BV66" s="216"/>
      <c r="BW66" s="216"/>
      <c r="BX66" s="216"/>
      <c r="BY66" s="216"/>
      <c r="BZ66" s="216"/>
      <c r="CA66" s="216"/>
      <c r="CB66" s="216"/>
      <c r="CC66" s="216"/>
      <c r="CD66" s="216"/>
      <c r="CE66" s="216"/>
      <c r="CF66" s="216"/>
      <c r="CG66" s="216"/>
      <c r="CH66" s="216"/>
      <c r="CI66" s="216"/>
      <c r="CJ66" s="216"/>
      <c r="CK66" s="216"/>
      <c r="CL66" s="216"/>
      <c r="CM66" s="216"/>
      <c r="CN66" s="216"/>
      <c r="CO66" s="216"/>
      <c r="CP66" s="216"/>
      <c r="CQ66" s="216"/>
      <c r="CR66" s="216"/>
      <c r="CS66" s="216"/>
      <c r="CT66" s="216"/>
      <c r="CU66" s="216"/>
      <c r="CV66" s="216"/>
      <c r="CW66" s="216"/>
      <c r="CX66" s="216"/>
      <c r="CY66" s="216"/>
      <c r="CZ66" s="216"/>
      <c r="DA66" s="216"/>
      <c r="DB66" s="216"/>
      <c r="DC66" s="216"/>
      <c r="DD66" s="216"/>
      <c r="DE66" s="216"/>
      <c r="DF66" s="216"/>
      <c r="DG66" s="216"/>
      <c r="DH66" s="216"/>
      <c r="DI66" s="216"/>
      <c r="DJ66" s="216"/>
      <c r="DK66" s="216"/>
      <c r="DL66" s="216"/>
      <c r="DM66" s="216"/>
      <c r="DN66" s="216"/>
      <c r="DO66" s="216"/>
      <c r="DP66" s="216"/>
      <c r="DQ66" s="216"/>
      <c r="DR66" s="216"/>
      <c r="DS66" s="216"/>
      <c r="DT66" s="216"/>
      <c r="DU66" s="216"/>
      <c r="DV66" s="216"/>
      <c r="DW66" s="216"/>
      <c r="DX66" s="216"/>
      <c r="DY66" s="216"/>
      <c r="DZ66" s="216"/>
      <c r="EA66" s="216"/>
      <c r="EB66" s="216"/>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c r="HV66" s="63"/>
      <c r="HW66" s="63"/>
      <c r="HX66" s="63"/>
      <c r="HY66" s="63"/>
      <c r="HZ66" s="63"/>
      <c r="IA66" s="63"/>
      <c r="IB66" s="63"/>
      <c r="IC66" s="63"/>
      <c r="ID66" s="63"/>
      <c r="IE66" s="63"/>
    </row>
    <row r="67" spans="1:239" s="27" customFormat="1" ht="6" customHeight="1" x14ac:dyDescent="0.15">
      <c r="A67" s="201"/>
      <c r="C67" s="254"/>
      <c r="D67" s="55"/>
      <c r="AL67" s="93"/>
      <c r="AM67" s="93"/>
      <c r="AQ67" s="124"/>
      <c r="AR67" s="124"/>
      <c r="AS67" s="124"/>
      <c r="BE67" s="93"/>
      <c r="BI67" s="255"/>
      <c r="BL67" s="201"/>
      <c r="BM67" s="201"/>
      <c r="BN67" s="201"/>
      <c r="BO67" s="201"/>
      <c r="BP67" s="201"/>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c r="IB67" s="63"/>
      <c r="IC67" s="63"/>
      <c r="ID67" s="63"/>
      <c r="IE67" s="63"/>
    </row>
    <row r="68" spans="1:239" s="27" customFormat="1" ht="17" customHeight="1" x14ac:dyDescent="0.15">
      <c r="A68" s="201"/>
      <c r="C68" s="254"/>
      <c r="D68" s="55"/>
      <c r="E68" s="182" t="str">
        <f>D109</f>
        <v>Emissioni di CO2 causate da perdite di prodotti refrigeranti</v>
      </c>
      <c r="F68" s="182"/>
      <c r="G68" s="182"/>
      <c r="H68" s="182"/>
      <c r="I68" s="182"/>
      <c r="J68" s="182"/>
      <c r="K68" s="182"/>
      <c r="L68" s="182"/>
      <c r="M68" s="182"/>
      <c r="N68" s="182"/>
      <c r="O68" s="182"/>
      <c r="P68" s="182"/>
      <c r="Q68" s="182"/>
      <c r="R68" s="182"/>
      <c r="S68" s="182" t="s">
        <v>242</v>
      </c>
      <c r="T68" s="182"/>
      <c r="U68" s="182"/>
      <c r="V68" s="182"/>
      <c r="W68" s="182"/>
      <c r="X68" s="182"/>
      <c r="Z68" s="182"/>
      <c r="AA68" s="1587">
        <f>AA109</f>
        <v>0</v>
      </c>
      <c r="AB68" s="1587"/>
      <c r="AC68" s="1587"/>
      <c r="AD68" s="1587"/>
      <c r="AE68" s="1587"/>
      <c r="AF68" s="1587"/>
      <c r="AG68" s="1587"/>
      <c r="AH68" s="1587"/>
      <c r="AI68" s="1587"/>
      <c r="AJ68" s="1587"/>
      <c r="AL68" s="1624">
        <f>IF(AA$71=0,0,AA68/AA$71)</f>
        <v>0</v>
      </c>
      <c r="AM68" s="1624"/>
      <c r="AN68" s="1624"/>
      <c r="AO68" s="1624"/>
      <c r="AP68" s="267"/>
      <c r="AQ68" s="124"/>
      <c r="AR68" s="124"/>
      <c r="AS68" s="268"/>
      <c r="AT68" s="1587">
        <f>AT109</f>
        <v>0</v>
      </c>
      <c r="AU68" s="1587"/>
      <c r="AV68" s="1587"/>
      <c r="AW68" s="1587"/>
      <c r="AX68" s="1587"/>
      <c r="AY68" s="1587"/>
      <c r="AZ68" s="1587"/>
      <c r="BA68" s="1587"/>
      <c r="BB68" s="1587"/>
      <c r="BC68" s="1587"/>
      <c r="BE68" s="1624">
        <f>IF(AT$71=0,0,AT68/AT$71)</f>
        <v>0</v>
      </c>
      <c r="BF68" s="1624"/>
      <c r="BG68" s="1624"/>
      <c r="BH68" s="1624"/>
      <c r="BI68" s="255"/>
      <c r="BL68" s="201"/>
      <c r="BM68" s="201"/>
      <c r="BN68" s="201"/>
      <c r="BO68" s="201"/>
      <c r="BP68" s="201"/>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c r="HV68" s="63"/>
      <c r="HW68" s="63"/>
      <c r="HX68" s="63"/>
      <c r="HY68" s="63"/>
      <c r="HZ68" s="63"/>
      <c r="IA68" s="63"/>
      <c r="IB68" s="63"/>
      <c r="IC68" s="63"/>
      <c r="ID68" s="63"/>
      <c r="IE68" s="63"/>
    </row>
    <row r="69" spans="1:239" s="27" customFormat="1" ht="17" customHeight="1" x14ac:dyDescent="0.15">
      <c r="A69" s="201"/>
      <c r="C69" s="254"/>
      <c r="D69" s="55"/>
      <c r="E69" s="182" t="str">
        <f>D116</f>
        <v>Emissioni di CO2 per  da recupero</v>
      </c>
      <c r="F69" s="182"/>
      <c r="G69" s="182"/>
      <c r="H69" s="182"/>
      <c r="I69" s="182"/>
      <c r="J69" s="182"/>
      <c r="K69" s="182"/>
      <c r="L69" s="182"/>
      <c r="M69" s="182"/>
      <c r="N69" s="182"/>
      <c r="O69" s="182"/>
      <c r="P69" s="182"/>
      <c r="Q69" s="182"/>
      <c r="R69" s="182"/>
      <c r="S69" s="182" t="s">
        <v>242</v>
      </c>
      <c r="T69" s="182"/>
      <c r="U69" s="182"/>
      <c r="V69" s="182"/>
      <c r="W69" s="182"/>
      <c r="X69" s="182"/>
      <c r="Z69" s="182"/>
      <c r="AA69" s="1587">
        <f>AA116</f>
        <v>0</v>
      </c>
      <c r="AB69" s="1587"/>
      <c r="AC69" s="1587"/>
      <c r="AD69" s="1587"/>
      <c r="AE69" s="1587"/>
      <c r="AF69" s="1587"/>
      <c r="AG69" s="1587"/>
      <c r="AH69" s="1587"/>
      <c r="AI69" s="1587"/>
      <c r="AJ69" s="1587"/>
      <c r="AL69" s="1624">
        <f t="shared" ref="AL69:AL70" si="0">IF(AA$71=0,0,AA69/AA$71)</f>
        <v>0</v>
      </c>
      <c r="AM69" s="1624"/>
      <c r="AN69" s="1624"/>
      <c r="AO69" s="1624"/>
      <c r="AP69" s="267"/>
      <c r="AQ69" s="124"/>
      <c r="AR69" s="124"/>
      <c r="AS69" s="268"/>
      <c r="AT69" s="1607">
        <f>AT116</f>
        <v>0</v>
      </c>
      <c r="AU69" s="1607"/>
      <c r="AV69" s="1607"/>
      <c r="AW69" s="1607"/>
      <c r="AX69" s="1607"/>
      <c r="AY69" s="1607"/>
      <c r="AZ69" s="1607"/>
      <c r="BA69" s="1607"/>
      <c r="BB69" s="1607"/>
      <c r="BC69" s="1607"/>
      <c r="BE69" s="1624">
        <f t="shared" ref="BE69:BE70" si="1">IF(AT$71=0,0,AT69/AT$71)</f>
        <v>0</v>
      </c>
      <c r="BF69" s="1624"/>
      <c r="BG69" s="1624"/>
      <c r="BH69" s="1624"/>
      <c r="BI69" s="255"/>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c r="IB69" s="63"/>
      <c r="IC69" s="63"/>
      <c r="ID69" s="63"/>
      <c r="IE69" s="63"/>
    </row>
    <row r="70" spans="1:239" s="27" customFormat="1" ht="17" customHeight="1" x14ac:dyDescent="0.15">
      <c r="A70" s="201"/>
      <c r="C70" s="254"/>
      <c r="D70" s="55"/>
      <c r="E70" s="182" t="str">
        <f>D125</f>
        <v>Emissioni di CO2 per consumo di elettricità</v>
      </c>
      <c r="F70" s="182"/>
      <c r="G70" s="182"/>
      <c r="H70" s="182"/>
      <c r="I70" s="182"/>
      <c r="J70" s="182"/>
      <c r="K70" s="182"/>
      <c r="L70" s="182"/>
      <c r="M70" s="182"/>
      <c r="N70" s="182"/>
      <c r="O70" s="182"/>
      <c r="P70" s="182"/>
      <c r="Q70" s="182"/>
      <c r="R70" s="182"/>
      <c r="S70" s="182" t="s">
        <v>242</v>
      </c>
      <c r="T70" s="182"/>
      <c r="U70" s="182"/>
      <c r="V70" s="182"/>
      <c r="W70" s="182"/>
      <c r="X70" s="182"/>
      <c r="Z70" s="182"/>
      <c r="AA70" s="1587">
        <f>AA125</f>
        <v>0</v>
      </c>
      <c r="AB70" s="1587"/>
      <c r="AC70" s="1587"/>
      <c r="AD70" s="1587"/>
      <c r="AE70" s="1587"/>
      <c r="AF70" s="1587"/>
      <c r="AG70" s="1587"/>
      <c r="AH70" s="1587"/>
      <c r="AI70" s="1587"/>
      <c r="AJ70" s="1587"/>
      <c r="AL70" s="1624">
        <f t="shared" si="0"/>
        <v>0</v>
      </c>
      <c r="AM70" s="1624"/>
      <c r="AN70" s="1624"/>
      <c r="AO70" s="1624"/>
      <c r="AP70" s="267"/>
      <c r="AQ70" s="124"/>
      <c r="AR70" s="124"/>
      <c r="AS70" s="268"/>
      <c r="AT70" s="1587">
        <f>AT125</f>
        <v>0</v>
      </c>
      <c r="AU70" s="1587"/>
      <c r="AV70" s="1587"/>
      <c r="AW70" s="1587"/>
      <c r="AX70" s="1587"/>
      <c r="AY70" s="1587"/>
      <c r="AZ70" s="1587"/>
      <c r="BA70" s="1587"/>
      <c r="BB70" s="1587"/>
      <c r="BC70" s="1587"/>
      <c r="BE70" s="1624">
        <f t="shared" si="1"/>
        <v>0</v>
      </c>
      <c r="BF70" s="1624"/>
      <c r="BG70" s="1624"/>
      <c r="BH70" s="1624"/>
      <c r="BI70" s="255"/>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c r="HV70" s="63"/>
      <c r="HW70" s="63"/>
      <c r="HX70" s="63"/>
      <c r="HY70" s="63"/>
      <c r="HZ70" s="63"/>
      <c r="IA70" s="63"/>
      <c r="IB70" s="63"/>
      <c r="IC70" s="63"/>
      <c r="ID70" s="63"/>
      <c r="IE70" s="63"/>
    </row>
    <row r="71" spans="1:239" s="511" customFormat="1" ht="17" customHeight="1" x14ac:dyDescent="0.15">
      <c r="A71" s="595"/>
      <c r="C71" s="674"/>
      <c r="D71" s="526"/>
      <c r="E71" s="182" t="str">
        <f>X!C393</f>
        <v>Emissioni di CO2 impianto di refrigerazione</v>
      </c>
      <c r="F71" s="675"/>
      <c r="G71" s="675"/>
      <c r="H71" s="675"/>
      <c r="I71" s="675"/>
      <c r="J71" s="675"/>
      <c r="K71" s="675"/>
      <c r="L71" s="675"/>
      <c r="M71" s="675"/>
      <c r="N71" s="675"/>
      <c r="O71" s="675"/>
      <c r="P71" s="675"/>
      <c r="Q71" s="675"/>
      <c r="R71" s="675"/>
      <c r="S71" s="675" t="s">
        <v>242</v>
      </c>
      <c r="T71" s="675"/>
      <c r="U71" s="675"/>
      <c r="V71" s="675"/>
      <c r="W71" s="675"/>
      <c r="X71" s="675"/>
      <c r="Z71" s="675"/>
      <c r="AA71" s="1403">
        <f>SUM(AA65:AJ70)</f>
        <v>0</v>
      </c>
      <c r="AB71" s="1403"/>
      <c r="AC71" s="1403"/>
      <c r="AD71" s="1403"/>
      <c r="AE71" s="1403"/>
      <c r="AF71" s="1403"/>
      <c r="AG71" s="1403"/>
      <c r="AH71" s="1403"/>
      <c r="AI71" s="1403"/>
      <c r="AJ71" s="1403"/>
      <c r="AL71" s="1651">
        <f>IF(AA$71=0,0,AA71/AA$71)</f>
        <v>0</v>
      </c>
      <c r="AM71" s="1651"/>
      <c r="AN71" s="1651"/>
      <c r="AO71" s="1651"/>
      <c r="AP71" s="269"/>
      <c r="AS71" s="676"/>
      <c r="AT71" s="1403">
        <f>SUM(AT65:BC70)</f>
        <v>0</v>
      </c>
      <c r="AU71" s="1403"/>
      <c r="AV71" s="1403"/>
      <c r="AW71" s="1403"/>
      <c r="AX71" s="1403"/>
      <c r="AY71" s="1403"/>
      <c r="AZ71" s="1403"/>
      <c r="BA71" s="1403"/>
      <c r="BB71" s="1403"/>
      <c r="BC71" s="1403"/>
      <c r="BE71" s="1651">
        <f>IF(AT$71=0,0,AT71/AT$71)</f>
        <v>0</v>
      </c>
      <c r="BF71" s="1651"/>
      <c r="BG71" s="1651"/>
      <c r="BH71" s="1651"/>
      <c r="BI71" s="677"/>
      <c r="BL71" s="595"/>
      <c r="BM71" s="595"/>
      <c r="BN71" s="595"/>
      <c r="BO71" s="595"/>
      <c r="BP71" s="595"/>
      <c r="BQ71" s="595"/>
      <c r="BR71" s="595"/>
      <c r="BS71" s="595"/>
      <c r="BT71" s="595"/>
      <c r="BU71" s="595"/>
      <c r="BV71" s="595"/>
      <c r="BW71" s="595"/>
      <c r="BX71" s="595"/>
      <c r="BY71" s="595"/>
      <c r="BZ71" s="595"/>
      <c r="CA71" s="595"/>
      <c r="CB71" s="595"/>
      <c r="CC71" s="595"/>
      <c r="CD71" s="595"/>
      <c r="CE71" s="595"/>
      <c r="CF71" s="595"/>
      <c r="CG71" s="595"/>
      <c r="CH71" s="595"/>
      <c r="CI71" s="595"/>
      <c r="CJ71" s="595"/>
      <c r="CK71" s="595"/>
      <c r="CL71" s="595"/>
      <c r="CM71" s="595"/>
      <c r="CN71" s="595"/>
      <c r="CO71" s="595"/>
      <c r="CP71" s="595"/>
      <c r="CQ71" s="595"/>
      <c r="CR71" s="595"/>
      <c r="CS71" s="595"/>
      <c r="CT71" s="595"/>
      <c r="CU71" s="595"/>
      <c r="CV71" s="595"/>
      <c r="CW71" s="595"/>
      <c r="CX71" s="595"/>
      <c r="CY71" s="595"/>
      <c r="CZ71" s="595"/>
      <c r="DA71" s="595"/>
      <c r="DB71" s="595"/>
      <c r="DC71" s="595"/>
      <c r="DD71" s="595"/>
      <c r="DE71" s="595"/>
      <c r="DF71" s="595"/>
      <c r="DG71" s="595"/>
      <c r="DH71" s="595"/>
      <c r="DI71" s="595"/>
      <c r="DJ71" s="595"/>
      <c r="DK71" s="595"/>
      <c r="DL71" s="595"/>
      <c r="DM71" s="595"/>
      <c r="DN71" s="595"/>
      <c r="DO71" s="595"/>
      <c r="DP71" s="595"/>
      <c r="DQ71" s="595"/>
      <c r="DR71" s="595"/>
      <c r="DS71" s="595"/>
      <c r="DT71" s="595"/>
      <c r="DU71" s="595"/>
      <c r="DV71" s="595"/>
      <c r="DW71" s="595"/>
      <c r="DX71" s="595"/>
      <c r="DY71" s="595"/>
      <c r="DZ71" s="595"/>
      <c r="EA71" s="595"/>
      <c r="EB71" s="595"/>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c r="HV71" s="63"/>
      <c r="HW71" s="63"/>
      <c r="HX71" s="63"/>
      <c r="HY71" s="63"/>
      <c r="HZ71" s="63"/>
      <c r="IA71" s="63"/>
      <c r="IB71" s="63"/>
      <c r="IC71" s="63"/>
      <c r="ID71" s="63"/>
      <c r="IE71" s="63"/>
    </row>
    <row r="72" spans="1:239" s="27" customFormat="1" ht="13" customHeight="1" x14ac:dyDescent="0.15">
      <c r="A72" s="201"/>
      <c r="C72" s="254"/>
      <c r="D72" s="55"/>
      <c r="E72" s="182"/>
      <c r="F72" s="182"/>
      <c r="G72" s="182"/>
      <c r="H72" s="182"/>
      <c r="I72" s="182"/>
      <c r="J72" s="182"/>
      <c r="K72" s="182"/>
      <c r="L72" s="182"/>
      <c r="M72" s="182"/>
      <c r="N72" s="182"/>
      <c r="O72" s="182"/>
      <c r="P72" s="182"/>
      <c r="Q72" s="182"/>
      <c r="R72" s="182"/>
      <c r="S72" s="182"/>
      <c r="T72" s="182"/>
      <c r="U72" s="182"/>
      <c r="V72" s="182"/>
      <c r="W72" s="182"/>
      <c r="X72" s="182"/>
      <c r="Z72" s="182"/>
      <c r="AA72" s="615"/>
      <c r="AB72" s="615"/>
      <c r="AC72" s="615"/>
      <c r="AD72" s="615"/>
      <c r="AE72" s="615"/>
      <c r="AF72" s="615"/>
      <c r="AG72" s="615"/>
      <c r="AH72" s="615"/>
      <c r="AI72" s="615"/>
      <c r="AJ72" s="615"/>
      <c r="AL72" s="267"/>
      <c r="AM72" s="267"/>
      <c r="AN72" s="267"/>
      <c r="AO72" s="267"/>
      <c r="AP72" s="267"/>
      <c r="AQ72" s="124"/>
      <c r="AR72" s="124"/>
      <c r="AS72" s="268"/>
      <c r="AT72" s="615"/>
      <c r="AU72" s="615"/>
      <c r="AV72" s="615"/>
      <c r="AW72" s="615"/>
      <c r="AX72" s="615"/>
      <c r="AY72" s="615"/>
      <c r="AZ72" s="615"/>
      <c r="BA72" s="615"/>
      <c r="BB72" s="615"/>
      <c r="BC72" s="615"/>
      <c r="BE72" s="267"/>
      <c r="BF72" s="267"/>
      <c r="BG72" s="267"/>
      <c r="BH72" s="267"/>
      <c r="BI72" s="255"/>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c r="HV72" s="63"/>
      <c r="HW72" s="63"/>
      <c r="HX72" s="63"/>
      <c r="HY72" s="63"/>
      <c r="HZ72" s="63"/>
      <c r="IA72" s="63"/>
      <c r="IB72" s="63"/>
      <c r="IC72" s="63"/>
      <c r="ID72" s="63"/>
      <c r="IE72" s="63"/>
    </row>
    <row r="73" spans="1:239" s="27" customFormat="1" ht="17" customHeight="1" x14ac:dyDescent="0.15">
      <c r="A73" s="201"/>
      <c r="C73" s="254"/>
      <c r="D73" s="55"/>
      <c r="E73" s="182" t="str">
        <f>D134</f>
        <v>Riduzione grazie al recupero del calore</v>
      </c>
      <c r="F73" s="182"/>
      <c r="G73" s="182"/>
      <c r="H73" s="182"/>
      <c r="I73" s="182"/>
      <c r="J73" s="182"/>
      <c r="K73" s="182"/>
      <c r="L73" s="182"/>
      <c r="M73" s="182"/>
      <c r="N73" s="182"/>
      <c r="O73" s="182"/>
      <c r="P73" s="182"/>
      <c r="Q73" s="182"/>
      <c r="R73" s="182"/>
      <c r="S73" s="182" t="s">
        <v>242</v>
      </c>
      <c r="T73" s="182"/>
      <c r="U73" s="182"/>
      <c r="V73" s="182"/>
      <c r="W73" s="182"/>
      <c r="X73" s="182"/>
      <c r="Z73" s="182"/>
      <c r="AA73" s="1587">
        <f>IF(AA70=0,0,-AA134)</f>
        <v>0</v>
      </c>
      <c r="AB73" s="1587"/>
      <c r="AC73" s="1587"/>
      <c r="AD73" s="1587"/>
      <c r="AE73" s="1587"/>
      <c r="AF73" s="1587"/>
      <c r="AG73" s="1587"/>
      <c r="AH73" s="1587"/>
      <c r="AI73" s="1587"/>
      <c r="AJ73" s="1587"/>
      <c r="AL73" s="269"/>
      <c r="AM73" s="269"/>
      <c r="AN73" s="269"/>
      <c r="AO73" s="269"/>
      <c r="AP73" s="267"/>
      <c r="AQ73" s="124"/>
      <c r="AR73" s="124"/>
      <c r="AS73" s="268"/>
      <c r="AT73" s="1587">
        <f>IF(AT70=0,0,-AT134)</f>
        <v>0</v>
      </c>
      <c r="AU73" s="1587"/>
      <c r="AV73" s="1587"/>
      <c r="AW73" s="1587"/>
      <c r="AX73" s="1587"/>
      <c r="AY73" s="1587"/>
      <c r="AZ73" s="1587"/>
      <c r="BA73" s="1587"/>
      <c r="BB73" s="1587"/>
      <c r="BC73" s="1587"/>
      <c r="BE73" s="678"/>
      <c r="BF73" s="678"/>
      <c r="BG73" s="678"/>
      <c r="BH73" s="678"/>
      <c r="BI73" s="255"/>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c r="HV73" s="63"/>
      <c r="HW73" s="63"/>
      <c r="HX73" s="63"/>
      <c r="HY73" s="63"/>
      <c r="HZ73" s="63"/>
      <c r="IA73" s="63"/>
      <c r="IB73" s="63"/>
      <c r="IC73" s="63"/>
      <c r="ID73" s="63"/>
      <c r="IE73" s="63"/>
    </row>
    <row r="74" spans="1:239" s="27" customFormat="1" ht="17" hidden="1" customHeight="1" outlineLevel="1" x14ac:dyDescent="0.15">
      <c r="A74" s="201"/>
      <c r="C74" s="254"/>
      <c r="D74" s="55"/>
      <c r="E74" s="55"/>
      <c r="F74" s="182" t="s">
        <v>1310</v>
      </c>
      <c r="G74" s="182"/>
      <c r="H74" s="182"/>
      <c r="I74" s="182"/>
      <c r="J74" s="182"/>
      <c r="K74" s="182"/>
      <c r="L74" s="182"/>
      <c r="M74" s="182"/>
      <c r="N74" s="182"/>
      <c r="O74" s="182"/>
      <c r="P74" s="182"/>
      <c r="Q74" s="182"/>
      <c r="R74" s="182"/>
      <c r="S74" s="182"/>
      <c r="T74" s="182"/>
      <c r="U74" s="182"/>
      <c r="V74" s="182"/>
      <c r="W74" s="182"/>
      <c r="X74" s="182"/>
      <c r="Y74" s="182"/>
      <c r="Z74" s="182"/>
      <c r="AA74" s="1587">
        <f>INT(AA71+AA73)</f>
        <v>0</v>
      </c>
      <c r="AB74" s="1587"/>
      <c r="AC74" s="1587"/>
      <c r="AD74" s="1587"/>
      <c r="AE74" s="1587"/>
      <c r="AF74" s="1587"/>
      <c r="AG74" s="1587"/>
      <c r="AH74" s="1587"/>
      <c r="AI74" s="1587"/>
      <c r="AJ74" s="1587">
        <v>352800</v>
      </c>
      <c r="AS74" s="182"/>
      <c r="AT74" s="1587">
        <f>INT(AT71+AT73)</f>
        <v>0</v>
      </c>
      <c r="AU74" s="1587"/>
      <c r="AV74" s="1587"/>
      <c r="AW74" s="1587"/>
      <c r="AX74" s="1587"/>
      <c r="AY74" s="1587"/>
      <c r="AZ74" s="1587"/>
      <c r="BA74" s="1587"/>
      <c r="BB74" s="1587"/>
      <c r="BC74" s="1587">
        <v>352800</v>
      </c>
      <c r="BI74" s="255"/>
      <c r="BL74" s="201"/>
      <c r="BM74" s="201"/>
      <c r="BN74" s="201"/>
      <c r="BO74" s="201"/>
      <c r="BP74" s="201"/>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c r="HV74" s="63"/>
      <c r="HW74" s="63"/>
      <c r="HX74" s="63"/>
      <c r="HY74" s="63"/>
      <c r="HZ74" s="63"/>
      <c r="IA74" s="63"/>
      <c r="IB74" s="63"/>
      <c r="IC74" s="63"/>
      <c r="ID74" s="63"/>
      <c r="IE74" s="63"/>
    </row>
    <row r="75" spans="1:239" s="27" customFormat="1" ht="17" hidden="1" customHeight="1" outlineLevel="1" x14ac:dyDescent="0.15">
      <c r="A75" s="201"/>
      <c r="C75" s="254"/>
      <c r="D75" s="55"/>
      <c r="E75" s="55"/>
      <c r="F75" s="182" t="s">
        <v>30</v>
      </c>
      <c r="G75" s="182"/>
      <c r="H75" s="182"/>
      <c r="I75" s="182"/>
      <c r="J75" s="182"/>
      <c r="K75" s="182"/>
      <c r="L75" s="182"/>
      <c r="M75" s="182"/>
      <c r="N75" s="182"/>
      <c r="O75" s="182"/>
      <c r="P75" s="182"/>
      <c r="Q75" s="182"/>
      <c r="R75" s="182"/>
      <c r="S75" s="182"/>
      <c r="T75" s="182"/>
      <c r="U75" s="182"/>
      <c r="V75" s="182"/>
      <c r="W75" s="182"/>
      <c r="X75" s="182"/>
      <c r="Y75" s="182"/>
      <c r="Z75" s="182"/>
      <c r="AA75" s="1586">
        <f>IF(LEN(AA74)&lt;3,0,IF(LEN(AA74)=3,-1,IF(LEN(AA74)=4,-2,-3)))</f>
        <v>0</v>
      </c>
      <c r="AB75" s="1586"/>
      <c r="AC75" s="1586"/>
      <c r="AD75" s="1586"/>
      <c r="AE75" s="1586"/>
      <c r="AF75" s="1586"/>
      <c r="AG75" s="1586"/>
      <c r="AH75" s="1586"/>
      <c r="AI75" s="1586"/>
      <c r="AJ75" s="1586">
        <v>-3</v>
      </c>
      <c r="AS75" s="182"/>
      <c r="AT75" s="1586">
        <f>IF(LEN(AT74)&lt;3,0,IF(LEN(AT74)=3,-1,IF(LEN(AT74)=4,-2,-3)))</f>
        <v>0</v>
      </c>
      <c r="AU75" s="1586"/>
      <c r="AV75" s="1586"/>
      <c r="AW75" s="1586"/>
      <c r="AX75" s="1586"/>
      <c r="AY75" s="1586"/>
      <c r="AZ75" s="1586"/>
      <c r="BA75" s="1586"/>
      <c r="BB75" s="1586"/>
      <c r="BC75" s="1586">
        <v>-3</v>
      </c>
      <c r="BI75" s="255"/>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row>
    <row r="76" spans="1:239" s="124" customFormat="1" ht="17" customHeight="1" collapsed="1" x14ac:dyDescent="0.15">
      <c r="A76" s="216"/>
      <c r="C76" s="264"/>
      <c r="D76" s="55"/>
      <c r="E76" s="418" t="str">
        <f>X!$C$233</f>
        <v>Emissioni CO2 totali</v>
      </c>
      <c r="F76" s="157"/>
      <c r="G76" s="157"/>
      <c r="H76" s="157"/>
      <c r="I76" s="157"/>
      <c r="J76" s="157"/>
      <c r="K76" s="157"/>
      <c r="L76" s="157"/>
      <c r="M76" s="157"/>
      <c r="N76" s="157"/>
      <c r="O76" s="157"/>
      <c r="P76" s="157"/>
      <c r="Q76" s="157"/>
      <c r="R76" s="157"/>
      <c r="S76" s="157" t="s">
        <v>254</v>
      </c>
      <c r="T76" s="157"/>
      <c r="U76" s="157"/>
      <c r="V76" s="157"/>
      <c r="W76" s="157"/>
      <c r="X76" s="157"/>
      <c r="Z76" s="157"/>
      <c r="AA76" s="1585">
        <f>ROUND(AA74,AA75)</f>
        <v>0</v>
      </c>
      <c r="AB76" s="1585"/>
      <c r="AC76" s="1585"/>
      <c r="AD76" s="1585"/>
      <c r="AE76" s="1585"/>
      <c r="AF76" s="1585"/>
      <c r="AG76" s="1585"/>
      <c r="AH76" s="1585"/>
      <c r="AI76" s="1585"/>
      <c r="AJ76" s="1585"/>
      <c r="AL76" s="679" t="str">
        <f>X!C386</f>
        <v>arrotondati</v>
      </c>
      <c r="AM76" s="269"/>
      <c r="AN76" s="269"/>
      <c r="AO76" s="269"/>
      <c r="AP76" s="269"/>
      <c r="AS76" s="268"/>
      <c r="AT76" s="1585">
        <f>ROUND(AT74,AT75)</f>
        <v>0</v>
      </c>
      <c r="AU76" s="1585"/>
      <c r="AV76" s="1585"/>
      <c r="AW76" s="1585"/>
      <c r="AX76" s="1585"/>
      <c r="AY76" s="1585"/>
      <c r="AZ76" s="1585"/>
      <c r="BA76" s="1585"/>
      <c r="BB76" s="1585"/>
      <c r="BC76" s="1585"/>
      <c r="BE76" s="680" t="str">
        <f>AL76</f>
        <v>arrotondati</v>
      </c>
      <c r="BF76" s="678"/>
      <c r="BG76" s="678"/>
      <c r="BH76" s="678"/>
      <c r="BI76" s="266"/>
      <c r="BL76" s="216"/>
      <c r="BM76" s="216"/>
      <c r="BN76" s="216"/>
      <c r="BO76" s="216"/>
      <c r="BP76" s="216"/>
      <c r="BQ76" s="216"/>
      <c r="BR76" s="216"/>
      <c r="BS76" s="216"/>
      <c r="BT76" s="216"/>
      <c r="BU76" s="216"/>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6"/>
      <c r="DQ76" s="216"/>
      <c r="DR76" s="216"/>
      <c r="DS76" s="216"/>
      <c r="DT76" s="216"/>
      <c r="DU76" s="216"/>
      <c r="DV76" s="216"/>
      <c r="DW76" s="216"/>
      <c r="DX76" s="216"/>
      <c r="DY76" s="216"/>
      <c r="DZ76" s="216"/>
      <c r="EA76" s="216"/>
      <c r="EB76" s="216"/>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c r="HV76" s="63"/>
      <c r="HW76" s="63"/>
      <c r="HX76" s="63"/>
      <c r="HY76" s="63"/>
      <c r="HZ76" s="63"/>
      <c r="IA76" s="63"/>
      <c r="IB76" s="63"/>
      <c r="IC76" s="63"/>
      <c r="ID76" s="63"/>
      <c r="IE76" s="63"/>
    </row>
    <row r="77" spans="1:239" s="27" customFormat="1" ht="19" customHeight="1" x14ac:dyDescent="0.15">
      <c r="A77" s="201"/>
      <c r="C77" s="254"/>
      <c r="D77" s="55"/>
      <c r="AL77" s="93"/>
      <c r="AM77" s="93"/>
      <c r="AQ77" s="124"/>
      <c r="AR77" s="124"/>
      <c r="AS77" s="124"/>
      <c r="BE77" s="93"/>
      <c r="BI77" s="255"/>
      <c r="BL77" s="201"/>
      <c r="BM77" s="201"/>
      <c r="BN77" s="201"/>
      <c r="BO77" s="201"/>
      <c r="BP77" s="201"/>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c r="HV77" s="63"/>
      <c r="HW77" s="63"/>
      <c r="HX77" s="63"/>
      <c r="HY77" s="63"/>
      <c r="HZ77" s="63"/>
      <c r="IA77" s="63"/>
      <c r="IB77" s="63"/>
      <c r="IC77" s="63"/>
      <c r="ID77" s="63"/>
      <c r="IE77" s="63"/>
    </row>
    <row r="78" spans="1:239" s="124" customFormat="1" ht="17" customHeight="1" x14ac:dyDescent="0.15">
      <c r="A78" s="216"/>
      <c r="C78" s="264"/>
      <c r="D78" s="352">
        <v>2.1</v>
      </c>
      <c r="E78" s="417" t="str">
        <f>X!$C$70</f>
        <v>Emissioni di CO2 all'anno</v>
      </c>
      <c r="AL78" s="270"/>
      <c r="AM78" s="270"/>
      <c r="BE78" s="270"/>
      <c r="BI78" s="266"/>
      <c r="BL78" s="216"/>
      <c r="BM78" s="216"/>
      <c r="BN78" s="216"/>
      <c r="BO78" s="216"/>
      <c r="BP78" s="216"/>
      <c r="BQ78" s="216"/>
      <c r="BR78" s="216"/>
      <c r="BS78" s="216"/>
      <c r="BT78" s="216"/>
      <c r="BU78" s="216"/>
      <c r="BV78" s="216"/>
      <c r="BW78" s="216"/>
      <c r="BX78" s="216"/>
      <c r="BY78" s="216"/>
      <c r="BZ78" s="216"/>
      <c r="CA78" s="216"/>
      <c r="CB78" s="216"/>
      <c r="CC78" s="216"/>
      <c r="CD78" s="216"/>
      <c r="CE78" s="216"/>
      <c r="CF78" s="216"/>
      <c r="CG78" s="216"/>
      <c r="CH78" s="216"/>
      <c r="CI78" s="216"/>
      <c r="CJ78" s="216"/>
      <c r="CK78" s="216"/>
      <c r="CL78" s="216"/>
      <c r="CM78" s="216"/>
      <c r="CN78" s="216"/>
      <c r="CO78" s="216"/>
      <c r="CP78" s="216"/>
      <c r="CQ78" s="216"/>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6"/>
      <c r="DQ78" s="216"/>
      <c r="DR78" s="216"/>
      <c r="DS78" s="216"/>
      <c r="DT78" s="216"/>
      <c r="DU78" s="216"/>
      <c r="DV78" s="216"/>
      <c r="DW78" s="216"/>
      <c r="DX78" s="216"/>
      <c r="DY78" s="216"/>
      <c r="DZ78" s="216"/>
      <c r="EA78" s="216"/>
      <c r="EB78" s="216"/>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c r="HV78" s="63"/>
      <c r="HW78" s="63"/>
      <c r="HX78" s="63"/>
      <c r="HY78" s="63"/>
      <c r="HZ78" s="63"/>
      <c r="IA78" s="63"/>
      <c r="IB78" s="63"/>
      <c r="IC78" s="63"/>
      <c r="ID78" s="63"/>
      <c r="IE78" s="63"/>
    </row>
    <row r="79" spans="1:239" s="27" customFormat="1" ht="6" customHeight="1" x14ac:dyDescent="0.15">
      <c r="A79" s="201"/>
      <c r="C79" s="254"/>
      <c r="D79" s="55"/>
      <c r="AL79" s="270"/>
      <c r="AM79" s="270"/>
      <c r="AN79" s="124"/>
      <c r="AO79" s="124"/>
      <c r="AP79" s="124"/>
      <c r="AQ79" s="124"/>
      <c r="AR79" s="124"/>
      <c r="AS79" s="124"/>
      <c r="BE79" s="93"/>
      <c r="BI79" s="255"/>
      <c r="BL79" s="201"/>
      <c r="BM79" s="201"/>
      <c r="BN79" s="201"/>
      <c r="BO79" s="201"/>
      <c r="BP79" s="201"/>
      <c r="BQ79" s="201"/>
      <c r="BR79" s="201"/>
      <c r="BS79" s="201"/>
      <c r="BT79" s="201"/>
      <c r="BU79" s="201"/>
      <c r="BV79" s="201"/>
      <c r="BW79" s="201"/>
      <c r="BX79" s="201"/>
      <c r="BY79" s="201"/>
      <c r="BZ79" s="201"/>
      <c r="CA79" s="201"/>
      <c r="CB79" s="201"/>
      <c r="CC79" s="201"/>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c r="IB79" s="63"/>
      <c r="IC79" s="63"/>
      <c r="ID79" s="63"/>
      <c r="IE79" s="63"/>
    </row>
    <row r="80" spans="1:239" s="27" customFormat="1" ht="17" customHeight="1" x14ac:dyDescent="0.15">
      <c r="A80" s="201"/>
      <c r="C80" s="254"/>
      <c r="D80" s="55"/>
      <c r="E80" s="182" t="str">
        <f>D97</f>
        <v>Vita</v>
      </c>
      <c r="F80" s="182"/>
      <c r="G80" s="182"/>
      <c r="H80" s="182"/>
      <c r="I80" s="182"/>
      <c r="J80" s="182"/>
      <c r="K80" s="182"/>
      <c r="L80" s="182"/>
      <c r="M80" s="182"/>
      <c r="N80" s="182"/>
      <c r="O80" s="182"/>
      <c r="P80" s="182"/>
      <c r="Q80" s="182"/>
      <c r="R80" s="182"/>
      <c r="S80" s="182" t="str">
        <f>S97</f>
        <v>Anni</v>
      </c>
      <c r="T80" s="182"/>
      <c r="U80" s="182"/>
      <c r="V80" s="182"/>
      <c r="W80" s="182"/>
      <c r="X80" s="182"/>
      <c r="Z80" s="182"/>
      <c r="AA80" s="1587">
        <f>AA97</f>
        <v>0</v>
      </c>
      <c r="AB80" s="1587"/>
      <c r="AC80" s="1587"/>
      <c r="AD80" s="1587"/>
      <c r="AE80" s="1587"/>
      <c r="AF80" s="1587"/>
      <c r="AG80" s="1587"/>
      <c r="AH80" s="1587"/>
      <c r="AI80" s="1587"/>
      <c r="AJ80" s="1587">
        <v>352800</v>
      </c>
      <c r="AL80" s="270"/>
      <c r="AM80" s="270"/>
      <c r="AN80" s="124"/>
      <c r="AO80" s="124"/>
      <c r="AP80" s="124"/>
      <c r="AQ80" s="124"/>
      <c r="AR80" s="124"/>
      <c r="AS80" s="268"/>
      <c r="AT80" s="1587">
        <f>AT97</f>
        <v>0</v>
      </c>
      <c r="AU80" s="1587"/>
      <c r="AV80" s="1587"/>
      <c r="AW80" s="1587"/>
      <c r="AX80" s="1587"/>
      <c r="AY80" s="1587"/>
      <c r="AZ80" s="1587"/>
      <c r="BA80" s="1587"/>
      <c r="BB80" s="1587"/>
      <c r="BC80" s="1587">
        <v>352800</v>
      </c>
      <c r="BE80" s="93"/>
      <c r="BI80" s="255"/>
      <c r="BL80" s="201"/>
      <c r="BM80" s="201"/>
      <c r="BN80" s="201"/>
      <c r="BO80" s="201"/>
      <c r="BP80" s="201"/>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c r="IB80" s="63"/>
      <c r="IC80" s="63"/>
      <c r="ID80" s="63"/>
      <c r="IE80" s="63"/>
    </row>
    <row r="81" spans="1:239" s="27" customFormat="1" ht="17" hidden="1" customHeight="1" outlineLevel="1" x14ac:dyDescent="0.15">
      <c r="A81" s="201"/>
      <c r="C81" s="254"/>
      <c r="D81" s="55"/>
      <c r="E81" s="182" t="s">
        <v>80</v>
      </c>
      <c r="F81" s="182"/>
      <c r="G81" s="182"/>
      <c r="H81" s="182"/>
      <c r="I81" s="182"/>
      <c r="J81" s="182"/>
      <c r="K81" s="182"/>
      <c r="L81" s="182"/>
      <c r="M81" s="182"/>
      <c r="N81" s="182"/>
      <c r="O81" s="182"/>
      <c r="P81" s="182"/>
      <c r="Q81" s="182"/>
      <c r="R81" s="182"/>
      <c r="S81" s="182"/>
      <c r="T81" s="182"/>
      <c r="U81" s="182"/>
      <c r="V81" s="182"/>
      <c r="W81" s="182"/>
      <c r="X81" s="182"/>
      <c r="Z81" s="182"/>
      <c r="AA81" s="1587">
        <f>IF(AA97=0,0,INT(AA76/AA97))</f>
        <v>0</v>
      </c>
      <c r="AB81" s="1587"/>
      <c r="AC81" s="1587"/>
      <c r="AD81" s="1587"/>
      <c r="AE81" s="1587"/>
      <c r="AF81" s="1587"/>
      <c r="AG81" s="1587"/>
      <c r="AH81" s="1587"/>
      <c r="AI81" s="1587"/>
      <c r="AJ81" s="1587">
        <v>352800</v>
      </c>
      <c r="AL81" s="270"/>
      <c r="AM81" s="270"/>
      <c r="AN81" s="124"/>
      <c r="AO81" s="124"/>
      <c r="AP81" s="124"/>
      <c r="AQ81" s="124"/>
      <c r="AR81" s="124"/>
      <c r="AS81" s="124"/>
      <c r="AT81" s="1587">
        <f>IF(AT97=0,0,INT(AT76/AT97))</f>
        <v>0</v>
      </c>
      <c r="AU81" s="1587"/>
      <c r="AV81" s="1587"/>
      <c r="AW81" s="1587"/>
      <c r="AX81" s="1587"/>
      <c r="AY81" s="1587"/>
      <c r="AZ81" s="1587"/>
      <c r="BA81" s="1587"/>
      <c r="BB81" s="1587"/>
      <c r="BC81" s="1587">
        <v>352800</v>
      </c>
      <c r="BE81" s="93"/>
      <c r="BI81" s="255"/>
      <c r="BL81" s="201"/>
      <c r="BM81" s="201"/>
      <c r="BN81" s="201"/>
      <c r="BO81" s="201"/>
      <c r="BP81" s="201"/>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c r="HV81" s="63"/>
      <c r="HW81" s="63"/>
      <c r="HX81" s="63"/>
      <c r="HY81" s="63"/>
      <c r="HZ81" s="63"/>
      <c r="IA81" s="63"/>
      <c r="IB81" s="63"/>
      <c r="IC81" s="63"/>
      <c r="ID81" s="63"/>
      <c r="IE81" s="63"/>
    </row>
    <row r="82" spans="1:239" s="27" customFormat="1" ht="17" hidden="1" customHeight="1" outlineLevel="1" x14ac:dyDescent="0.15">
      <c r="A82" s="201"/>
      <c r="C82" s="254"/>
      <c r="D82" s="55"/>
      <c r="E82" s="182" t="s">
        <v>30</v>
      </c>
      <c r="F82" s="182"/>
      <c r="G82" s="182"/>
      <c r="H82" s="182"/>
      <c r="I82" s="182"/>
      <c r="J82" s="182"/>
      <c r="K82" s="182"/>
      <c r="L82" s="182"/>
      <c r="M82" s="182"/>
      <c r="N82" s="182"/>
      <c r="O82" s="182"/>
      <c r="P82" s="182"/>
      <c r="Q82" s="182"/>
      <c r="R82" s="182"/>
      <c r="S82" s="182"/>
      <c r="T82" s="182"/>
      <c r="U82" s="182"/>
      <c r="V82" s="182"/>
      <c r="W82" s="182"/>
      <c r="X82" s="182"/>
      <c r="Z82" s="182"/>
      <c r="AA82" s="1586">
        <f>IF(LEN(AA81)&lt;3,0,IF(LEN(AA81)=3,-1,IF(LEN(AA81)=4,-2,-3)))</f>
        <v>0</v>
      </c>
      <c r="AB82" s="1586"/>
      <c r="AC82" s="1586"/>
      <c r="AD82" s="1586"/>
      <c r="AE82" s="1586"/>
      <c r="AF82" s="1586"/>
      <c r="AG82" s="1586"/>
      <c r="AH82" s="1586"/>
      <c r="AI82" s="1586"/>
      <c r="AJ82" s="1586">
        <v>-3</v>
      </c>
      <c r="AL82" s="270"/>
      <c r="AM82" s="270"/>
      <c r="AN82" s="124"/>
      <c r="AO82" s="124"/>
      <c r="AP82" s="124"/>
      <c r="AQ82" s="124"/>
      <c r="AR82" s="124"/>
      <c r="AS82" s="124"/>
      <c r="AT82" s="1586">
        <f>IF(LEN(AT81)&lt;3,0,IF(LEN(AT81)=3,-1,IF(LEN(AT81)=4,-2,-3)))</f>
        <v>0</v>
      </c>
      <c r="AU82" s="1586"/>
      <c r="AV82" s="1586"/>
      <c r="AW82" s="1586"/>
      <c r="AX82" s="1586"/>
      <c r="AY82" s="1586"/>
      <c r="AZ82" s="1586"/>
      <c r="BA82" s="1586"/>
      <c r="BB82" s="1586"/>
      <c r="BC82" s="1586">
        <v>-3</v>
      </c>
      <c r="BE82" s="93"/>
      <c r="BI82" s="255"/>
      <c r="BL82" s="201"/>
      <c r="BM82" s="201"/>
      <c r="BN82" s="201"/>
      <c r="BO82" s="201"/>
      <c r="BP82" s="201"/>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3"/>
      <c r="GY82" s="63"/>
      <c r="GZ82" s="63"/>
      <c r="HA82" s="63"/>
      <c r="HB82" s="63"/>
      <c r="HC82" s="63"/>
      <c r="HD82" s="63"/>
      <c r="HE82" s="63"/>
      <c r="HF82" s="63"/>
      <c r="HG82" s="63"/>
      <c r="HH82" s="63"/>
      <c r="HI82" s="63"/>
      <c r="HJ82" s="63"/>
      <c r="HK82" s="63"/>
      <c r="HL82" s="63"/>
      <c r="HM82" s="63"/>
      <c r="HN82" s="63"/>
      <c r="HO82" s="63"/>
      <c r="HP82" s="63"/>
      <c r="HQ82" s="63"/>
      <c r="HR82" s="63"/>
      <c r="HS82" s="63"/>
      <c r="HT82" s="63"/>
      <c r="HU82" s="63"/>
      <c r="HV82" s="63"/>
      <c r="HW82" s="63"/>
      <c r="HX82" s="63"/>
      <c r="HY82" s="63"/>
      <c r="HZ82" s="63"/>
      <c r="IA82" s="63"/>
      <c r="IB82" s="63"/>
      <c r="IC82" s="63"/>
      <c r="ID82" s="63"/>
      <c r="IE82" s="63"/>
    </row>
    <row r="83" spans="1:239" s="27" customFormat="1" ht="17" customHeight="1" collapsed="1" x14ac:dyDescent="0.15">
      <c r="A83" s="201"/>
      <c r="C83" s="254"/>
      <c r="D83" s="55"/>
      <c r="E83" s="419" t="str">
        <f>X!$C$70</f>
        <v>Emissioni di CO2 all'anno</v>
      </c>
      <c r="F83" s="182"/>
      <c r="G83" s="182"/>
      <c r="H83" s="182"/>
      <c r="I83" s="182"/>
      <c r="J83" s="182"/>
      <c r="K83" s="182"/>
      <c r="L83" s="182"/>
      <c r="M83" s="182"/>
      <c r="N83" s="182"/>
      <c r="O83" s="182"/>
      <c r="P83" s="182"/>
      <c r="Q83" s="182"/>
      <c r="R83" s="182"/>
      <c r="S83" s="182" t="s">
        <v>242</v>
      </c>
      <c r="T83" s="182"/>
      <c r="U83" s="182"/>
      <c r="V83" s="182"/>
      <c r="W83" s="182"/>
      <c r="X83" s="182"/>
      <c r="Z83" s="182"/>
      <c r="AA83" s="1587">
        <f>ROUND(AA81,AA82)</f>
        <v>0</v>
      </c>
      <c r="AB83" s="1587"/>
      <c r="AC83" s="1587"/>
      <c r="AD83" s="1587"/>
      <c r="AE83" s="1587"/>
      <c r="AF83" s="1587"/>
      <c r="AG83" s="1587"/>
      <c r="AH83" s="1587"/>
      <c r="AI83" s="1587"/>
      <c r="AJ83" s="1587">
        <v>353000</v>
      </c>
      <c r="AL83" s="270"/>
      <c r="AM83" s="270"/>
      <c r="AN83" s="124"/>
      <c r="AO83" s="124"/>
      <c r="AP83" s="124"/>
      <c r="AQ83" s="124"/>
      <c r="AR83" s="124"/>
      <c r="AS83" s="268"/>
      <c r="AT83" s="1587">
        <f>ROUND(AT81,AT82)</f>
        <v>0</v>
      </c>
      <c r="AU83" s="1587"/>
      <c r="AV83" s="1587"/>
      <c r="AW83" s="1587"/>
      <c r="AX83" s="1587"/>
      <c r="AY83" s="1587"/>
      <c r="AZ83" s="1587"/>
      <c r="BA83" s="1587"/>
      <c r="BB83" s="1587"/>
      <c r="BC83" s="1587">
        <v>353000</v>
      </c>
      <c r="BE83" s="93"/>
      <c r="BI83" s="255"/>
      <c r="BL83" s="201"/>
      <c r="BM83" s="201"/>
      <c r="BN83" s="201"/>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3"/>
      <c r="GY83" s="63"/>
      <c r="GZ83" s="63"/>
      <c r="HA83" s="63"/>
      <c r="HB83" s="63"/>
      <c r="HC83" s="63"/>
      <c r="HD83" s="63"/>
      <c r="HE83" s="63"/>
      <c r="HF83" s="63"/>
      <c r="HG83" s="63"/>
      <c r="HH83" s="63"/>
      <c r="HI83" s="63"/>
      <c r="HJ83" s="63"/>
      <c r="HK83" s="63"/>
      <c r="HL83" s="63"/>
      <c r="HM83" s="63"/>
      <c r="HN83" s="63"/>
      <c r="HO83" s="63"/>
      <c r="HP83" s="63"/>
      <c r="HQ83" s="63"/>
      <c r="HR83" s="63"/>
      <c r="HS83" s="63"/>
      <c r="HT83" s="63"/>
      <c r="HU83" s="63"/>
      <c r="HV83" s="63"/>
      <c r="HW83" s="63"/>
      <c r="HX83" s="63"/>
      <c r="HY83" s="63"/>
      <c r="HZ83" s="63"/>
      <c r="IA83" s="63"/>
      <c r="IB83" s="63"/>
      <c r="IC83" s="63"/>
      <c r="ID83" s="63"/>
      <c r="IE83" s="63"/>
    </row>
    <row r="84" spans="1:239" s="27" customFormat="1" ht="17" customHeight="1" x14ac:dyDescent="0.15">
      <c r="A84" s="201"/>
      <c r="C84" s="271"/>
      <c r="D84" s="363"/>
      <c r="E84" s="272"/>
      <c r="F84" s="272"/>
      <c r="G84" s="272"/>
      <c r="H84" s="272"/>
      <c r="I84" s="272"/>
      <c r="J84" s="272"/>
      <c r="K84" s="272"/>
      <c r="L84" s="272"/>
      <c r="M84" s="272"/>
      <c r="N84" s="272"/>
      <c r="O84" s="272"/>
      <c r="P84" s="272"/>
      <c r="Q84" s="272"/>
      <c r="R84" s="272"/>
      <c r="S84" s="272"/>
      <c r="T84" s="272"/>
      <c r="U84" s="272"/>
      <c r="V84" s="272"/>
      <c r="W84" s="272"/>
      <c r="X84" s="272"/>
      <c r="Y84" s="272"/>
      <c r="Z84" s="272"/>
      <c r="AA84" s="273"/>
      <c r="AB84" s="273"/>
      <c r="AC84" s="273"/>
      <c r="AD84" s="273"/>
      <c r="AE84" s="273"/>
      <c r="AF84" s="273"/>
      <c r="AG84" s="273"/>
      <c r="AH84" s="274"/>
      <c r="AI84" s="274"/>
      <c r="AJ84" s="274"/>
      <c r="AK84" s="275"/>
      <c r="AL84" s="276"/>
      <c r="AM84" s="276"/>
      <c r="AN84" s="272"/>
      <c r="AO84" s="275"/>
      <c r="AP84" s="275"/>
      <c r="AQ84" s="272"/>
      <c r="AR84" s="272"/>
      <c r="AS84" s="275"/>
      <c r="AT84" s="273"/>
      <c r="AU84" s="273"/>
      <c r="AV84" s="273"/>
      <c r="AW84" s="273"/>
      <c r="AX84" s="273"/>
      <c r="AY84" s="273"/>
      <c r="AZ84" s="273"/>
      <c r="BA84" s="274"/>
      <c r="BB84" s="274"/>
      <c r="BC84" s="274"/>
      <c r="BD84" s="275"/>
      <c r="BE84" s="276"/>
      <c r="BF84" s="272"/>
      <c r="BG84" s="275"/>
      <c r="BH84" s="275"/>
      <c r="BI84" s="277"/>
      <c r="BL84" s="201"/>
      <c r="BM84" s="201"/>
      <c r="BN84" s="201"/>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3"/>
      <c r="GY84" s="63"/>
      <c r="GZ84" s="63"/>
      <c r="HA84" s="63"/>
      <c r="HB84" s="63"/>
      <c r="HC84" s="63"/>
      <c r="HD84" s="63"/>
      <c r="HE84" s="63"/>
      <c r="HF84" s="63"/>
      <c r="HG84" s="63"/>
      <c r="HH84" s="63"/>
      <c r="HI84" s="63"/>
      <c r="HJ84" s="63"/>
      <c r="HK84" s="63"/>
      <c r="HL84" s="63"/>
      <c r="HM84" s="63"/>
      <c r="HN84" s="63"/>
      <c r="HO84" s="63"/>
      <c r="HP84" s="63"/>
      <c r="HQ84" s="63"/>
      <c r="HR84" s="63"/>
      <c r="HS84" s="63"/>
      <c r="HT84" s="63"/>
      <c r="HU84" s="63"/>
      <c r="HV84" s="63"/>
      <c r="HW84" s="63"/>
      <c r="HX84" s="63"/>
      <c r="HY84" s="63"/>
      <c r="HZ84" s="63"/>
      <c r="IA84" s="63"/>
      <c r="IB84" s="63"/>
      <c r="IC84" s="63"/>
      <c r="ID84" s="63"/>
      <c r="IE84" s="63"/>
    </row>
    <row r="85" spans="1:239" s="27" customFormat="1" ht="17" customHeight="1" x14ac:dyDescent="0.15">
      <c r="A85" s="201"/>
      <c r="D85" s="361"/>
      <c r="E85" s="124"/>
      <c r="F85" s="124"/>
      <c r="G85" s="124"/>
      <c r="H85" s="124"/>
      <c r="I85" s="124"/>
      <c r="J85" s="124"/>
      <c r="K85" s="124"/>
      <c r="L85" s="124"/>
      <c r="M85" s="124"/>
      <c r="N85" s="124"/>
      <c r="O85" s="124"/>
      <c r="P85" s="124"/>
      <c r="Q85" s="124"/>
      <c r="R85" s="124"/>
      <c r="S85" s="124"/>
      <c r="T85" s="124"/>
      <c r="U85" s="124"/>
      <c r="V85" s="124"/>
      <c r="W85" s="124"/>
      <c r="X85" s="124"/>
      <c r="Y85" s="124"/>
      <c r="Z85" s="124"/>
      <c r="AA85" s="170"/>
      <c r="AB85" s="170"/>
      <c r="AC85" s="170"/>
      <c r="AD85" s="170"/>
      <c r="AE85" s="170"/>
      <c r="AF85" s="170"/>
      <c r="AG85" s="170"/>
      <c r="AH85" s="278"/>
      <c r="AI85" s="278"/>
      <c r="AJ85" s="278"/>
      <c r="AL85" s="93"/>
      <c r="AM85" s="93"/>
      <c r="AN85" s="124"/>
      <c r="AQ85" s="124"/>
      <c r="AR85" s="124"/>
      <c r="AT85" s="170"/>
      <c r="AU85" s="170"/>
      <c r="AV85" s="170"/>
      <c r="AW85" s="170"/>
      <c r="AX85" s="170"/>
      <c r="AY85" s="170"/>
      <c r="AZ85" s="170"/>
      <c r="BA85" s="278"/>
      <c r="BB85" s="278"/>
      <c r="BC85" s="278"/>
      <c r="BE85" s="93"/>
      <c r="BF85" s="124"/>
      <c r="BL85" s="201"/>
      <c r="BM85" s="201"/>
      <c r="BN85" s="201"/>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3"/>
      <c r="GY85" s="63"/>
      <c r="GZ85" s="63"/>
      <c r="HA85" s="63"/>
      <c r="HB85" s="63"/>
      <c r="HC85" s="63"/>
      <c r="HD85" s="63"/>
      <c r="HE85" s="63"/>
      <c r="HF85" s="63"/>
      <c r="HG85" s="63"/>
      <c r="HH85" s="63"/>
      <c r="HI85" s="63"/>
      <c r="HJ85" s="63"/>
      <c r="HK85" s="63"/>
      <c r="HL85" s="63"/>
      <c r="HM85" s="63"/>
      <c r="HN85" s="63"/>
      <c r="HO85" s="63"/>
      <c r="HP85" s="63"/>
      <c r="HQ85" s="63"/>
      <c r="HR85" s="63"/>
      <c r="HS85" s="63"/>
      <c r="HT85" s="63"/>
      <c r="HU85" s="63"/>
      <c r="HV85" s="63"/>
      <c r="HW85" s="63"/>
      <c r="HX85" s="63"/>
      <c r="HY85" s="63"/>
      <c r="HZ85" s="63"/>
      <c r="IA85" s="63"/>
      <c r="IB85" s="63"/>
      <c r="IC85" s="63"/>
      <c r="ID85" s="63"/>
      <c r="IE85" s="63"/>
    </row>
    <row r="86" spans="1:239" s="27" customFormat="1" ht="17" customHeight="1" x14ac:dyDescent="0.15">
      <c r="A86" s="201"/>
      <c r="D86" s="361"/>
      <c r="E86" s="124"/>
      <c r="F86" s="124"/>
      <c r="G86" s="124"/>
      <c r="H86" s="124"/>
      <c r="I86" s="124"/>
      <c r="J86" s="124"/>
      <c r="K86" s="124"/>
      <c r="L86" s="124"/>
      <c r="M86" s="124"/>
      <c r="N86" s="124"/>
      <c r="O86" s="124"/>
      <c r="P86" s="124"/>
      <c r="Q86" s="124"/>
      <c r="R86" s="124"/>
      <c r="S86" s="124"/>
      <c r="T86" s="124"/>
      <c r="U86" s="124"/>
      <c r="V86" s="124"/>
      <c r="W86" s="124"/>
      <c r="X86" s="124"/>
      <c r="Y86" s="124"/>
      <c r="Z86" s="124"/>
      <c r="AA86" s="170"/>
      <c r="AB86" s="170"/>
      <c r="AC86" s="170"/>
      <c r="AD86" s="170"/>
      <c r="AE86" s="170"/>
      <c r="AF86" s="170"/>
      <c r="AG86" s="170"/>
      <c r="AH86" s="278"/>
      <c r="AI86" s="278"/>
      <c r="AJ86" s="278"/>
      <c r="AL86" s="93"/>
      <c r="AM86" s="93"/>
      <c r="AN86" s="124"/>
      <c r="AQ86" s="124"/>
      <c r="AR86" s="124"/>
      <c r="AT86" s="170"/>
      <c r="AU86" s="170"/>
      <c r="AV86" s="170"/>
      <c r="AW86" s="170"/>
      <c r="AX86" s="170"/>
      <c r="AY86" s="170"/>
      <c r="AZ86" s="170"/>
      <c r="BA86" s="278"/>
      <c r="BB86" s="278"/>
      <c r="BC86" s="278"/>
      <c r="BE86" s="93"/>
      <c r="BF86" s="124"/>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c r="HP86" s="63"/>
      <c r="HQ86" s="63"/>
      <c r="HR86" s="63"/>
      <c r="HS86" s="63"/>
      <c r="HT86" s="63"/>
      <c r="HU86" s="63"/>
      <c r="HV86" s="63"/>
      <c r="HW86" s="63"/>
      <c r="HX86" s="63"/>
      <c r="HY86" s="63"/>
      <c r="HZ86" s="63"/>
      <c r="IA86" s="63"/>
      <c r="IB86" s="63"/>
      <c r="IC86" s="63"/>
      <c r="ID86" s="63"/>
      <c r="IE86" s="63"/>
    </row>
    <row r="87" spans="1:239" s="27" customFormat="1" ht="17" customHeight="1" x14ac:dyDescent="0.15">
      <c r="A87" s="201"/>
      <c r="C87" s="315" t="s">
        <v>12</v>
      </c>
      <c r="D87" s="400" t="str">
        <f>X!$C$79</f>
        <v>Mostrare i dettagli sul calcolo?</v>
      </c>
      <c r="E87" s="110"/>
      <c r="F87" s="110"/>
      <c r="G87" s="110"/>
      <c r="H87" s="110"/>
      <c r="I87" s="110"/>
      <c r="J87" s="110"/>
      <c r="K87" s="110"/>
      <c r="L87" s="110"/>
      <c r="M87" s="110"/>
      <c r="N87" s="110"/>
      <c r="O87" s="110"/>
      <c r="P87" s="110"/>
      <c r="Q87" s="110"/>
      <c r="R87" s="110"/>
      <c r="S87" s="110"/>
      <c r="T87" s="1481" t="s">
        <v>215</v>
      </c>
      <c r="U87" s="1481"/>
      <c r="V87" s="1482"/>
      <c r="W87" s="124"/>
      <c r="X87" s="124"/>
      <c r="Y87" s="124"/>
      <c r="Z87" s="124"/>
      <c r="AA87" s="170"/>
      <c r="AB87" s="170"/>
      <c r="AC87" s="170"/>
      <c r="AD87" s="170"/>
      <c r="AE87" s="170"/>
      <c r="AF87" s="170"/>
      <c r="AG87" s="170"/>
      <c r="AH87" s="278"/>
      <c r="AI87" s="278"/>
      <c r="AJ87" s="278"/>
      <c r="AL87" s="93"/>
      <c r="AM87" s="93"/>
      <c r="AN87" s="124"/>
      <c r="AQ87" s="124"/>
      <c r="AR87" s="124"/>
      <c r="AT87" s="170"/>
      <c r="AU87" s="170"/>
      <c r="AV87" s="170"/>
      <c r="AW87" s="170"/>
      <c r="AX87" s="170"/>
      <c r="AY87" s="170"/>
      <c r="AZ87" s="170"/>
      <c r="BA87" s="278"/>
      <c r="BB87" s="278"/>
      <c r="BC87" s="278"/>
      <c r="BE87" s="93"/>
      <c r="BF87" s="124"/>
      <c r="BL87" s="201"/>
      <c r="BM87" s="201"/>
      <c r="BN87" s="201"/>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63"/>
      <c r="HG87" s="63"/>
      <c r="HH87" s="63"/>
      <c r="HI87" s="63"/>
      <c r="HJ87" s="63"/>
      <c r="HK87" s="63"/>
      <c r="HL87" s="63"/>
      <c r="HM87" s="63"/>
      <c r="HN87" s="63"/>
      <c r="HO87" s="63"/>
      <c r="HP87" s="63"/>
      <c r="HQ87" s="63"/>
      <c r="HR87" s="63"/>
      <c r="HS87" s="63"/>
      <c r="HT87" s="63"/>
      <c r="HU87" s="63"/>
      <c r="HV87" s="63"/>
      <c r="HW87" s="63"/>
      <c r="HX87" s="63"/>
      <c r="HY87" s="63"/>
      <c r="HZ87" s="63"/>
      <c r="IA87" s="63"/>
      <c r="IB87" s="63"/>
      <c r="IC87" s="63"/>
      <c r="ID87" s="63"/>
      <c r="IE87" s="63"/>
    </row>
    <row r="88" spans="1:239" s="27" customFormat="1" ht="17" customHeight="1" x14ac:dyDescent="0.15">
      <c r="A88" s="201"/>
      <c r="D88" s="361"/>
      <c r="E88" s="124"/>
      <c r="F88" s="124"/>
      <c r="G88" s="124"/>
      <c r="H88" s="124"/>
      <c r="I88" s="124"/>
      <c r="J88" s="124"/>
      <c r="K88" s="124"/>
      <c r="L88" s="124"/>
      <c r="M88" s="124"/>
      <c r="N88" s="124"/>
      <c r="O88" s="124"/>
      <c r="P88" s="124"/>
      <c r="Q88" s="124"/>
      <c r="R88" s="124"/>
      <c r="S88" s="124"/>
      <c r="T88" s="124"/>
      <c r="U88" s="124"/>
      <c r="V88" s="124"/>
      <c r="W88" s="124"/>
      <c r="X88" s="124"/>
      <c r="Y88" s="124"/>
      <c r="Z88" s="124"/>
      <c r="AA88" s="170"/>
      <c r="AB88" s="170"/>
      <c r="AC88" s="170"/>
      <c r="AD88" s="170"/>
      <c r="AE88" s="170"/>
      <c r="AF88" s="170"/>
      <c r="AG88" s="170"/>
      <c r="AH88" s="278"/>
      <c r="AI88" s="278"/>
      <c r="AJ88" s="278"/>
      <c r="AL88" s="93"/>
      <c r="AM88" s="93"/>
      <c r="AN88" s="124"/>
      <c r="AQ88" s="124"/>
      <c r="AR88" s="124"/>
      <c r="AT88" s="170"/>
      <c r="AU88" s="170"/>
      <c r="AV88" s="170"/>
      <c r="AW88" s="170"/>
      <c r="AX88" s="170"/>
      <c r="AY88" s="170"/>
      <c r="AZ88" s="170"/>
      <c r="BA88" s="278"/>
      <c r="BB88" s="278"/>
      <c r="BC88" s="278"/>
      <c r="BE88" s="93"/>
      <c r="BF88" s="124"/>
      <c r="BL88" s="201"/>
      <c r="BM88" s="201"/>
      <c r="BN88" s="201"/>
      <c r="BO88" s="201"/>
      <c r="BP88" s="20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3"/>
      <c r="GY88" s="63"/>
      <c r="GZ88" s="63"/>
      <c r="HA88" s="63"/>
      <c r="HB88" s="63"/>
      <c r="HC88" s="63"/>
      <c r="HD88" s="63"/>
      <c r="HE88" s="63"/>
      <c r="HF88" s="63"/>
      <c r="HG88" s="63"/>
      <c r="HH88" s="63"/>
      <c r="HI88" s="63"/>
      <c r="HJ88" s="63"/>
      <c r="HK88" s="63"/>
      <c r="HL88" s="63"/>
      <c r="HM88" s="63"/>
      <c r="HN88" s="63"/>
      <c r="HO88" s="63"/>
      <c r="HP88" s="63"/>
      <c r="HQ88" s="63"/>
      <c r="HR88" s="63"/>
      <c r="HS88" s="63"/>
      <c r="HT88" s="63"/>
      <c r="HU88" s="63"/>
      <c r="HV88" s="63"/>
      <c r="HW88" s="63"/>
      <c r="HX88" s="63"/>
      <c r="HY88" s="63"/>
      <c r="HZ88" s="63"/>
      <c r="IA88" s="63"/>
      <c r="IB88" s="63"/>
      <c r="IC88" s="63"/>
      <c r="ID88" s="63"/>
      <c r="IE88" s="63"/>
    </row>
    <row r="89" spans="1:239" ht="17" customHeight="1" x14ac:dyDescent="0.15">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63"/>
      <c r="HG89" s="63"/>
      <c r="HH89" s="63"/>
      <c r="HI89" s="63"/>
      <c r="HJ89" s="63"/>
      <c r="HK89" s="63"/>
      <c r="HL89" s="63"/>
      <c r="HM89" s="63"/>
      <c r="HN89" s="63"/>
      <c r="HO89" s="63"/>
      <c r="HP89" s="63"/>
      <c r="HQ89" s="63"/>
      <c r="HR89" s="63"/>
      <c r="HS89" s="63"/>
      <c r="HT89" s="63"/>
      <c r="HU89" s="63"/>
      <c r="HV89" s="63"/>
      <c r="HW89" s="63"/>
      <c r="HX89" s="63"/>
      <c r="HY89" s="63"/>
      <c r="HZ89" s="63"/>
      <c r="IA89" s="63"/>
      <c r="IB89" s="63"/>
      <c r="IC89" s="63"/>
      <c r="ID89" s="63"/>
      <c r="IE89" s="63"/>
    </row>
    <row r="90" spans="1:239" ht="17" customHeight="1" x14ac:dyDescent="0.15">
      <c r="C90" s="245"/>
      <c r="D90" s="35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7"/>
      <c r="AM90" s="247"/>
      <c r="AN90" s="246"/>
      <c r="AO90" s="246"/>
      <c r="AP90" s="246"/>
      <c r="AQ90" s="246"/>
      <c r="AR90" s="246"/>
      <c r="AS90" s="246"/>
      <c r="AT90" s="246"/>
      <c r="AU90" s="246"/>
      <c r="AV90" s="246"/>
      <c r="AW90" s="246"/>
      <c r="AX90" s="246"/>
      <c r="AY90" s="246"/>
      <c r="AZ90" s="246"/>
      <c r="BA90" s="246"/>
      <c r="BB90" s="246"/>
      <c r="BC90" s="246"/>
      <c r="BD90" s="246"/>
      <c r="BE90" s="247"/>
      <c r="BF90" s="246"/>
      <c r="BG90" s="246"/>
      <c r="BH90" s="246"/>
      <c r="BI90" s="248"/>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c r="HN90" s="63"/>
      <c r="HO90" s="63"/>
      <c r="HP90" s="63"/>
      <c r="HQ90" s="63"/>
      <c r="HR90" s="63"/>
      <c r="HS90" s="63"/>
      <c r="HT90" s="63"/>
      <c r="HU90" s="63"/>
      <c r="HV90" s="63"/>
      <c r="HW90" s="63"/>
      <c r="HX90" s="63"/>
      <c r="HY90" s="63"/>
      <c r="HZ90" s="63"/>
      <c r="IA90" s="63"/>
      <c r="IB90" s="63"/>
      <c r="IC90" s="63"/>
      <c r="ID90" s="63"/>
      <c r="IE90" s="63"/>
    </row>
    <row r="91" spans="1:239" s="86" customFormat="1" ht="21" customHeight="1" x14ac:dyDescent="0.15">
      <c r="A91" s="779"/>
      <c r="C91" s="81"/>
      <c r="D91" s="357">
        <v>3</v>
      </c>
      <c r="E91" s="401" t="str">
        <f>X!$C$44</f>
        <v>Calcolo</v>
      </c>
      <c r="F91" s="83"/>
      <c r="G91" s="83"/>
      <c r="H91" s="84"/>
      <c r="I91" s="84"/>
      <c r="J91" s="85"/>
      <c r="K91" s="85"/>
      <c r="L91" s="85"/>
      <c r="M91" s="85"/>
      <c r="N91" s="85"/>
      <c r="O91" s="85"/>
      <c r="P91" s="85"/>
      <c r="Q91" s="85"/>
      <c r="R91" s="85"/>
      <c r="S91" s="85"/>
      <c r="T91" s="83"/>
      <c r="U91" s="83"/>
      <c r="V91" s="84"/>
      <c r="W91" s="84"/>
      <c r="X91" s="84"/>
      <c r="Y91" s="84"/>
      <c r="Z91" s="84"/>
      <c r="AA91" s="84"/>
      <c r="AB91" s="84"/>
      <c r="AC91" s="84"/>
      <c r="AD91" s="84"/>
      <c r="AE91" s="84"/>
      <c r="AF91" s="84"/>
      <c r="AG91" s="84"/>
      <c r="AH91" s="84"/>
      <c r="AI91" s="84"/>
      <c r="AJ91" s="84"/>
      <c r="AK91" s="84"/>
      <c r="AL91" s="84"/>
      <c r="AM91" s="84"/>
      <c r="AN91" s="85"/>
      <c r="AO91" s="85"/>
      <c r="AP91" s="85"/>
      <c r="AQ91" s="85"/>
      <c r="AR91" s="83"/>
      <c r="AS91" s="83"/>
      <c r="AT91" s="84"/>
      <c r="AU91" s="84"/>
      <c r="AV91" s="84"/>
      <c r="AW91" s="84"/>
      <c r="AX91" s="84"/>
      <c r="AY91" s="84"/>
      <c r="AZ91" s="84"/>
      <c r="BA91" s="84"/>
      <c r="BB91" s="84"/>
      <c r="BC91" s="84"/>
      <c r="BD91" s="84"/>
      <c r="BE91" s="84"/>
      <c r="BF91" s="84"/>
      <c r="BG91" s="84"/>
      <c r="BH91" s="84"/>
      <c r="BI91" s="250"/>
      <c r="BJ91"/>
      <c r="BK91"/>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3"/>
      <c r="GY91" s="63"/>
      <c r="GZ91" s="63"/>
      <c r="HA91" s="63"/>
      <c r="HB91" s="63"/>
      <c r="HC91" s="63"/>
      <c r="HD91" s="63"/>
      <c r="HE91" s="63"/>
      <c r="HF91" s="63"/>
      <c r="HG91" s="63"/>
      <c r="HH91" s="63"/>
      <c r="HI91" s="63"/>
      <c r="HJ91" s="63"/>
      <c r="HK91" s="63"/>
      <c r="HL91" s="63"/>
      <c r="HM91" s="63"/>
      <c r="HN91" s="63"/>
      <c r="HO91" s="63"/>
      <c r="HP91" s="63"/>
      <c r="HQ91" s="63"/>
      <c r="HR91" s="63"/>
      <c r="HS91" s="63"/>
      <c r="HT91" s="63"/>
      <c r="HU91" s="63"/>
      <c r="HV91" s="63"/>
      <c r="HW91" s="63"/>
      <c r="HX91" s="63"/>
      <c r="HY91" s="63"/>
      <c r="HZ91" s="63"/>
      <c r="IA91" s="63"/>
      <c r="IB91" s="63"/>
      <c r="IC91" s="63"/>
      <c r="ID91" s="63"/>
      <c r="IE91" s="63"/>
    </row>
    <row r="92" spans="1:239" ht="17" customHeight="1" x14ac:dyDescent="0.15">
      <c r="C92" s="249"/>
      <c r="BI92" s="250"/>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3"/>
      <c r="GY92" s="63"/>
      <c r="GZ92" s="63"/>
      <c r="HA92" s="63"/>
      <c r="HB92" s="63"/>
      <c r="HC92" s="63"/>
      <c r="HD92" s="63"/>
      <c r="HE92" s="63"/>
      <c r="HF92" s="63"/>
      <c r="HG92" s="63"/>
      <c r="HH92" s="63"/>
      <c r="HI92" s="63"/>
      <c r="HJ92" s="63"/>
      <c r="HK92" s="63"/>
      <c r="HL92" s="63"/>
      <c r="HM92" s="63"/>
      <c r="HN92" s="63"/>
      <c r="HO92" s="63"/>
      <c r="HP92" s="63"/>
      <c r="HQ92" s="63"/>
      <c r="HR92" s="63"/>
      <c r="HS92" s="63"/>
      <c r="HT92" s="63"/>
      <c r="HU92" s="63"/>
      <c r="HV92" s="63"/>
      <c r="HW92" s="63"/>
      <c r="HX92" s="63"/>
      <c r="HY92" s="63"/>
      <c r="HZ92" s="63"/>
      <c r="IA92" s="63"/>
      <c r="IB92" s="63"/>
      <c r="IC92" s="63"/>
      <c r="ID92" s="63"/>
      <c r="IE92" s="63"/>
    </row>
    <row r="93" spans="1:239" ht="21" customHeight="1" x14ac:dyDescent="0.15">
      <c r="C93" s="249"/>
      <c r="D93" s="359"/>
      <c r="E93" s="251"/>
      <c r="F93" s="251"/>
      <c r="G93" s="251"/>
      <c r="H93" s="251"/>
      <c r="I93" s="251"/>
      <c r="J93" s="251"/>
      <c r="K93" s="251"/>
      <c r="L93" s="251"/>
      <c r="M93" s="251"/>
      <c r="N93" s="251"/>
      <c r="O93" s="251"/>
      <c r="P93" s="251"/>
      <c r="Q93" s="251"/>
      <c r="R93" s="251"/>
      <c r="S93" s="251"/>
      <c r="T93" s="251"/>
      <c r="U93" s="251"/>
      <c r="V93" s="251"/>
      <c r="W93" s="251"/>
      <c r="X93" s="251"/>
      <c r="Y93" s="251"/>
      <c r="Z93" s="252" t="str">
        <f>Z64</f>
        <v>Variante A</v>
      </c>
      <c r="AA93" s="46"/>
      <c r="AB93" s="46"/>
      <c r="AC93" s="46"/>
      <c r="AD93" s="46"/>
      <c r="AE93" s="46"/>
      <c r="AF93" s="46"/>
      <c r="AG93" s="46"/>
      <c r="AH93" s="46"/>
      <c r="AI93" s="46"/>
      <c r="AJ93" s="46"/>
      <c r="AK93" s="46"/>
      <c r="AL93" s="46"/>
      <c r="AM93" s="46"/>
      <c r="AN93" s="46"/>
      <c r="AO93" s="46"/>
      <c r="AP93" s="251"/>
      <c r="AQ93" s="251"/>
      <c r="AR93" s="251"/>
      <c r="AS93" s="252" t="str">
        <f>AS64</f>
        <v/>
      </c>
      <c r="AT93" s="46"/>
      <c r="AU93" s="46"/>
      <c r="AV93" s="46"/>
      <c r="AW93" s="46"/>
      <c r="AX93" s="46"/>
      <c r="AY93" s="46"/>
      <c r="AZ93" s="46"/>
      <c r="BA93" s="46"/>
      <c r="BB93" s="46"/>
      <c r="BC93" s="46"/>
      <c r="BD93" s="53"/>
      <c r="BE93" s="253"/>
      <c r="BF93" s="53"/>
      <c r="BG93" s="53"/>
      <c r="BH93" s="53"/>
      <c r="BI93" s="250"/>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c r="HP93" s="63"/>
      <c r="HQ93" s="63"/>
      <c r="HR93" s="63"/>
      <c r="HS93" s="63"/>
      <c r="HT93" s="63"/>
      <c r="HU93" s="63"/>
      <c r="HV93" s="63"/>
      <c r="HW93" s="63"/>
      <c r="HX93" s="63"/>
      <c r="HY93" s="63"/>
      <c r="HZ93" s="63"/>
      <c r="IA93" s="63"/>
      <c r="IB93" s="63"/>
      <c r="IC93" s="63"/>
      <c r="ID93" s="63"/>
      <c r="IE93" s="63"/>
    </row>
    <row r="94" spans="1:239" ht="21" customHeight="1" x14ac:dyDescent="0.15">
      <c r="C94" s="249"/>
      <c r="D94" s="359"/>
      <c r="E94" s="251"/>
      <c r="F94" s="251"/>
      <c r="G94" s="251"/>
      <c r="H94" s="251"/>
      <c r="I94" s="251"/>
      <c r="J94" s="251"/>
      <c r="K94" s="251"/>
      <c r="L94" s="251"/>
      <c r="M94" s="251"/>
      <c r="N94" s="251"/>
      <c r="O94" s="251"/>
      <c r="P94" s="251"/>
      <c r="Q94" s="251"/>
      <c r="R94" s="251"/>
      <c r="S94" s="251"/>
      <c r="T94" s="251"/>
      <c r="U94" s="251"/>
      <c r="V94" s="251"/>
      <c r="W94" s="251"/>
      <c r="X94" s="251"/>
      <c r="Y94" s="251"/>
      <c r="Z94" s="109"/>
      <c r="AA94" s="251"/>
      <c r="AB94" s="251"/>
      <c r="AC94" s="251"/>
      <c r="AD94" s="251"/>
      <c r="AE94" s="251"/>
      <c r="AF94" s="251"/>
      <c r="AG94" s="251"/>
      <c r="AH94" s="251"/>
      <c r="AI94" s="251"/>
      <c r="AJ94" s="251"/>
      <c r="AK94" s="251"/>
      <c r="AL94" s="251"/>
      <c r="AM94" s="251"/>
      <c r="AN94" s="251"/>
      <c r="AO94" s="251"/>
      <c r="AP94" s="251"/>
      <c r="AQ94" s="251"/>
      <c r="AR94" s="251"/>
      <c r="AS94" s="109"/>
      <c r="AT94" s="251"/>
      <c r="AU94" s="251"/>
      <c r="AV94" s="251"/>
      <c r="AW94" s="251"/>
      <c r="AX94" s="251"/>
      <c r="AY94" s="251"/>
      <c r="AZ94" s="251"/>
      <c r="BA94" s="251"/>
      <c r="BB94" s="251"/>
      <c r="BC94" s="251"/>
      <c r="BI94" s="250"/>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c r="HP94" s="63"/>
      <c r="HQ94" s="63"/>
      <c r="HR94" s="63"/>
      <c r="HS94" s="63"/>
      <c r="HT94" s="63"/>
      <c r="HU94" s="63"/>
      <c r="HV94" s="63"/>
      <c r="HW94" s="63"/>
      <c r="HX94" s="63"/>
      <c r="HY94" s="63"/>
      <c r="HZ94" s="63"/>
      <c r="IA94" s="63"/>
      <c r="IB94" s="63"/>
      <c r="IC94" s="63"/>
      <c r="ID94" s="63"/>
      <c r="IE94" s="63"/>
    </row>
    <row r="95" spans="1:239" s="124" customFormat="1" ht="17" customHeight="1" x14ac:dyDescent="0.15">
      <c r="A95" s="216"/>
      <c r="C95" s="264"/>
      <c r="D95" s="352">
        <v>3.1</v>
      </c>
      <c r="E95" s="420" t="str">
        <f>X!$C$25</f>
        <v>Specifiche dell'impianto</v>
      </c>
      <c r="AL95" s="270"/>
      <c r="AM95" s="270"/>
      <c r="BE95" s="270"/>
      <c r="BI95" s="266"/>
      <c r="BL95" s="216"/>
      <c r="BM95" s="216"/>
      <c r="BN95" s="216"/>
      <c r="BO95" s="216"/>
      <c r="BP95" s="216"/>
      <c r="BQ95" s="216"/>
      <c r="BR95" s="216"/>
      <c r="BS95" s="216"/>
      <c r="BT95" s="216"/>
      <c r="BU95" s="216"/>
      <c r="BV95" s="216"/>
      <c r="BW95" s="216"/>
      <c r="BX95" s="216"/>
      <c r="BY95" s="216"/>
      <c r="BZ95" s="216"/>
      <c r="CA95" s="216"/>
      <c r="CB95" s="216"/>
      <c r="CC95" s="216"/>
      <c r="CD95" s="216"/>
      <c r="CE95" s="216"/>
      <c r="CF95" s="216"/>
      <c r="CG95" s="216"/>
      <c r="CH95" s="216"/>
      <c r="CI95" s="216"/>
      <c r="CJ95" s="216"/>
      <c r="CK95" s="216"/>
      <c r="CL95" s="216"/>
      <c r="CM95" s="216"/>
      <c r="CN95" s="216"/>
      <c r="CO95" s="216"/>
      <c r="CP95" s="216"/>
      <c r="CQ95" s="216"/>
      <c r="CR95" s="216"/>
      <c r="CS95" s="216"/>
      <c r="CT95" s="216"/>
      <c r="CU95" s="216"/>
      <c r="CV95" s="216"/>
      <c r="CW95" s="216"/>
      <c r="CX95" s="216"/>
      <c r="CY95" s="216"/>
      <c r="CZ95" s="216"/>
      <c r="DA95" s="216"/>
      <c r="DB95" s="216"/>
      <c r="DC95" s="216"/>
      <c r="DD95" s="216"/>
      <c r="DE95" s="216"/>
      <c r="DF95" s="216"/>
      <c r="DG95" s="216"/>
      <c r="DH95" s="216"/>
      <c r="DI95" s="216"/>
      <c r="DJ95" s="216"/>
      <c r="DK95" s="216"/>
      <c r="DL95" s="216"/>
      <c r="DM95" s="216"/>
      <c r="DN95" s="216"/>
      <c r="DO95" s="216"/>
      <c r="DP95" s="216"/>
      <c r="DQ95" s="216"/>
      <c r="DR95" s="216"/>
      <c r="DS95" s="216"/>
      <c r="DT95" s="216"/>
      <c r="DU95" s="216"/>
      <c r="DV95" s="216"/>
      <c r="DW95" s="216"/>
      <c r="DX95" s="216"/>
      <c r="DY95" s="216"/>
      <c r="DZ95" s="216"/>
      <c r="EA95" s="216"/>
      <c r="EB95" s="216"/>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3"/>
      <c r="GY95" s="63"/>
      <c r="GZ95" s="63"/>
      <c r="HA95" s="63"/>
      <c r="HB95" s="63"/>
      <c r="HC95" s="63"/>
      <c r="HD95" s="63"/>
      <c r="HE95" s="63"/>
      <c r="HF95" s="63"/>
      <c r="HG95" s="63"/>
      <c r="HH95" s="63"/>
      <c r="HI95" s="63"/>
      <c r="HJ95" s="63"/>
      <c r="HK95" s="63"/>
      <c r="HL95" s="63"/>
      <c r="HM95" s="63"/>
      <c r="HN95" s="63"/>
      <c r="HO95" s="63"/>
      <c r="HP95" s="63"/>
      <c r="HQ95" s="63"/>
      <c r="HR95" s="63"/>
      <c r="HS95" s="63"/>
      <c r="HT95" s="63"/>
      <c r="HU95" s="63"/>
      <c r="HV95" s="63"/>
      <c r="HW95" s="63"/>
      <c r="HX95" s="63"/>
      <c r="HY95" s="63"/>
      <c r="HZ95" s="63"/>
      <c r="IA95" s="63"/>
      <c r="IB95" s="63"/>
      <c r="IC95" s="63"/>
      <c r="ID95" s="63"/>
      <c r="IE95" s="63"/>
    </row>
    <row r="96" spans="1:239" s="383" customFormat="1" ht="27" customHeight="1" x14ac:dyDescent="0.15">
      <c r="A96" s="646"/>
      <c r="C96" s="670"/>
      <c r="D96" s="671" t="str">
        <f>D45</f>
        <v>Tipo di impianto</v>
      </c>
      <c r="E96" s="671"/>
      <c r="F96" s="671"/>
      <c r="G96" s="671"/>
      <c r="H96" s="671"/>
      <c r="I96" s="671"/>
      <c r="J96" s="671"/>
      <c r="K96" s="671"/>
      <c r="L96" s="671"/>
      <c r="M96" s="671"/>
      <c r="N96" s="671"/>
      <c r="O96" s="671"/>
      <c r="P96" s="671"/>
      <c r="Q96" s="671"/>
      <c r="R96" s="671"/>
      <c r="S96" s="671" t="s">
        <v>15</v>
      </c>
      <c r="T96" s="671"/>
      <c r="U96" s="671"/>
      <c r="V96" s="671"/>
      <c r="W96" s="671"/>
      <c r="X96" s="671"/>
      <c r="Y96" s="671"/>
      <c r="Z96" s="671"/>
      <c r="AA96" s="1608">
        <f>'1 System specification'!AP105</f>
        <v>0</v>
      </c>
      <c r="AB96" s="1608"/>
      <c r="AC96" s="1608"/>
      <c r="AD96" s="1608"/>
      <c r="AE96" s="1608"/>
      <c r="AF96" s="1608"/>
      <c r="AG96" s="1608"/>
      <c r="AH96" s="1608"/>
      <c r="AI96" s="1608"/>
      <c r="AJ96" s="1608"/>
      <c r="AL96" s="671"/>
      <c r="AM96" s="671"/>
      <c r="AN96" s="671"/>
      <c r="AO96" s="671"/>
      <c r="AS96" s="673"/>
      <c r="AT96" s="1608">
        <f>AA96</f>
        <v>0</v>
      </c>
      <c r="AU96" s="1608"/>
      <c r="AV96" s="1608"/>
      <c r="AW96" s="1608"/>
      <c r="AX96" s="1608"/>
      <c r="AY96" s="1608"/>
      <c r="AZ96" s="1608"/>
      <c r="BA96" s="1608"/>
      <c r="BB96" s="1608"/>
      <c r="BC96" s="1608"/>
      <c r="BE96" s="671"/>
      <c r="BF96" s="671"/>
      <c r="BG96" s="671"/>
      <c r="BH96" s="671"/>
      <c r="BI96" s="672"/>
      <c r="BL96" s="646"/>
      <c r="BM96" s="646"/>
      <c r="BN96" s="646"/>
      <c r="BO96" s="646"/>
      <c r="BP96" s="646"/>
      <c r="BQ96" s="646"/>
      <c r="BR96" s="646"/>
      <c r="BS96" s="646"/>
      <c r="BT96" s="646"/>
      <c r="BU96" s="646"/>
      <c r="BV96" s="646"/>
      <c r="BW96" s="646"/>
      <c r="BX96" s="646"/>
      <c r="BY96" s="646"/>
      <c r="BZ96" s="646"/>
      <c r="CA96" s="646"/>
      <c r="CB96" s="646"/>
      <c r="CC96" s="646"/>
      <c r="CD96" s="646"/>
      <c r="CE96" s="646"/>
      <c r="CF96" s="646"/>
      <c r="CG96" s="646"/>
      <c r="CH96" s="646"/>
      <c r="CI96" s="646"/>
      <c r="CJ96" s="646"/>
      <c r="CK96" s="646"/>
      <c r="CL96" s="646"/>
      <c r="CM96" s="646"/>
      <c r="CN96" s="646"/>
      <c r="CO96" s="646"/>
      <c r="CP96" s="646"/>
      <c r="CQ96" s="646"/>
      <c r="CR96" s="646"/>
      <c r="CS96" s="646"/>
      <c r="CT96" s="646"/>
      <c r="CU96" s="646"/>
      <c r="CV96" s="646"/>
      <c r="CW96" s="646"/>
      <c r="CX96" s="646"/>
      <c r="CY96" s="646"/>
      <c r="CZ96" s="646"/>
      <c r="DA96" s="646"/>
      <c r="DB96" s="646"/>
      <c r="DC96" s="646"/>
      <c r="DD96" s="646"/>
      <c r="DE96" s="646"/>
      <c r="DF96" s="646"/>
      <c r="DG96" s="646"/>
      <c r="DH96" s="646"/>
      <c r="DI96" s="646"/>
      <c r="DJ96" s="646"/>
      <c r="DK96" s="646"/>
      <c r="DL96" s="646"/>
      <c r="DM96" s="646"/>
      <c r="DN96" s="646"/>
      <c r="DO96" s="646"/>
      <c r="DP96" s="646"/>
      <c r="DQ96" s="646"/>
      <c r="DR96" s="646"/>
      <c r="DS96" s="646"/>
      <c r="DT96" s="646"/>
      <c r="DU96" s="646"/>
      <c r="DV96" s="646"/>
      <c r="DW96" s="646"/>
      <c r="DX96" s="646"/>
      <c r="DY96" s="646"/>
      <c r="DZ96" s="646"/>
      <c r="EA96" s="646"/>
      <c r="EB96" s="646"/>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3"/>
      <c r="GY96" s="63"/>
      <c r="GZ96" s="63"/>
      <c r="HA96" s="63"/>
      <c r="HB96" s="63"/>
      <c r="HC96" s="63"/>
      <c r="HD96" s="63"/>
      <c r="HE96" s="63"/>
      <c r="HF96" s="63"/>
      <c r="HG96" s="63"/>
      <c r="HH96" s="63"/>
      <c r="HI96" s="63"/>
      <c r="HJ96" s="63"/>
      <c r="HK96" s="63"/>
      <c r="HL96" s="63"/>
      <c r="HM96" s="63"/>
      <c r="HN96" s="63"/>
      <c r="HO96" s="63"/>
      <c r="HP96" s="63"/>
      <c r="HQ96" s="63"/>
      <c r="HR96" s="63"/>
      <c r="HS96" s="63"/>
      <c r="HT96" s="63"/>
      <c r="HU96" s="63"/>
      <c r="HV96" s="63"/>
      <c r="HW96" s="63"/>
      <c r="HX96" s="63"/>
      <c r="HY96" s="63"/>
      <c r="HZ96" s="63"/>
      <c r="IA96" s="63"/>
      <c r="IB96" s="63"/>
      <c r="IC96" s="63"/>
      <c r="ID96" s="63"/>
      <c r="IE96" s="63"/>
    </row>
    <row r="97" spans="1:239" s="27" customFormat="1" ht="17" customHeight="1" x14ac:dyDescent="0.15">
      <c r="A97" s="201"/>
      <c r="C97" s="254"/>
      <c r="D97" s="421" t="str">
        <f>X!$C$166</f>
        <v>Vita</v>
      </c>
      <c r="E97" s="191"/>
      <c r="F97" s="191"/>
      <c r="G97" s="191"/>
      <c r="H97" s="191"/>
      <c r="I97" s="191"/>
      <c r="J97" s="191"/>
      <c r="K97" s="191"/>
      <c r="L97" s="191"/>
      <c r="M97" s="191"/>
      <c r="N97" s="191"/>
      <c r="O97" s="191"/>
      <c r="P97" s="191"/>
      <c r="Q97" s="191"/>
      <c r="R97" s="191"/>
      <c r="S97" s="403" t="str">
        <f>X!$C$131</f>
        <v>Anni</v>
      </c>
      <c r="T97" s="191"/>
      <c r="U97" s="191"/>
      <c r="V97" s="191"/>
      <c r="W97" s="191"/>
      <c r="X97" s="191"/>
      <c r="Y97" s="191"/>
      <c r="Z97" s="191"/>
      <c r="AA97" s="1630">
        <f>AH285</f>
        <v>0</v>
      </c>
      <c r="AB97" s="1630"/>
      <c r="AC97" s="1630"/>
      <c r="AD97" s="1630"/>
      <c r="AE97" s="1630"/>
      <c r="AF97" s="1630"/>
      <c r="AG97" s="1630"/>
      <c r="AH97" s="1630"/>
      <c r="AI97" s="1630"/>
      <c r="AJ97" s="1630"/>
      <c r="AL97" s="182"/>
      <c r="AM97" s="182"/>
      <c r="AN97" s="182"/>
      <c r="AO97" s="182"/>
      <c r="AS97" s="191"/>
      <c r="AT97" s="1630">
        <f>BA285</f>
        <v>0</v>
      </c>
      <c r="AU97" s="1630"/>
      <c r="AV97" s="1630"/>
      <c r="AW97" s="1630"/>
      <c r="AX97" s="1630"/>
      <c r="AY97" s="1630"/>
      <c r="AZ97" s="1630"/>
      <c r="BA97" s="1630"/>
      <c r="BB97" s="1630"/>
      <c r="BC97" s="1630"/>
      <c r="BE97" s="182"/>
      <c r="BF97" s="182"/>
      <c r="BG97" s="182"/>
      <c r="BH97" s="182"/>
      <c r="BI97" s="255"/>
      <c r="BL97" s="201"/>
      <c r="BM97" s="201"/>
      <c r="BN97" s="201"/>
      <c r="BO97" s="201"/>
      <c r="BP97" s="201"/>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3"/>
      <c r="GY97" s="63"/>
      <c r="GZ97" s="63"/>
      <c r="HA97" s="63"/>
      <c r="HB97" s="63"/>
      <c r="HC97" s="63"/>
      <c r="HD97" s="63"/>
      <c r="HE97" s="63"/>
      <c r="HF97" s="63"/>
      <c r="HG97" s="63"/>
      <c r="HH97" s="63"/>
      <c r="HI97" s="63"/>
      <c r="HJ97" s="63"/>
      <c r="HK97" s="63"/>
      <c r="HL97" s="63"/>
      <c r="HM97" s="63"/>
      <c r="HN97" s="63"/>
      <c r="HO97" s="63"/>
      <c r="HP97" s="63"/>
      <c r="HQ97" s="63"/>
      <c r="HR97" s="63"/>
      <c r="HS97" s="63"/>
      <c r="HT97" s="63"/>
      <c r="HU97" s="63"/>
      <c r="HV97" s="63"/>
      <c r="HW97" s="63"/>
      <c r="HX97" s="63"/>
      <c r="HY97" s="63"/>
      <c r="HZ97" s="63"/>
      <c r="IA97" s="63"/>
      <c r="IB97" s="63"/>
      <c r="IC97" s="63"/>
      <c r="ID97" s="63"/>
      <c r="IE97" s="63"/>
    </row>
    <row r="98" spans="1:239" s="27" customFormat="1" ht="17" customHeight="1" x14ac:dyDescent="0.15">
      <c r="A98" s="201"/>
      <c r="C98" s="254"/>
      <c r="D98" s="421" t="str">
        <f>X!$C$145</f>
        <v>Refrigerante</v>
      </c>
      <c r="E98" s="191"/>
      <c r="F98" s="191"/>
      <c r="G98" s="191"/>
      <c r="H98" s="191"/>
      <c r="I98" s="191"/>
      <c r="J98" s="191"/>
      <c r="K98" s="191"/>
      <c r="L98" s="191"/>
      <c r="M98" s="191"/>
      <c r="N98" s="191"/>
      <c r="O98" s="191"/>
      <c r="P98" s="191"/>
      <c r="Q98" s="191"/>
      <c r="R98" s="191"/>
      <c r="S98" s="191" t="s">
        <v>15</v>
      </c>
      <c r="T98" s="191"/>
      <c r="U98" s="191"/>
      <c r="V98" s="191"/>
      <c r="W98" s="191"/>
      <c r="X98" s="191"/>
      <c r="Y98" s="191"/>
      <c r="Z98" s="191"/>
      <c r="AA98" s="1630">
        <f>Z33</f>
        <v>0</v>
      </c>
      <c r="AB98" s="1630"/>
      <c r="AC98" s="1630"/>
      <c r="AD98" s="1630"/>
      <c r="AE98" s="1630"/>
      <c r="AF98" s="1630"/>
      <c r="AG98" s="1630"/>
      <c r="AH98" s="1630"/>
      <c r="AI98" s="1630"/>
      <c r="AJ98" s="1630"/>
      <c r="AL98" s="182"/>
      <c r="AM98" s="182"/>
      <c r="AN98" s="182"/>
      <c r="AO98" s="182"/>
      <c r="AS98" s="191"/>
      <c r="AT98" s="1630">
        <f>AS33</f>
        <v>0</v>
      </c>
      <c r="AU98" s="1630"/>
      <c r="AV98" s="1630"/>
      <c r="AW98" s="1630"/>
      <c r="AX98" s="1630"/>
      <c r="AY98" s="1630"/>
      <c r="AZ98" s="1630"/>
      <c r="BA98" s="1630"/>
      <c r="BB98" s="1630"/>
      <c r="BC98" s="1630"/>
      <c r="BE98" s="182"/>
      <c r="BF98" s="182"/>
      <c r="BG98" s="182"/>
      <c r="BH98" s="182"/>
      <c r="BI98" s="255"/>
      <c r="BL98" s="201"/>
      <c r="BM98" s="201"/>
      <c r="BN98" s="201"/>
      <c r="BO98" s="201"/>
      <c r="BP98" s="201"/>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c r="HP98" s="63"/>
      <c r="HQ98" s="63"/>
      <c r="HR98" s="63"/>
      <c r="HS98" s="63"/>
      <c r="HT98" s="63"/>
      <c r="HU98" s="63"/>
      <c r="HV98" s="63"/>
      <c r="HW98" s="63"/>
      <c r="HX98" s="63"/>
      <c r="HY98" s="63"/>
      <c r="HZ98" s="63"/>
      <c r="IA98" s="63"/>
      <c r="IB98" s="63"/>
      <c r="IC98" s="63"/>
      <c r="ID98" s="63"/>
      <c r="IE98" s="63"/>
    </row>
    <row r="99" spans="1:239" s="27" customFormat="1" ht="17" customHeight="1" x14ac:dyDescent="0.15">
      <c r="A99" s="201"/>
      <c r="C99" s="254"/>
      <c r="D99" s="421" t="str">
        <f>X!$C$119</f>
        <v>Refrigerante GWP</v>
      </c>
      <c r="E99" s="191"/>
      <c r="F99" s="191"/>
      <c r="G99" s="191"/>
      <c r="H99" s="191"/>
      <c r="I99" s="191"/>
      <c r="J99" s="191"/>
      <c r="K99" s="191"/>
      <c r="L99" s="191"/>
      <c r="M99" s="191"/>
      <c r="N99" s="191"/>
      <c r="O99" s="191"/>
      <c r="P99" s="191"/>
      <c r="Q99" s="191"/>
      <c r="R99" s="191"/>
      <c r="S99" s="191" t="s">
        <v>26</v>
      </c>
      <c r="T99" s="191"/>
      <c r="U99" s="191"/>
      <c r="V99" s="191"/>
      <c r="W99" s="191"/>
      <c r="X99" s="191"/>
      <c r="Y99" s="191"/>
      <c r="Z99" s="191"/>
      <c r="AA99" s="1607">
        <f>AH255</f>
        <v>0</v>
      </c>
      <c r="AB99" s="1607"/>
      <c r="AC99" s="1607"/>
      <c r="AD99" s="1607"/>
      <c r="AE99" s="1607"/>
      <c r="AF99" s="1607"/>
      <c r="AG99" s="1607"/>
      <c r="AH99" s="1607"/>
      <c r="AI99" s="1607"/>
      <c r="AJ99" s="1607"/>
      <c r="AL99" s="279"/>
      <c r="AM99" s="279"/>
      <c r="AN99" s="191"/>
      <c r="AO99" s="191"/>
      <c r="AS99" s="191"/>
      <c r="AT99" s="1607">
        <f>BA255</f>
        <v>0</v>
      </c>
      <c r="AU99" s="1607"/>
      <c r="AV99" s="1607"/>
      <c r="AW99" s="1607"/>
      <c r="AX99" s="1607"/>
      <c r="AY99" s="1607"/>
      <c r="AZ99" s="1607"/>
      <c r="BA99" s="1607"/>
      <c r="BB99" s="1607"/>
      <c r="BC99" s="1607"/>
      <c r="BE99" s="279"/>
      <c r="BF99" s="191"/>
      <c r="BG99" s="191"/>
      <c r="BH99" s="191"/>
      <c r="BI99" s="255"/>
      <c r="BL99" s="201"/>
      <c r="BM99" s="201"/>
      <c r="BN99" s="201"/>
      <c r="BO99" s="201"/>
      <c r="BP99" s="201"/>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3"/>
      <c r="GY99" s="63"/>
      <c r="GZ99" s="63"/>
      <c r="HA99" s="63"/>
      <c r="HB99" s="63"/>
      <c r="HC99" s="63"/>
      <c r="HD99" s="63"/>
      <c r="HE99" s="63"/>
      <c r="HF99" s="63"/>
      <c r="HG99" s="63"/>
      <c r="HH99" s="63"/>
      <c r="HI99" s="63"/>
      <c r="HJ99" s="63"/>
      <c r="HK99" s="63"/>
      <c r="HL99" s="63"/>
      <c r="HM99" s="63"/>
      <c r="HN99" s="63"/>
      <c r="HO99" s="63"/>
      <c r="HP99" s="63"/>
      <c r="HQ99" s="63"/>
      <c r="HR99" s="63"/>
      <c r="HS99" s="63"/>
      <c r="HT99" s="63"/>
      <c r="HU99" s="63"/>
      <c r="HV99" s="63"/>
      <c r="HW99" s="63"/>
      <c r="HX99" s="63"/>
      <c r="HY99" s="63"/>
      <c r="HZ99" s="63"/>
      <c r="IA99" s="63"/>
      <c r="IB99" s="63"/>
      <c r="IC99" s="63"/>
      <c r="ID99" s="63"/>
      <c r="IE99" s="63"/>
    </row>
    <row r="100" spans="1:239" s="27" customFormat="1" ht="17" customHeight="1" x14ac:dyDescent="0.15">
      <c r="A100" s="201"/>
      <c r="C100" s="254"/>
      <c r="D100" s="421" t="str">
        <f>X!$C$23</f>
        <v>Carica di riemplemento dell'impianto</v>
      </c>
      <c r="E100" s="191"/>
      <c r="F100" s="191"/>
      <c r="G100" s="191"/>
      <c r="H100" s="191"/>
      <c r="I100" s="191"/>
      <c r="J100" s="191"/>
      <c r="K100" s="191"/>
      <c r="L100" s="191"/>
      <c r="M100" s="191"/>
      <c r="N100" s="191"/>
      <c r="O100" s="191"/>
      <c r="P100" s="191"/>
      <c r="Q100" s="191"/>
      <c r="R100" s="191"/>
      <c r="S100" s="191" t="s">
        <v>19</v>
      </c>
      <c r="T100" s="191"/>
      <c r="U100" s="191"/>
      <c r="V100" s="191"/>
      <c r="W100" s="191"/>
      <c r="X100" s="191"/>
      <c r="Y100" s="191"/>
      <c r="Z100" s="191"/>
      <c r="AA100" s="1630">
        <f>Z38</f>
        <v>0</v>
      </c>
      <c r="AB100" s="1630"/>
      <c r="AC100" s="1630"/>
      <c r="AD100" s="1630"/>
      <c r="AE100" s="1630"/>
      <c r="AF100" s="1630"/>
      <c r="AG100" s="1630"/>
      <c r="AH100" s="1630"/>
      <c r="AI100" s="1630"/>
      <c r="AJ100" s="1630"/>
      <c r="AL100" s="182"/>
      <c r="AM100" s="182"/>
      <c r="AN100" s="182"/>
      <c r="AO100" s="182"/>
      <c r="AS100" s="191"/>
      <c r="AT100" s="1630">
        <f>AS38</f>
        <v>0</v>
      </c>
      <c r="AU100" s="1630"/>
      <c r="AV100" s="1630"/>
      <c r="AW100" s="1630"/>
      <c r="AX100" s="1630"/>
      <c r="AY100" s="1630"/>
      <c r="AZ100" s="1630"/>
      <c r="BA100" s="1630"/>
      <c r="BB100" s="1630"/>
      <c r="BC100" s="1630"/>
      <c r="BE100" s="182"/>
      <c r="BF100" s="182"/>
      <c r="BG100" s="182"/>
      <c r="BH100" s="182"/>
      <c r="BI100" s="255"/>
      <c r="BL100" s="201"/>
      <c r="BM100" s="201"/>
      <c r="BN100" s="201"/>
      <c r="BO100" s="201"/>
      <c r="BP100" s="201"/>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3"/>
      <c r="GY100" s="63"/>
      <c r="GZ100" s="63"/>
      <c r="HA100" s="63"/>
      <c r="HB100" s="63"/>
      <c r="HC100" s="63"/>
      <c r="HD100" s="63"/>
      <c r="HE100" s="63"/>
      <c r="HF100" s="63"/>
      <c r="HG100" s="63"/>
      <c r="HH100" s="63"/>
      <c r="HI100" s="63"/>
      <c r="HJ100" s="63"/>
      <c r="HK100" s="63"/>
      <c r="HL100" s="63"/>
      <c r="HM100" s="63"/>
      <c r="HN100" s="63"/>
      <c r="HO100" s="63"/>
      <c r="HP100" s="63"/>
      <c r="HQ100" s="63"/>
      <c r="HR100" s="63"/>
      <c r="HS100" s="63"/>
      <c r="HT100" s="63"/>
      <c r="HU100" s="63"/>
      <c r="HV100" s="63"/>
      <c r="HW100" s="63"/>
      <c r="HX100" s="63"/>
      <c r="HY100" s="63"/>
      <c r="HZ100" s="63"/>
      <c r="IA100" s="63"/>
      <c r="IB100" s="63"/>
      <c r="IC100" s="63"/>
      <c r="ID100" s="63"/>
      <c r="IE100" s="63"/>
    </row>
    <row r="101" spans="1:239" s="27" customFormat="1" ht="17" customHeight="1" x14ac:dyDescent="0.15">
      <c r="A101" s="201"/>
      <c r="C101" s="254"/>
      <c r="D101" s="421" t="str">
        <f>X!$C$94</f>
        <v>Consumo elettricità impianto di refrigerazione</v>
      </c>
      <c r="E101" s="191"/>
      <c r="F101" s="191"/>
      <c r="G101" s="191"/>
      <c r="H101" s="191"/>
      <c r="I101" s="191"/>
      <c r="J101" s="191"/>
      <c r="K101" s="191"/>
      <c r="L101" s="191"/>
      <c r="M101" s="191"/>
      <c r="N101" s="191"/>
      <c r="O101" s="191"/>
      <c r="P101" s="191"/>
      <c r="Q101" s="191"/>
      <c r="R101" s="191"/>
      <c r="S101" s="191" t="s">
        <v>20</v>
      </c>
      <c r="T101" s="191"/>
      <c r="U101" s="191"/>
      <c r="V101" s="191"/>
      <c r="W101" s="191"/>
      <c r="X101" s="251"/>
      <c r="Y101" s="251"/>
      <c r="Z101" s="191"/>
      <c r="AA101" s="1607">
        <f>AA49</f>
        <v>0</v>
      </c>
      <c r="AB101" s="1607"/>
      <c r="AC101" s="1607"/>
      <c r="AD101" s="1607"/>
      <c r="AE101" s="1607"/>
      <c r="AF101" s="1607"/>
      <c r="AG101" s="1607"/>
      <c r="AH101" s="1607"/>
      <c r="AI101" s="1607"/>
      <c r="AJ101" s="1607"/>
      <c r="AL101" s="182"/>
      <c r="AM101" s="182"/>
      <c r="AN101" s="182"/>
      <c r="AO101" s="182"/>
      <c r="AS101" s="191"/>
      <c r="AT101" s="1607">
        <f>AT49</f>
        <v>0</v>
      </c>
      <c r="AU101" s="1607"/>
      <c r="AV101" s="1607"/>
      <c r="AW101" s="1607"/>
      <c r="AX101" s="1607"/>
      <c r="AY101" s="1607"/>
      <c r="AZ101" s="1607"/>
      <c r="BA101" s="1607"/>
      <c r="BB101" s="1607"/>
      <c r="BC101" s="1607"/>
      <c r="BE101" s="182"/>
      <c r="BF101" s="182"/>
      <c r="BG101" s="182"/>
      <c r="BH101" s="182"/>
      <c r="BI101" s="255"/>
      <c r="BL101" s="201"/>
      <c r="BM101" s="201"/>
      <c r="BN101" s="201"/>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3"/>
      <c r="GY101" s="63"/>
      <c r="GZ101" s="63"/>
      <c r="HA101" s="63"/>
      <c r="HB101" s="63"/>
      <c r="HC101" s="63"/>
      <c r="HD101" s="63"/>
      <c r="HE101" s="63"/>
      <c r="HF101" s="63"/>
      <c r="HG101" s="63"/>
      <c r="HH101" s="63"/>
      <c r="HI101" s="63"/>
      <c r="HJ101" s="63"/>
      <c r="HK101" s="63"/>
      <c r="HL101" s="63"/>
      <c r="HM101" s="63"/>
      <c r="HN101" s="63"/>
      <c r="HO101" s="63"/>
      <c r="HP101" s="63"/>
      <c r="HQ101" s="63"/>
      <c r="HR101" s="63"/>
      <c r="HS101" s="63"/>
      <c r="HT101" s="63"/>
      <c r="HU101" s="63"/>
      <c r="HV101" s="63"/>
      <c r="HW101" s="63"/>
      <c r="HX101" s="63"/>
      <c r="HY101" s="63"/>
      <c r="HZ101" s="63"/>
      <c r="IA101" s="63"/>
      <c r="IB101" s="63"/>
      <c r="IC101" s="63"/>
      <c r="ID101" s="63"/>
      <c r="IE101" s="63"/>
    </row>
    <row r="102" spans="1:239" s="168" customFormat="1" ht="28" customHeight="1" x14ac:dyDescent="0.15">
      <c r="A102" s="782"/>
      <c r="C102" s="256"/>
      <c r="D102" s="467" t="str">
        <f>X!C301</f>
        <v>Tipo di compensazione del CO2</v>
      </c>
      <c r="E102" s="243"/>
      <c r="F102" s="243"/>
      <c r="G102" s="243"/>
      <c r="H102" s="243"/>
      <c r="I102" s="243"/>
      <c r="J102" s="243"/>
      <c r="K102" s="243"/>
      <c r="L102" s="243"/>
      <c r="M102" s="243"/>
      <c r="N102" s="243"/>
      <c r="O102" s="243"/>
      <c r="P102" s="243"/>
      <c r="Q102" s="243"/>
      <c r="R102" s="243"/>
      <c r="S102" s="243"/>
      <c r="T102" s="243"/>
      <c r="U102" s="243"/>
      <c r="V102" s="243"/>
      <c r="W102" s="243"/>
      <c r="X102" s="257"/>
      <c r="Y102" s="257"/>
      <c r="Z102" s="243"/>
      <c r="AA102" s="1633">
        <f>Z43</f>
        <v>0</v>
      </c>
      <c r="AB102" s="1633"/>
      <c r="AC102" s="1633"/>
      <c r="AD102" s="1633"/>
      <c r="AE102" s="1633"/>
      <c r="AF102" s="1633"/>
      <c r="AG102" s="1633"/>
      <c r="AH102" s="1633"/>
      <c r="AI102" s="1633"/>
      <c r="AJ102" s="1633"/>
      <c r="AL102" s="182"/>
      <c r="AM102" s="182"/>
      <c r="AN102" s="182"/>
      <c r="AO102" s="182"/>
      <c r="AS102" s="243"/>
      <c r="AT102" s="1611">
        <f>AS43</f>
        <v>0</v>
      </c>
      <c r="AU102" s="1611"/>
      <c r="AV102" s="1611"/>
      <c r="AW102" s="1611"/>
      <c r="AX102" s="1611"/>
      <c r="AY102" s="1611"/>
      <c r="AZ102" s="1611"/>
      <c r="BA102" s="1611"/>
      <c r="BB102" s="1611"/>
      <c r="BC102" s="1611"/>
      <c r="BE102" s="182"/>
      <c r="BF102" s="182"/>
      <c r="BG102" s="182"/>
      <c r="BH102" s="182"/>
      <c r="BI102" s="258"/>
      <c r="BL102" s="782"/>
      <c r="BM102" s="782"/>
      <c r="BN102" s="782"/>
      <c r="BO102" s="782"/>
      <c r="BP102" s="782"/>
      <c r="BQ102" s="782"/>
      <c r="BR102" s="782"/>
      <c r="BS102" s="782"/>
      <c r="BT102" s="782"/>
      <c r="BU102" s="782"/>
      <c r="BV102" s="782"/>
      <c r="BW102" s="782"/>
      <c r="BX102" s="782"/>
      <c r="BY102" s="782"/>
      <c r="BZ102" s="782"/>
      <c r="CA102" s="782"/>
      <c r="CB102" s="782"/>
      <c r="CC102" s="782"/>
      <c r="CD102" s="782"/>
      <c r="CE102" s="782"/>
      <c r="CF102" s="782"/>
      <c r="CG102" s="782"/>
      <c r="CH102" s="782"/>
      <c r="CI102" s="782"/>
      <c r="CJ102" s="782"/>
      <c r="CK102" s="782"/>
      <c r="CL102" s="782"/>
      <c r="CM102" s="782"/>
      <c r="CN102" s="782"/>
      <c r="CO102" s="782"/>
      <c r="CP102" s="782"/>
      <c r="CQ102" s="782"/>
      <c r="CR102" s="782"/>
      <c r="CS102" s="782"/>
      <c r="CT102" s="782"/>
      <c r="CU102" s="782"/>
      <c r="CV102" s="782"/>
      <c r="CW102" s="782"/>
      <c r="CX102" s="782"/>
      <c r="CY102" s="782"/>
      <c r="CZ102" s="782"/>
      <c r="DA102" s="782"/>
      <c r="DB102" s="782"/>
      <c r="DC102" s="782"/>
      <c r="DD102" s="782"/>
      <c r="DE102" s="782"/>
      <c r="DF102" s="782"/>
      <c r="DG102" s="782"/>
      <c r="DH102" s="782"/>
      <c r="DI102" s="782"/>
      <c r="DJ102" s="782"/>
      <c r="DK102" s="782"/>
      <c r="DL102" s="782"/>
      <c r="DM102" s="782"/>
      <c r="DN102" s="782"/>
      <c r="DO102" s="782"/>
      <c r="DP102" s="782"/>
      <c r="DQ102" s="782"/>
      <c r="DR102" s="782"/>
      <c r="DS102" s="782"/>
      <c r="DT102" s="782"/>
      <c r="DU102" s="782"/>
      <c r="DV102" s="782"/>
      <c r="DW102" s="782"/>
      <c r="DX102" s="782"/>
      <c r="DY102" s="782"/>
      <c r="DZ102" s="782"/>
      <c r="EA102" s="782"/>
      <c r="EB102" s="782"/>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3"/>
      <c r="HB102" s="63"/>
      <c r="HC102" s="63"/>
      <c r="HD102" s="63"/>
      <c r="HE102" s="63"/>
      <c r="HF102" s="63"/>
      <c r="HG102" s="63"/>
      <c r="HH102" s="63"/>
      <c r="HI102" s="63"/>
      <c r="HJ102" s="63"/>
      <c r="HK102" s="63"/>
      <c r="HL102" s="63"/>
      <c r="HM102" s="63"/>
      <c r="HN102" s="63"/>
      <c r="HO102" s="63"/>
      <c r="HP102" s="63"/>
      <c r="HQ102" s="63"/>
      <c r="HR102" s="63"/>
      <c r="HS102" s="63"/>
      <c r="HT102" s="63"/>
      <c r="HU102" s="63"/>
      <c r="HV102" s="63"/>
      <c r="HW102" s="63"/>
      <c r="HX102" s="63"/>
      <c r="HY102" s="63"/>
      <c r="HZ102" s="63"/>
      <c r="IA102" s="63"/>
      <c r="IB102" s="63"/>
      <c r="IC102" s="63"/>
      <c r="ID102" s="63"/>
      <c r="IE102" s="63"/>
    </row>
    <row r="103" spans="1:239" s="27" customFormat="1" ht="17" customHeight="1" x14ac:dyDescent="0.15">
      <c r="A103" s="201"/>
      <c r="C103" s="254"/>
      <c r="D103" s="421" t="str">
        <f>X!C195</f>
        <v>Prezzo compensazione CO2</v>
      </c>
      <c r="E103" s="191"/>
      <c r="F103" s="191"/>
      <c r="G103" s="191"/>
      <c r="H103" s="191"/>
      <c r="I103" s="191"/>
      <c r="J103" s="191"/>
      <c r="K103" s="191"/>
      <c r="L103" s="191"/>
      <c r="M103" s="191"/>
      <c r="N103" s="191"/>
      <c r="O103" s="191"/>
      <c r="P103" s="191"/>
      <c r="Q103" s="191"/>
      <c r="R103" s="191"/>
      <c r="S103" s="191" t="s">
        <v>64</v>
      </c>
      <c r="T103" s="191"/>
      <c r="U103" s="191"/>
      <c r="V103" s="191"/>
      <c r="W103" s="191"/>
      <c r="X103" s="251"/>
      <c r="Y103" s="251"/>
      <c r="Z103" s="191"/>
      <c r="AA103" s="1634">
        <f>AH274</f>
        <v>29</v>
      </c>
      <c r="AB103" s="1634"/>
      <c r="AC103" s="1634"/>
      <c r="AD103" s="1634"/>
      <c r="AE103" s="1634"/>
      <c r="AF103" s="1634"/>
      <c r="AG103" s="1634"/>
      <c r="AH103" s="1634"/>
      <c r="AI103" s="1634"/>
      <c r="AJ103" s="1634"/>
      <c r="AL103" s="182"/>
      <c r="AM103" s="182"/>
      <c r="AN103" s="182"/>
      <c r="AO103" s="182"/>
      <c r="AS103" s="191"/>
      <c r="AT103" s="1603">
        <f>BA274</f>
        <v>29</v>
      </c>
      <c r="AU103" s="1603"/>
      <c r="AV103" s="1603"/>
      <c r="AW103" s="1603"/>
      <c r="AX103" s="1603"/>
      <c r="AY103" s="1603"/>
      <c r="AZ103" s="1603"/>
      <c r="BA103" s="1603"/>
      <c r="BB103" s="1603"/>
      <c r="BC103" s="1603"/>
      <c r="BE103" s="182"/>
      <c r="BF103" s="182"/>
      <c r="BG103" s="182"/>
      <c r="BH103" s="182"/>
      <c r="BI103" s="255"/>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63"/>
      <c r="ED103" s="63"/>
      <c r="EE103" s="63"/>
      <c r="EF103" s="63"/>
      <c r="EG103" s="63"/>
      <c r="EH103" s="63"/>
      <c r="EI103" s="63"/>
      <c r="EJ103" s="63"/>
      <c r="EK103" s="63"/>
      <c r="EL103" s="63"/>
      <c r="EM103" s="63"/>
      <c r="EN103" s="63"/>
      <c r="EO103" s="63"/>
      <c r="EP103" s="63"/>
      <c r="EQ103" s="63"/>
      <c r="ER103" s="63"/>
      <c r="ES103" s="63"/>
      <c r="ET103" s="63"/>
      <c r="EU103" s="63"/>
      <c r="EV103" s="63"/>
      <c r="EW103" s="63"/>
      <c r="EX103" s="63"/>
      <c r="EY103" s="63"/>
      <c r="EZ103" s="63"/>
      <c r="FA103" s="63"/>
      <c r="FB103" s="63"/>
      <c r="FC103" s="63"/>
      <c r="FD103" s="63"/>
      <c r="FE103" s="63"/>
      <c r="FF103" s="63"/>
      <c r="FG103" s="63"/>
      <c r="FH103" s="63"/>
      <c r="FI103" s="63"/>
      <c r="FJ103" s="63"/>
      <c r="FK103" s="63"/>
      <c r="FL103" s="63"/>
      <c r="FM103" s="63"/>
      <c r="FN103" s="63"/>
      <c r="FO103" s="63"/>
      <c r="FP103" s="63"/>
      <c r="FQ103" s="63"/>
      <c r="FR103" s="63"/>
      <c r="FS103" s="63"/>
      <c r="FT103" s="63"/>
      <c r="FU103" s="63"/>
      <c r="FV103" s="63"/>
      <c r="FW103" s="63"/>
      <c r="FX103" s="63"/>
      <c r="FY103" s="63"/>
      <c r="FZ103" s="63"/>
      <c r="GA103" s="63"/>
      <c r="GB103" s="63"/>
      <c r="GC103" s="63"/>
      <c r="GD103" s="63"/>
      <c r="GE103" s="63"/>
      <c r="GF103" s="63"/>
      <c r="GG103" s="63"/>
      <c r="GH103" s="63"/>
      <c r="GI103" s="63"/>
      <c r="GJ103" s="63"/>
      <c r="GK103" s="63"/>
      <c r="GL103" s="63"/>
      <c r="GM103" s="63"/>
      <c r="GN103" s="63"/>
      <c r="GO103" s="63"/>
      <c r="GP103" s="63"/>
      <c r="GQ103" s="63"/>
      <c r="GR103" s="63"/>
      <c r="GS103" s="63"/>
      <c r="GT103" s="63"/>
      <c r="GU103" s="63"/>
      <c r="GV103" s="63"/>
      <c r="GW103" s="63"/>
      <c r="GX103" s="63"/>
      <c r="GY103" s="63"/>
      <c r="GZ103" s="63"/>
      <c r="HA103" s="63"/>
      <c r="HB103" s="63"/>
      <c r="HC103" s="63"/>
      <c r="HD103" s="63"/>
      <c r="HE103" s="63"/>
      <c r="HF103" s="63"/>
      <c r="HG103" s="63"/>
      <c r="HH103" s="63"/>
      <c r="HI103" s="63"/>
      <c r="HJ103" s="63"/>
      <c r="HK103" s="63"/>
      <c r="HL103" s="63"/>
      <c r="HM103" s="63"/>
      <c r="HN103" s="63"/>
      <c r="HO103" s="63"/>
      <c r="HP103" s="63"/>
      <c r="HQ103" s="63"/>
      <c r="HR103" s="63"/>
      <c r="HS103" s="63"/>
      <c r="HT103" s="63"/>
      <c r="HU103" s="63"/>
      <c r="HV103" s="63"/>
      <c r="HW103" s="63"/>
      <c r="HX103" s="63"/>
      <c r="HY103" s="63"/>
      <c r="HZ103" s="63"/>
      <c r="IA103" s="63"/>
      <c r="IB103" s="63"/>
      <c r="IC103" s="63"/>
      <c r="ID103" s="63"/>
      <c r="IE103" s="63"/>
    </row>
    <row r="104" spans="1:239" s="27" customFormat="1" ht="17" customHeight="1" x14ac:dyDescent="0.15">
      <c r="A104" s="201"/>
      <c r="C104" s="254"/>
      <c r="D104" s="55"/>
      <c r="AL104" s="93"/>
      <c r="AM104" s="93"/>
      <c r="BE104" s="93"/>
      <c r="BI104" s="255"/>
      <c r="BL104" s="201"/>
      <c r="BM104" s="201"/>
      <c r="BN104" s="201"/>
      <c r="BO104" s="201"/>
      <c r="BP104" s="201"/>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63"/>
      <c r="ED104" s="63"/>
      <c r="EE104" s="63"/>
      <c r="EF104" s="63"/>
      <c r="EG104" s="63"/>
      <c r="EH104" s="63"/>
      <c r="EI104" s="63"/>
      <c r="EJ104" s="63"/>
      <c r="EK104" s="63"/>
      <c r="EL104" s="63"/>
      <c r="EM104" s="63"/>
      <c r="EN104" s="63"/>
      <c r="EO104" s="63"/>
      <c r="EP104" s="63"/>
      <c r="EQ104" s="63"/>
      <c r="ER104" s="63"/>
      <c r="ES104" s="63"/>
      <c r="ET104" s="63"/>
      <c r="EU104" s="63"/>
      <c r="EV104" s="63"/>
      <c r="EW104" s="63"/>
      <c r="EX104" s="63"/>
      <c r="EY104" s="63"/>
      <c r="EZ104" s="63"/>
      <c r="FA104" s="63"/>
      <c r="FB104" s="63"/>
      <c r="FC104" s="63"/>
      <c r="FD104" s="63"/>
      <c r="FE104" s="63"/>
      <c r="FF104" s="63"/>
      <c r="FG104" s="63"/>
      <c r="FH104" s="63"/>
      <c r="FI104" s="63"/>
      <c r="FJ104" s="63"/>
      <c r="FK104" s="63"/>
      <c r="FL104" s="63"/>
      <c r="FM104" s="63"/>
      <c r="FN104" s="63"/>
      <c r="FO104" s="63"/>
      <c r="FP104" s="63"/>
      <c r="FQ104" s="63"/>
      <c r="FR104" s="63"/>
      <c r="FS104" s="63"/>
      <c r="FT104" s="63"/>
      <c r="FU104" s="63"/>
      <c r="FV104" s="63"/>
      <c r="FW104" s="63"/>
      <c r="FX104" s="63"/>
      <c r="FY104" s="63"/>
      <c r="FZ104" s="63"/>
      <c r="GA104" s="63"/>
      <c r="GB104" s="63"/>
      <c r="GC104" s="63"/>
      <c r="GD104" s="63"/>
      <c r="GE104" s="63"/>
      <c r="GF104" s="63"/>
      <c r="GG104" s="63"/>
      <c r="GH104" s="63"/>
      <c r="GI104" s="63"/>
      <c r="GJ104" s="63"/>
      <c r="GK104" s="63"/>
      <c r="GL104" s="63"/>
      <c r="GM104" s="63"/>
      <c r="GN104" s="63"/>
      <c r="GO104" s="63"/>
      <c r="GP104" s="63"/>
      <c r="GQ104" s="63"/>
      <c r="GR104" s="63"/>
      <c r="GS104" s="63"/>
      <c r="GT104" s="63"/>
      <c r="GU104" s="63"/>
      <c r="GV104" s="63"/>
      <c r="GW104" s="63"/>
      <c r="GX104" s="63"/>
      <c r="GY104" s="63"/>
      <c r="GZ104" s="63"/>
      <c r="HA104" s="63"/>
      <c r="HB104" s="63"/>
      <c r="HC104" s="63"/>
      <c r="HD104" s="63"/>
      <c r="HE104" s="63"/>
      <c r="HF104" s="63"/>
      <c r="HG104" s="63"/>
      <c r="HH104" s="63"/>
      <c r="HI104" s="63"/>
      <c r="HJ104" s="63"/>
      <c r="HK104" s="63"/>
      <c r="HL104" s="63"/>
      <c r="HM104" s="63"/>
      <c r="HN104" s="63"/>
      <c r="HO104" s="63"/>
      <c r="HP104" s="63"/>
      <c r="HQ104" s="63"/>
      <c r="HR104" s="63"/>
      <c r="HS104" s="63"/>
      <c r="HT104" s="63"/>
      <c r="HU104" s="63"/>
      <c r="HV104" s="63"/>
      <c r="HW104" s="63"/>
      <c r="HX104" s="63"/>
      <c r="HY104" s="63"/>
      <c r="HZ104" s="63"/>
      <c r="IA104" s="63"/>
      <c r="IB104" s="63"/>
      <c r="IC104" s="63"/>
      <c r="ID104" s="63"/>
      <c r="IE104" s="63"/>
    </row>
    <row r="105" spans="1:239" s="124" customFormat="1" ht="17" customHeight="1" x14ac:dyDescent="0.15">
      <c r="A105" s="216"/>
      <c r="C105" s="264"/>
      <c r="D105" s="352">
        <v>3.2</v>
      </c>
      <c r="E105" s="420" t="str">
        <f>X!C361</f>
        <v>Calcolo delle emissioni di CO2 causate da perdite di prodotti refrigeranti (in caso di lavori di riparazione, manutenzione e dovute a dispersione)</v>
      </c>
      <c r="AL105" s="270"/>
      <c r="AM105" s="270"/>
      <c r="BE105" s="270"/>
      <c r="BI105" s="266"/>
      <c r="BL105" s="216"/>
      <c r="BM105" s="216"/>
      <c r="BN105" s="201"/>
      <c r="BO105" s="216"/>
      <c r="BP105" s="216"/>
      <c r="BQ105" s="216"/>
      <c r="BR105" s="216"/>
      <c r="BS105" s="216"/>
      <c r="BT105" s="216"/>
      <c r="BU105" s="216"/>
      <c r="BV105" s="216"/>
      <c r="BW105" s="216"/>
      <c r="BX105" s="216"/>
      <c r="BY105" s="216"/>
      <c r="BZ105" s="216"/>
      <c r="CA105" s="216"/>
      <c r="CB105" s="216"/>
      <c r="CC105" s="216"/>
      <c r="CD105" s="216"/>
      <c r="CE105" s="216"/>
      <c r="CF105" s="216"/>
      <c r="CG105" s="216"/>
      <c r="CH105" s="216"/>
      <c r="CI105" s="216"/>
      <c r="CJ105" s="216"/>
      <c r="CK105" s="216"/>
      <c r="CL105" s="216"/>
      <c r="CM105" s="216"/>
      <c r="CN105" s="216"/>
      <c r="CO105" s="216"/>
      <c r="CP105" s="216"/>
      <c r="CQ105" s="216"/>
      <c r="CR105" s="216"/>
      <c r="CS105" s="216"/>
      <c r="CT105" s="216"/>
      <c r="CU105" s="216"/>
      <c r="CV105" s="216"/>
      <c r="CW105" s="216"/>
      <c r="CX105" s="216"/>
      <c r="CY105" s="216"/>
      <c r="CZ105" s="216"/>
      <c r="DA105" s="216"/>
      <c r="DB105" s="216"/>
      <c r="DC105" s="216"/>
      <c r="DD105" s="216"/>
      <c r="DE105" s="216"/>
      <c r="DF105" s="216"/>
      <c r="DG105" s="216"/>
      <c r="DH105" s="216"/>
      <c r="DI105" s="216"/>
      <c r="DJ105" s="216"/>
      <c r="DK105" s="216"/>
      <c r="DL105" s="216"/>
      <c r="DM105" s="216"/>
      <c r="DN105" s="216"/>
      <c r="DO105" s="216"/>
      <c r="DP105" s="216"/>
      <c r="DQ105" s="216"/>
      <c r="DR105" s="216"/>
      <c r="DS105" s="216"/>
      <c r="DT105" s="216"/>
      <c r="DU105" s="216"/>
      <c r="DV105" s="216"/>
      <c r="DW105" s="216"/>
      <c r="DX105" s="216"/>
      <c r="DY105" s="216"/>
      <c r="DZ105" s="216"/>
      <c r="EA105" s="216"/>
      <c r="EB105" s="216"/>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3"/>
      <c r="GY105" s="63"/>
      <c r="GZ105" s="63"/>
      <c r="HA105" s="63"/>
      <c r="HB105" s="63"/>
      <c r="HC105" s="63"/>
      <c r="HD105" s="63"/>
      <c r="HE105" s="63"/>
      <c r="HF105" s="63"/>
      <c r="HG105" s="63"/>
      <c r="HH105" s="63"/>
      <c r="HI105" s="63"/>
      <c r="HJ105" s="63"/>
      <c r="HK105" s="63"/>
      <c r="HL105" s="63"/>
      <c r="HM105" s="63"/>
      <c r="HN105" s="63"/>
      <c r="HO105" s="63"/>
      <c r="HP105" s="63"/>
      <c r="HQ105" s="63"/>
      <c r="HR105" s="63"/>
      <c r="HS105" s="63"/>
      <c r="HT105" s="63"/>
      <c r="HU105" s="63"/>
      <c r="HV105" s="63"/>
      <c r="HW105" s="63"/>
      <c r="HX105" s="63"/>
      <c r="HY105" s="63"/>
      <c r="HZ105" s="63"/>
      <c r="IA105" s="63"/>
      <c r="IB105" s="63"/>
      <c r="IC105" s="63"/>
      <c r="ID105" s="63"/>
      <c r="IE105" s="63"/>
    </row>
    <row r="106" spans="1:239" s="27" customFormat="1" ht="17" customHeight="1" x14ac:dyDescent="0.15">
      <c r="A106" s="201"/>
      <c r="C106" s="254"/>
      <c r="D106" s="422" t="str">
        <f>X!C362</f>
        <v>Perdite di prodotti refrigeranti all'anno</v>
      </c>
      <c r="E106" s="182"/>
      <c r="F106" s="182"/>
      <c r="G106" s="182"/>
      <c r="H106" s="182"/>
      <c r="I106" s="182"/>
      <c r="J106" s="182"/>
      <c r="K106" s="182"/>
      <c r="L106" s="182"/>
      <c r="M106" s="182"/>
      <c r="N106" s="182"/>
      <c r="O106" s="182"/>
      <c r="P106" s="182"/>
      <c r="Q106" s="182"/>
      <c r="R106" s="182"/>
      <c r="S106" s="182" t="s">
        <v>28</v>
      </c>
      <c r="T106" s="182"/>
      <c r="U106" s="182"/>
      <c r="V106" s="182"/>
      <c r="W106" s="182"/>
      <c r="X106" s="182"/>
      <c r="Y106" s="182"/>
      <c r="Z106" s="182"/>
      <c r="AA106" s="1334">
        <f>K369</f>
        <v>1</v>
      </c>
      <c r="AB106" s="1334"/>
      <c r="AC106" s="1334"/>
      <c r="AD106" s="1334"/>
      <c r="AE106" s="1334"/>
      <c r="AF106" s="1334"/>
      <c r="AG106" s="1334"/>
      <c r="AH106" s="1334"/>
      <c r="AI106" s="1334"/>
      <c r="AJ106" s="1334">
        <v>0.15</v>
      </c>
      <c r="AL106" s="182"/>
      <c r="AM106" s="182"/>
      <c r="AN106" s="182"/>
      <c r="AO106" s="182"/>
      <c r="AS106" s="182"/>
      <c r="AT106" s="1334">
        <f>K413</f>
        <v>1</v>
      </c>
      <c r="AU106" s="1334"/>
      <c r="AV106" s="1334"/>
      <c r="AW106" s="1334"/>
      <c r="AX106" s="1334"/>
      <c r="AY106" s="1334"/>
      <c r="AZ106" s="1334"/>
      <c r="BA106" s="1334"/>
      <c r="BB106" s="1334"/>
      <c r="BC106" s="1334">
        <v>0.15</v>
      </c>
      <c r="BE106" s="182"/>
      <c r="BF106" s="182"/>
      <c r="BG106" s="182"/>
      <c r="BH106" s="182"/>
      <c r="BI106" s="255"/>
      <c r="BL106" s="201"/>
      <c r="BM106" s="201"/>
      <c r="BN106" s="201"/>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63"/>
      <c r="ED106" s="63"/>
      <c r="EE106" s="63"/>
      <c r="EF106" s="63"/>
      <c r="EG106" s="63"/>
      <c r="EH106" s="63"/>
      <c r="EI106" s="63"/>
      <c r="EJ106" s="63"/>
      <c r="EK106" s="63"/>
      <c r="EL106" s="63"/>
      <c r="EM106" s="63"/>
      <c r="EN106" s="63"/>
      <c r="EO106" s="63"/>
      <c r="EP106" s="63"/>
      <c r="EQ106" s="63"/>
      <c r="ER106" s="63"/>
      <c r="ES106" s="63"/>
      <c r="ET106" s="63"/>
      <c r="EU106" s="63"/>
      <c r="EV106" s="63"/>
      <c r="EW106" s="63"/>
      <c r="EX106" s="63"/>
      <c r="EY106" s="63"/>
      <c r="EZ106" s="63"/>
      <c r="FA106" s="63"/>
      <c r="FB106" s="63"/>
      <c r="FC106" s="63"/>
      <c r="FD106" s="63"/>
      <c r="FE106" s="63"/>
      <c r="FF106" s="63"/>
      <c r="FG106" s="63"/>
      <c r="FH106" s="63"/>
      <c r="FI106" s="63"/>
      <c r="FJ106" s="63"/>
      <c r="FK106" s="63"/>
      <c r="FL106" s="63"/>
      <c r="FM106" s="63"/>
      <c r="FN106" s="63"/>
      <c r="FO106" s="63"/>
      <c r="FP106" s="63"/>
      <c r="FQ106" s="63"/>
      <c r="FR106" s="63"/>
      <c r="FS106" s="63"/>
      <c r="FT106" s="63"/>
      <c r="FU106" s="63"/>
      <c r="FV106" s="63"/>
      <c r="FW106" s="63"/>
      <c r="FX106" s="63"/>
      <c r="FY106" s="63"/>
      <c r="FZ106" s="63"/>
      <c r="GA106" s="63"/>
      <c r="GB106" s="63"/>
      <c r="GC106" s="63"/>
      <c r="GD106" s="63"/>
      <c r="GE106" s="63"/>
      <c r="GF106" s="63"/>
      <c r="GG106" s="63"/>
      <c r="GH106" s="63"/>
      <c r="GI106" s="63"/>
      <c r="GJ106" s="63"/>
      <c r="GK106" s="63"/>
      <c r="GL106" s="63"/>
      <c r="GM106" s="63"/>
      <c r="GN106" s="63"/>
      <c r="GO106" s="63"/>
      <c r="GP106" s="63"/>
      <c r="GQ106" s="63"/>
      <c r="GR106" s="63"/>
      <c r="GS106" s="63"/>
      <c r="GT106" s="63"/>
      <c r="GU106" s="63"/>
      <c r="GV106" s="63"/>
      <c r="GW106" s="63"/>
      <c r="GX106" s="63"/>
      <c r="GY106" s="63"/>
      <c r="GZ106" s="63"/>
      <c r="HA106" s="63"/>
      <c r="HB106" s="63"/>
      <c r="HC106" s="63"/>
      <c r="HD106" s="63"/>
      <c r="HE106" s="63"/>
      <c r="HF106" s="63"/>
      <c r="HG106" s="63"/>
      <c r="HH106" s="63"/>
      <c r="HI106" s="63"/>
      <c r="HJ106" s="63"/>
      <c r="HK106" s="63"/>
      <c r="HL106" s="63"/>
      <c r="HM106" s="63"/>
      <c r="HN106" s="63"/>
      <c r="HO106" s="63"/>
      <c r="HP106" s="63"/>
      <c r="HQ106" s="63"/>
      <c r="HR106" s="63"/>
      <c r="HS106" s="63"/>
      <c r="HT106" s="63"/>
      <c r="HU106" s="63"/>
      <c r="HV106" s="63"/>
      <c r="HW106" s="63"/>
      <c r="HX106" s="63"/>
      <c r="HY106" s="63"/>
      <c r="HZ106" s="63"/>
      <c r="IA106" s="63"/>
      <c r="IB106" s="63"/>
      <c r="IC106" s="63"/>
      <c r="ID106" s="63"/>
      <c r="IE106" s="63"/>
    </row>
    <row r="107" spans="1:239" s="27" customFormat="1" ht="17" hidden="1" customHeight="1" outlineLevel="1" x14ac:dyDescent="0.15">
      <c r="A107" s="201"/>
      <c r="C107" s="254"/>
      <c r="D107" s="362"/>
      <c r="E107" s="182" t="s">
        <v>29</v>
      </c>
      <c r="F107" s="182"/>
      <c r="G107" s="182"/>
      <c r="H107" s="182"/>
      <c r="I107" s="182"/>
      <c r="J107" s="182"/>
      <c r="K107" s="182"/>
      <c r="L107" s="182"/>
      <c r="M107" s="182"/>
      <c r="N107" s="182"/>
      <c r="O107" s="182"/>
      <c r="P107" s="182"/>
      <c r="Q107" s="182"/>
      <c r="R107" s="182"/>
      <c r="S107" s="182"/>
      <c r="T107" s="182"/>
      <c r="U107" s="182"/>
      <c r="V107" s="182"/>
      <c r="W107" s="182"/>
      <c r="X107" s="182"/>
      <c r="Y107" s="182"/>
      <c r="Z107" s="182"/>
      <c r="AA107" s="1587">
        <f>INT(AA100*AA106*AA97*AA99)</f>
        <v>0</v>
      </c>
      <c r="AB107" s="1587"/>
      <c r="AC107" s="1587"/>
      <c r="AD107" s="1587"/>
      <c r="AE107" s="1587"/>
      <c r="AF107" s="1587"/>
      <c r="AG107" s="1587"/>
      <c r="AH107" s="1587"/>
      <c r="AI107" s="1587"/>
      <c r="AJ107" s="1587">
        <v>352800</v>
      </c>
      <c r="AL107" s="182"/>
      <c r="AM107" s="182"/>
      <c r="AN107" s="182"/>
      <c r="AO107" s="182"/>
      <c r="AS107" s="182"/>
      <c r="AT107" s="1587">
        <f>INT(AT100*AT106*AT97*AT99)</f>
        <v>0</v>
      </c>
      <c r="AU107" s="1587"/>
      <c r="AV107" s="1587"/>
      <c r="AW107" s="1587"/>
      <c r="AX107" s="1587"/>
      <c r="AY107" s="1587"/>
      <c r="AZ107" s="1587"/>
      <c r="BA107" s="1587"/>
      <c r="BB107" s="1587"/>
      <c r="BC107" s="1587">
        <v>352800</v>
      </c>
      <c r="BE107" s="182"/>
      <c r="BF107" s="182"/>
      <c r="BG107" s="182"/>
      <c r="BH107" s="182"/>
      <c r="BI107" s="255"/>
      <c r="BL107" s="201"/>
      <c r="BM107" s="201"/>
      <c r="BN107" s="201"/>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63"/>
      <c r="ED107" s="63"/>
      <c r="EE107" s="63"/>
      <c r="EF107" s="63"/>
      <c r="EG107" s="63"/>
      <c r="EH107" s="63"/>
      <c r="EI107" s="63"/>
      <c r="EJ107" s="63"/>
      <c r="EK107" s="63"/>
      <c r="EL107" s="63"/>
      <c r="EM107" s="63"/>
      <c r="EN107" s="63"/>
      <c r="EO107" s="63"/>
      <c r="EP107" s="63"/>
      <c r="EQ107" s="63"/>
      <c r="ER107" s="63"/>
      <c r="ES107" s="63"/>
      <c r="ET107" s="63"/>
      <c r="EU107" s="63"/>
      <c r="EV107" s="63"/>
      <c r="EW107" s="63"/>
      <c r="EX107" s="63"/>
      <c r="EY107" s="63"/>
      <c r="EZ107" s="63"/>
      <c r="FA107" s="63"/>
      <c r="FB107" s="63"/>
      <c r="FC107" s="63"/>
      <c r="FD107" s="63"/>
      <c r="FE107" s="63"/>
      <c r="FF107" s="63"/>
      <c r="FG107" s="63"/>
      <c r="FH107" s="63"/>
      <c r="FI107" s="63"/>
      <c r="FJ107" s="63"/>
      <c r="FK107" s="63"/>
      <c r="FL107" s="63"/>
      <c r="FM107" s="63"/>
      <c r="FN107" s="63"/>
      <c r="FO107" s="63"/>
      <c r="FP107" s="63"/>
      <c r="FQ107" s="63"/>
      <c r="FR107" s="63"/>
      <c r="FS107" s="63"/>
      <c r="FT107" s="63"/>
      <c r="FU107" s="63"/>
      <c r="FV107" s="63"/>
      <c r="FW107" s="63"/>
      <c r="FX107" s="63"/>
      <c r="FY107" s="63"/>
      <c r="FZ107" s="63"/>
      <c r="GA107" s="63"/>
      <c r="GB107" s="63"/>
      <c r="GC107" s="63"/>
      <c r="GD107" s="63"/>
      <c r="GE107" s="63"/>
      <c r="GF107" s="63"/>
      <c r="GG107" s="63"/>
      <c r="GH107" s="63"/>
      <c r="GI107" s="63"/>
      <c r="GJ107" s="63"/>
      <c r="GK107" s="63"/>
      <c r="GL107" s="63"/>
      <c r="GM107" s="63"/>
      <c r="GN107" s="63"/>
      <c r="GO107" s="63"/>
      <c r="GP107" s="63"/>
      <c r="GQ107" s="63"/>
      <c r="GR107" s="63"/>
      <c r="GS107" s="63"/>
      <c r="GT107" s="63"/>
      <c r="GU107" s="63"/>
      <c r="GV107" s="63"/>
      <c r="GW107" s="63"/>
      <c r="GX107" s="63"/>
      <c r="GY107" s="63"/>
      <c r="GZ107" s="63"/>
      <c r="HA107" s="63"/>
      <c r="HB107" s="63"/>
      <c r="HC107" s="63"/>
      <c r="HD107" s="63"/>
      <c r="HE107" s="63"/>
      <c r="HF107" s="63"/>
      <c r="HG107" s="63"/>
      <c r="HH107" s="63"/>
      <c r="HI107" s="63"/>
      <c r="HJ107" s="63"/>
      <c r="HK107" s="63"/>
      <c r="HL107" s="63"/>
      <c r="HM107" s="63"/>
      <c r="HN107" s="63"/>
      <c r="HO107" s="63"/>
      <c r="HP107" s="63"/>
      <c r="HQ107" s="63"/>
      <c r="HR107" s="63"/>
      <c r="HS107" s="63"/>
      <c r="HT107" s="63"/>
      <c r="HU107" s="63"/>
      <c r="HV107" s="63"/>
      <c r="HW107" s="63"/>
      <c r="HX107" s="63"/>
      <c r="HY107" s="63"/>
      <c r="HZ107" s="63"/>
      <c r="IA107" s="63"/>
      <c r="IB107" s="63"/>
      <c r="IC107" s="63"/>
      <c r="ID107" s="63"/>
      <c r="IE107" s="63"/>
    </row>
    <row r="108" spans="1:239" s="27" customFormat="1" ht="17" hidden="1" customHeight="1" outlineLevel="1" x14ac:dyDescent="0.15">
      <c r="A108" s="201"/>
      <c r="C108" s="254"/>
      <c r="D108" s="362"/>
      <c r="E108" s="182" t="s">
        <v>30</v>
      </c>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586">
        <f>IF(LEN(AA107)&lt;3,0,IF(LEN(AA107)=3,-1,IF(LEN(AA107)=4,-2,-3)))</f>
        <v>0</v>
      </c>
      <c r="AB108" s="1586"/>
      <c r="AC108" s="1586"/>
      <c r="AD108" s="1586"/>
      <c r="AE108" s="1586"/>
      <c r="AF108" s="1586"/>
      <c r="AG108" s="1586"/>
      <c r="AH108" s="1586"/>
      <c r="AI108" s="1586"/>
      <c r="AJ108" s="1586">
        <v>-3</v>
      </c>
      <c r="AL108" s="182"/>
      <c r="AM108" s="182"/>
      <c r="AN108" s="182"/>
      <c r="AO108" s="182"/>
      <c r="AS108" s="182"/>
      <c r="AT108" s="1586">
        <f>IF(LEN(AT107)&lt;3,0,IF(LEN(AT107)=3,-1,IF(LEN(AT107)=4,-2,-3)))</f>
        <v>0</v>
      </c>
      <c r="AU108" s="1586"/>
      <c r="AV108" s="1586"/>
      <c r="AW108" s="1586"/>
      <c r="AX108" s="1586"/>
      <c r="AY108" s="1586"/>
      <c r="AZ108" s="1586"/>
      <c r="BA108" s="1586"/>
      <c r="BB108" s="1586"/>
      <c r="BC108" s="1586">
        <v>-3</v>
      </c>
      <c r="BE108" s="182"/>
      <c r="BF108" s="182"/>
      <c r="BG108" s="182"/>
      <c r="BH108" s="182"/>
      <c r="BI108" s="255"/>
      <c r="BL108" s="201"/>
      <c r="BM108" s="201"/>
      <c r="BN108" s="201"/>
      <c r="BO108" s="201"/>
      <c r="BP108" s="201"/>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c r="FY108" s="63"/>
      <c r="FZ108" s="63"/>
      <c r="GA108" s="63"/>
      <c r="GB108" s="63"/>
      <c r="GC108" s="63"/>
      <c r="GD108" s="63"/>
      <c r="GE108" s="63"/>
      <c r="GF108" s="63"/>
      <c r="GG108" s="63"/>
      <c r="GH108" s="63"/>
      <c r="GI108" s="63"/>
      <c r="GJ108" s="63"/>
      <c r="GK108" s="63"/>
      <c r="GL108" s="63"/>
      <c r="GM108" s="63"/>
      <c r="GN108" s="63"/>
      <c r="GO108" s="63"/>
      <c r="GP108" s="63"/>
      <c r="GQ108" s="63"/>
      <c r="GR108" s="63"/>
      <c r="GS108" s="63"/>
      <c r="GT108" s="63"/>
      <c r="GU108" s="63"/>
      <c r="GV108" s="63"/>
      <c r="GW108" s="63"/>
      <c r="GX108" s="63"/>
      <c r="GY108" s="63"/>
      <c r="GZ108" s="63"/>
      <c r="HA108" s="63"/>
      <c r="HB108" s="63"/>
      <c r="HC108" s="63"/>
      <c r="HD108" s="63"/>
      <c r="HE108" s="63"/>
      <c r="HF108" s="63"/>
      <c r="HG108" s="63"/>
      <c r="HH108" s="63"/>
      <c r="HI108" s="63"/>
      <c r="HJ108" s="63"/>
      <c r="HK108" s="63"/>
      <c r="HL108" s="63"/>
      <c r="HM108" s="63"/>
      <c r="HN108" s="63"/>
      <c r="HO108" s="63"/>
      <c r="HP108" s="63"/>
      <c r="HQ108" s="63"/>
      <c r="HR108" s="63"/>
      <c r="HS108" s="63"/>
      <c r="HT108" s="63"/>
      <c r="HU108" s="63"/>
      <c r="HV108" s="63"/>
      <c r="HW108" s="63"/>
      <c r="HX108" s="63"/>
      <c r="HY108" s="63"/>
      <c r="HZ108" s="63"/>
      <c r="IA108" s="63"/>
      <c r="IB108" s="63"/>
      <c r="IC108" s="63"/>
      <c r="ID108" s="63"/>
      <c r="IE108" s="63"/>
    </row>
    <row r="109" spans="1:239" s="27" customFormat="1" ht="17" customHeight="1" collapsed="1" x14ac:dyDescent="0.15">
      <c r="A109" s="201"/>
      <c r="C109" s="254"/>
      <c r="D109" s="422" t="str">
        <f>X!C363</f>
        <v>Emissioni di CO2 causate da perdite di prodotti refrigeranti</v>
      </c>
      <c r="E109" s="182"/>
      <c r="F109" s="182"/>
      <c r="G109" s="182"/>
      <c r="H109" s="182"/>
      <c r="I109" s="182"/>
      <c r="J109" s="182"/>
      <c r="K109" s="182"/>
      <c r="L109" s="182"/>
      <c r="M109" s="182"/>
      <c r="N109" s="182"/>
      <c r="O109" s="182"/>
      <c r="P109" s="182"/>
      <c r="Q109" s="182"/>
      <c r="R109" s="182"/>
      <c r="S109" s="182" t="s">
        <v>242</v>
      </c>
      <c r="T109" s="182"/>
      <c r="U109" s="182"/>
      <c r="V109" s="182"/>
      <c r="W109" s="182"/>
      <c r="X109" s="182"/>
      <c r="Y109" s="182"/>
      <c r="Z109" s="182"/>
      <c r="AA109" s="1587">
        <f>ROUND(AA107,AA108)</f>
        <v>0</v>
      </c>
      <c r="AB109" s="1587"/>
      <c r="AC109" s="1587"/>
      <c r="AD109" s="1587"/>
      <c r="AE109" s="1587"/>
      <c r="AF109" s="1587"/>
      <c r="AG109" s="1587"/>
      <c r="AH109" s="1587"/>
      <c r="AI109" s="1587"/>
      <c r="AJ109" s="1587">
        <v>353000</v>
      </c>
      <c r="AL109" s="182"/>
      <c r="AM109" s="182"/>
      <c r="AN109" s="182"/>
      <c r="AO109" s="182"/>
      <c r="AS109" s="182"/>
      <c r="AT109" s="1587">
        <f>ROUND(AT107,AT108)</f>
        <v>0</v>
      </c>
      <c r="AU109" s="1587"/>
      <c r="AV109" s="1587"/>
      <c r="AW109" s="1587"/>
      <c r="AX109" s="1587"/>
      <c r="AY109" s="1587"/>
      <c r="AZ109" s="1587"/>
      <c r="BA109" s="1587"/>
      <c r="BB109" s="1587"/>
      <c r="BC109" s="1587">
        <v>353000</v>
      </c>
      <c r="BE109" s="182"/>
      <c r="BF109" s="182"/>
      <c r="BG109" s="182"/>
      <c r="BH109" s="182"/>
      <c r="BI109" s="255"/>
      <c r="BL109" s="201"/>
      <c r="BM109" s="201"/>
      <c r="BN109" s="201"/>
      <c r="BO109" s="201"/>
      <c r="BP109" s="201"/>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63"/>
      <c r="ED109" s="63"/>
      <c r="EE109" s="63"/>
      <c r="EF109" s="63"/>
      <c r="EG109" s="63"/>
      <c r="EH109" s="63"/>
      <c r="EI109" s="63"/>
      <c r="EJ109" s="63"/>
      <c r="EK109" s="63"/>
      <c r="EL109" s="63"/>
      <c r="EM109" s="63"/>
      <c r="EN109" s="63"/>
      <c r="EO109" s="63"/>
      <c r="EP109" s="63"/>
      <c r="EQ109" s="63"/>
      <c r="ER109" s="63"/>
      <c r="ES109" s="63"/>
      <c r="ET109" s="63"/>
      <c r="EU109" s="63"/>
      <c r="EV109" s="63"/>
      <c r="EW109" s="63"/>
      <c r="EX109" s="63"/>
      <c r="EY109" s="63"/>
      <c r="EZ109" s="63"/>
      <c r="FA109" s="63"/>
      <c r="FB109" s="63"/>
      <c r="FC109" s="63"/>
      <c r="FD109" s="63"/>
      <c r="FE109" s="63"/>
      <c r="FF109" s="63"/>
      <c r="FG109" s="63"/>
      <c r="FH109" s="63"/>
      <c r="FI109" s="63"/>
      <c r="FJ109" s="63"/>
      <c r="FK109" s="63"/>
      <c r="FL109" s="63"/>
      <c r="FM109" s="63"/>
      <c r="FN109" s="63"/>
      <c r="FO109" s="63"/>
      <c r="FP109" s="63"/>
      <c r="FQ109" s="63"/>
      <c r="FR109" s="63"/>
      <c r="FS109" s="63"/>
      <c r="FT109" s="63"/>
      <c r="FU109" s="63"/>
      <c r="FV109" s="63"/>
      <c r="FW109" s="63"/>
      <c r="FX109" s="63"/>
      <c r="FY109" s="63"/>
      <c r="FZ109" s="63"/>
      <c r="GA109" s="63"/>
      <c r="GB109" s="63"/>
      <c r="GC109" s="63"/>
      <c r="GD109" s="63"/>
      <c r="GE109" s="63"/>
      <c r="GF109" s="63"/>
      <c r="GG109" s="63"/>
      <c r="GH109" s="63"/>
      <c r="GI109" s="63"/>
      <c r="GJ109" s="63"/>
      <c r="GK109" s="63"/>
      <c r="GL109" s="63"/>
      <c r="GM109" s="63"/>
      <c r="GN109" s="63"/>
      <c r="GO109" s="63"/>
      <c r="GP109" s="63"/>
      <c r="GQ109" s="63"/>
      <c r="GR109" s="63"/>
      <c r="GS109" s="63"/>
      <c r="GT109" s="63"/>
      <c r="GU109" s="63"/>
      <c r="GV109" s="63"/>
      <c r="GW109" s="63"/>
      <c r="GX109" s="63"/>
      <c r="GY109" s="63"/>
      <c r="GZ109" s="63"/>
      <c r="HA109" s="63"/>
      <c r="HB109" s="63"/>
      <c r="HC109" s="63"/>
      <c r="HD109" s="63"/>
      <c r="HE109" s="63"/>
      <c r="HF109" s="63"/>
      <c r="HG109" s="63"/>
      <c r="HH109" s="63"/>
      <c r="HI109" s="63"/>
      <c r="HJ109" s="63"/>
      <c r="HK109" s="63"/>
      <c r="HL109" s="63"/>
      <c r="HM109" s="63"/>
      <c r="HN109" s="63"/>
      <c r="HO109" s="63"/>
      <c r="HP109" s="63"/>
      <c r="HQ109" s="63"/>
      <c r="HR109" s="63"/>
      <c r="HS109" s="63"/>
      <c r="HT109" s="63"/>
      <c r="HU109" s="63"/>
      <c r="HV109" s="63"/>
      <c r="HW109" s="63"/>
      <c r="HX109" s="63"/>
      <c r="HY109" s="63"/>
      <c r="HZ109" s="63"/>
      <c r="IA109" s="63"/>
      <c r="IB109" s="63"/>
      <c r="IC109" s="63"/>
      <c r="ID109" s="63"/>
      <c r="IE109" s="63"/>
    </row>
    <row r="110" spans="1:239" s="27" customFormat="1" ht="17" customHeight="1" x14ac:dyDescent="0.15">
      <c r="A110" s="201"/>
      <c r="C110" s="254"/>
      <c r="AA110" s="176"/>
      <c r="AB110" s="176"/>
      <c r="AC110" s="176"/>
      <c r="AD110" s="176"/>
      <c r="AE110" s="176"/>
      <c r="AF110" s="176"/>
      <c r="AG110" s="176"/>
      <c r="AH110" s="176"/>
      <c r="AI110" s="176"/>
      <c r="AJ110" s="176"/>
      <c r="AT110" s="176"/>
      <c r="AU110" s="176"/>
      <c r="AV110" s="176"/>
      <c r="AW110" s="176"/>
      <c r="AX110" s="176"/>
      <c r="AY110" s="176"/>
      <c r="AZ110" s="176"/>
      <c r="BA110" s="176"/>
      <c r="BB110" s="176"/>
      <c r="BC110" s="176"/>
      <c r="BI110" s="255"/>
      <c r="BL110" s="201"/>
      <c r="BM110" s="201"/>
      <c r="BN110" s="201"/>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3"/>
      <c r="GY110" s="63"/>
      <c r="GZ110" s="63"/>
      <c r="HA110" s="63"/>
      <c r="HB110" s="63"/>
      <c r="HC110" s="63"/>
      <c r="HD110" s="63"/>
      <c r="HE110" s="63"/>
      <c r="HF110" s="63"/>
      <c r="HG110" s="63"/>
      <c r="HH110" s="63"/>
      <c r="HI110" s="63"/>
      <c r="HJ110" s="63"/>
      <c r="HK110" s="63"/>
      <c r="HL110" s="63"/>
      <c r="HM110" s="63"/>
      <c r="HN110" s="63"/>
      <c r="HO110" s="63"/>
      <c r="HP110" s="63"/>
      <c r="HQ110" s="63"/>
      <c r="HR110" s="63"/>
      <c r="HS110" s="63"/>
      <c r="HT110" s="63"/>
      <c r="HU110" s="63"/>
      <c r="HV110" s="63"/>
      <c r="HW110" s="63"/>
      <c r="HX110" s="63"/>
      <c r="HY110" s="63"/>
      <c r="HZ110" s="63"/>
      <c r="IA110" s="63"/>
      <c r="IB110" s="63"/>
      <c r="IC110" s="63"/>
      <c r="ID110" s="63"/>
      <c r="IE110" s="63"/>
    </row>
    <row r="111" spans="1:239" ht="17" customHeight="1" x14ac:dyDescent="0.15">
      <c r="C111" s="249"/>
      <c r="BI111" s="250"/>
      <c r="BN111" s="201"/>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row>
    <row r="112" spans="1:239" s="124" customFormat="1" ht="17" customHeight="1" x14ac:dyDescent="0.15">
      <c r="A112" s="216"/>
      <c r="C112" s="264"/>
      <c r="D112" s="352">
        <v>3.3</v>
      </c>
      <c r="E112" s="420" t="str">
        <f>X!$C$47</f>
        <v>Calcolo delle emissioni di CO2 dovuto a perdite nel recupero del refrigerante</v>
      </c>
      <c r="AL112" s="270"/>
      <c r="AM112" s="270"/>
      <c r="BE112" s="270"/>
      <c r="BI112" s="266"/>
      <c r="BL112" s="216"/>
      <c r="BM112" s="216"/>
      <c r="BN112" s="216"/>
      <c r="BO112" s="216"/>
      <c r="BP112" s="216"/>
      <c r="BQ112" s="216"/>
      <c r="BR112" s="216"/>
      <c r="BS112" s="216"/>
      <c r="BT112" s="216"/>
      <c r="BU112" s="216"/>
      <c r="BV112" s="216"/>
      <c r="BW112" s="216"/>
      <c r="BX112" s="216"/>
      <c r="BY112" s="216"/>
      <c r="BZ112" s="216"/>
      <c r="CA112" s="216"/>
      <c r="CB112" s="216"/>
      <c r="CC112" s="216"/>
      <c r="CD112" s="216"/>
      <c r="CE112" s="216"/>
      <c r="CF112" s="216"/>
      <c r="CG112" s="216"/>
      <c r="CH112" s="216"/>
      <c r="CI112" s="216"/>
      <c r="CJ112" s="216"/>
      <c r="CK112" s="216"/>
      <c r="CL112" s="216"/>
      <c r="CM112" s="216"/>
      <c r="CN112" s="216"/>
      <c r="CO112" s="216"/>
      <c r="CP112" s="216"/>
      <c r="CQ112" s="216"/>
      <c r="CR112" s="216"/>
      <c r="CS112" s="216"/>
      <c r="CT112" s="216"/>
      <c r="CU112" s="216"/>
      <c r="CV112" s="216"/>
      <c r="CW112" s="216"/>
      <c r="CX112" s="216"/>
      <c r="CY112" s="216"/>
      <c r="CZ112" s="216"/>
      <c r="DA112" s="216"/>
      <c r="DB112" s="216"/>
      <c r="DC112" s="216"/>
      <c r="DD112" s="216"/>
      <c r="DE112" s="216"/>
      <c r="DF112" s="216"/>
      <c r="DG112" s="216"/>
      <c r="DH112" s="216"/>
      <c r="DI112" s="216"/>
      <c r="DJ112" s="216"/>
      <c r="DK112" s="216"/>
      <c r="DL112" s="216"/>
      <c r="DM112" s="216"/>
      <c r="DN112" s="216"/>
      <c r="DO112" s="216"/>
      <c r="DP112" s="216"/>
      <c r="DQ112" s="216"/>
      <c r="DR112" s="216"/>
      <c r="DS112" s="216"/>
      <c r="DT112" s="216"/>
      <c r="DU112" s="216"/>
      <c r="DV112" s="216"/>
      <c r="DW112" s="216"/>
      <c r="DX112" s="216"/>
      <c r="DY112" s="216"/>
      <c r="DZ112" s="216"/>
      <c r="EA112" s="216"/>
      <c r="EB112" s="216"/>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row>
    <row r="113" spans="1:239" s="27" customFormat="1" ht="17" customHeight="1" x14ac:dyDescent="0.15">
      <c r="A113" s="201"/>
      <c r="C113" s="254"/>
      <c r="D113" s="422" t="str">
        <f>X!$C$204</f>
        <v>Fattore di riciclo</v>
      </c>
      <c r="E113" s="182"/>
      <c r="F113" s="182"/>
      <c r="G113" s="182"/>
      <c r="H113" s="182"/>
      <c r="I113" s="182"/>
      <c r="J113" s="182"/>
      <c r="K113" s="182"/>
      <c r="L113" s="182"/>
      <c r="M113" s="182"/>
      <c r="N113" s="182"/>
      <c r="O113" s="182"/>
      <c r="P113" s="182"/>
      <c r="Q113" s="182"/>
      <c r="R113" s="182"/>
      <c r="S113" s="182" t="s">
        <v>28</v>
      </c>
      <c r="T113" s="182"/>
      <c r="U113" s="182"/>
      <c r="V113" s="182"/>
      <c r="W113" s="182"/>
      <c r="X113" s="182"/>
      <c r="Y113" s="182"/>
      <c r="Z113" s="182"/>
      <c r="AA113" s="1632">
        <f>K370</f>
        <v>0</v>
      </c>
      <c r="AB113" s="1586"/>
      <c r="AC113" s="1586"/>
      <c r="AD113" s="1586"/>
      <c r="AE113" s="1586"/>
      <c r="AF113" s="1586"/>
      <c r="AG113" s="1586"/>
      <c r="AH113" s="1586"/>
      <c r="AI113" s="1586"/>
      <c r="AJ113" s="1586">
        <v>0.15</v>
      </c>
      <c r="AL113" s="182"/>
      <c r="AM113" s="182"/>
      <c r="AN113" s="182"/>
      <c r="AO113" s="182"/>
      <c r="AS113" s="182"/>
      <c r="AT113" s="1632">
        <f>K414</f>
        <v>0</v>
      </c>
      <c r="AU113" s="1586"/>
      <c r="AV113" s="1586"/>
      <c r="AW113" s="1586"/>
      <c r="AX113" s="1586"/>
      <c r="AY113" s="1586"/>
      <c r="AZ113" s="1586"/>
      <c r="BA113" s="1586"/>
      <c r="BB113" s="1586"/>
      <c r="BC113" s="1586">
        <v>0.15</v>
      </c>
      <c r="BE113" s="182"/>
      <c r="BF113" s="182"/>
      <c r="BG113" s="182"/>
      <c r="BH113" s="182"/>
      <c r="BI113" s="255"/>
      <c r="BL113" s="201"/>
      <c r="BM113" s="201"/>
      <c r="BN113" s="201"/>
      <c r="BO113" s="201"/>
      <c r="BP113" s="201"/>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row>
    <row r="114" spans="1:239" s="27" customFormat="1" ht="17" hidden="1" customHeight="1" outlineLevel="1" x14ac:dyDescent="0.15">
      <c r="A114" s="201"/>
      <c r="C114" s="254"/>
      <c r="D114" s="362"/>
      <c r="E114" s="182" t="s">
        <v>32</v>
      </c>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587">
        <f>INT(Z38*(1-AA113)*AA99)</f>
        <v>0</v>
      </c>
      <c r="AB114" s="1587"/>
      <c r="AC114" s="1587"/>
      <c r="AD114" s="1587"/>
      <c r="AE114" s="1587"/>
      <c r="AF114" s="1587"/>
      <c r="AG114" s="1587"/>
      <c r="AH114" s="1587"/>
      <c r="AI114" s="1587"/>
      <c r="AJ114" s="1587">
        <v>352800</v>
      </c>
      <c r="AL114" s="182"/>
      <c r="AM114" s="182"/>
      <c r="AN114" s="182"/>
      <c r="AO114" s="182"/>
      <c r="AS114" s="182"/>
      <c r="AT114" s="1587">
        <f>INT(AS38*(1-AT113)*AT99)</f>
        <v>0</v>
      </c>
      <c r="AU114" s="1587"/>
      <c r="AV114" s="1587"/>
      <c r="AW114" s="1587"/>
      <c r="AX114" s="1587"/>
      <c r="AY114" s="1587"/>
      <c r="AZ114" s="1587"/>
      <c r="BA114" s="1587"/>
      <c r="BB114" s="1587"/>
      <c r="BC114" s="1587">
        <v>352800</v>
      </c>
      <c r="BE114" s="182"/>
      <c r="BF114" s="182"/>
      <c r="BG114" s="182"/>
      <c r="BH114" s="182"/>
      <c r="BI114" s="255"/>
      <c r="BL114" s="201"/>
      <c r="BM114" s="201"/>
      <c r="BN114" s="201"/>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63"/>
      <c r="ED114" s="63"/>
      <c r="EE114" s="63"/>
      <c r="EF114" s="63"/>
      <c r="EG114" s="63"/>
      <c r="EH114" s="63"/>
      <c r="EI114" s="63"/>
      <c r="EJ114" s="63"/>
      <c r="EK114" s="63"/>
      <c r="EL114" s="63"/>
      <c r="EM114" s="63"/>
      <c r="EN114" s="63"/>
      <c r="EO114" s="63"/>
      <c r="EP114" s="63"/>
      <c r="EQ114" s="63"/>
      <c r="ER114" s="63"/>
      <c r="ES114" s="63"/>
      <c r="ET114" s="63"/>
      <c r="EU114" s="63"/>
      <c r="EV114" s="63"/>
      <c r="EW114" s="63"/>
      <c r="EX114" s="63"/>
      <c r="EY114" s="63"/>
      <c r="EZ114" s="63"/>
      <c r="FA114" s="63"/>
      <c r="FB114" s="63"/>
      <c r="FC114" s="63"/>
      <c r="FD114" s="63"/>
      <c r="FE114" s="63"/>
      <c r="FF114" s="63"/>
      <c r="FG114" s="63"/>
      <c r="FH114" s="63"/>
      <c r="FI114" s="63"/>
      <c r="FJ114" s="63"/>
      <c r="FK114" s="63"/>
      <c r="FL114" s="63"/>
      <c r="FM114" s="63"/>
      <c r="FN114" s="63"/>
      <c r="FO114" s="63"/>
      <c r="FP114" s="63"/>
      <c r="FQ114" s="63"/>
      <c r="FR114" s="63"/>
      <c r="FS114" s="63"/>
      <c r="FT114" s="63"/>
      <c r="FU114" s="63"/>
      <c r="FV114" s="63"/>
      <c r="FW114" s="63"/>
      <c r="FX114" s="63"/>
      <c r="FY114" s="63"/>
      <c r="FZ114" s="63"/>
      <c r="GA114" s="63"/>
      <c r="GB114" s="63"/>
      <c r="GC114" s="63"/>
      <c r="GD114" s="63"/>
      <c r="GE114" s="63"/>
      <c r="GF114" s="63"/>
      <c r="GG114" s="63"/>
      <c r="GH114" s="63"/>
      <c r="GI114" s="63"/>
      <c r="GJ114" s="63"/>
      <c r="GK114" s="63"/>
      <c r="GL114" s="63"/>
      <c r="GM114" s="63"/>
      <c r="GN114" s="63"/>
      <c r="GO114" s="63"/>
      <c r="GP114" s="63"/>
      <c r="GQ114" s="63"/>
      <c r="GR114" s="63"/>
      <c r="GS114" s="63"/>
      <c r="GT114" s="63"/>
      <c r="GU114" s="63"/>
      <c r="GV114" s="63"/>
      <c r="GW114" s="63"/>
      <c r="GX114" s="63"/>
      <c r="GY114" s="63"/>
      <c r="GZ114" s="63"/>
      <c r="HA114" s="63"/>
      <c r="HB114" s="63"/>
      <c r="HC114" s="63"/>
      <c r="HD114" s="63"/>
      <c r="HE114" s="63"/>
      <c r="HF114" s="63"/>
      <c r="HG114" s="63"/>
      <c r="HH114" s="63"/>
      <c r="HI114" s="63"/>
      <c r="HJ114" s="63"/>
      <c r="HK114" s="63"/>
      <c r="HL114" s="63"/>
      <c r="HM114" s="63"/>
      <c r="HN114" s="63"/>
      <c r="HO114" s="63"/>
      <c r="HP114" s="63"/>
      <c r="HQ114" s="63"/>
      <c r="HR114" s="63"/>
      <c r="HS114" s="63"/>
      <c r="HT114" s="63"/>
      <c r="HU114" s="63"/>
      <c r="HV114" s="63"/>
      <c r="HW114" s="63"/>
      <c r="HX114" s="63"/>
      <c r="HY114" s="63"/>
      <c r="HZ114" s="63"/>
      <c r="IA114" s="63"/>
      <c r="IB114" s="63"/>
      <c r="IC114" s="63"/>
      <c r="ID114" s="63"/>
      <c r="IE114" s="63"/>
    </row>
    <row r="115" spans="1:239" s="27" customFormat="1" ht="17" hidden="1" customHeight="1" outlineLevel="1" x14ac:dyDescent="0.15">
      <c r="A115" s="201"/>
      <c r="C115" s="254"/>
      <c r="D115" s="362"/>
      <c r="E115" s="182" t="s">
        <v>30</v>
      </c>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586">
        <f>IF(LEN(AA114)&lt;3,0,IF(LEN(AA114)=3,-1,IF(LEN(AA114)=4,-2,-3)))</f>
        <v>0</v>
      </c>
      <c r="AB115" s="1586"/>
      <c r="AC115" s="1586"/>
      <c r="AD115" s="1586"/>
      <c r="AE115" s="1586"/>
      <c r="AF115" s="1586"/>
      <c r="AG115" s="1586"/>
      <c r="AH115" s="1586"/>
      <c r="AI115" s="1586"/>
      <c r="AJ115" s="1586">
        <v>-3</v>
      </c>
      <c r="AL115" s="182"/>
      <c r="AM115" s="182"/>
      <c r="AN115" s="182"/>
      <c r="AO115" s="182"/>
      <c r="AS115" s="182"/>
      <c r="AT115" s="1586">
        <f>IF(LEN(AT114)&lt;3,0,IF(LEN(AT114)=3,-1,IF(LEN(AT114)=4,-2,-3)))</f>
        <v>0</v>
      </c>
      <c r="AU115" s="1586"/>
      <c r="AV115" s="1586"/>
      <c r="AW115" s="1586"/>
      <c r="AX115" s="1586"/>
      <c r="AY115" s="1586"/>
      <c r="AZ115" s="1586"/>
      <c r="BA115" s="1586"/>
      <c r="BB115" s="1586"/>
      <c r="BC115" s="1586">
        <v>-3</v>
      </c>
      <c r="BE115" s="182"/>
      <c r="BF115" s="182"/>
      <c r="BG115" s="182"/>
      <c r="BH115" s="182"/>
      <c r="BI115" s="255"/>
      <c r="BL115" s="201"/>
      <c r="BM115" s="201"/>
      <c r="BN115" s="201"/>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3"/>
      <c r="GY115" s="63"/>
      <c r="GZ115" s="63"/>
      <c r="HA115" s="63"/>
      <c r="HB115" s="63"/>
      <c r="HC115" s="63"/>
      <c r="HD115" s="63"/>
      <c r="HE115" s="63"/>
      <c r="HF115" s="63"/>
      <c r="HG115" s="63"/>
      <c r="HH115" s="63"/>
      <c r="HI115" s="63"/>
      <c r="HJ115" s="63"/>
      <c r="HK115" s="63"/>
      <c r="HL115" s="63"/>
      <c r="HM115" s="63"/>
      <c r="HN115" s="63"/>
      <c r="HO115" s="63"/>
      <c r="HP115" s="63"/>
      <c r="HQ115" s="63"/>
      <c r="HR115" s="63"/>
      <c r="HS115" s="63"/>
      <c r="HT115" s="63"/>
      <c r="HU115" s="63"/>
      <c r="HV115" s="63"/>
      <c r="HW115" s="63"/>
      <c r="HX115" s="63"/>
      <c r="HY115" s="63"/>
      <c r="HZ115" s="63"/>
      <c r="IA115" s="63"/>
      <c r="IB115" s="63"/>
      <c r="IC115" s="63"/>
      <c r="ID115" s="63"/>
      <c r="IE115" s="63"/>
    </row>
    <row r="116" spans="1:239" s="27" customFormat="1" ht="17" customHeight="1" collapsed="1" x14ac:dyDescent="0.15">
      <c r="A116" s="201"/>
      <c r="C116" s="254"/>
      <c r="D116" s="422" t="str">
        <f>X!$C$71</f>
        <v>Emissioni di CO2 per  da recupero</v>
      </c>
      <c r="E116" s="182"/>
      <c r="F116" s="182"/>
      <c r="G116" s="182"/>
      <c r="H116" s="182"/>
      <c r="I116" s="182"/>
      <c r="J116" s="182"/>
      <c r="K116" s="182"/>
      <c r="L116" s="182"/>
      <c r="M116" s="182"/>
      <c r="N116" s="182"/>
      <c r="O116" s="182"/>
      <c r="P116" s="182"/>
      <c r="Q116" s="182"/>
      <c r="R116" s="182"/>
      <c r="S116" s="182" t="s">
        <v>242</v>
      </c>
      <c r="T116" s="182"/>
      <c r="U116" s="182"/>
      <c r="V116" s="182"/>
      <c r="W116" s="182"/>
      <c r="X116" s="182"/>
      <c r="Y116" s="182"/>
      <c r="Z116" s="182"/>
      <c r="AA116" s="1587">
        <f>ROUND(AA114,AA115)</f>
        <v>0</v>
      </c>
      <c r="AB116" s="1587"/>
      <c r="AC116" s="1587"/>
      <c r="AD116" s="1587"/>
      <c r="AE116" s="1587"/>
      <c r="AF116" s="1587"/>
      <c r="AG116" s="1587"/>
      <c r="AH116" s="1587"/>
      <c r="AI116" s="1587"/>
      <c r="AJ116" s="1587">
        <v>353000</v>
      </c>
      <c r="AL116" s="182"/>
      <c r="AM116" s="182"/>
      <c r="AN116" s="182"/>
      <c r="AO116" s="182"/>
      <c r="AS116" s="182"/>
      <c r="AT116" s="1587">
        <f>ROUND(AT114,AT115)</f>
        <v>0</v>
      </c>
      <c r="AU116" s="1587"/>
      <c r="AV116" s="1587"/>
      <c r="AW116" s="1587"/>
      <c r="AX116" s="1587"/>
      <c r="AY116" s="1587"/>
      <c r="AZ116" s="1587"/>
      <c r="BA116" s="1587"/>
      <c r="BB116" s="1587"/>
      <c r="BC116" s="1587">
        <v>353000</v>
      </c>
      <c r="BE116" s="182"/>
      <c r="BF116" s="182"/>
      <c r="BG116" s="182"/>
      <c r="BH116" s="182"/>
      <c r="BI116" s="255"/>
      <c r="BL116" s="201"/>
      <c r="BM116" s="201"/>
      <c r="BN116" s="201"/>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63"/>
      <c r="ED116" s="63"/>
      <c r="EE116" s="63"/>
      <c r="EF116" s="63"/>
      <c r="EG116" s="63"/>
      <c r="EH116" s="63"/>
      <c r="EI116" s="63"/>
      <c r="EJ116" s="63"/>
      <c r="EK116" s="63"/>
      <c r="EL116" s="63"/>
      <c r="EM116" s="63"/>
      <c r="EN116" s="63"/>
      <c r="EO116" s="63"/>
      <c r="EP116" s="63"/>
      <c r="EQ116" s="63"/>
      <c r="ER116" s="63"/>
      <c r="ES116" s="63"/>
      <c r="ET116" s="63"/>
      <c r="EU116" s="63"/>
      <c r="EV116" s="63"/>
      <c r="EW116" s="63"/>
      <c r="EX116" s="63"/>
      <c r="EY116" s="63"/>
      <c r="EZ116" s="63"/>
      <c r="FA116" s="63"/>
      <c r="FB116" s="63"/>
      <c r="FC116" s="63"/>
      <c r="FD116" s="63"/>
      <c r="FE116" s="63"/>
      <c r="FF116" s="63"/>
      <c r="FG116" s="63"/>
      <c r="FH116" s="63"/>
      <c r="FI116" s="63"/>
      <c r="FJ116" s="63"/>
      <c r="FK116" s="63"/>
      <c r="FL116" s="63"/>
      <c r="FM116" s="63"/>
      <c r="FN116" s="63"/>
      <c r="FO116" s="63"/>
      <c r="FP116" s="63"/>
      <c r="FQ116" s="63"/>
      <c r="FR116" s="63"/>
      <c r="FS116" s="63"/>
      <c r="FT116" s="63"/>
      <c r="FU116" s="63"/>
      <c r="FV116" s="63"/>
      <c r="FW116" s="63"/>
      <c r="FX116" s="63"/>
      <c r="FY116" s="63"/>
      <c r="FZ116" s="63"/>
      <c r="GA116" s="63"/>
      <c r="GB116" s="63"/>
      <c r="GC116" s="63"/>
      <c r="GD116" s="63"/>
      <c r="GE116" s="63"/>
      <c r="GF116" s="63"/>
      <c r="GG116" s="63"/>
      <c r="GH116" s="63"/>
      <c r="GI116" s="63"/>
      <c r="GJ116" s="63"/>
      <c r="GK116" s="63"/>
      <c r="GL116" s="63"/>
      <c r="GM116" s="63"/>
      <c r="GN116" s="63"/>
      <c r="GO116" s="63"/>
      <c r="GP116" s="63"/>
      <c r="GQ116" s="63"/>
      <c r="GR116" s="63"/>
      <c r="GS116" s="63"/>
      <c r="GT116" s="63"/>
      <c r="GU116" s="63"/>
      <c r="GV116" s="63"/>
      <c r="GW116" s="63"/>
      <c r="GX116" s="63"/>
      <c r="GY116" s="63"/>
      <c r="GZ116" s="63"/>
      <c r="HA116" s="63"/>
      <c r="HB116" s="63"/>
      <c r="HC116" s="63"/>
      <c r="HD116" s="63"/>
      <c r="HE116" s="63"/>
      <c r="HF116" s="63"/>
      <c r="HG116" s="63"/>
      <c r="HH116" s="63"/>
      <c r="HI116" s="63"/>
      <c r="HJ116" s="63"/>
      <c r="HK116" s="63"/>
      <c r="HL116" s="63"/>
      <c r="HM116" s="63"/>
      <c r="HN116" s="63"/>
      <c r="HO116" s="63"/>
      <c r="HP116" s="63"/>
      <c r="HQ116" s="63"/>
      <c r="HR116" s="63"/>
      <c r="HS116" s="63"/>
      <c r="HT116" s="63"/>
      <c r="HU116" s="63"/>
      <c r="HV116" s="63"/>
      <c r="HW116" s="63"/>
      <c r="HX116" s="63"/>
      <c r="HY116" s="63"/>
      <c r="HZ116" s="63"/>
      <c r="IA116" s="63"/>
      <c r="IB116" s="63"/>
      <c r="IC116" s="63"/>
      <c r="ID116" s="63"/>
      <c r="IE116" s="63"/>
    </row>
    <row r="117" spans="1:239" s="27" customFormat="1" ht="17" customHeight="1" x14ac:dyDescent="0.15">
      <c r="A117" s="201"/>
      <c r="C117" s="254"/>
      <c r="D117" s="55"/>
      <c r="AA117" s="176"/>
      <c r="AB117" s="176"/>
      <c r="AC117" s="176"/>
      <c r="AD117" s="176"/>
      <c r="AE117" s="176"/>
      <c r="AF117" s="176"/>
      <c r="AG117" s="176"/>
      <c r="AH117" s="176"/>
      <c r="AI117" s="176"/>
      <c r="AJ117" s="176"/>
      <c r="AT117" s="176"/>
      <c r="AU117" s="176"/>
      <c r="AV117" s="176"/>
      <c r="AW117" s="176"/>
      <c r="AX117" s="176"/>
      <c r="AY117" s="176"/>
      <c r="AZ117" s="176"/>
      <c r="BA117" s="176"/>
      <c r="BB117" s="176"/>
      <c r="BC117" s="176"/>
      <c r="BI117" s="255"/>
      <c r="BL117" s="201"/>
      <c r="BM117" s="201"/>
      <c r="BN117" s="201"/>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63"/>
      <c r="ED117" s="63"/>
      <c r="EE117" s="63"/>
      <c r="EF117" s="63"/>
      <c r="EG117" s="63"/>
      <c r="EH117" s="63"/>
      <c r="EI117" s="63"/>
      <c r="EJ117" s="63"/>
      <c r="EK117" s="63"/>
      <c r="EL117" s="63"/>
      <c r="EM117" s="63"/>
      <c r="EN117" s="63"/>
      <c r="EO117" s="63"/>
      <c r="EP117" s="63"/>
      <c r="EQ117" s="63"/>
      <c r="ER117" s="63"/>
      <c r="ES117" s="63"/>
      <c r="ET117" s="63"/>
      <c r="EU117" s="63"/>
      <c r="EV117" s="63"/>
      <c r="EW117" s="63"/>
      <c r="EX117" s="63"/>
      <c r="EY117" s="63"/>
      <c r="EZ117" s="63"/>
      <c r="FA117" s="63"/>
      <c r="FB117" s="63"/>
      <c r="FC117" s="63"/>
      <c r="FD117" s="63"/>
      <c r="FE117" s="63"/>
      <c r="FF117" s="63"/>
      <c r="FG117" s="63"/>
      <c r="FH117" s="63"/>
      <c r="FI117" s="63"/>
      <c r="FJ117" s="63"/>
      <c r="FK117" s="63"/>
      <c r="FL117" s="63"/>
      <c r="FM117" s="63"/>
      <c r="FN117" s="63"/>
      <c r="FO117" s="63"/>
      <c r="FP117" s="63"/>
      <c r="FQ117" s="63"/>
      <c r="FR117" s="63"/>
      <c r="FS117" s="63"/>
      <c r="FT117" s="63"/>
      <c r="FU117" s="63"/>
      <c r="FV117" s="63"/>
      <c r="FW117" s="63"/>
      <c r="FX117" s="63"/>
      <c r="FY117" s="63"/>
      <c r="FZ117" s="63"/>
      <c r="GA117" s="63"/>
      <c r="GB117" s="63"/>
      <c r="GC117" s="63"/>
      <c r="GD117" s="63"/>
      <c r="GE117" s="63"/>
      <c r="GF117" s="63"/>
      <c r="GG117" s="63"/>
      <c r="GH117" s="63"/>
      <c r="GI117" s="63"/>
      <c r="GJ117" s="63"/>
      <c r="GK117" s="63"/>
      <c r="GL117" s="63"/>
      <c r="GM117" s="63"/>
      <c r="GN117" s="63"/>
      <c r="GO117" s="63"/>
      <c r="GP117" s="63"/>
      <c r="GQ117" s="63"/>
      <c r="GR117" s="63"/>
      <c r="GS117" s="63"/>
      <c r="GT117" s="63"/>
      <c r="GU117" s="63"/>
      <c r="GV117" s="63"/>
      <c r="GW117" s="63"/>
      <c r="GX117" s="63"/>
      <c r="GY117" s="63"/>
      <c r="GZ117" s="63"/>
      <c r="HA117" s="63"/>
      <c r="HB117" s="63"/>
      <c r="HC117" s="63"/>
      <c r="HD117" s="63"/>
      <c r="HE117" s="63"/>
      <c r="HF117" s="63"/>
      <c r="HG117" s="63"/>
      <c r="HH117" s="63"/>
      <c r="HI117" s="63"/>
      <c r="HJ117" s="63"/>
      <c r="HK117" s="63"/>
      <c r="HL117" s="63"/>
      <c r="HM117" s="63"/>
      <c r="HN117" s="63"/>
      <c r="HO117" s="63"/>
      <c r="HP117" s="63"/>
      <c r="HQ117" s="63"/>
      <c r="HR117" s="63"/>
      <c r="HS117" s="63"/>
      <c r="HT117" s="63"/>
      <c r="HU117" s="63"/>
      <c r="HV117" s="63"/>
      <c r="HW117" s="63"/>
      <c r="HX117" s="63"/>
      <c r="HY117" s="63"/>
      <c r="HZ117" s="63"/>
      <c r="IA117" s="63"/>
      <c r="IB117" s="63"/>
      <c r="IC117" s="63"/>
      <c r="ID117" s="63"/>
      <c r="IE117" s="63"/>
    </row>
    <row r="118" spans="1:239" ht="17" customHeight="1" x14ac:dyDescent="0.15">
      <c r="C118" s="249"/>
      <c r="BI118" s="250"/>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row>
    <row r="119" spans="1:239" s="124" customFormat="1" ht="17" customHeight="1" x14ac:dyDescent="0.15">
      <c r="A119" s="216"/>
      <c r="C119" s="264"/>
      <c r="D119" s="352">
        <v>3.4</v>
      </c>
      <c r="E119" s="420" t="str">
        <f>X!$C$45</f>
        <v>Calcolo delle emissioni di CO2 in base al consumo di elettricità dell'impianto di refrigerazione</v>
      </c>
      <c r="AL119" s="270"/>
      <c r="AM119" s="270"/>
      <c r="BE119" s="270"/>
      <c r="BI119" s="266"/>
      <c r="BL119" s="216"/>
      <c r="BM119" s="216"/>
      <c r="BN119" s="216"/>
      <c r="BO119" s="216"/>
      <c r="BP119" s="216"/>
      <c r="BQ119" s="216"/>
      <c r="BR119" s="216"/>
      <c r="BS119" s="216"/>
      <c r="BT119" s="216"/>
      <c r="BU119" s="216"/>
      <c r="BV119" s="216"/>
      <c r="BW119" s="216"/>
      <c r="BX119" s="216"/>
      <c r="BY119" s="216"/>
      <c r="BZ119" s="216"/>
      <c r="CA119" s="216"/>
      <c r="CB119" s="216"/>
      <c r="CC119" s="216"/>
      <c r="CD119" s="216"/>
      <c r="CE119" s="216"/>
      <c r="CF119" s="216"/>
      <c r="CG119" s="216"/>
      <c r="CH119" s="216"/>
      <c r="CI119" s="216"/>
      <c r="CJ119" s="216"/>
      <c r="CK119" s="216"/>
      <c r="CL119" s="216"/>
      <c r="CM119" s="216"/>
      <c r="CN119" s="216"/>
      <c r="CO119" s="216"/>
      <c r="CP119" s="216"/>
      <c r="CQ119" s="216"/>
      <c r="CR119" s="216"/>
      <c r="CS119" s="216"/>
      <c r="CT119" s="216"/>
      <c r="CU119" s="216"/>
      <c r="CV119" s="216"/>
      <c r="CW119" s="216"/>
      <c r="CX119" s="216"/>
      <c r="CY119" s="216"/>
      <c r="CZ119" s="216"/>
      <c r="DA119" s="216"/>
      <c r="DB119" s="216"/>
      <c r="DC119" s="216"/>
      <c r="DD119" s="216"/>
      <c r="DE119" s="216"/>
      <c r="DF119" s="216"/>
      <c r="DG119" s="216"/>
      <c r="DH119" s="216"/>
      <c r="DI119" s="216"/>
      <c r="DJ119" s="216"/>
      <c r="DK119" s="216"/>
      <c r="DL119" s="216"/>
      <c r="DM119" s="216"/>
      <c r="DN119" s="216"/>
      <c r="DO119" s="216"/>
      <c r="DP119" s="216"/>
      <c r="DQ119" s="216"/>
      <c r="DR119" s="216"/>
      <c r="DS119" s="216"/>
      <c r="DT119" s="216"/>
      <c r="DU119" s="216"/>
      <c r="DV119" s="216"/>
      <c r="DW119" s="216"/>
      <c r="DX119" s="216"/>
      <c r="DY119" s="216"/>
      <c r="DZ119" s="216"/>
      <c r="EA119" s="216"/>
      <c r="EB119" s="216"/>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row>
    <row r="120" spans="1:239" s="27" customFormat="1" ht="17" hidden="1" customHeight="1" outlineLevel="1" x14ac:dyDescent="0.15">
      <c r="A120" s="201"/>
      <c r="C120" s="254"/>
      <c r="D120" s="422" t="str">
        <f>X!$C$92</f>
        <v>Fabbisogno elettricità</v>
      </c>
      <c r="E120" s="182"/>
      <c r="F120" s="182"/>
      <c r="G120" s="182"/>
      <c r="H120" s="182"/>
      <c r="I120" s="182"/>
      <c r="J120" s="182"/>
      <c r="K120" s="182"/>
      <c r="L120" s="182"/>
      <c r="M120" s="182"/>
      <c r="N120" s="182"/>
      <c r="O120" s="182"/>
      <c r="P120" s="182"/>
      <c r="Q120" s="182"/>
      <c r="R120" s="182"/>
      <c r="S120" s="182" t="s">
        <v>20</v>
      </c>
      <c r="T120" s="182"/>
      <c r="U120" s="182"/>
      <c r="V120" s="182"/>
      <c r="W120" s="182"/>
      <c r="X120" s="182"/>
      <c r="Y120" s="182"/>
      <c r="Z120" s="182"/>
      <c r="AA120" s="1587">
        <f>AA49</f>
        <v>0</v>
      </c>
      <c r="AB120" s="1587"/>
      <c r="AC120" s="1587"/>
      <c r="AD120" s="1587"/>
      <c r="AE120" s="1587"/>
      <c r="AF120" s="1587"/>
      <c r="AG120" s="1587"/>
      <c r="AH120" s="1587"/>
      <c r="AI120" s="1587"/>
      <c r="AJ120" s="1587">
        <v>0.15</v>
      </c>
      <c r="AL120" s="182"/>
      <c r="AM120" s="182"/>
      <c r="AN120" s="182"/>
      <c r="AO120" s="182"/>
      <c r="AS120" s="182"/>
      <c r="AT120" s="1587">
        <f>AT49</f>
        <v>0</v>
      </c>
      <c r="AU120" s="1587"/>
      <c r="AV120" s="1587"/>
      <c r="AW120" s="1587"/>
      <c r="AX120" s="1587"/>
      <c r="AY120" s="1587"/>
      <c r="AZ120" s="1587"/>
      <c r="BA120" s="1587"/>
      <c r="BB120" s="1587"/>
      <c r="BC120" s="1587">
        <v>0.15</v>
      </c>
      <c r="BE120" s="182"/>
      <c r="BF120" s="182"/>
      <c r="BG120" s="182"/>
      <c r="BH120" s="182"/>
      <c r="BI120" s="255"/>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c r="HP120" s="63"/>
      <c r="HQ120" s="63"/>
      <c r="HR120" s="63"/>
      <c r="HS120" s="63"/>
      <c r="HT120" s="63"/>
      <c r="HU120" s="63"/>
      <c r="HV120" s="63"/>
      <c r="HW120" s="63"/>
      <c r="HX120" s="63"/>
      <c r="HY120" s="63"/>
      <c r="HZ120" s="63"/>
      <c r="IA120" s="63"/>
      <c r="IB120" s="63"/>
      <c r="IC120" s="63"/>
      <c r="ID120" s="63"/>
      <c r="IE120" s="63"/>
    </row>
    <row r="121" spans="1:239" s="27" customFormat="1" ht="17" customHeight="1" collapsed="1" x14ac:dyDescent="0.15">
      <c r="A121" s="201"/>
      <c r="C121" s="254"/>
      <c r="D121" s="422" t="str">
        <f>X!$C$218</f>
        <v>Mix energetico</v>
      </c>
      <c r="E121" s="182"/>
      <c r="F121" s="182"/>
      <c r="G121" s="182"/>
      <c r="H121" s="182"/>
      <c r="I121" s="182"/>
      <c r="J121" s="182"/>
      <c r="K121" s="182"/>
      <c r="L121" s="182"/>
      <c r="M121" s="182"/>
      <c r="N121" s="182"/>
      <c r="O121" s="182"/>
      <c r="P121" s="182"/>
      <c r="Q121" s="182"/>
      <c r="R121" s="182"/>
      <c r="S121" s="182" t="s">
        <v>72</v>
      </c>
      <c r="T121" s="182"/>
      <c r="U121" s="182"/>
      <c r="V121" s="182"/>
      <c r="W121" s="182"/>
      <c r="X121" s="182"/>
      <c r="Y121" s="182"/>
      <c r="Z121" s="182"/>
      <c r="AA121" s="1586">
        <f>Z41</f>
        <v>0</v>
      </c>
      <c r="AB121" s="1586"/>
      <c r="AC121" s="1586"/>
      <c r="AD121" s="1586"/>
      <c r="AE121" s="1586"/>
      <c r="AF121" s="1586"/>
      <c r="AG121" s="1586"/>
      <c r="AH121" s="1586"/>
      <c r="AI121" s="1586"/>
      <c r="AJ121" s="1586">
        <v>353000</v>
      </c>
      <c r="AL121" s="182"/>
      <c r="AM121" s="182"/>
      <c r="AN121" s="182"/>
      <c r="AO121" s="182"/>
      <c r="AS121" s="182"/>
      <c r="AT121" s="1586">
        <f>AS41</f>
        <v>0</v>
      </c>
      <c r="AU121" s="1586"/>
      <c r="AV121" s="1586"/>
      <c r="AW121" s="1586"/>
      <c r="AX121" s="1586"/>
      <c r="AY121" s="1586"/>
      <c r="AZ121" s="1586"/>
      <c r="BA121" s="1586"/>
      <c r="BB121" s="1586"/>
      <c r="BC121" s="1586">
        <v>353000</v>
      </c>
      <c r="BE121" s="182"/>
      <c r="BF121" s="182"/>
      <c r="BG121" s="182"/>
      <c r="BH121" s="182"/>
      <c r="BI121" s="255"/>
      <c r="BL121" s="201"/>
      <c r="BM121" s="201"/>
      <c r="BN121" s="20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3"/>
      <c r="GY121" s="63"/>
      <c r="GZ121" s="63"/>
      <c r="HA121" s="63"/>
      <c r="HB121" s="63"/>
      <c r="HC121" s="63"/>
      <c r="HD121" s="63"/>
      <c r="HE121" s="63"/>
      <c r="HF121" s="63"/>
      <c r="HG121" s="63"/>
      <c r="HH121" s="63"/>
      <c r="HI121" s="63"/>
      <c r="HJ121" s="63"/>
      <c r="HK121" s="63"/>
      <c r="HL121" s="63"/>
      <c r="HM121" s="63"/>
      <c r="HN121" s="63"/>
      <c r="HO121" s="63"/>
      <c r="HP121" s="63"/>
      <c r="HQ121" s="63"/>
      <c r="HR121" s="63"/>
      <c r="HS121" s="63"/>
      <c r="HT121" s="63"/>
      <c r="HU121" s="63"/>
      <c r="HV121" s="63"/>
      <c r="HW121" s="63"/>
      <c r="HX121" s="63"/>
      <c r="HY121" s="63"/>
      <c r="HZ121" s="63"/>
      <c r="IA121" s="63"/>
      <c r="IB121" s="63"/>
      <c r="IC121" s="63"/>
      <c r="ID121" s="63"/>
      <c r="IE121" s="63"/>
    </row>
    <row r="122" spans="1:239" s="27" customFormat="1" ht="17" customHeight="1" x14ac:dyDescent="0.15">
      <c r="A122" s="201"/>
      <c r="C122" s="254"/>
      <c r="D122" s="422" t="str">
        <f>X!$C$73</f>
        <v>Fattore delle emissioni di CO2 elettricità</v>
      </c>
      <c r="E122" s="182"/>
      <c r="F122" s="182"/>
      <c r="G122" s="182"/>
      <c r="H122" s="182"/>
      <c r="I122" s="182"/>
      <c r="J122" s="182"/>
      <c r="K122" s="182"/>
      <c r="L122" s="182"/>
      <c r="M122" s="182"/>
      <c r="N122" s="182"/>
      <c r="O122" s="182"/>
      <c r="P122" s="182"/>
      <c r="Q122" s="182"/>
      <c r="R122" s="182"/>
      <c r="S122" s="182" t="s">
        <v>830</v>
      </c>
      <c r="T122" s="182"/>
      <c r="U122" s="182"/>
      <c r="V122" s="182"/>
      <c r="W122" s="182"/>
      <c r="X122" s="182"/>
      <c r="Y122" s="182"/>
      <c r="Z122" s="182"/>
      <c r="AA122" s="1586">
        <f>AH267</f>
        <v>0</v>
      </c>
      <c r="AB122" s="1586"/>
      <c r="AC122" s="1586"/>
      <c r="AD122" s="1586"/>
      <c r="AE122" s="1586"/>
      <c r="AF122" s="1586"/>
      <c r="AG122" s="1586"/>
      <c r="AH122" s="1586"/>
      <c r="AI122" s="1586"/>
      <c r="AJ122" s="1586">
        <v>353000</v>
      </c>
      <c r="AL122" s="182"/>
      <c r="AM122" s="182"/>
      <c r="AN122" s="182"/>
      <c r="AO122" s="182"/>
      <c r="AS122" s="182"/>
      <c r="AT122" s="1586">
        <f>BA267</f>
        <v>0</v>
      </c>
      <c r="AU122" s="1586"/>
      <c r="AV122" s="1586"/>
      <c r="AW122" s="1586"/>
      <c r="AX122" s="1586"/>
      <c r="AY122" s="1586"/>
      <c r="AZ122" s="1586"/>
      <c r="BA122" s="1586"/>
      <c r="BB122" s="1586"/>
      <c r="BC122" s="1586">
        <v>353000</v>
      </c>
      <c r="BE122" s="182"/>
      <c r="BF122" s="182"/>
      <c r="BG122" s="182"/>
      <c r="BH122" s="182"/>
      <c r="BI122" s="255"/>
      <c r="BL122" s="201"/>
      <c r="BM122" s="201"/>
      <c r="BN122" s="201"/>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row>
    <row r="123" spans="1:239" s="27" customFormat="1" ht="17" hidden="1" customHeight="1" outlineLevel="1" x14ac:dyDescent="0.15">
      <c r="A123" s="201"/>
      <c r="C123" s="254"/>
      <c r="D123" s="362"/>
      <c r="E123" s="182" t="s">
        <v>36</v>
      </c>
      <c r="F123" s="182"/>
      <c r="G123" s="182"/>
      <c r="H123" s="182"/>
      <c r="I123" s="182"/>
      <c r="J123" s="182"/>
      <c r="K123" s="182"/>
      <c r="L123" s="182"/>
      <c r="M123" s="182"/>
      <c r="N123" s="182"/>
      <c r="O123" s="182"/>
      <c r="P123" s="182"/>
      <c r="Q123" s="182"/>
      <c r="R123" s="182"/>
      <c r="S123" s="182"/>
      <c r="T123" s="182"/>
      <c r="U123" s="182"/>
      <c r="V123" s="182"/>
      <c r="W123" s="182"/>
      <c r="X123" s="182"/>
      <c r="Y123" s="182"/>
      <c r="Z123" s="182"/>
      <c r="AA123" s="1610">
        <f>INT(AA120*AA122*AA97)</f>
        <v>0</v>
      </c>
      <c r="AB123" s="1586"/>
      <c r="AC123" s="1586"/>
      <c r="AD123" s="1586"/>
      <c r="AE123" s="1586"/>
      <c r="AF123" s="1586"/>
      <c r="AG123" s="1586"/>
      <c r="AH123" s="1586"/>
      <c r="AI123" s="1586"/>
      <c r="AJ123" s="1586">
        <v>352800</v>
      </c>
      <c r="AL123" s="279"/>
      <c r="AM123" s="279"/>
      <c r="AN123" s="191"/>
      <c r="AO123" s="191"/>
      <c r="AS123" s="182"/>
      <c r="AT123" s="1610">
        <f>INT(AT120*AT122*AT97)</f>
        <v>0</v>
      </c>
      <c r="AU123" s="1586"/>
      <c r="AV123" s="1586"/>
      <c r="AW123" s="1586"/>
      <c r="AX123" s="1586"/>
      <c r="AY123" s="1586"/>
      <c r="AZ123" s="1586"/>
      <c r="BA123" s="1586"/>
      <c r="BB123" s="1586"/>
      <c r="BC123" s="1586">
        <v>352800</v>
      </c>
      <c r="BE123" s="279"/>
      <c r="BF123" s="191"/>
      <c r="BG123" s="191"/>
      <c r="BH123" s="191"/>
      <c r="BI123" s="255"/>
      <c r="BL123" s="201"/>
      <c r="BM123" s="201"/>
      <c r="BN123" s="201"/>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3"/>
      <c r="GY123" s="63"/>
      <c r="GZ123" s="63"/>
      <c r="HA123" s="63"/>
      <c r="HB123" s="63"/>
      <c r="HC123" s="63"/>
      <c r="HD123" s="63"/>
      <c r="HE123" s="63"/>
      <c r="HF123" s="63"/>
      <c r="HG123" s="63"/>
      <c r="HH123" s="63"/>
      <c r="HI123" s="63"/>
      <c r="HJ123" s="63"/>
      <c r="HK123" s="63"/>
      <c r="HL123" s="63"/>
      <c r="HM123" s="63"/>
      <c r="HN123" s="63"/>
      <c r="HO123" s="63"/>
      <c r="HP123" s="63"/>
      <c r="HQ123" s="63"/>
      <c r="HR123" s="63"/>
      <c r="HS123" s="63"/>
      <c r="HT123" s="63"/>
      <c r="HU123" s="63"/>
      <c r="HV123" s="63"/>
      <c r="HW123" s="63"/>
      <c r="HX123" s="63"/>
      <c r="HY123" s="63"/>
      <c r="HZ123" s="63"/>
      <c r="IA123" s="63"/>
      <c r="IB123" s="63"/>
      <c r="IC123" s="63"/>
      <c r="ID123" s="63"/>
      <c r="IE123" s="63"/>
    </row>
    <row r="124" spans="1:239" s="27" customFormat="1" ht="17" hidden="1" customHeight="1" outlineLevel="1" x14ac:dyDescent="0.15">
      <c r="A124" s="201"/>
      <c r="C124" s="254"/>
      <c r="D124" s="362"/>
      <c r="E124" s="182" t="s">
        <v>30</v>
      </c>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586">
        <f>IF(LEN(AA123)&lt;3,0,IF(LEN(AA123)=3,-1,IF(LEN(AA123)=4,-2,-3)))</f>
        <v>0</v>
      </c>
      <c r="AB124" s="1586"/>
      <c r="AC124" s="1586"/>
      <c r="AD124" s="1586"/>
      <c r="AE124" s="1586"/>
      <c r="AF124" s="1586"/>
      <c r="AG124" s="1586"/>
      <c r="AH124" s="1586"/>
      <c r="AI124" s="1586"/>
      <c r="AJ124" s="1586">
        <v>-3</v>
      </c>
      <c r="AL124" s="279"/>
      <c r="AM124" s="279"/>
      <c r="AN124" s="191"/>
      <c r="AO124" s="191"/>
      <c r="AS124" s="182"/>
      <c r="AT124" s="1586">
        <f>IF(LEN(AT123)&lt;3,0,IF(LEN(AT123)=3,-1,IF(LEN(AT123)=4,-2,-3)))</f>
        <v>0</v>
      </c>
      <c r="AU124" s="1586"/>
      <c r="AV124" s="1586"/>
      <c r="AW124" s="1586"/>
      <c r="AX124" s="1586"/>
      <c r="AY124" s="1586"/>
      <c r="AZ124" s="1586"/>
      <c r="BA124" s="1586"/>
      <c r="BB124" s="1586"/>
      <c r="BC124" s="1586">
        <v>-3</v>
      </c>
      <c r="BE124" s="279"/>
      <c r="BF124" s="191"/>
      <c r="BG124" s="191"/>
      <c r="BH124" s="191"/>
      <c r="BI124" s="255"/>
      <c r="BL124" s="201"/>
      <c r="BM124" s="201"/>
      <c r="BN124" s="201"/>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3"/>
      <c r="GY124" s="63"/>
      <c r="GZ124" s="63"/>
      <c r="HA124" s="63"/>
      <c r="HB124" s="63"/>
      <c r="HC124" s="63"/>
      <c r="HD124" s="63"/>
      <c r="HE124" s="63"/>
      <c r="HF124" s="63"/>
      <c r="HG124" s="63"/>
      <c r="HH124" s="63"/>
      <c r="HI124" s="63"/>
      <c r="HJ124" s="63"/>
      <c r="HK124" s="63"/>
      <c r="HL124" s="63"/>
      <c r="HM124" s="63"/>
      <c r="HN124" s="63"/>
      <c r="HO124" s="63"/>
      <c r="HP124" s="63"/>
      <c r="HQ124" s="63"/>
      <c r="HR124" s="63"/>
      <c r="HS124" s="63"/>
      <c r="HT124" s="63"/>
      <c r="HU124" s="63"/>
      <c r="HV124" s="63"/>
      <c r="HW124" s="63"/>
      <c r="HX124" s="63"/>
      <c r="HY124" s="63"/>
      <c r="HZ124" s="63"/>
      <c r="IA124" s="63"/>
      <c r="IB124" s="63"/>
      <c r="IC124" s="63"/>
      <c r="ID124" s="63"/>
      <c r="IE124" s="63"/>
    </row>
    <row r="125" spans="1:239" s="27" customFormat="1" ht="17" customHeight="1" collapsed="1" x14ac:dyDescent="0.15">
      <c r="A125" s="201"/>
      <c r="C125" s="254"/>
      <c r="D125" s="422" t="str">
        <f>X!$C$68</f>
        <v>Emissioni di CO2 per consumo di elettricità</v>
      </c>
      <c r="E125" s="182"/>
      <c r="F125" s="182"/>
      <c r="G125" s="182"/>
      <c r="H125" s="182"/>
      <c r="I125" s="182"/>
      <c r="J125" s="182"/>
      <c r="K125" s="182"/>
      <c r="L125" s="182"/>
      <c r="M125" s="182"/>
      <c r="N125" s="182"/>
      <c r="O125" s="182"/>
      <c r="P125" s="182"/>
      <c r="Q125" s="182"/>
      <c r="R125" s="182"/>
      <c r="S125" s="182" t="s">
        <v>242</v>
      </c>
      <c r="T125" s="182"/>
      <c r="U125" s="182"/>
      <c r="V125" s="182"/>
      <c r="W125" s="182"/>
      <c r="X125" s="182"/>
      <c r="Y125" s="182"/>
      <c r="Z125" s="182"/>
      <c r="AA125" s="1587">
        <f>ROUND(AA123,AA124)</f>
        <v>0</v>
      </c>
      <c r="AB125" s="1587"/>
      <c r="AC125" s="1587"/>
      <c r="AD125" s="1587"/>
      <c r="AE125" s="1587"/>
      <c r="AF125" s="1587"/>
      <c r="AG125" s="1587"/>
      <c r="AH125" s="1587"/>
      <c r="AI125" s="1587"/>
      <c r="AJ125" s="1587">
        <v>353000</v>
      </c>
      <c r="AL125" s="182"/>
      <c r="AM125" s="182"/>
      <c r="AN125" s="182"/>
      <c r="AO125" s="182"/>
      <c r="AS125" s="182"/>
      <c r="AT125" s="1587">
        <f>ROUND(AT123,AT124)</f>
        <v>0</v>
      </c>
      <c r="AU125" s="1587"/>
      <c r="AV125" s="1587"/>
      <c r="AW125" s="1587"/>
      <c r="AX125" s="1587"/>
      <c r="AY125" s="1587"/>
      <c r="AZ125" s="1587"/>
      <c r="BA125" s="1587"/>
      <c r="BB125" s="1587"/>
      <c r="BC125" s="1587">
        <v>353000</v>
      </c>
      <c r="BE125" s="182"/>
      <c r="BF125" s="182"/>
      <c r="BG125" s="182"/>
      <c r="BH125" s="182"/>
      <c r="BI125" s="255"/>
      <c r="BL125" s="201"/>
      <c r="BM125" s="201"/>
      <c r="BN125" s="201"/>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c r="HP125" s="63"/>
      <c r="HQ125" s="63"/>
      <c r="HR125" s="63"/>
      <c r="HS125" s="63"/>
      <c r="HT125" s="63"/>
      <c r="HU125" s="63"/>
      <c r="HV125" s="63"/>
      <c r="HW125" s="63"/>
      <c r="HX125" s="63"/>
      <c r="HY125" s="63"/>
      <c r="HZ125" s="63"/>
      <c r="IA125" s="63"/>
      <c r="IB125" s="63"/>
      <c r="IC125" s="63"/>
      <c r="ID125" s="63"/>
      <c r="IE125" s="63"/>
    </row>
    <row r="126" spans="1:239" ht="17" customHeight="1" x14ac:dyDescent="0.15">
      <c r="C126" s="249"/>
      <c r="BI126" s="250"/>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3"/>
      <c r="GY126" s="63"/>
      <c r="GZ126" s="63"/>
      <c r="HA126" s="63"/>
      <c r="HB126" s="63"/>
      <c r="HC126" s="63"/>
      <c r="HD126" s="63"/>
      <c r="HE126" s="63"/>
      <c r="HF126" s="63"/>
      <c r="HG126" s="63"/>
      <c r="HH126" s="63"/>
      <c r="HI126" s="63"/>
      <c r="HJ126" s="63"/>
      <c r="HK126" s="63"/>
      <c r="HL126" s="63"/>
      <c r="HM126" s="63"/>
      <c r="HN126" s="63"/>
      <c r="HO126" s="63"/>
      <c r="HP126" s="63"/>
      <c r="HQ126" s="63"/>
      <c r="HR126" s="63"/>
      <c r="HS126" s="63"/>
      <c r="HT126" s="63"/>
      <c r="HU126" s="63"/>
      <c r="HV126" s="63"/>
      <c r="HW126" s="63"/>
      <c r="HX126" s="63"/>
      <c r="HY126" s="63"/>
      <c r="HZ126" s="63"/>
      <c r="IA126" s="63"/>
      <c r="IB126" s="63"/>
      <c r="IC126" s="63"/>
      <c r="ID126" s="63"/>
      <c r="IE126" s="63"/>
    </row>
    <row r="127" spans="1:239" ht="17" customHeight="1" x14ac:dyDescent="0.15">
      <c r="C127" s="249"/>
      <c r="BI127" s="250"/>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3"/>
      <c r="GY127" s="63"/>
      <c r="GZ127" s="63"/>
      <c r="HA127" s="63"/>
      <c r="HB127" s="63"/>
      <c r="HC127" s="63"/>
      <c r="HD127" s="63"/>
      <c r="HE127" s="63"/>
      <c r="HF127" s="63"/>
      <c r="HG127" s="63"/>
      <c r="HH127" s="63"/>
      <c r="HI127" s="63"/>
      <c r="HJ127" s="63"/>
      <c r="HK127" s="63"/>
      <c r="HL127" s="63"/>
      <c r="HM127" s="63"/>
      <c r="HN127" s="63"/>
      <c r="HO127" s="63"/>
      <c r="HP127" s="63"/>
      <c r="HQ127" s="63"/>
      <c r="HR127" s="63"/>
      <c r="HS127" s="63"/>
      <c r="HT127" s="63"/>
      <c r="HU127" s="63"/>
      <c r="HV127" s="63"/>
      <c r="HW127" s="63"/>
      <c r="HX127" s="63"/>
      <c r="HY127" s="63"/>
      <c r="HZ127" s="63"/>
      <c r="IA127" s="63"/>
      <c r="IB127" s="63"/>
      <c r="IC127" s="63"/>
      <c r="ID127" s="63"/>
      <c r="IE127" s="63"/>
    </row>
    <row r="128" spans="1:239" s="124" customFormat="1" ht="17" customHeight="1" x14ac:dyDescent="0.15">
      <c r="A128" s="216"/>
      <c r="C128" s="264"/>
      <c r="D128" s="352">
        <v>3.5</v>
      </c>
      <c r="E128" s="420" t="str">
        <f>X!C364</f>
        <v>Calcolo della riduzione delle emissioni di CO2 grazie al recupero del calore</v>
      </c>
      <c r="AL128" s="270"/>
      <c r="AM128" s="270"/>
      <c r="BE128" s="270"/>
      <c r="BI128" s="266"/>
      <c r="BL128" s="216"/>
      <c r="BM128" s="216"/>
      <c r="BN128" s="216"/>
      <c r="BO128" s="216"/>
      <c r="BP128" s="216"/>
      <c r="BQ128" s="216"/>
      <c r="BR128" s="216"/>
      <c r="BS128" s="216"/>
      <c r="BT128" s="216"/>
      <c r="BU128" s="216"/>
      <c r="BV128" s="216"/>
      <c r="BW128" s="216"/>
      <c r="BX128" s="216"/>
      <c r="BY128" s="216"/>
      <c r="BZ128" s="216"/>
      <c r="CA128" s="216"/>
      <c r="CB128" s="216"/>
      <c r="CC128" s="216"/>
      <c r="CD128" s="216"/>
      <c r="CE128" s="216"/>
      <c r="CF128" s="216"/>
      <c r="CG128" s="216"/>
      <c r="CH128" s="216"/>
      <c r="CI128" s="216"/>
      <c r="CJ128" s="216"/>
      <c r="CK128" s="216"/>
      <c r="CL128" s="216"/>
      <c r="CM128" s="216"/>
      <c r="CN128" s="216"/>
      <c r="CO128" s="216"/>
      <c r="CP128" s="216"/>
      <c r="CQ128" s="216"/>
      <c r="CR128" s="216"/>
      <c r="CS128" s="216"/>
      <c r="CT128" s="216"/>
      <c r="CU128" s="216"/>
      <c r="CV128" s="216"/>
      <c r="CW128" s="216"/>
      <c r="CX128" s="216"/>
      <c r="CY128" s="216"/>
      <c r="CZ128" s="216"/>
      <c r="DA128" s="216"/>
      <c r="DB128" s="216"/>
      <c r="DC128" s="216"/>
      <c r="DD128" s="216"/>
      <c r="DE128" s="216"/>
      <c r="DF128" s="216"/>
      <c r="DG128" s="216"/>
      <c r="DH128" s="216"/>
      <c r="DI128" s="216"/>
      <c r="DJ128" s="216"/>
      <c r="DK128" s="216"/>
      <c r="DL128" s="216"/>
      <c r="DM128" s="216"/>
      <c r="DN128" s="216"/>
      <c r="DO128" s="216"/>
      <c r="DP128" s="216"/>
      <c r="DQ128" s="216"/>
      <c r="DR128" s="216"/>
      <c r="DS128" s="216"/>
      <c r="DT128" s="216"/>
      <c r="DU128" s="216"/>
      <c r="DV128" s="216"/>
      <c r="DW128" s="216"/>
      <c r="DX128" s="216"/>
      <c r="DY128" s="216"/>
      <c r="DZ128" s="216"/>
      <c r="EA128" s="216"/>
      <c r="EB128" s="216"/>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3"/>
      <c r="GY128" s="63"/>
      <c r="GZ128" s="63"/>
      <c r="HA128" s="63"/>
      <c r="HB128" s="63"/>
      <c r="HC128" s="63"/>
      <c r="HD128" s="63"/>
      <c r="HE128" s="63"/>
      <c r="HF128" s="63"/>
      <c r="HG128" s="63"/>
      <c r="HH128" s="63"/>
      <c r="HI128" s="63"/>
      <c r="HJ128" s="63"/>
      <c r="HK128" s="63"/>
      <c r="HL128" s="63"/>
      <c r="HM128" s="63"/>
      <c r="HN128" s="63"/>
      <c r="HO128" s="63"/>
      <c r="HP128" s="63"/>
      <c r="HQ128" s="63"/>
      <c r="HR128" s="63"/>
      <c r="HS128" s="63"/>
      <c r="HT128" s="63"/>
      <c r="HU128" s="63"/>
      <c r="HV128" s="63"/>
      <c r="HW128" s="63"/>
      <c r="HX128" s="63"/>
      <c r="HY128" s="63"/>
      <c r="HZ128" s="63"/>
      <c r="IA128" s="63"/>
      <c r="IB128" s="63"/>
      <c r="IC128" s="63"/>
      <c r="ID128" s="63"/>
      <c r="IE128" s="63"/>
    </row>
    <row r="129" spans="1:239" s="27" customFormat="1" ht="17" hidden="1" customHeight="1" outlineLevel="1" x14ac:dyDescent="0.15">
      <c r="A129" s="201"/>
      <c r="C129" s="254"/>
      <c r="D129" s="422" t="str">
        <f>X!C331</f>
        <v>Calore utilizzato</v>
      </c>
      <c r="E129" s="182"/>
      <c r="F129" s="182"/>
      <c r="G129" s="182"/>
      <c r="H129" s="182"/>
      <c r="I129" s="182"/>
      <c r="J129" s="182"/>
      <c r="K129" s="182"/>
      <c r="L129" s="182"/>
      <c r="M129" s="182"/>
      <c r="N129" s="182"/>
      <c r="O129" s="182"/>
      <c r="P129" s="182"/>
      <c r="Q129" s="182"/>
      <c r="R129" s="182"/>
      <c r="S129" s="182" t="s">
        <v>20</v>
      </c>
      <c r="T129" s="182"/>
      <c r="U129" s="182"/>
      <c r="V129" s="182"/>
      <c r="W129" s="182"/>
      <c r="X129" s="182"/>
      <c r="Y129" s="182"/>
      <c r="Z129" s="182"/>
      <c r="AA129" s="1587">
        <f>'1 System specification'!AA302</f>
        <v>0</v>
      </c>
      <c r="AB129" s="1587"/>
      <c r="AC129" s="1587"/>
      <c r="AD129" s="1587"/>
      <c r="AE129" s="1587"/>
      <c r="AF129" s="1587"/>
      <c r="AG129" s="1587"/>
      <c r="AH129" s="1587"/>
      <c r="AI129" s="1587"/>
      <c r="AJ129" s="1587"/>
      <c r="AL129" s="182"/>
      <c r="AM129" s="182"/>
      <c r="AN129" s="182"/>
      <c r="AO129" s="182"/>
      <c r="AS129" s="182"/>
      <c r="AT129" s="1587">
        <f>'1 System specification'!BR302</f>
        <v>0</v>
      </c>
      <c r="AU129" s="1587"/>
      <c r="AV129" s="1587"/>
      <c r="AW129" s="1587"/>
      <c r="AX129" s="1587"/>
      <c r="AY129" s="1587"/>
      <c r="AZ129" s="1587"/>
      <c r="BA129" s="1587"/>
      <c r="BB129" s="1587"/>
      <c r="BC129" s="1587">
        <v>0.15</v>
      </c>
      <c r="BE129" s="182"/>
      <c r="BF129" s="182"/>
      <c r="BG129" s="182"/>
      <c r="BH129" s="182"/>
      <c r="BI129" s="255"/>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3"/>
      <c r="GY129" s="63"/>
      <c r="GZ129" s="63"/>
      <c r="HA129" s="63"/>
      <c r="HB129" s="63"/>
      <c r="HC129" s="63"/>
      <c r="HD129" s="63"/>
      <c r="HE129" s="63"/>
      <c r="HF129" s="63"/>
      <c r="HG129" s="63"/>
      <c r="HH129" s="63"/>
      <c r="HI129" s="63"/>
      <c r="HJ129" s="63"/>
      <c r="HK129" s="63"/>
      <c r="HL129" s="63"/>
      <c r="HM129" s="63"/>
      <c r="HN129" s="63"/>
      <c r="HO129" s="63"/>
      <c r="HP129" s="63"/>
      <c r="HQ129" s="63"/>
      <c r="HR129" s="63"/>
      <c r="HS129" s="63"/>
      <c r="HT129" s="63"/>
      <c r="HU129" s="63"/>
      <c r="HV129" s="63"/>
      <c r="HW129" s="63"/>
      <c r="HX129" s="63"/>
      <c r="HY129" s="63"/>
      <c r="HZ129" s="63"/>
      <c r="IA129" s="63"/>
      <c r="IB129" s="63"/>
      <c r="IC129" s="63"/>
      <c r="ID129" s="63"/>
      <c r="IE129" s="63"/>
    </row>
    <row r="130" spans="1:239" s="27" customFormat="1" ht="17" customHeight="1" collapsed="1" x14ac:dyDescent="0.15">
      <c r="A130" s="201"/>
      <c r="C130" s="254"/>
      <c r="D130" s="422" t="str">
        <f>X!C365</f>
        <v>Sistema di riscaldamento</v>
      </c>
      <c r="E130" s="182"/>
      <c r="F130" s="182"/>
      <c r="G130" s="182"/>
      <c r="H130" s="182"/>
      <c r="I130" s="182"/>
      <c r="J130" s="182"/>
      <c r="K130" s="182"/>
      <c r="L130" s="182"/>
      <c r="M130" s="182"/>
      <c r="N130" s="182"/>
      <c r="O130" s="182"/>
      <c r="P130" s="182"/>
      <c r="Q130" s="182"/>
      <c r="R130" s="182"/>
      <c r="S130" s="182" t="s">
        <v>72</v>
      </c>
      <c r="T130" s="182"/>
      <c r="U130" s="182"/>
      <c r="V130" s="182"/>
      <c r="W130" s="182"/>
      <c r="X130" s="182"/>
      <c r="Y130" s="182"/>
      <c r="Z130" s="182"/>
      <c r="AA130" s="1631" t="str">
        <f>IF(AA129=0,"",E54)</f>
        <v/>
      </c>
      <c r="AB130" s="1586"/>
      <c r="AC130" s="1586"/>
      <c r="AD130" s="1586"/>
      <c r="AE130" s="1586"/>
      <c r="AF130" s="1586"/>
      <c r="AG130" s="1586"/>
      <c r="AH130" s="1586"/>
      <c r="AI130" s="1586"/>
      <c r="AJ130" s="1586">
        <v>353000</v>
      </c>
      <c r="AL130" s="182"/>
      <c r="AM130" s="182"/>
      <c r="AN130" s="182"/>
      <c r="AO130" s="182"/>
      <c r="AS130" s="182"/>
      <c r="AT130" s="1631" t="str">
        <f>IF(AT129=0,"",E54)</f>
        <v/>
      </c>
      <c r="AU130" s="1586"/>
      <c r="AV130" s="1586"/>
      <c r="AW130" s="1586"/>
      <c r="AX130" s="1586"/>
      <c r="AY130" s="1586"/>
      <c r="AZ130" s="1586"/>
      <c r="BA130" s="1586"/>
      <c r="BB130" s="1586"/>
      <c r="BC130" s="1586">
        <v>353000</v>
      </c>
      <c r="BE130" s="182"/>
      <c r="BF130" s="182"/>
      <c r="BG130" s="182"/>
      <c r="BH130" s="182"/>
      <c r="BI130" s="255"/>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3"/>
      <c r="GY130" s="63"/>
      <c r="GZ130" s="63"/>
      <c r="HA130" s="63"/>
      <c r="HB130" s="63"/>
      <c r="HC130" s="63"/>
      <c r="HD130" s="63"/>
      <c r="HE130" s="63"/>
      <c r="HF130" s="63"/>
      <c r="HG130" s="63"/>
      <c r="HH130" s="63"/>
      <c r="HI130" s="63"/>
      <c r="HJ130" s="63"/>
      <c r="HK130" s="63"/>
      <c r="HL130" s="63"/>
      <c r="HM130" s="63"/>
      <c r="HN130" s="63"/>
      <c r="HO130" s="63"/>
      <c r="HP130" s="63"/>
      <c r="HQ130" s="63"/>
      <c r="HR130" s="63"/>
      <c r="HS130" s="63"/>
      <c r="HT130" s="63"/>
      <c r="HU130" s="63"/>
      <c r="HV130" s="63"/>
      <c r="HW130" s="63"/>
      <c r="HX130" s="63"/>
      <c r="HY130" s="63"/>
      <c r="HZ130" s="63"/>
      <c r="IA130" s="63"/>
      <c r="IB130" s="63"/>
      <c r="IC130" s="63"/>
      <c r="ID130" s="63"/>
      <c r="IE130" s="63"/>
    </row>
    <row r="131" spans="1:239" s="27" customFormat="1" ht="17" customHeight="1" x14ac:dyDescent="0.15">
      <c r="A131" s="201"/>
      <c r="C131" s="254"/>
      <c r="D131" s="422" t="str">
        <f>X!C366</f>
        <v>Indice di emissioni CO2</v>
      </c>
      <c r="E131" s="182"/>
      <c r="F131" s="182"/>
      <c r="G131" s="182"/>
      <c r="H131" s="182"/>
      <c r="I131" s="182"/>
      <c r="J131" s="182"/>
      <c r="K131" s="182"/>
      <c r="L131" s="182"/>
      <c r="M131" s="182"/>
      <c r="N131" s="182"/>
      <c r="O131" s="182"/>
      <c r="P131" s="182"/>
      <c r="Q131" s="182"/>
      <c r="R131" s="182"/>
      <c r="S131" s="182" t="s">
        <v>830</v>
      </c>
      <c r="T131" s="182"/>
      <c r="U131" s="182"/>
      <c r="V131" s="182"/>
      <c r="W131" s="182"/>
      <c r="X131" s="182"/>
      <c r="Y131" s="182"/>
      <c r="Z131" s="182"/>
      <c r="AA131" s="1630" t="str">
        <f>IF(AA129=0,"",AH473)</f>
        <v/>
      </c>
      <c r="AB131" s="1630"/>
      <c r="AC131" s="1630"/>
      <c r="AD131" s="1630"/>
      <c r="AE131" s="1630"/>
      <c r="AF131" s="1630"/>
      <c r="AG131" s="1630"/>
      <c r="AH131" s="1630"/>
      <c r="AI131" s="1630"/>
      <c r="AJ131" s="1630">
        <v>353000</v>
      </c>
      <c r="AL131" s="182"/>
      <c r="AM131" s="182"/>
      <c r="AN131" s="182"/>
      <c r="AO131" s="182"/>
      <c r="AS131" s="182"/>
      <c r="AT131" s="1586" t="str">
        <f>IF(AT129=0,"",AH473)</f>
        <v/>
      </c>
      <c r="AU131" s="1586"/>
      <c r="AV131" s="1586"/>
      <c r="AW131" s="1586"/>
      <c r="AX131" s="1586"/>
      <c r="AY131" s="1586"/>
      <c r="AZ131" s="1586"/>
      <c r="BA131" s="1586"/>
      <c r="BB131" s="1586"/>
      <c r="BC131" s="1586">
        <v>353000</v>
      </c>
      <c r="BE131" s="182"/>
      <c r="BF131" s="182"/>
      <c r="BG131" s="182"/>
      <c r="BH131" s="182"/>
      <c r="BI131" s="255"/>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c r="HP131" s="63"/>
      <c r="HQ131" s="63"/>
      <c r="HR131" s="63"/>
      <c r="HS131" s="63"/>
      <c r="HT131" s="63"/>
      <c r="HU131" s="63"/>
      <c r="HV131" s="63"/>
      <c r="HW131" s="63"/>
      <c r="HX131" s="63"/>
      <c r="HY131" s="63"/>
      <c r="HZ131" s="63"/>
      <c r="IA131" s="63"/>
      <c r="IB131" s="63"/>
      <c r="IC131" s="63"/>
      <c r="ID131" s="63"/>
      <c r="IE131" s="63"/>
    </row>
    <row r="132" spans="1:239" s="27" customFormat="1" ht="17" hidden="1" customHeight="1" outlineLevel="1" x14ac:dyDescent="0.15">
      <c r="A132" s="201"/>
      <c r="C132" s="254"/>
      <c r="D132" s="362"/>
      <c r="E132" s="182" t="s">
        <v>831</v>
      </c>
      <c r="F132" s="182"/>
      <c r="G132" s="182"/>
      <c r="H132" s="182"/>
      <c r="I132" s="182"/>
      <c r="J132" s="182"/>
      <c r="K132" s="182"/>
      <c r="L132" s="182"/>
      <c r="M132" s="182"/>
      <c r="N132" s="182"/>
      <c r="O132" s="182"/>
      <c r="P132" s="182"/>
      <c r="Q132" s="182"/>
      <c r="R132" s="182"/>
      <c r="S132" s="182"/>
      <c r="T132" s="182"/>
      <c r="U132" s="182"/>
      <c r="V132" s="182"/>
      <c r="W132" s="182"/>
      <c r="X132" s="182"/>
      <c r="Y132" s="182"/>
      <c r="Z132" s="182"/>
      <c r="AA132" s="1610">
        <f>IF(AA129=0,0,INT(AA129*AA131*AA97))</f>
        <v>0</v>
      </c>
      <c r="AB132" s="1586"/>
      <c r="AC132" s="1586"/>
      <c r="AD132" s="1586"/>
      <c r="AE132" s="1586"/>
      <c r="AF132" s="1586"/>
      <c r="AG132" s="1586"/>
      <c r="AH132" s="1586"/>
      <c r="AI132" s="1586"/>
      <c r="AJ132" s="1586">
        <v>352800</v>
      </c>
      <c r="AL132" s="279"/>
      <c r="AM132" s="279"/>
      <c r="AN132" s="191"/>
      <c r="AO132" s="191"/>
      <c r="AS132" s="182"/>
      <c r="AT132" s="1610">
        <f>IF(AT129=0,0,INT(AT129*AT131*AT97))</f>
        <v>0</v>
      </c>
      <c r="AU132" s="1586"/>
      <c r="AV132" s="1586"/>
      <c r="AW132" s="1586"/>
      <c r="AX132" s="1586"/>
      <c r="AY132" s="1586"/>
      <c r="AZ132" s="1586"/>
      <c r="BA132" s="1586"/>
      <c r="BB132" s="1586"/>
      <c r="BC132" s="1586">
        <v>352800</v>
      </c>
      <c r="BE132" s="279"/>
      <c r="BF132" s="191"/>
      <c r="BG132" s="191"/>
      <c r="BH132" s="191"/>
      <c r="BI132" s="255"/>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3"/>
      <c r="GY132" s="63"/>
      <c r="GZ132" s="63"/>
      <c r="HA132" s="63"/>
      <c r="HB132" s="63"/>
      <c r="HC132" s="63"/>
      <c r="HD132" s="63"/>
      <c r="HE132" s="63"/>
      <c r="HF132" s="63"/>
      <c r="HG132" s="63"/>
      <c r="HH132" s="63"/>
      <c r="HI132" s="63"/>
      <c r="HJ132" s="63"/>
      <c r="HK132" s="63"/>
      <c r="HL132" s="63"/>
      <c r="HM132" s="63"/>
      <c r="HN132" s="63"/>
      <c r="HO132" s="63"/>
      <c r="HP132" s="63"/>
      <c r="HQ132" s="63"/>
      <c r="HR132" s="63"/>
      <c r="HS132" s="63"/>
      <c r="HT132" s="63"/>
      <c r="HU132" s="63"/>
      <c r="HV132" s="63"/>
      <c r="HW132" s="63"/>
      <c r="HX132" s="63"/>
      <c r="HY132" s="63"/>
      <c r="HZ132" s="63"/>
      <c r="IA132" s="63"/>
      <c r="IB132" s="63"/>
      <c r="IC132" s="63"/>
      <c r="ID132" s="63"/>
      <c r="IE132" s="63"/>
    </row>
    <row r="133" spans="1:239" s="27" customFormat="1" ht="17" hidden="1" customHeight="1" outlineLevel="1" x14ac:dyDescent="0.15">
      <c r="A133" s="201"/>
      <c r="C133" s="254"/>
      <c r="D133" s="362"/>
      <c r="E133" s="182" t="s">
        <v>30</v>
      </c>
      <c r="F133" s="182"/>
      <c r="G133" s="182"/>
      <c r="H133" s="182"/>
      <c r="I133" s="182"/>
      <c r="J133" s="182"/>
      <c r="K133" s="182"/>
      <c r="L133" s="182"/>
      <c r="M133" s="182"/>
      <c r="N133" s="182"/>
      <c r="O133" s="182"/>
      <c r="P133" s="182"/>
      <c r="Q133" s="182"/>
      <c r="R133" s="182"/>
      <c r="S133" s="182"/>
      <c r="T133" s="182"/>
      <c r="U133" s="182"/>
      <c r="V133" s="182"/>
      <c r="W133" s="182"/>
      <c r="X133" s="182"/>
      <c r="Y133" s="182"/>
      <c r="Z133" s="182"/>
      <c r="AA133" s="1586">
        <f>IF(LEN(AA132)&lt;3,0,IF(LEN(AA132)=3,-1,IF(LEN(AA132)=4,-2,-3)))</f>
        <v>0</v>
      </c>
      <c r="AB133" s="1586"/>
      <c r="AC133" s="1586"/>
      <c r="AD133" s="1586"/>
      <c r="AE133" s="1586"/>
      <c r="AF133" s="1586"/>
      <c r="AG133" s="1586"/>
      <c r="AH133" s="1586"/>
      <c r="AI133" s="1586"/>
      <c r="AJ133" s="1586">
        <v>-3</v>
      </c>
      <c r="AL133" s="279"/>
      <c r="AM133" s="279"/>
      <c r="AN133" s="191"/>
      <c r="AO133" s="191"/>
      <c r="AS133" s="182"/>
      <c r="AT133" s="1586">
        <f>IF(LEN(AT132)&lt;3,0,IF(LEN(AT132)=3,-1,IF(LEN(AT132)=4,-2,-3)))</f>
        <v>0</v>
      </c>
      <c r="AU133" s="1586"/>
      <c r="AV133" s="1586"/>
      <c r="AW133" s="1586"/>
      <c r="AX133" s="1586"/>
      <c r="AY133" s="1586"/>
      <c r="AZ133" s="1586"/>
      <c r="BA133" s="1586"/>
      <c r="BB133" s="1586"/>
      <c r="BC133" s="1586">
        <v>-3</v>
      </c>
      <c r="BE133" s="279"/>
      <c r="BF133" s="191"/>
      <c r="BG133" s="191"/>
      <c r="BH133" s="191"/>
      <c r="BI133" s="255"/>
      <c r="BL133" s="201"/>
      <c r="BM133" s="201"/>
      <c r="BN133" s="201"/>
      <c r="BO133" s="201"/>
      <c r="BP133" s="201"/>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3"/>
      <c r="GY133" s="63"/>
      <c r="GZ133" s="63"/>
      <c r="HA133" s="63"/>
      <c r="HB133" s="63"/>
      <c r="HC133" s="63"/>
      <c r="HD133" s="63"/>
      <c r="HE133" s="63"/>
      <c r="HF133" s="63"/>
      <c r="HG133" s="63"/>
      <c r="HH133" s="63"/>
      <c r="HI133" s="63"/>
      <c r="HJ133" s="63"/>
      <c r="HK133" s="63"/>
      <c r="HL133" s="63"/>
      <c r="HM133" s="63"/>
      <c r="HN133" s="63"/>
      <c r="HO133" s="63"/>
      <c r="HP133" s="63"/>
      <c r="HQ133" s="63"/>
      <c r="HR133" s="63"/>
      <c r="HS133" s="63"/>
      <c r="HT133" s="63"/>
      <c r="HU133" s="63"/>
      <c r="HV133" s="63"/>
      <c r="HW133" s="63"/>
      <c r="HX133" s="63"/>
      <c r="HY133" s="63"/>
      <c r="HZ133" s="63"/>
      <c r="IA133" s="63"/>
      <c r="IB133" s="63"/>
      <c r="IC133" s="63"/>
      <c r="ID133" s="63"/>
      <c r="IE133" s="63"/>
    </row>
    <row r="134" spans="1:239" s="27" customFormat="1" ht="17" customHeight="1" collapsed="1" x14ac:dyDescent="0.15">
      <c r="A134" s="201"/>
      <c r="C134" s="254"/>
      <c r="D134" s="422" t="str">
        <f>X!C360</f>
        <v>Riduzione grazie al recupero del calore</v>
      </c>
      <c r="E134" s="182"/>
      <c r="F134" s="182"/>
      <c r="G134" s="182"/>
      <c r="H134" s="182"/>
      <c r="I134" s="182"/>
      <c r="J134" s="182"/>
      <c r="K134" s="182"/>
      <c r="L134" s="182"/>
      <c r="M134" s="182"/>
      <c r="N134" s="182"/>
      <c r="O134" s="182"/>
      <c r="P134" s="182"/>
      <c r="Q134" s="182"/>
      <c r="R134" s="182"/>
      <c r="S134" s="182" t="s">
        <v>242</v>
      </c>
      <c r="T134" s="182"/>
      <c r="U134" s="182"/>
      <c r="V134" s="182"/>
      <c r="W134" s="182"/>
      <c r="X134" s="182"/>
      <c r="Y134" s="182"/>
      <c r="Z134" s="182"/>
      <c r="AA134" s="1587">
        <f>ROUND(AA132,AA133)</f>
        <v>0</v>
      </c>
      <c r="AB134" s="1587"/>
      <c r="AC134" s="1587"/>
      <c r="AD134" s="1587"/>
      <c r="AE134" s="1587"/>
      <c r="AF134" s="1587"/>
      <c r="AG134" s="1587"/>
      <c r="AH134" s="1587"/>
      <c r="AI134" s="1587"/>
      <c r="AJ134" s="1587">
        <v>353000</v>
      </c>
      <c r="AL134" s="182"/>
      <c r="AM134" s="182"/>
      <c r="AN134" s="182"/>
      <c r="AO134" s="182"/>
      <c r="AS134" s="182"/>
      <c r="AT134" s="1587">
        <f>ROUND(AT132,AT133)</f>
        <v>0</v>
      </c>
      <c r="AU134" s="1587"/>
      <c r="AV134" s="1587"/>
      <c r="AW134" s="1587"/>
      <c r="AX134" s="1587"/>
      <c r="AY134" s="1587"/>
      <c r="AZ134" s="1587"/>
      <c r="BA134" s="1587"/>
      <c r="BB134" s="1587"/>
      <c r="BC134" s="1587">
        <v>353000</v>
      </c>
      <c r="BE134" s="182"/>
      <c r="BF134" s="182"/>
      <c r="BG134" s="182"/>
      <c r="BH134" s="182"/>
      <c r="BI134" s="255"/>
      <c r="BL134" s="201"/>
      <c r="BM134" s="201"/>
      <c r="BN134" s="201"/>
      <c r="BO134" s="201"/>
      <c r="BP134" s="201"/>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3"/>
      <c r="GY134" s="63"/>
      <c r="GZ134" s="63"/>
      <c r="HA134" s="63"/>
      <c r="HB134" s="63"/>
      <c r="HC134" s="63"/>
      <c r="HD134" s="63"/>
      <c r="HE134" s="63"/>
      <c r="HF134" s="63"/>
      <c r="HG134" s="63"/>
      <c r="HH134" s="63"/>
      <c r="HI134" s="63"/>
      <c r="HJ134" s="63"/>
      <c r="HK134" s="63"/>
      <c r="HL134" s="63"/>
      <c r="HM134" s="63"/>
      <c r="HN134" s="63"/>
      <c r="HO134" s="63"/>
      <c r="HP134" s="63"/>
      <c r="HQ134" s="63"/>
      <c r="HR134" s="63"/>
      <c r="HS134" s="63"/>
      <c r="HT134" s="63"/>
      <c r="HU134" s="63"/>
      <c r="HV134" s="63"/>
      <c r="HW134" s="63"/>
      <c r="HX134" s="63"/>
      <c r="HY134" s="63"/>
      <c r="HZ134" s="63"/>
      <c r="IA134" s="63"/>
      <c r="IB134" s="63"/>
      <c r="IC134" s="63"/>
      <c r="ID134" s="63"/>
      <c r="IE134" s="63"/>
    </row>
    <row r="135" spans="1:239" ht="17" customHeight="1" x14ac:dyDescent="0.15">
      <c r="C135" s="260"/>
      <c r="D135" s="360"/>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2"/>
      <c r="AM135" s="262"/>
      <c r="AN135" s="261"/>
      <c r="AO135" s="261"/>
      <c r="AP135" s="261"/>
      <c r="AQ135" s="261"/>
      <c r="AR135" s="261"/>
      <c r="AS135" s="261"/>
      <c r="AT135" s="261"/>
      <c r="AU135" s="261"/>
      <c r="AV135" s="261"/>
      <c r="AW135" s="261"/>
      <c r="AX135" s="261"/>
      <c r="AY135" s="261"/>
      <c r="AZ135" s="261"/>
      <c r="BA135" s="261"/>
      <c r="BB135" s="261"/>
      <c r="BC135" s="261"/>
      <c r="BD135" s="261"/>
      <c r="BE135" s="262"/>
      <c r="BF135" s="261"/>
      <c r="BG135" s="261"/>
      <c r="BH135" s="261"/>
      <c r="BI135" s="263"/>
      <c r="ED135" s="63"/>
      <c r="EE135" s="63"/>
      <c r="EF135" s="63"/>
      <c r="EG135" s="63"/>
      <c r="EH135" s="63"/>
      <c r="EI135" s="63"/>
      <c r="EJ135" s="63"/>
      <c r="EK135" s="63"/>
      <c r="EL135" s="63"/>
      <c r="EM135" s="63"/>
      <c r="EN135" s="63"/>
      <c r="EO135" s="63"/>
      <c r="EP135" s="63"/>
      <c r="EQ135" s="63"/>
      <c r="ER135" s="63"/>
      <c r="ES135" s="63"/>
      <c r="ET135" s="63"/>
      <c r="EU135" s="63"/>
      <c r="EV135" s="63"/>
      <c r="EW135" s="63"/>
      <c r="EX135" s="63"/>
      <c r="EY135" s="63"/>
      <c r="EZ135" s="63"/>
      <c r="FA135" s="63"/>
      <c r="FB135" s="63"/>
      <c r="FC135" s="63"/>
      <c r="FD135" s="63"/>
      <c r="FE135" s="63"/>
      <c r="FF135" s="63"/>
      <c r="FG135" s="63"/>
      <c r="FH135" s="63"/>
      <c r="FI135" s="63"/>
      <c r="FJ135" s="63"/>
      <c r="FK135" s="63"/>
      <c r="FL135" s="63"/>
      <c r="FM135" s="63"/>
      <c r="FN135" s="63"/>
      <c r="FO135" s="63"/>
      <c r="FP135" s="63"/>
      <c r="FQ135" s="63"/>
      <c r="FR135" s="63"/>
      <c r="FS135" s="63"/>
      <c r="FT135" s="63"/>
      <c r="FU135" s="63"/>
      <c r="FV135" s="63"/>
      <c r="FW135" s="63"/>
      <c r="FX135" s="63"/>
      <c r="FY135" s="63"/>
      <c r="FZ135" s="63"/>
      <c r="GA135" s="63"/>
      <c r="GB135" s="63"/>
      <c r="GC135" s="63"/>
      <c r="GD135" s="63"/>
      <c r="GE135" s="63"/>
      <c r="GF135" s="63"/>
      <c r="GG135" s="63"/>
      <c r="GH135" s="63"/>
      <c r="GI135" s="63"/>
      <c r="GJ135" s="63"/>
      <c r="GK135" s="63"/>
      <c r="GL135" s="63"/>
      <c r="GM135" s="63"/>
      <c r="GN135" s="63"/>
      <c r="GO135" s="63"/>
      <c r="GP135" s="63"/>
      <c r="GQ135" s="63"/>
      <c r="GR135" s="63"/>
      <c r="GS135" s="63"/>
      <c r="GT135" s="63"/>
      <c r="GU135" s="63"/>
      <c r="GV135" s="63"/>
      <c r="GW135" s="63"/>
      <c r="GX135" s="63"/>
      <c r="GY135" s="63"/>
      <c r="GZ135" s="63"/>
      <c r="HA135" s="63"/>
      <c r="HB135" s="63"/>
      <c r="HC135" s="63"/>
      <c r="HD135" s="63"/>
      <c r="HE135" s="63"/>
      <c r="HF135" s="63"/>
      <c r="HG135" s="63"/>
      <c r="HH135" s="63"/>
      <c r="HI135" s="63"/>
      <c r="HJ135" s="63"/>
      <c r="HK135" s="63"/>
      <c r="HL135" s="63"/>
      <c r="HM135" s="63"/>
      <c r="HN135" s="63"/>
      <c r="HO135" s="63"/>
      <c r="HP135" s="63"/>
      <c r="HQ135" s="63"/>
      <c r="HR135" s="63"/>
      <c r="HS135" s="63"/>
      <c r="HT135" s="63"/>
      <c r="HU135" s="63"/>
      <c r="HV135" s="63"/>
      <c r="HW135" s="63"/>
      <c r="HX135" s="63"/>
      <c r="HY135" s="63"/>
      <c r="HZ135" s="63"/>
      <c r="IA135" s="63"/>
      <c r="IB135" s="63"/>
      <c r="IC135" s="63"/>
      <c r="ID135" s="63"/>
      <c r="IE135" s="63"/>
    </row>
    <row r="136" spans="1:239" ht="17" customHeight="1" x14ac:dyDescent="0.15">
      <c r="ED136" s="63"/>
      <c r="EE136" s="63"/>
      <c r="EF136" s="63"/>
      <c r="EG136" s="63"/>
      <c r="EH136" s="63"/>
      <c r="EI136" s="63"/>
      <c r="EJ136" s="63"/>
      <c r="EK136" s="63"/>
      <c r="EL136" s="63"/>
      <c r="EM136" s="63"/>
      <c r="EN136" s="63"/>
      <c r="EO136" s="63"/>
      <c r="EP136" s="63"/>
      <c r="EQ136" s="63"/>
      <c r="ER136" s="63"/>
      <c r="ES136" s="63"/>
      <c r="ET136" s="63"/>
      <c r="EU136" s="63"/>
      <c r="EV136" s="63"/>
      <c r="EW136" s="63"/>
      <c r="EX136" s="63"/>
      <c r="EY136" s="63"/>
      <c r="EZ136" s="63"/>
      <c r="FA136" s="63"/>
      <c r="FB136" s="63"/>
      <c r="FC136" s="63"/>
      <c r="FD136" s="63"/>
      <c r="FE136" s="63"/>
      <c r="FF136" s="63"/>
      <c r="FG136" s="63"/>
      <c r="FH136" s="63"/>
      <c r="FI136" s="63"/>
      <c r="FJ136" s="63"/>
      <c r="FK136" s="63"/>
      <c r="FL136" s="63"/>
      <c r="FM136" s="63"/>
      <c r="FN136" s="63"/>
      <c r="FO136" s="63"/>
      <c r="FP136" s="63"/>
      <c r="FQ136" s="63"/>
      <c r="FR136" s="63"/>
      <c r="FS136" s="63"/>
      <c r="FT136" s="63"/>
      <c r="FU136" s="63"/>
      <c r="FV136" s="63"/>
      <c r="FW136" s="63"/>
      <c r="FX136" s="63"/>
      <c r="FY136" s="63"/>
      <c r="FZ136" s="63"/>
      <c r="GA136" s="63"/>
      <c r="GB136" s="63"/>
      <c r="GC136" s="63"/>
      <c r="GD136" s="63"/>
      <c r="GE136" s="63"/>
      <c r="GF136" s="63"/>
      <c r="GG136" s="63"/>
      <c r="GH136" s="63"/>
      <c r="GI136" s="63"/>
      <c r="GJ136" s="63"/>
      <c r="GK136" s="63"/>
      <c r="GL136" s="63"/>
      <c r="GM136" s="63"/>
      <c r="GN136" s="63"/>
      <c r="GO136" s="63"/>
      <c r="GP136" s="63"/>
      <c r="GQ136" s="63"/>
      <c r="GR136" s="63"/>
      <c r="GS136" s="63"/>
      <c r="GT136" s="63"/>
      <c r="GU136" s="63"/>
      <c r="GV136" s="63"/>
      <c r="GW136" s="63"/>
      <c r="GX136" s="63"/>
      <c r="GY136" s="63"/>
      <c r="GZ136" s="63"/>
      <c r="HA136" s="63"/>
      <c r="HB136" s="63"/>
      <c r="HC136" s="63"/>
      <c r="HD136" s="63"/>
      <c r="HE136" s="63"/>
      <c r="HF136" s="63"/>
      <c r="HG136" s="63"/>
      <c r="HH136" s="63"/>
      <c r="HI136" s="63"/>
      <c r="HJ136" s="63"/>
      <c r="HK136" s="63"/>
      <c r="HL136" s="63"/>
      <c r="HM136" s="63"/>
      <c r="HN136" s="63"/>
      <c r="HO136" s="63"/>
      <c r="HP136" s="63"/>
      <c r="HQ136" s="63"/>
      <c r="HR136" s="63"/>
      <c r="HS136" s="63"/>
      <c r="HT136" s="63"/>
      <c r="HU136" s="63"/>
      <c r="HV136" s="63"/>
      <c r="HW136" s="63"/>
      <c r="HX136" s="63"/>
      <c r="HY136" s="63"/>
      <c r="HZ136" s="63"/>
      <c r="IA136" s="63"/>
      <c r="IB136" s="63"/>
      <c r="IC136" s="63"/>
      <c r="ID136" s="63"/>
      <c r="IE136" s="63"/>
    </row>
    <row r="137" spans="1:239" ht="17" customHeight="1" x14ac:dyDescent="0.15">
      <c r="AQ137" s="124"/>
      <c r="AR137" s="124"/>
      <c r="ED137" s="63"/>
      <c r="EE137" s="63"/>
      <c r="EF137" s="63"/>
      <c r="EG137" s="63"/>
      <c r="EH137" s="63"/>
      <c r="EI137" s="63"/>
      <c r="EJ137" s="63"/>
      <c r="EK137" s="63"/>
      <c r="EL137" s="63"/>
      <c r="EM137" s="63"/>
      <c r="EN137" s="63"/>
      <c r="EO137" s="63"/>
      <c r="EP137" s="63"/>
      <c r="EQ137" s="63"/>
      <c r="ER137" s="63"/>
      <c r="ES137" s="63"/>
      <c r="ET137" s="63"/>
      <c r="EU137" s="63"/>
      <c r="EV137" s="63"/>
      <c r="EW137" s="63"/>
      <c r="EX137" s="63"/>
      <c r="EY137" s="63"/>
      <c r="EZ137" s="63"/>
      <c r="FA137" s="63"/>
      <c r="FB137" s="63"/>
      <c r="FC137" s="63"/>
      <c r="FD137" s="63"/>
      <c r="FE137" s="63"/>
      <c r="FF137" s="63"/>
      <c r="FG137" s="63"/>
      <c r="FH137" s="63"/>
      <c r="FI137" s="63"/>
      <c r="FJ137" s="63"/>
      <c r="FK137" s="63"/>
      <c r="FL137" s="63"/>
      <c r="FM137" s="63"/>
      <c r="FN137" s="63"/>
      <c r="FO137" s="63"/>
      <c r="FP137" s="63"/>
      <c r="FQ137" s="63"/>
      <c r="FR137" s="63"/>
      <c r="FS137" s="63"/>
      <c r="FT137" s="63"/>
      <c r="FU137" s="63"/>
      <c r="FV137" s="63"/>
      <c r="FW137" s="63"/>
      <c r="FX137" s="63"/>
      <c r="FY137" s="63"/>
      <c r="FZ137" s="63"/>
      <c r="GA137" s="63"/>
      <c r="GB137" s="63"/>
      <c r="GC137" s="63"/>
      <c r="GD137" s="63"/>
      <c r="GE137" s="63"/>
      <c r="GF137" s="63"/>
      <c r="GG137" s="63"/>
      <c r="GH137" s="63"/>
      <c r="GI137" s="63"/>
      <c r="GJ137" s="63"/>
      <c r="GK137" s="63"/>
      <c r="GL137" s="63"/>
      <c r="GM137" s="63"/>
      <c r="GN137" s="63"/>
      <c r="GO137" s="63"/>
      <c r="GP137" s="63"/>
      <c r="GQ137" s="63"/>
      <c r="GR137" s="63"/>
      <c r="GS137" s="63"/>
      <c r="GT137" s="63"/>
      <c r="GU137" s="63"/>
      <c r="GV137" s="63"/>
      <c r="GW137" s="63"/>
      <c r="GX137" s="63"/>
      <c r="GY137" s="63"/>
      <c r="GZ137" s="63"/>
      <c r="HA137" s="63"/>
      <c r="HB137" s="63"/>
      <c r="HC137" s="63"/>
      <c r="HD137" s="63"/>
      <c r="HE137" s="63"/>
      <c r="HF137" s="63"/>
      <c r="HG137" s="63"/>
      <c r="HH137" s="63"/>
      <c r="HI137" s="63"/>
      <c r="HJ137" s="63"/>
      <c r="HK137" s="63"/>
      <c r="HL137" s="63"/>
      <c r="HM137" s="63"/>
      <c r="HN137" s="63"/>
      <c r="HO137" s="63"/>
      <c r="HP137" s="63"/>
      <c r="HQ137" s="63"/>
      <c r="HR137" s="63"/>
      <c r="HS137" s="63"/>
      <c r="HT137" s="63"/>
      <c r="HU137" s="63"/>
      <c r="HV137" s="63"/>
      <c r="HW137" s="63"/>
      <c r="HX137" s="63"/>
      <c r="HY137" s="63"/>
      <c r="HZ137" s="63"/>
      <c r="IA137" s="63"/>
      <c r="IB137" s="63"/>
      <c r="IC137" s="63"/>
      <c r="ID137" s="63"/>
      <c r="IE137" s="63"/>
    </row>
    <row r="138" spans="1:239" ht="17" customHeight="1" x14ac:dyDescent="0.15">
      <c r="C138" s="245"/>
      <c r="D138" s="35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7"/>
      <c r="AM138" s="247"/>
      <c r="AN138" s="246"/>
      <c r="AO138" s="246"/>
      <c r="AP138" s="246"/>
      <c r="AQ138" s="280"/>
      <c r="AR138" s="280"/>
      <c r="AS138" s="246"/>
      <c r="AT138" s="246"/>
      <c r="AU138" s="246"/>
      <c r="AV138" s="246"/>
      <c r="AW138" s="246"/>
      <c r="AX138" s="246"/>
      <c r="AY138" s="246"/>
      <c r="AZ138" s="246"/>
      <c r="BA138" s="246"/>
      <c r="BB138" s="246"/>
      <c r="BC138" s="246"/>
      <c r="BD138" s="246"/>
      <c r="BE138" s="247"/>
      <c r="BF138" s="246"/>
      <c r="BG138" s="246"/>
      <c r="BH138" s="246"/>
      <c r="BI138" s="248"/>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3"/>
      <c r="GY138" s="63"/>
      <c r="GZ138" s="63"/>
      <c r="HA138" s="63"/>
      <c r="HB138" s="63"/>
      <c r="HC138" s="63"/>
      <c r="HD138" s="63"/>
      <c r="HE138" s="63"/>
      <c r="HF138" s="63"/>
      <c r="HG138" s="63"/>
      <c r="HH138" s="63"/>
      <c r="HI138" s="63"/>
      <c r="HJ138" s="63"/>
      <c r="HK138" s="63"/>
      <c r="HL138" s="63"/>
      <c r="HM138" s="63"/>
      <c r="HN138" s="63"/>
      <c r="HO138" s="63"/>
      <c r="HP138" s="63"/>
      <c r="HQ138" s="63"/>
      <c r="HR138" s="63"/>
      <c r="HS138" s="63"/>
      <c r="HT138" s="63"/>
      <c r="HU138" s="63"/>
      <c r="HV138" s="63"/>
      <c r="HW138" s="63"/>
      <c r="HX138" s="63"/>
      <c r="HY138" s="63"/>
      <c r="HZ138" s="63"/>
      <c r="IA138" s="63"/>
      <c r="IB138" s="63"/>
      <c r="IC138" s="63"/>
      <c r="ID138" s="63"/>
      <c r="IE138" s="63"/>
    </row>
    <row r="139" spans="1:239" s="86" customFormat="1" ht="21" customHeight="1" x14ac:dyDescent="0.15">
      <c r="A139" s="779"/>
      <c r="C139" s="81"/>
      <c r="D139" s="357">
        <v>4</v>
      </c>
      <c r="E139" s="401" t="str">
        <f>X!$C$124</f>
        <v>Illustrazione delle emissioni annue di CO2</v>
      </c>
      <c r="F139" s="83"/>
      <c r="G139" s="83"/>
      <c r="H139" s="84"/>
      <c r="I139" s="84"/>
      <c r="J139" s="85"/>
      <c r="K139" s="85"/>
      <c r="L139" s="85"/>
      <c r="M139" s="85"/>
      <c r="N139" s="85"/>
      <c r="O139" s="85"/>
      <c r="P139" s="85"/>
      <c r="Q139" s="85"/>
      <c r="R139" s="85"/>
      <c r="S139" s="85"/>
      <c r="T139" s="83"/>
      <c r="U139" s="83"/>
      <c r="V139" s="84"/>
      <c r="W139" s="84"/>
      <c r="X139" s="84"/>
      <c r="Y139" s="84"/>
      <c r="Z139" s="84"/>
      <c r="AA139" s="84"/>
      <c r="AB139" s="84"/>
      <c r="AC139" s="84"/>
      <c r="AD139" s="84"/>
      <c r="AE139" s="84"/>
      <c r="AF139" s="84"/>
      <c r="AG139" s="84"/>
      <c r="AH139" s="84"/>
      <c r="AI139" s="84"/>
      <c r="AJ139" s="84"/>
      <c r="AK139" s="84"/>
      <c r="AL139" s="84"/>
      <c r="AM139" s="84"/>
      <c r="AN139" s="85"/>
      <c r="AO139" s="85"/>
      <c r="AP139" s="85"/>
      <c r="AQ139" s="85"/>
      <c r="AR139" s="83"/>
      <c r="AS139" s="83"/>
      <c r="AT139" s="84"/>
      <c r="AU139" s="84"/>
      <c r="AV139" s="84"/>
      <c r="AW139" s="84"/>
      <c r="AX139" s="84"/>
      <c r="AY139" s="84"/>
      <c r="AZ139" s="84"/>
      <c r="BA139" s="84"/>
      <c r="BB139" s="84"/>
      <c r="BC139" s="84"/>
      <c r="BD139" s="84"/>
      <c r="BE139" s="84"/>
      <c r="BF139" s="84"/>
      <c r="BG139" s="84"/>
      <c r="BH139" s="84"/>
      <c r="BI139" s="250"/>
      <c r="BJ139"/>
      <c r="BK139"/>
      <c r="BL139" s="779"/>
      <c r="BM139" s="779"/>
      <c r="BN139" s="779"/>
      <c r="BO139" s="779"/>
      <c r="BP139" s="779"/>
      <c r="BQ139" s="779"/>
      <c r="BR139" s="779"/>
      <c r="BS139" s="779"/>
      <c r="BT139" s="779"/>
      <c r="BU139" s="779"/>
      <c r="BV139" s="779"/>
      <c r="BW139" s="779"/>
      <c r="BX139" s="779"/>
      <c r="BY139" s="779"/>
      <c r="BZ139" s="779"/>
      <c r="CA139" s="779"/>
      <c r="CB139" s="779"/>
      <c r="CC139" s="779"/>
      <c r="CD139" s="779"/>
      <c r="CE139" s="779"/>
      <c r="CF139" s="779"/>
      <c r="CG139" s="779"/>
      <c r="CH139" s="779"/>
      <c r="CI139" s="779"/>
      <c r="CJ139" s="779"/>
      <c r="CK139" s="779"/>
      <c r="CL139" s="779"/>
      <c r="CM139" s="779"/>
      <c r="CN139" s="779"/>
      <c r="CO139" s="779"/>
      <c r="CP139" s="779"/>
      <c r="CQ139" s="779"/>
      <c r="CR139" s="779"/>
      <c r="CS139" s="779"/>
      <c r="CT139" s="779"/>
      <c r="CU139" s="779"/>
      <c r="CV139" s="779"/>
      <c r="CW139" s="779"/>
      <c r="CX139" s="779"/>
      <c r="CY139" s="779"/>
      <c r="CZ139" s="779"/>
      <c r="DA139" s="779"/>
      <c r="DB139" s="779"/>
      <c r="DC139" s="779"/>
      <c r="DD139" s="779"/>
      <c r="DE139" s="779"/>
      <c r="DF139" s="779"/>
      <c r="DG139" s="779"/>
      <c r="DH139" s="779"/>
      <c r="DI139" s="779"/>
      <c r="DJ139" s="779"/>
      <c r="DK139" s="779"/>
      <c r="DL139" s="779"/>
      <c r="DM139" s="779"/>
      <c r="DN139" s="779"/>
      <c r="DO139" s="779"/>
      <c r="DP139" s="779"/>
      <c r="DQ139" s="779"/>
      <c r="DR139" s="779"/>
      <c r="DS139" s="779"/>
      <c r="DT139" s="779"/>
      <c r="DU139" s="779"/>
      <c r="DV139" s="779"/>
      <c r="DW139" s="779"/>
      <c r="DX139" s="779"/>
      <c r="DY139" s="779"/>
      <c r="DZ139" s="779"/>
      <c r="EA139" s="779"/>
      <c r="EB139" s="779"/>
      <c r="EC139" s="63"/>
      <c r="ED139" s="63"/>
      <c r="EE139" s="63"/>
      <c r="EF139" s="63"/>
      <c r="EG139" s="63"/>
      <c r="EH139" s="63"/>
      <c r="EI139" s="63"/>
      <c r="EJ139" s="63"/>
      <c r="EK139" s="63"/>
      <c r="EL139" s="63"/>
      <c r="EM139" s="63"/>
      <c r="EN139" s="63"/>
      <c r="EO139" s="63"/>
      <c r="EP139" s="63"/>
      <c r="EQ139" s="63"/>
      <c r="ER139" s="63"/>
      <c r="ES139" s="63"/>
      <c r="ET139" s="63"/>
      <c r="EU139" s="63"/>
      <c r="EV139" s="63"/>
      <c r="EW139" s="63"/>
      <c r="EX139" s="63"/>
      <c r="EY139" s="63"/>
      <c r="EZ139" s="63"/>
      <c r="FA139" s="63"/>
      <c r="FB139" s="63"/>
      <c r="FC139" s="63"/>
      <c r="FD139" s="63"/>
      <c r="FE139" s="63"/>
      <c r="FF139" s="63"/>
      <c r="FG139" s="63"/>
      <c r="FH139" s="63"/>
      <c r="FI139" s="63"/>
      <c r="FJ139" s="63"/>
      <c r="FK139" s="63"/>
      <c r="FL139" s="63"/>
      <c r="FM139" s="63"/>
      <c r="FN139" s="63"/>
      <c r="FO139" s="63"/>
      <c r="FP139" s="63"/>
      <c r="FQ139" s="63"/>
      <c r="FR139" s="63"/>
      <c r="FS139" s="63"/>
      <c r="FT139" s="63"/>
      <c r="FU139" s="63"/>
      <c r="FV139" s="63"/>
      <c r="FW139" s="63"/>
      <c r="FX139" s="63"/>
      <c r="FY139" s="63"/>
      <c r="FZ139" s="63"/>
      <c r="GA139" s="63"/>
      <c r="GB139" s="63"/>
      <c r="GC139" s="63"/>
      <c r="GD139" s="63"/>
      <c r="GE139" s="63"/>
      <c r="GF139" s="63"/>
      <c r="GG139" s="63"/>
      <c r="GH139" s="63"/>
      <c r="GI139" s="63"/>
      <c r="GJ139" s="63"/>
      <c r="GK139" s="63"/>
      <c r="GL139" s="63"/>
      <c r="GM139" s="63"/>
      <c r="GN139" s="63"/>
      <c r="GO139" s="63"/>
      <c r="GP139" s="63"/>
      <c r="GQ139" s="63"/>
      <c r="GR139" s="63"/>
      <c r="GS139" s="63"/>
      <c r="GT139" s="63"/>
      <c r="GU139" s="63"/>
      <c r="GV139" s="63"/>
      <c r="GW139" s="63"/>
      <c r="GX139" s="63"/>
      <c r="GY139" s="63"/>
      <c r="GZ139" s="63"/>
      <c r="HA139" s="63"/>
      <c r="HB139" s="63"/>
      <c r="HC139" s="63"/>
      <c r="HD139" s="63"/>
      <c r="HE139" s="63"/>
      <c r="HF139" s="63"/>
      <c r="HG139" s="63"/>
      <c r="HH139" s="63"/>
      <c r="HI139" s="63"/>
      <c r="HJ139" s="63"/>
      <c r="HK139" s="63"/>
      <c r="HL139" s="63"/>
      <c r="HM139" s="63"/>
      <c r="HN139" s="63"/>
      <c r="HO139" s="63"/>
      <c r="HP139" s="63"/>
      <c r="HQ139" s="63"/>
      <c r="HR139" s="63"/>
      <c r="HS139" s="63"/>
      <c r="HT139" s="63"/>
      <c r="HU139" s="63"/>
      <c r="HV139" s="63"/>
      <c r="HW139" s="63"/>
      <c r="HX139" s="63"/>
      <c r="HY139" s="63"/>
      <c r="HZ139" s="63"/>
      <c r="IA139" s="63"/>
      <c r="IB139" s="63"/>
      <c r="IC139" s="63"/>
      <c r="ID139" s="63"/>
      <c r="IE139" s="63"/>
    </row>
    <row r="140" spans="1:239" ht="16" customHeight="1" x14ac:dyDescent="0.15">
      <c r="C140" s="249"/>
      <c r="D140" s="359"/>
      <c r="E140" s="251"/>
      <c r="F140" s="251"/>
      <c r="G140" s="251"/>
      <c r="H140" s="251"/>
      <c r="I140" s="251"/>
      <c r="J140" s="251"/>
      <c r="K140" s="251"/>
      <c r="L140" s="251"/>
      <c r="M140" s="251"/>
      <c r="N140" s="251"/>
      <c r="O140" s="251"/>
      <c r="P140" s="251"/>
      <c r="Q140" s="251"/>
      <c r="R140" s="251"/>
      <c r="S140" s="251"/>
      <c r="T140" s="251"/>
      <c r="U140" s="251"/>
      <c r="V140" s="251"/>
      <c r="W140" s="251"/>
      <c r="X140" s="251"/>
      <c r="Y140" s="251"/>
      <c r="Z140" s="265"/>
      <c r="AA140" s="251"/>
      <c r="AB140" s="251"/>
      <c r="AC140" s="251"/>
      <c r="AD140" s="251"/>
      <c r="AE140" s="251"/>
      <c r="AF140" s="251"/>
      <c r="AG140" s="251"/>
      <c r="AH140" s="251"/>
      <c r="AI140" s="251"/>
      <c r="AJ140" s="251"/>
      <c r="AK140" s="251"/>
      <c r="AL140" s="251"/>
      <c r="AM140" s="251"/>
      <c r="AN140" s="251"/>
      <c r="AO140" s="251"/>
      <c r="AP140" s="251"/>
      <c r="AQ140" s="251"/>
      <c r="AR140" s="251"/>
      <c r="AS140" s="265"/>
      <c r="AT140" s="251"/>
      <c r="AU140" s="251"/>
      <c r="AV140" s="251"/>
      <c r="AW140" s="251"/>
      <c r="AX140" s="251"/>
      <c r="AY140" s="251"/>
      <c r="AZ140" s="251"/>
      <c r="BA140" s="251"/>
      <c r="BB140" s="251"/>
      <c r="BC140" s="251"/>
      <c r="BD140" s="251"/>
      <c r="BE140" s="251"/>
      <c r="BF140" s="251"/>
      <c r="BG140" s="251"/>
      <c r="BH140" s="251"/>
      <c r="BI140" s="250"/>
      <c r="ED140" s="63"/>
      <c r="EE140" s="63"/>
      <c r="EF140" s="63"/>
      <c r="EG140" s="63"/>
      <c r="EH140" s="63"/>
      <c r="EI140" s="63"/>
      <c r="EJ140" s="63"/>
      <c r="EK140" s="63"/>
      <c r="EL140" s="63"/>
      <c r="EM140" s="63"/>
      <c r="EN140" s="63"/>
      <c r="EO140" s="63"/>
      <c r="EP140" s="63"/>
      <c r="EQ140" s="63"/>
      <c r="ER140" s="63"/>
      <c r="ES140" s="63"/>
      <c r="ET140" s="63"/>
      <c r="EU140" s="63"/>
      <c r="EV140" s="63"/>
      <c r="EW140" s="63"/>
      <c r="EX140" s="63"/>
      <c r="EY140" s="63"/>
      <c r="EZ140" s="63"/>
      <c r="FA140" s="63"/>
      <c r="FB140" s="63"/>
      <c r="FC140" s="63"/>
      <c r="FD140" s="63"/>
      <c r="FE140" s="63"/>
      <c r="FF140" s="63"/>
      <c r="FG140" s="63"/>
      <c r="FH140" s="63"/>
      <c r="FI140" s="63"/>
      <c r="FJ140" s="63"/>
      <c r="FK140" s="63"/>
      <c r="FL140" s="63"/>
      <c r="FM140" s="63"/>
      <c r="FN140" s="63"/>
      <c r="FO140" s="63"/>
      <c r="FP140" s="63"/>
      <c r="FQ140" s="63"/>
      <c r="FR140" s="63"/>
      <c r="FS140" s="63"/>
      <c r="FT140" s="63"/>
      <c r="FU140" s="63"/>
      <c r="FV140" s="63"/>
      <c r="FW140" s="63"/>
      <c r="FX140" s="63"/>
      <c r="FY140" s="63"/>
      <c r="FZ140" s="63"/>
      <c r="GA140" s="63"/>
      <c r="GB140" s="63"/>
      <c r="GC140" s="63"/>
      <c r="GD140" s="63"/>
      <c r="GE140" s="63"/>
      <c r="GF140" s="63"/>
      <c r="GG140" s="63"/>
      <c r="GH140" s="63"/>
      <c r="GI140" s="63"/>
      <c r="GJ140" s="63"/>
      <c r="GK140" s="63"/>
      <c r="GL140" s="63"/>
      <c r="GM140" s="63"/>
      <c r="GN140" s="63"/>
      <c r="GO140" s="63"/>
      <c r="GP140" s="63"/>
      <c r="GQ140" s="63"/>
      <c r="GR140" s="63"/>
      <c r="GS140" s="63"/>
      <c r="GT140" s="63"/>
      <c r="GU140" s="63"/>
      <c r="GV140" s="63"/>
      <c r="GW140" s="63"/>
      <c r="GX140" s="63"/>
      <c r="GY140" s="63"/>
      <c r="GZ140" s="63"/>
      <c r="HA140" s="63"/>
      <c r="HB140" s="63"/>
      <c r="HC140" s="63"/>
      <c r="HD140" s="63"/>
      <c r="HE140" s="63"/>
      <c r="HF140" s="63"/>
      <c r="HG140" s="63"/>
      <c r="HH140" s="63"/>
      <c r="HI140" s="63"/>
      <c r="HJ140" s="63"/>
      <c r="HK140" s="63"/>
      <c r="HL140" s="63"/>
      <c r="HM140" s="63"/>
      <c r="HN140" s="63"/>
      <c r="HO140" s="63"/>
      <c r="HP140" s="63"/>
      <c r="HQ140" s="63"/>
      <c r="HR140" s="63"/>
      <c r="HS140" s="63"/>
      <c r="HT140" s="63"/>
      <c r="HU140" s="63"/>
      <c r="HV140" s="63"/>
      <c r="HW140" s="63"/>
      <c r="HX140" s="63"/>
      <c r="HY140" s="63"/>
      <c r="HZ140" s="63"/>
      <c r="IA140" s="63"/>
      <c r="IB140" s="63"/>
      <c r="IC140" s="63"/>
      <c r="ID140" s="63"/>
      <c r="IE140" s="63"/>
    </row>
    <row r="141" spans="1:239" ht="21" customHeight="1" x14ac:dyDescent="0.15">
      <c r="C141" s="249"/>
      <c r="D141" s="359"/>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2" t="str">
        <f>Z93</f>
        <v>Variante A</v>
      </c>
      <c r="AA141" s="46"/>
      <c r="AB141" s="46"/>
      <c r="AC141" s="46"/>
      <c r="AD141" s="46"/>
      <c r="AE141" s="46"/>
      <c r="AF141" s="46"/>
      <c r="AG141" s="46"/>
      <c r="AH141" s="46"/>
      <c r="AI141" s="46"/>
      <c r="AJ141" s="46"/>
      <c r="AK141" s="46"/>
      <c r="AL141" s="46"/>
      <c r="AM141" s="46"/>
      <c r="AN141" s="46"/>
      <c r="AO141" s="46"/>
      <c r="AP141" s="251"/>
      <c r="AQ141" s="251"/>
      <c r="AR141" s="251"/>
      <c r="AS141" s="252" t="str">
        <f>AS93</f>
        <v/>
      </c>
      <c r="AT141" s="46"/>
      <c r="AU141" s="46"/>
      <c r="AV141" s="46"/>
      <c r="AW141" s="46"/>
      <c r="AX141" s="46"/>
      <c r="AY141" s="46"/>
      <c r="AZ141" s="46"/>
      <c r="BA141" s="46"/>
      <c r="BB141" s="46"/>
      <c r="BC141" s="46"/>
      <c r="BD141" s="53"/>
      <c r="BE141" s="253"/>
      <c r="BF141" s="53"/>
      <c r="BG141" s="53"/>
      <c r="BH141" s="53"/>
      <c r="BI141" s="250"/>
      <c r="ED141" s="63"/>
      <c r="EE141" s="63"/>
      <c r="EF141" s="63"/>
      <c r="EG141" s="63"/>
      <c r="EH141" s="63"/>
      <c r="EI141" s="63"/>
      <c r="EJ141" s="63"/>
      <c r="EK141" s="63"/>
      <c r="EL141" s="63"/>
      <c r="EM141" s="63"/>
      <c r="EN141" s="63"/>
      <c r="EO141" s="63"/>
      <c r="EP141" s="63"/>
      <c r="EQ141" s="63"/>
      <c r="ER141" s="63"/>
      <c r="ES141" s="63"/>
      <c r="ET141" s="63"/>
      <c r="EU141" s="63"/>
      <c r="EV141" s="63"/>
      <c r="EW141" s="63"/>
      <c r="EX141" s="63"/>
      <c r="EY141" s="63"/>
      <c r="EZ141" s="63"/>
      <c r="FA141" s="63"/>
      <c r="FB141" s="63"/>
      <c r="FC141" s="63"/>
      <c r="FD141" s="63"/>
      <c r="FE141" s="63"/>
      <c r="FF141" s="63"/>
      <c r="FG141" s="63"/>
      <c r="FH141" s="63"/>
      <c r="FI141" s="63"/>
      <c r="FJ141" s="63"/>
      <c r="FK141" s="63"/>
      <c r="FL141" s="63"/>
      <c r="FM141" s="63"/>
      <c r="FN141" s="63"/>
      <c r="FO141" s="63"/>
      <c r="FP141" s="63"/>
      <c r="FQ141" s="63"/>
      <c r="FR141" s="63"/>
      <c r="FS141" s="63"/>
      <c r="FT141" s="63"/>
      <c r="FU141" s="63"/>
      <c r="FV141" s="63"/>
      <c r="FW141" s="63"/>
      <c r="FX141" s="63"/>
      <c r="FY141" s="63"/>
      <c r="FZ141" s="63"/>
      <c r="GA141" s="63"/>
      <c r="GB141" s="63"/>
      <c r="GC141" s="63"/>
      <c r="GD141" s="63"/>
      <c r="GE141" s="63"/>
      <c r="GF141" s="63"/>
      <c r="GG141" s="63"/>
      <c r="GH141" s="63"/>
      <c r="GI141" s="63"/>
      <c r="GJ141" s="63"/>
      <c r="GK141" s="63"/>
      <c r="GL141" s="63"/>
      <c r="GM141" s="63"/>
      <c r="GN141" s="63"/>
      <c r="GO141" s="63"/>
      <c r="GP141" s="63"/>
      <c r="GQ141" s="63"/>
      <c r="GR141" s="63"/>
      <c r="GS141" s="63"/>
      <c r="GT141" s="63"/>
      <c r="GU141" s="63"/>
      <c r="GV141" s="63"/>
      <c r="GW141" s="63"/>
      <c r="GX141" s="63"/>
      <c r="GY141" s="63"/>
      <c r="GZ141" s="63"/>
      <c r="HA141" s="63"/>
      <c r="HB141" s="63"/>
      <c r="HC141" s="63"/>
      <c r="HD141" s="63"/>
      <c r="HE141" s="63"/>
      <c r="HF141" s="63"/>
      <c r="HG141" s="63"/>
      <c r="HH141" s="63"/>
      <c r="HI141" s="63"/>
      <c r="HJ141" s="63"/>
      <c r="HK141" s="63"/>
      <c r="HL141" s="63"/>
      <c r="HM141" s="63"/>
      <c r="HN141" s="63"/>
      <c r="HO141" s="63"/>
      <c r="HP141" s="63"/>
      <c r="HQ141" s="63"/>
      <c r="HR141" s="63"/>
      <c r="HS141" s="63"/>
      <c r="HT141" s="63"/>
      <c r="HU141" s="63"/>
      <c r="HV141" s="63"/>
      <c r="HW141" s="63"/>
      <c r="HX141" s="63"/>
      <c r="HY141" s="63"/>
      <c r="HZ141" s="63"/>
      <c r="IA141" s="63"/>
      <c r="IB141" s="63"/>
      <c r="IC141" s="63"/>
      <c r="ID141" s="63"/>
      <c r="IE141" s="63"/>
    </row>
    <row r="142" spans="1:239" ht="17" customHeight="1" x14ac:dyDescent="0.15">
      <c r="C142" s="249"/>
      <c r="AQ142" s="124"/>
      <c r="AR142" s="124"/>
      <c r="BI142" s="250"/>
      <c r="ED142" s="63"/>
      <c r="EE142" s="63"/>
      <c r="EF142" s="63"/>
      <c r="EG142" s="63"/>
      <c r="EH142" s="63"/>
      <c r="EI142" s="63"/>
      <c r="EJ142" s="63"/>
      <c r="EK142" s="63"/>
      <c r="EL142" s="63"/>
      <c r="EM142" s="63"/>
      <c r="EN142" s="63"/>
      <c r="EO142" s="63"/>
      <c r="EP142" s="63"/>
      <c r="EQ142" s="63"/>
      <c r="ER142" s="63"/>
      <c r="ES142" s="63"/>
      <c r="ET142" s="63"/>
      <c r="EU142" s="63"/>
      <c r="EV142" s="63"/>
      <c r="EW142" s="63"/>
      <c r="EX142" s="63"/>
      <c r="EY142" s="63"/>
      <c r="EZ142" s="63"/>
      <c r="FA142" s="63"/>
      <c r="FB142" s="63"/>
      <c r="FC142" s="63"/>
      <c r="FD142" s="63"/>
      <c r="FE142" s="63"/>
      <c r="FF142" s="63"/>
      <c r="FG142" s="63"/>
      <c r="FH142" s="63"/>
      <c r="FI142" s="63"/>
      <c r="FJ142" s="63"/>
      <c r="FK142" s="63"/>
      <c r="FL142" s="63"/>
      <c r="FM142" s="63"/>
      <c r="FN142" s="63"/>
      <c r="FO142" s="63"/>
      <c r="FP142" s="63"/>
      <c r="FQ142" s="63"/>
      <c r="FR142" s="63"/>
      <c r="FS142" s="63"/>
      <c r="FT142" s="63"/>
      <c r="FU142" s="63"/>
      <c r="FV142" s="63"/>
      <c r="FW142" s="63"/>
      <c r="FX142" s="63"/>
      <c r="FY142" s="63"/>
      <c r="FZ142" s="63"/>
      <c r="GA142" s="63"/>
      <c r="GB142" s="63"/>
      <c r="GC142" s="63"/>
      <c r="GD142" s="63"/>
      <c r="GE142" s="63"/>
      <c r="GF142" s="63"/>
      <c r="GG142" s="63"/>
      <c r="GH142" s="63"/>
      <c r="GI142" s="63"/>
      <c r="GJ142" s="63"/>
      <c r="GK142" s="63"/>
      <c r="GL142" s="63"/>
      <c r="GM142" s="63"/>
      <c r="GN142" s="63"/>
      <c r="GO142" s="63"/>
      <c r="GP142" s="63"/>
      <c r="GQ142" s="63"/>
      <c r="GR142" s="63"/>
      <c r="GS142" s="63"/>
      <c r="GT142" s="63"/>
      <c r="GU142" s="63"/>
      <c r="GV142" s="63"/>
      <c r="GW142" s="63"/>
      <c r="GX142" s="63"/>
      <c r="GY142" s="63"/>
      <c r="GZ142" s="63"/>
      <c r="HA142" s="63"/>
      <c r="HB142" s="63"/>
      <c r="HC142" s="63"/>
      <c r="HD142" s="63"/>
      <c r="HE142" s="63"/>
      <c r="HF142" s="63"/>
      <c r="HG142" s="63"/>
      <c r="HH142" s="63"/>
      <c r="HI142" s="63"/>
      <c r="HJ142" s="63"/>
      <c r="HK142" s="63"/>
      <c r="HL142" s="63"/>
      <c r="HM142" s="63"/>
      <c r="HN142" s="63"/>
      <c r="HO142" s="63"/>
      <c r="HP142" s="63"/>
      <c r="HQ142" s="63"/>
      <c r="HR142" s="63"/>
      <c r="HS142" s="63"/>
      <c r="HT142" s="63"/>
      <c r="HU142" s="63"/>
      <c r="HV142" s="63"/>
      <c r="HW142" s="63"/>
      <c r="HX142" s="63"/>
      <c r="HY142" s="63"/>
      <c r="HZ142" s="63"/>
      <c r="IA142" s="63"/>
      <c r="IB142" s="63"/>
      <c r="IC142" s="63"/>
      <c r="ID142" s="63"/>
      <c r="IE142" s="63"/>
    </row>
    <row r="143" spans="1:239" ht="17" customHeight="1" x14ac:dyDescent="0.15">
      <c r="C143" s="249"/>
      <c r="D143" s="392" t="str">
        <f>X!$C$209</f>
        <v>Chilometri che si possono percorrere con una vettura di cilindrata media (7.5litri/100 km) all'anno</v>
      </c>
      <c r="E143" s="281"/>
      <c r="F143" s="281"/>
      <c r="G143" s="281"/>
      <c r="H143" s="281"/>
      <c r="I143" s="281"/>
      <c r="J143" s="281"/>
      <c r="K143" s="281"/>
      <c r="L143" s="281"/>
      <c r="M143" s="281"/>
      <c r="N143" s="281"/>
      <c r="O143" s="281"/>
      <c r="P143" s="281"/>
      <c r="Q143" s="281"/>
      <c r="R143" s="281"/>
      <c r="S143" s="281"/>
      <c r="T143" s="281"/>
      <c r="U143" s="281"/>
      <c r="AQ143" s="124"/>
      <c r="AR143" s="124"/>
      <c r="BI143" s="250"/>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3"/>
      <c r="GY143" s="63"/>
      <c r="GZ143" s="63"/>
      <c r="HA143" s="63"/>
      <c r="HB143" s="63"/>
      <c r="HC143" s="63"/>
      <c r="HD143" s="63"/>
      <c r="HE143" s="63"/>
      <c r="HF143" s="63"/>
      <c r="HG143" s="63"/>
      <c r="HH143" s="63"/>
      <c r="HI143" s="63"/>
      <c r="HJ143" s="63"/>
      <c r="HK143" s="63"/>
      <c r="HL143" s="63"/>
      <c r="HM143" s="63"/>
      <c r="HN143" s="63"/>
      <c r="HO143" s="63"/>
      <c r="HP143" s="63"/>
      <c r="HQ143" s="63"/>
      <c r="HR143" s="63"/>
      <c r="HS143" s="63"/>
      <c r="HT143" s="63"/>
      <c r="HU143" s="63"/>
      <c r="HV143" s="63"/>
      <c r="HW143" s="63"/>
      <c r="HX143" s="63"/>
      <c r="HY143" s="63"/>
      <c r="HZ143" s="63"/>
      <c r="IA143" s="63"/>
      <c r="IB143" s="63"/>
      <c r="IC143" s="63"/>
      <c r="ID143" s="63"/>
      <c r="IE143" s="63"/>
    </row>
    <row r="144" spans="1:239" s="27" customFormat="1" ht="17" customHeight="1" x14ac:dyDescent="0.15">
      <c r="A144" s="201"/>
      <c r="C144" s="254"/>
      <c r="D144" s="55"/>
      <c r="E144" s="423" t="str">
        <f>X!$C$66</f>
        <v>Emissioni di CO2 auto di media cilindrata</v>
      </c>
      <c r="F144" s="182"/>
      <c r="G144" s="182"/>
      <c r="H144" s="182"/>
      <c r="I144" s="182"/>
      <c r="J144" s="182"/>
      <c r="K144" s="182"/>
      <c r="L144" s="182"/>
      <c r="M144" s="182"/>
      <c r="N144" s="182"/>
      <c r="O144" s="182"/>
      <c r="P144" s="182"/>
      <c r="Q144" s="182"/>
      <c r="R144" s="182"/>
      <c r="S144" s="182" t="s">
        <v>40</v>
      </c>
      <c r="T144" s="182"/>
      <c r="U144" s="182"/>
      <c r="V144" s="182"/>
      <c r="W144" s="182"/>
      <c r="X144" s="182"/>
      <c r="Z144" s="182"/>
      <c r="AA144" s="1644">
        <v>0.17399999999999999</v>
      </c>
      <c r="AB144" s="1644"/>
      <c r="AC144" s="1644"/>
      <c r="AD144" s="1644"/>
      <c r="AE144" s="1644"/>
      <c r="AF144" s="1644"/>
      <c r="AG144" s="1644"/>
      <c r="AH144" s="1644"/>
      <c r="AI144" s="1644"/>
      <c r="AJ144" s="1644"/>
      <c r="AL144" s="268"/>
      <c r="AM144" s="268"/>
      <c r="AN144" s="268"/>
      <c r="AO144" s="268"/>
      <c r="AP144" s="95"/>
      <c r="AQ144" s="124"/>
      <c r="AR144" s="124"/>
      <c r="AS144" s="268"/>
      <c r="AT144" s="1644">
        <v>0.17399999999999999</v>
      </c>
      <c r="AU144" s="1644"/>
      <c r="AV144" s="1644"/>
      <c r="AW144" s="1644"/>
      <c r="AX144" s="1644"/>
      <c r="AY144" s="1644"/>
      <c r="AZ144" s="1644"/>
      <c r="BA144" s="1644"/>
      <c r="BB144" s="1644"/>
      <c r="BC144" s="1644"/>
      <c r="BE144" s="268"/>
      <c r="BF144" s="268"/>
      <c r="BG144" s="268"/>
      <c r="BH144" s="268"/>
      <c r="BI144" s="255"/>
      <c r="BL144" s="201"/>
      <c r="BM144" s="201"/>
      <c r="BN144" s="201"/>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63"/>
      <c r="ED144" s="63"/>
      <c r="EE144" s="63"/>
      <c r="EF144" s="63"/>
      <c r="EG144" s="63"/>
      <c r="EH144" s="63"/>
      <c r="EI144" s="63"/>
      <c r="EJ144" s="63"/>
      <c r="EK144" s="63"/>
      <c r="EL144" s="63"/>
      <c r="EM144" s="63"/>
      <c r="EN144" s="63"/>
      <c r="EO144" s="63"/>
      <c r="EP144" s="63"/>
      <c r="EQ144" s="63"/>
      <c r="ER144" s="63"/>
      <c r="ES144" s="63"/>
      <c r="ET144" s="63"/>
      <c r="EU144" s="63"/>
      <c r="EV144" s="63"/>
      <c r="EW144" s="63"/>
      <c r="EX144" s="63"/>
      <c r="EY144" s="63"/>
      <c r="EZ144" s="63"/>
      <c r="FA144" s="63"/>
      <c r="FB144" s="63"/>
      <c r="FC144" s="63"/>
      <c r="FD144" s="63"/>
      <c r="FE144" s="63"/>
      <c r="FF144" s="63"/>
      <c r="FG144" s="63"/>
      <c r="FH144" s="63"/>
      <c r="FI144" s="63"/>
      <c r="FJ144" s="63"/>
      <c r="FK144" s="63"/>
      <c r="FL144" s="63"/>
      <c r="FM144" s="63"/>
      <c r="FN144" s="63"/>
      <c r="FO144" s="63"/>
      <c r="FP144" s="63"/>
      <c r="FQ144" s="63"/>
      <c r="FR144" s="63"/>
      <c r="FS144" s="63"/>
      <c r="FT144" s="63"/>
      <c r="FU144" s="63"/>
      <c r="FV144" s="63"/>
      <c r="FW144" s="63"/>
      <c r="FX144" s="63"/>
      <c r="FY144" s="63"/>
      <c r="FZ144" s="63"/>
      <c r="GA144" s="63"/>
      <c r="GB144" s="63"/>
      <c r="GC144" s="63"/>
      <c r="GD144" s="63"/>
      <c r="GE144" s="63"/>
      <c r="GF144" s="63"/>
      <c r="GG144" s="63"/>
      <c r="GH144" s="63"/>
      <c r="GI144" s="63"/>
      <c r="GJ144" s="63"/>
      <c r="GK144" s="63"/>
      <c r="GL144" s="63"/>
      <c r="GM144" s="63"/>
      <c r="GN144" s="63"/>
      <c r="GO144" s="63"/>
      <c r="GP144" s="63"/>
      <c r="GQ144" s="63"/>
      <c r="GR144" s="63"/>
      <c r="GS144" s="63"/>
      <c r="GT144" s="63"/>
      <c r="GU144" s="63"/>
      <c r="GV144" s="63"/>
      <c r="GW144" s="63"/>
      <c r="GX144" s="63"/>
      <c r="GY144" s="63"/>
      <c r="GZ144" s="63"/>
      <c r="HA144" s="63"/>
      <c r="HB144" s="63"/>
      <c r="HC144" s="63"/>
      <c r="HD144" s="63"/>
      <c r="HE144" s="63"/>
      <c r="HF144" s="63"/>
      <c r="HG144" s="63"/>
      <c r="HH144" s="63"/>
      <c r="HI144" s="63"/>
      <c r="HJ144" s="63"/>
      <c r="HK144" s="63"/>
      <c r="HL144" s="63"/>
      <c r="HM144" s="63"/>
      <c r="HN144" s="63"/>
      <c r="HO144" s="63"/>
      <c r="HP144" s="63"/>
      <c r="HQ144" s="63"/>
      <c r="HR144" s="63"/>
      <c r="HS144" s="63"/>
      <c r="HT144" s="63"/>
      <c r="HU144" s="63"/>
      <c r="HV144" s="63"/>
      <c r="HW144" s="63"/>
      <c r="HX144" s="63"/>
      <c r="HY144" s="63"/>
      <c r="HZ144" s="63"/>
      <c r="IA144" s="63"/>
      <c r="IB144" s="63"/>
      <c r="IC144" s="63"/>
      <c r="ID144" s="63"/>
      <c r="IE144" s="63"/>
    </row>
    <row r="145" spans="1:239" s="27" customFormat="1" ht="17" hidden="1" customHeight="1" outlineLevel="1" x14ac:dyDescent="0.15">
      <c r="A145" s="201"/>
      <c r="C145" s="254"/>
      <c r="D145" s="55"/>
      <c r="E145" s="182"/>
      <c r="F145" s="182"/>
      <c r="G145" s="182"/>
      <c r="H145" s="182"/>
      <c r="I145" s="182"/>
      <c r="J145" s="182"/>
      <c r="K145" s="182"/>
      <c r="L145" s="182"/>
      <c r="M145" s="182"/>
      <c r="N145" s="182"/>
      <c r="O145" s="182"/>
      <c r="P145" s="182"/>
      <c r="Q145" s="182"/>
      <c r="R145" s="182"/>
      <c r="S145" s="182" t="s">
        <v>79</v>
      </c>
      <c r="T145" s="182"/>
      <c r="U145" s="182"/>
      <c r="V145" s="182"/>
      <c r="W145" s="182"/>
      <c r="X145" s="182"/>
      <c r="Z145" s="182"/>
      <c r="AA145" s="1587">
        <f>AA83/AA144</f>
        <v>0</v>
      </c>
      <c r="AB145" s="1587"/>
      <c r="AC145" s="1587"/>
      <c r="AD145" s="1587"/>
      <c r="AE145" s="1587"/>
      <c r="AF145" s="1587"/>
      <c r="AG145" s="1587"/>
      <c r="AH145" s="1587"/>
      <c r="AI145" s="1587"/>
      <c r="AJ145" s="1587">
        <v>352800</v>
      </c>
      <c r="AL145" s="268"/>
      <c r="AM145" s="268"/>
      <c r="AN145" s="268"/>
      <c r="AO145" s="268"/>
      <c r="AP145" s="95"/>
      <c r="AQ145" s="124"/>
      <c r="AR145" s="124"/>
      <c r="AS145" s="268"/>
      <c r="AT145" s="1587">
        <f>AT83/AT144</f>
        <v>0</v>
      </c>
      <c r="AU145" s="1587"/>
      <c r="AV145" s="1587"/>
      <c r="AW145" s="1587"/>
      <c r="AX145" s="1587"/>
      <c r="AY145" s="1587"/>
      <c r="AZ145" s="1587"/>
      <c r="BA145" s="1587"/>
      <c r="BB145" s="1587"/>
      <c r="BC145" s="1587">
        <v>352800</v>
      </c>
      <c r="BE145" s="268"/>
      <c r="BF145" s="268"/>
      <c r="BG145" s="268"/>
      <c r="BH145" s="268"/>
      <c r="BI145" s="255"/>
      <c r="BL145" s="201"/>
      <c r="BM145" s="201"/>
      <c r="BN145" s="201"/>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63"/>
      <c r="ED145" s="63"/>
      <c r="EE145" s="63"/>
      <c r="EF145" s="63"/>
      <c r="EG145" s="63"/>
      <c r="EH145" s="63"/>
      <c r="EI145" s="63"/>
      <c r="EJ145" s="63"/>
      <c r="EK145" s="63"/>
      <c r="EL145" s="63"/>
      <c r="EM145" s="63"/>
      <c r="EN145" s="63"/>
      <c r="EO145" s="63"/>
      <c r="EP145" s="63"/>
      <c r="EQ145" s="63"/>
      <c r="ER145" s="63"/>
      <c r="ES145" s="63"/>
      <c r="ET145" s="63"/>
      <c r="EU145" s="63"/>
      <c r="EV145" s="63"/>
      <c r="EW145" s="63"/>
      <c r="EX145" s="63"/>
      <c r="EY145" s="63"/>
      <c r="EZ145" s="63"/>
      <c r="FA145" s="63"/>
      <c r="FB145" s="63"/>
      <c r="FC145" s="63"/>
      <c r="FD145" s="63"/>
      <c r="FE145" s="63"/>
      <c r="FF145" s="63"/>
      <c r="FG145" s="63"/>
      <c r="FH145" s="63"/>
      <c r="FI145" s="63"/>
      <c r="FJ145" s="63"/>
      <c r="FK145" s="63"/>
      <c r="FL145" s="63"/>
      <c r="FM145" s="63"/>
      <c r="FN145" s="63"/>
      <c r="FO145" s="63"/>
      <c r="FP145" s="63"/>
      <c r="FQ145" s="63"/>
      <c r="FR145" s="63"/>
      <c r="FS145" s="63"/>
      <c r="FT145" s="63"/>
      <c r="FU145" s="63"/>
      <c r="FV145" s="63"/>
      <c r="FW145" s="63"/>
      <c r="FX145" s="63"/>
      <c r="FY145" s="63"/>
      <c r="FZ145" s="63"/>
      <c r="GA145" s="63"/>
      <c r="GB145" s="63"/>
      <c r="GC145" s="63"/>
      <c r="GD145" s="63"/>
      <c r="GE145" s="63"/>
      <c r="GF145" s="63"/>
      <c r="GG145" s="63"/>
      <c r="GH145" s="63"/>
      <c r="GI145" s="63"/>
      <c r="GJ145" s="63"/>
      <c r="GK145" s="63"/>
      <c r="GL145" s="63"/>
      <c r="GM145" s="63"/>
      <c r="GN145" s="63"/>
      <c r="GO145" s="63"/>
      <c r="GP145" s="63"/>
      <c r="GQ145" s="63"/>
      <c r="GR145" s="63"/>
      <c r="GS145" s="63"/>
      <c r="GT145" s="63"/>
      <c r="GU145" s="63"/>
      <c r="GV145" s="63"/>
      <c r="GW145" s="63"/>
      <c r="GX145" s="63"/>
      <c r="GY145" s="63"/>
      <c r="GZ145" s="63"/>
      <c r="HA145" s="63"/>
      <c r="HB145" s="63"/>
      <c r="HC145" s="63"/>
      <c r="HD145" s="63"/>
      <c r="HE145" s="63"/>
      <c r="HF145" s="63"/>
      <c r="HG145" s="63"/>
      <c r="HH145" s="63"/>
      <c r="HI145" s="63"/>
      <c r="HJ145" s="63"/>
      <c r="HK145" s="63"/>
      <c r="HL145" s="63"/>
      <c r="HM145" s="63"/>
      <c r="HN145" s="63"/>
      <c r="HO145" s="63"/>
      <c r="HP145" s="63"/>
      <c r="HQ145" s="63"/>
      <c r="HR145" s="63"/>
      <c r="HS145" s="63"/>
      <c r="HT145" s="63"/>
      <c r="HU145" s="63"/>
      <c r="HV145" s="63"/>
      <c r="HW145" s="63"/>
      <c r="HX145" s="63"/>
      <c r="HY145" s="63"/>
      <c r="HZ145" s="63"/>
      <c r="IA145" s="63"/>
      <c r="IB145" s="63"/>
      <c r="IC145" s="63"/>
      <c r="ID145" s="63"/>
      <c r="IE145" s="63"/>
    </row>
    <row r="146" spans="1:239" s="27" customFormat="1" ht="17" hidden="1" customHeight="1" outlineLevel="1" x14ac:dyDescent="0.15">
      <c r="A146" s="201"/>
      <c r="C146" s="254"/>
      <c r="D146" s="55"/>
      <c r="E146" s="182" t="s">
        <v>335</v>
      </c>
      <c r="F146" s="182"/>
      <c r="G146" s="182"/>
      <c r="H146" s="182"/>
      <c r="I146" s="182"/>
      <c r="J146" s="182"/>
      <c r="K146" s="182"/>
      <c r="L146" s="182"/>
      <c r="M146" s="182"/>
      <c r="N146" s="182"/>
      <c r="O146" s="182"/>
      <c r="P146" s="182"/>
      <c r="Q146" s="182"/>
      <c r="R146" s="182"/>
      <c r="S146" s="182"/>
      <c r="T146" s="182"/>
      <c r="U146" s="182"/>
      <c r="V146" s="182"/>
      <c r="W146" s="182"/>
      <c r="X146" s="182"/>
      <c r="Z146" s="182"/>
      <c r="AA146" s="1586">
        <f>IF(LEN(AA145)&lt;3,0,IF(LEN(AA145)=3,-1,IF(LEN(AA145)=4,-2,-3)))</f>
        <v>0</v>
      </c>
      <c r="AB146" s="1586"/>
      <c r="AC146" s="1586"/>
      <c r="AD146" s="1586"/>
      <c r="AE146" s="1586"/>
      <c r="AF146" s="1586"/>
      <c r="AG146" s="1586"/>
      <c r="AH146" s="1586"/>
      <c r="AI146" s="1586"/>
      <c r="AJ146" s="1586">
        <v>-3</v>
      </c>
      <c r="AL146" s="268"/>
      <c r="AM146" s="268"/>
      <c r="AN146" s="268"/>
      <c r="AO146" s="268"/>
      <c r="AP146" s="95"/>
      <c r="AQ146" s="124"/>
      <c r="AR146" s="124"/>
      <c r="AS146" s="268"/>
      <c r="AT146" s="1586">
        <f>IF(LEN(AT145)&lt;3,0,IF(LEN(AT145)=3,-1,IF(LEN(AT145)=4,-2,-3)))</f>
        <v>0</v>
      </c>
      <c r="AU146" s="1586"/>
      <c r="AV146" s="1586"/>
      <c r="AW146" s="1586"/>
      <c r="AX146" s="1586"/>
      <c r="AY146" s="1586"/>
      <c r="AZ146" s="1586"/>
      <c r="BA146" s="1586"/>
      <c r="BB146" s="1586"/>
      <c r="BC146" s="1586">
        <v>-3</v>
      </c>
      <c r="BE146" s="268"/>
      <c r="BF146" s="268"/>
      <c r="BG146" s="268"/>
      <c r="BH146" s="268"/>
      <c r="BI146" s="255"/>
      <c r="BL146" s="201"/>
      <c r="BM146" s="201"/>
      <c r="BN146" s="201"/>
      <c r="BO146" s="201"/>
      <c r="BP146" s="201"/>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63"/>
      <c r="ED146" s="63"/>
      <c r="EE146" s="63"/>
      <c r="EF146" s="63"/>
      <c r="EG146" s="63"/>
      <c r="EH146" s="63"/>
      <c r="EI146" s="63"/>
      <c r="EJ146" s="63"/>
      <c r="EK146" s="63"/>
      <c r="EL146" s="63"/>
      <c r="EM146" s="63"/>
      <c r="EN146" s="63"/>
      <c r="EO146" s="63"/>
      <c r="EP146" s="63"/>
      <c r="EQ146" s="63"/>
      <c r="ER146" s="63"/>
      <c r="ES146" s="63"/>
      <c r="ET146" s="63"/>
      <c r="EU146" s="63"/>
      <c r="EV146" s="63"/>
      <c r="EW146" s="63"/>
      <c r="EX146" s="63"/>
      <c r="EY146" s="63"/>
      <c r="EZ146" s="63"/>
      <c r="FA146" s="63"/>
      <c r="FB146" s="63"/>
      <c r="FC146" s="63"/>
      <c r="FD146" s="63"/>
      <c r="FE146" s="63"/>
      <c r="FF146" s="63"/>
      <c r="FG146" s="63"/>
      <c r="FH146" s="63"/>
      <c r="FI146" s="63"/>
      <c r="FJ146" s="63"/>
      <c r="FK146" s="63"/>
      <c r="FL146" s="63"/>
      <c r="FM146" s="63"/>
      <c r="FN146" s="63"/>
      <c r="FO146" s="63"/>
      <c r="FP146" s="63"/>
      <c r="FQ146" s="63"/>
      <c r="FR146" s="63"/>
      <c r="FS146" s="63"/>
      <c r="FT146" s="63"/>
      <c r="FU146" s="63"/>
      <c r="FV146" s="63"/>
      <c r="FW146" s="63"/>
      <c r="FX146" s="63"/>
      <c r="FY146" s="63"/>
      <c r="FZ146" s="63"/>
      <c r="GA146" s="63"/>
      <c r="GB146" s="63"/>
      <c r="GC146" s="63"/>
      <c r="GD146" s="63"/>
      <c r="GE146" s="63"/>
      <c r="GF146" s="63"/>
      <c r="GG146" s="63"/>
      <c r="GH146" s="63"/>
      <c r="GI146" s="63"/>
      <c r="GJ146" s="63"/>
      <c r="GK146" s="63"/>
      <c r="GL146" s="63"/>
      <c r="GM146" s="63"/>
      <c r="GN146" s="63"/>
      <c r="GO146" s="63"/>
      <c r="GP146" s="63"/>
      <c r="GQ146" s="63"/>
      <c r="GR146" s="63"/>
      <c r="GS146" s="63"/>
      <c r="GT146" s="63"/>
      <c r="GU146" s="63"/>
      <c r="GV146" s="63"/>
      <c r="GW146" s="63"/>
      <c r="GX146" s="63"/>
      <c r="GY146" s="63"/>
      <c r="GZ146" s="63"/>
      <c r="HA146" s="63"/>
      <c r="HB146" s="63"/>
      <c r="HC146" s="63"/>
      <c r="HD146" s="63"/>
      <c r="HE146" s="63"/>
      <c r="HF146" s="63"/>
      <c r="HG146" s="63"/>
      <c r="HH146" s="63"/>
      <c r="HI146" s="63"/>
      <c r="HJ146" s="63"/>
      <c r="HK146" s="63"/>
      <c r="HL146" s="63"/>
      <c r="HM146" s="63"/>
      <c r="HN146" s="63"/>
      <c r="HO146" s="63"/>
      <c r="HP146" s="63"/>
      <c r="HQ146" s="63"/>
      <c r="HR146" s="63"/>
      <c r="HS146" s="63"/>
      <c r="HT146" s="63"/>
      <c r="HU146" s="63"/>
      <c r="HV146" s="63"/>
      <c r="HW146" s="63"/>
      <c r="HX146" s="63"/>
      <c r="HY146" s="63"/>
      <c r="HZ146" s="63"/>
      <c r="IA146" s="63"/>
      <c r="IB146" s="63"/>
      <c r="IC146" s="63"/>
      <c r="ID146" s="63"/>
      <c r="IE146" s="63"/>
    </row>
    <row r="147" spans="1:239" s="27" customFormat="1" ht="17" customHeight="1" collapsed="1" x14ac:dyDescent="0.15">
      <c r="A147" s="201"/>
      <c r="C147" s="254"/>
      <c r="D147" s="55"/>
      <c r="E147" s="424" t="str">
        <f>X!$C$80</f>
        <v>Distanza</v>
      </c>
      <c r="F147" s="182"/>
      <c r="G147" s="182"/>
      <c r="H147" s="182"/>
      <c r="I147" s="182"/>
      <c r="J147" s="182"/>
      <c r="K147" s="182"/>
      <c r="L147" s="182"/>
      <c r="M147" s="182"/>
      <c r="N147" s="182"/>
      <c r="O147" s="182"/>
      <c r="P147" s="182"/>
      <c r="Q147" s="182"/>
      <c r="R147" s="182"/>
      <c r="S147" s="182" t="s">
        <v>42</v>
      </c>
      <c r="T147" s="182"/>
      <c r="U147" s="182"/>
      <c r="V147" s="182"/>
      <c r="W147" s="182"/>
      <c r="X147" s="182"/>
      <c r="Z147" s="182"/>
      <c r="AA147" s="1587">
        <f>ROUND(AA145,AA146)</f>
        <v>0</v>
      </c>
      <c r="AB147" s="1587"/>
      <c r="AC147" s="1587"/>
      <c r="AD147" s="1587"/>
      <c r="AE147" s="1587"/>
      <c r="AF147" s="1587"/>
      <c r="AG147" s="1587"/>
      <c r="AH147" s="1587"/>
      <c r="AI147" s="1587"/>
      <c r="AJ147" s="1587">
        <v>353000</v>
      </c>
      <c r="AL147" s="268"/>
      <c r="AM147" s="268"/>
      <c r="AN147" s="268"/>
      <c r="AO147" s="268"/>
      <c r="AP147" s="95"/>
      <c r="AQ147" s="124"/>
      <c r="AR147" s="124"/>
      <c r="AS147" s="268"/>
      <c r="AT147" s="1587">
        <f>ROUND(AT145,AT146)</f>
        <v>0</v>
      </c>
      <c r="AU147" s="1587"/>
      <c r="AV147" s="1587"/>
      <c r="AW147" s="1587"/>
      <c r="AX147" s="1587"/>
      <c r="AY147" s="1587"/>
      <c r="AZ147" s="1587"/>
      <c r="BA147" s="1587"/>
      <c r="BB147" s="1587"/>
      <c r="BC147" s="1587">
        <v>353000</v>
      </c>
      <c r="BE147" s="268"/>
      <c r="BF147" s="268"/>
      <c r="BG147" s="268"/>
      <c r="BH147" s="268"/>
      <c r="BI147" s="255"/>
      <c r="BL147" s="201"/>
      <c r="BM147" s="201"/>
      <c r="BN147" s="201"/>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63"/>
      <c r="ED147" s="63"/>
      <c r="EE147" s="63"/>
      <c r="EF147" s="63"/>
      <c r="EG147" s="63"/>
      <c r="EH147" s="63"/>
      <c r="EI147" s="63"/>
      <c r="EJ147" s="63"/>
      <c r="EK147" s="63"/>
      <c r="EL147" s="63"/>
      <c r="EM147" s="63"/>
      <c r="EN147" s="63"/>
      <c r="EO147" s="63"/>
      <c r="EP147" s="63"/>
      <c r="EQ147" s="63"/>
      <c r="ER147" s="63"/>
      <c r="ES147" s="63"/>
      <c r="ET147" s="63"/>
      <c r="EU147" s="63"/>
      <c r="EV147" s="63"/>
      <c r="EW147" s="63"/>
      <c r="EX147" s="63"/>
      <c r="EY147" s="63"/>
      <c r="EZ147" s="63"/>
      <c r="FA147" s="63"/>
      <c r="FB147" s="63"/>
      <c r="FC147" s="63"/>
      <c r="FD147" s="63"/>
      <c r="FE147" s="63"/>
      <c r="FF147" s="63"/>
      <c r="FG147" s="63"/>
      <c r="FH147" s="63"/>
      <c r="FI147" s="63"/>
      <c r="FJ147" s="63"/>
      <c r="FK147" s="63"/>
      <c r="FL147" s="63"/>
      <c r="FM147" s="63"/>
      <c r="FN147" s="63"/>
      <c r="FO147" s="63"/>
      <c r="FP147" s="63"/>
      <c r="FQ147" s="63"/>
      <c r="FR147" s="63"/>
      <c r="FS147" s="63"/>
      <c r="FT147" s="63"/>
      <c r="FU147" s="63"/>
      <c r="FV147" s="63"/>
      <c r="FW147" s="63"/>
      <c r="FX147" s="63"/>
      <c r="FY147" s="63"/>
      <c r="FZ147" s="63"/>
      <c r="GA147" s="63"/>
      <c r="GB147" s="63"/>
      <c r="GC147" s="63"/>
      <c r="GD147" s="63"/>
      <c r="GE147" s="63"/>
      <c r="GF147" s="63"/>
      <c r="GG147" s="63"/>
      <c r="GH147" s="63"/>
      <c r="GI147" s="63"/>
      <c r="GJ147" s="63"/>
      <c r="GK147" s="63"/>
      <c r="GL147" s="63"/>
      <c r="GM147" s="63"/>
      <c r="GN147" s="63"/>
      <c r="GO147" s="63"/>
      <c r="GP147" s="63"/>
      <c r="GQ147" s="63"/>
      <c r="GR147" s="63"/>
      <c r="GS147" s="63"/>
      <c r="GT147" s="63"/>
      <c r="GU147" s="63"/>
      <c r="GV147" s="63"/>
      <c r="GW147" s="63"/>
      <c r="GX147" s="63"/>
      <c r="GY147" s="63"/>
      <c r="GZ147" s="63"/>
      <c r="HA147" s="63"/>
      <c r="HB147" s="63"/>
      <c r="HC147" s="63"/>
      <c r="HD147" s="63"/>
      <c r="HE147" s="63"/>
      <c r="HF147" s="63"/>
      <c r="HG147" s="63"/>
      <c r="HH147" s="63"/>
      <c r="HI147" s="63"/>
      <c r="HJ147" s="63"/>
      <c r="HK147" s="63"/>
      <c r="HL147" s="63"/>
      <c r="HM147" s="63"/>
      <c r="HN147" s="63"/>
      <c r="HO147" s="63"/>
      <c r="HP147" s="63"/>
      <c r="HQ147" s="63"/>
      <c r="HR147" s="63"/>
      <c r="HS147" s="63"/>
      <c r="HT147" s="63"/>
      <c r="HU147" s="63"/>
      <c r="HV147" s="63"/>
      <c r="HW147" s="63"/>
      <c r="HX147" s="63"/>
      <c r="HY147" s="63"/>
      <c r="HZ147" s="63"/>
      <c r="IA147" s="63"/>
      <c r="IB147" s="63"/>
      <c r="IC147" s="63"/>
      <c r="ID147" s="63"/>
      <c r="IE147" s="63"/>
    </row>
    <row r="148" spans="1:239" ht="17" hidden="1" customHeight="1" outlineLevel="1" x14ac:dyDescent="0.15">
      <c r="C148" s="249"/>
      <c r="AQ148" s="124"/>
      <c r="AR148" s="124"/>
      <c r="BI148" s="250"/>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3"/>
      <c r="GY148" s="63"/>
      <c r="GZ148" s="63"/>
      <c r="HA148" s="63"/>
      <c r="HB148" s="63"/>
      <c r="HC148" s="63"/>
      <c r="HD148" s="63"/>
      <c r="HE148" s="63"/>
      <c r="HF148" s="63"/>
      <c r="HG148" s="63"/>
      <c r="HH148" s="63"/>
      <c r="HI148" s="63"/>
      <c r="HJ148" s="63"/>
      <c r="HK148" s="63"/>
      <c r="HL148" s="63"/>
      <c r="HM148" s="63"/>
      <c r="HN148" s="63"/>
      <c r="HO148" s="63"/>
      <c r="HP148" s="63"/>
      <c r="HQ148" s="63"/>
      <c r="HR148" s="63"/>
      <c r="HS148" s="63"/>
      <c r="HT148" s="63"/>
      <c r="HU148" s="63"/>
      <c r="HV148" s="63"/>
      <c r="HW148" s="63"/>
      <c r="HX148" s="63"/>
      <c r="HY148" s="63"/>
      <c r="HZ148" s="63"/>
      <c r="IA148" s="63"/>
      <c r="IB148" s="63"/>
      <c r="IC148" s="63"/>
      <c r="ID148" s="63"/>
      <c r="IE148" s="63"/>
    </row>
    <row r="149" spans="1:239" ht="17" hidden="1" customHeight="1" outlineLevel="1" x14ac:dyDescent="0.15">
      <c r="C149" s="249"/>
      <c r="D149" s="392" t="str">
        <f>X!$C$211</f>
        <v>Numero di camion con ...</v>
      </c>
      <c r="E149" s="281"/>
      <c r="F149" s="281"/>
      <c r="G149" s="281"/>
      <c r="H149" s="281"/>
      <c r="I149" s="281"/>
      <c r="J149" s="281"/>
      <c r="K149" s="281"/>
      <c r="L149" s="281"/>
      <c r="M149" s="281"/>
      <c r="N149" s="281"/>
      <c r="O149" s="281"/>
      <c r="P149" s="281"/>
      <c r="Q149" s="281"/>
      <c r="R149" s="281"/>
      <c r="S149" s="281"/>
      <c r="T149" s="281"/>
      <c r="U149" s="281"/>
      <c r="AQ149" s="124"/>
      <c r="AR149" s="124"/>
      <c r="BI149" s="250"/>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63"/>
      <c r="GQ149" s="63"/>
      <c r="GR149" s="63"/>
      <c r="GS149" s="63"/>
      <c r="GT149" s="63"/>
      <c r="GU149" s="63"/>
      <c r="GV149" s="63"/>
      <c r="GW149" s="63"/>
      <c r="GX149" s="63"/>
      <c r="GY149" s="63"/>
      <c r="GZ149" s="63"/>
      <c r="HA149" s="63"/>
      <c r="HB149" s="63"/>
      <c r="HC149" s="63"/>
      <c r="HD149" s="63"/>
      <c r="HE149" s="63"/>
      <c r="HF149" s="63"/>
      <c r="HG149" s="63"/>
      <c r="HH149" s="63"/>
      <c r="HI149" s="63"/>
      <c r="HJ149" s="63"/>
      <c r="HK149" s="63"/>
      <c r="HL149" s="63"/>
      <c r="HM149" s="63"/>
      <c r="HN149" s="63"/>
      <c r="HO149" s="63"/>
      <c r="HP149" s="63"/>
      <c r="HQ149" s="63"/>
      <c r="HR149" s="63"/>
      <c r="HS149" s="63"/>
      <c r="HT149" s="63"/>
      <c r="HU149" s="63"/>
      <c r="HV149" s="63"/>
      <c r="HW149" s="63"/>
      <c r="HX149" s="63"/>
      <c r="HY149" s="63"/>
      <c r="HZ149" s="63"/>
      <c r="IA149" s="63"/>
      <c r="IB149" s="63"/>
      <c r="IC149" s="63"/>
      <c r="ID149" s="63"/>
      <c r="IE149" s="63"/>
    </row>
    <row r="150" spans="1:239" s="27" customFormat="1" ht="17" hidden="1" customHeight="1" outlineLevel="1" x14ac:dyDescent="0.15">
      <c r="A150" s="201"/>
      <c r="C150" s="254"/>
      <c r="D150" s="55"/>
      <c r="E150" s="423" t="str">
        <f>X!$C$74</f>
        <v>Contenuto CO2 camion</v>
      </c>
      <c r="F150" s="182"/>
      <c r="G150" s="182"/>
      <c r="H150" s="182"/>
      <c r="I150" s="182"/>
      <c r="J150" s="182"/>
      <c r="K150" s="182"/>
      <c r="L150" s="182"/>
      <c r="M150" s="182"/>
      <c r="N150" s="182"/>
      <c r="O150" s="182"/>
      <c r="P150" s="182"/>
      <c r="Q150" s="182"/>
      <c r="R150" s="182"/>
      <c r="S150" s="182" t="s">
        <v>242</v>
      </c>
      <c r="T150" s="182"/>
      <c r="U150" s="182"/>
      <c r="V150" s="182"/>
      <c r="W150" s="182"/>
      <c r="X150" s="182"/>
      <c r="Z150" s="182"/>
      <c r="AA150" s="1587">
        <v>22000</v>
      </c>
      <c r="AB150" s="1587"/>
      <c r="AC150" s="1587"/>
      <c r="AD150" s="1587"/>
      <c r="AE150" s="1587"/>
      <c r="AF150" s="1587"/>
      <c r="AG150" s="1587"/>
      <c r="AH150" s="1587"/>
      <c r="AI150" s="1587"/>
      <c r="AJ150" s="1587">
        <v>0.15</v>
      </c>
      <c r="AL150" s="268"/>
      <c r="AM150" s="268"/>
      <c r="AN150" s="268"/>
      <c r="AO150" s="268"/>
      <c r="AP150" s="95"/>
      <c r="AQ150" s="124"/>
      <c r="AR150" s="124"/>
      <c r="AS150" s="268"/>
      <c r="AT150" s="1587">
        <v>22000</v>
      </c>
      <c r="AU150" s="1587"/>
      <c r="AV150" s="1587"/>
      <c r="AW150" s="1587"/>
      <c r="AX150" s="1587"/>
      <c r="AY150" s="1587"/>
      <c r="AZ150" s="1587"/>
      <c r="BA150" s="1587"/>
      <c r="BB150" s="1587"/>
      <c r="BC150" s="1587">
        <v>0.15</v>
      </c>
      <c r="BE150" s="268"/>
      <c r="BF150" s="268"/>
      <c r="BG150" s="268"/>
      <c r="BH150" s="268"/>
      <c r="BI150" s="255"/>
      <c r="BL150" s="201"/>
      <c r="BM150" s="201"/>
      <c r="BN150" s="201"/>
      <c r="BO150" s="201"/>
      <c r="BP150" s="201"/>
      <c r="BQ150" s="201"/>
      <c r="BR150" s="201"/>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3"/>
      <c r="GY150" s="63"/>
      <c r="GZ150" s="63"/>
      <c r="HA150" s="63"/>
      <c r="HB150" s="63"/>
      <c r="HC150" s="63"/>
      <c r="HD150" s="63"/>
      <c r="HE150" s="63"/>
      <c r="HF150" s="63"/>
      <c r="HG150" s="63"/>
      <c r="HH150" s="63"/>
      <c r="HI150" s="63"/>
      <c r="HJ150" s="63"/>
      <c r="HK150" s="63"/>
      <c r="HL150" s="63"/>
      <c r="HM150" s="63"/>
      <c r="HN150" s="63"/>
      <c r="HO150" s="63"/>
      <c r="HP150" s="63"/>
      <c r="HQ150" s="63"/>
      <c r="HR150" s="63"/>
      <c r="HS150" s="63"/>
      <c r="HT150" s="63"/>
      <c r="HU150" s="63"/>
      <c r="HV150" s="63"/>
      <c r="HW150" s="63"/>
      <c r="HX150" s="63"/>
      <c r="HY150" s="63"/>
      <c r="HZ150" s="63"/>
      <c r="IA150" s="63"/>
      <c r="IB150" s="63"/>
      <c r="IC150" s="63"/>
      <c r="ID150" s="63"/>
      <c r="IE150" s="63"/>
    </row>
    <row r="151" spans="1:239" s="27" customFormat="1" ht="17" hidden="1" customHeight="1" outlineLevel="2" x14ac:dyDescent="0.15">
      <c r="A151" s="201"/>
      <c r="C151" s="254"/>
      <c r="D151" s="55"/>
      <c r="E151" s="182"/>
      <c r="F151" s="182"/>
      <c r="G151" s="182"/>
      <c r="H151" s="182"/>
      <c r="I151" s="182"/>
      <c r="J151" s="182"/>
      <c r="K151" s="182"/>
      <c r="L151" s="182"/>
      <c r="M151" s="182"/>
      <c r="N151" s="182"/>
      <c r="O151" s="182"/>
      <c r="P151" s="182"/>
      <c r="Q151" s="182"/>
      <c r="R151" s="182"/>
      <c r="S151" s="419" t="str">
        <f>X!$C$278</f>
        <v>Camion</v>
      </c>
      <c r="T151" s="182"/>
      <c r="U151" s="182"/>
      <c r="V151" s="182"/>
      <c r="W151" s="182"/>
      <c r="X151" s="182"/>
      <c r="Z151" s="182"/>
      <c r="AA151" s="1643">
        <f>AA83/AA150</f>
        <v>0</v>
      </c>
      <c r="AB151" s="1643"/>
      <c r="AC151" s="1643"/>
      <c r="AD151" s="1643"/>
      <c r="AE151" s="1643"/>
      <c r="AF151" s="1643"/>
      <c r="AG151" s="1643"/>
      <c r="AH151" s="1643"/>
      <c r="AI151" s="1643"/>
      <c r="AJ151" s="1643">
        <v>352800</v>
      </c>
      <c r="AL151" s="268"/>
      <c r="AM151" s="268"/>
      <c r="AN151" s="268"/>
      <c r="AO151" s="268"/>
      <c r="AP151" s="95"/>
      <c r="AQ151" s="124"/>
      <c r="AR151" s="124"/>
      <c r="AS151" s="268"/>
      <c r="AT151" s="1643">
        <f>AT83/AT150</f>
        <v>0</v>
      </c>
      <c r="AU151" s="1643"/>
      <c r="AV151" s="1643"/>
      <c r="AW151" s="1643"/>
      <c r="AX151" s="1643"/>
      <c r="AY151" s="1643"/>
      <c r="AZ151" s="1643"/>
      <c r="BA151" s="1643"/>
      <c r="BB151" s="1643"/>
      <c r="BC151" s="1643">
        <v>352800</v>
      </c>
      <c r="BE151" s="268"/>
      <c r="BF151" s="268"/>
      <c r="BG151" s="268"/>
      <c r="BH151" s="268"/>
      <c r="BI151" s="255"/>
      <c r="BL151" s="201"/>
      <c r="BM151" s="201"/>
      <c r="BN151" s="201"/>
      <c r="BO151" s="201"/>
      <c r="BP151" s="201"/>
      <c r="BQ151" s="201"/>
      <c r="BR151" s="201"/>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63"/>
      <c r="ED151" s="63"/>
      <c r="EE151" s="63"/>
      <c r="EF151" s="63"/>
      <c r="EG151" s="63"/>
      <c r="EH151" s="63"/>
      <c r="EI151" s="63"/>
      <c r="EJ151" s="63"/>
      <c r="EK151" s="63"/>
      <c r="EL151" s="63"/>
      <c r="EM151" s="63"/>
      <c r="EN151" s="63"/>
      <c r="EO151" s="63"/>
      <c r="EP151" s="63"/>
      <c r="EQ151" s="63"/>
      <c r="ER151" s="63"/>
      <c r="ES151" s="63"/>
      <c r="ET151" s="63"/>
      <c r="EU151" s="63"/>
      <c r="EV151" s="63"/>
      <c r="EW151" s="63"/>
      <c r="EX151" s="63"/>
      <c r="EY151" s="63"/>
      <c r="EZ151" s="63"/>
      <c r="FA151" s="63"/>
      <c r="FB151" s="63"/>
      <c r="FC151" s="63"/>
      <c r="FD151" s="63"/>
      <c r="FE151" s="63"/>
      <c r="FF151" s="63"/>
      <c r="FG151" s="63"/>
      <c r="FH151" s="63"/>
      <c r="FI151" s="63"/>
      <c r="FJ151" s="63"/>
      <c r="FK151" s="63"/>
      <c r="FL151" s="63"/>
      <c r="FM151" s="63"/>
      <c r="FN151" s="63"/>
      <c r="FO151" s="63"/>
      <c r="FP151" s="63"/>
      <c r="FQ151" s="63"/>
      <c r="FR151" s="63"/>
      <c r="FS151" s="63"/>
      <c r="FT151" s="63"/>
      <c r="FU151" s="63"/>
      <c r="FV151" s="63"/>
      <c r="FW151" s="63"/>
      <c r="FX151" s="63"/>
      <c r="FY151" s="63"/>
      <c r="FZ151" s="63"/>
      <c r="GA151" s="63"/>
      <c r="GB151" s="63"/>
      <c r="GC151" s="63"/>
      <c r="GD151" s="63"/>
      <c r="GE151" s="63"/>
      <c r="GF151" s="63"/>
      <c r="GG151" s="63"/>
      <c r="GH151" s="63"/>
      <c r="GI151" s="63"/>
      <c r="GJ151" s="63"/>
      <c r="GK151" s="63"/>
      <c r="GL151" s="63"/>
      <c r="GM151" s="63"/>
      <c r="GN151" s="63"/>
      <c r="GO151" s="63"/>
      <c r="GP151" s="63"/>
      <c r="GQ151" s="63"/>
      <c r="GR151" s="63"/>
      <c r="GS151" s="63"/>
      <c r="GT151" s="63"/>
      <c r="GU151" s="63"/>
      <c r="GV151" s="63"/>
      <c r="GW151" s="63"/>
      <c r="GX151" s="63"/>
      <c r="GY151" s="63"/>
      <c r="GZ151" s="63"/>
      <c r="HA151" s="63"/>
      <c r="HB151" s="63"/>
      <c r="HC151" s="63"/>
      <c r="HD151" s="63"/>
      <c r="HE151" s="63"/>
      <c r="HF151" s="63"/>
      <c r="HG151" s="63"/>
      <c r="HH151" s="63"/>
      <c r="HI151" s="63"/>
      <c r="HJ151" s="63"/>
      <c r="HK151" s="63"/>
      <c r="HL151" s="63"/>
      <c r="HM151" s="63"/>
      <c r="HN151" s="63"/>
      <c r="HO151" s="63"/>
      <c r="HP151" s="63"/>
      <c r="HQ151" s="63"/>
      <c r="HR151" s="63"/>
      <c r="HS151" s="63"/>
      <c r="HT151" s="63"/>
      <c r="HU151" s="63"/>
      <c r="HV151" s="63"/>
      <c r="HW151" s="63"/>
      <c r="HX151" s="63"/>
      <c r="HY151" s="63"/>
      <c r="HZ151" s="63"/>
      <c r="IA151" s="63"/>
      <c r="IB151" s="63"/>
      <c r="IC151" s="63"/>
      <c r="ID151" s="63"/>
      <c r="IE151" s="63"/>
    </row>
    <row r="152" spans="1:239" s="27" customFormat="1" ht="17" hidden="1" customHeight="1" outlineLevel="2" x14ac:dyDescent="0.15">
      <c r="A152" s="201"/>
      <c r="C152" s="254"/>
      <c r="D152" s="55"/>
      <c r="E152" s="182" t="s">
        <v>335</v>
      </c>
      <c r="F152" s="182"/>
      <c r="G152" s="182"/>
      <c r="H152" s="182"/>
      <c r="I152" s="182"/>
      <c r="J152" s="182"/>
      <c r="K152" s="182"/>
      <c r="L152" s="182"/>
      <c r="M152" s="182"/>
      <c r="N152" s="182"/>
      <c r="O152" s="182"/>
      <c r="P152" s="182"/>
      <c r="Q152" s="182"/>
      <c r="R152" s="182"/>
      <c r="S152" s="182"/>
      <c r="T152" s="182"/>
      <c r="U152" s="182"/>
      <c r="V152" s="182"/>
      <c r="W152" s="182"/>
      <c r="X152" s="182"/>
      <c r="Z152" s="182"/>
      <c r="AA152" s="1586">
        <f>IF(AA151&lt;10,1,0)</f>
        <v>1</v>
      </c>
      <c r="AB152" s="1586"/>
      <c r="AC152" s="1586"/>
      <c r="AD152" s="1586"/>
      <c r="AE152" s="1586"/>
      <c r="AF152" s="1586"/>
      <c r="AG152" s="1586"/>
      <c r="AH152" s="1586"/>
      <c r="AI152" s="1586"/>
      <c r="AJ152" s="1586">
        <v>-3</v>
      </c>
      <c r="AL152" s="268"/>
      <c r="AM152" s="268"/>
      <c r="AN152" s="268"/>
      <c r="AO152" s="268"/>
      <c r="AP152" s="95"/>
      <c r="AQ152" s="124"/>
      <c r="AR152" s="124"/>
      <c r="AS152" s="268"/>
      <c r="AT152" s="1586">
        <f>IF(AT151&lt;10,1,0)</f>
        <v>1</v>
      </c>
      <c r="AU152" s="1586"/>
      <c r="AV152" s="1586"/>
      <c r="AW152" s="1586"/>
      <c r="AX152" s="1586"/>
      <c r="AY152" s="1586"/>
      <c r="AZ152" s="1586"/>
      <c r="BA152" s="1586"/>
      <c r="BB152" s="1586"/>
      <c r="BC152" s="1586">
        <v>-3</v>
      </c>
      <c r="BE152" s="268"/>
      <c r="BF152" s="268"/>
      <c r="BG152" s="268"/>
      <c r="BH152" s="268"/>
      <c r="BI152" s="255"/>
      <c r="BL152" s="201"/>
      <c r="BM152" s="201"/>
      <c r="BN152" s="201"/>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3"/>
      <c r="GN152" s="63"/>
      <c r="GO152" s="63"/>
      <c r="GP152" s="63"/>
      <c r="GQ152" s="63"/>
      <c r="GR152" s="63"/>
      <c r="GS152" s="63"/>
      <c r="GT152" s="63"/>
      <c r="GU152" s="63"/>
      <c r="GV152" s="63"/>
      <c r="GW152" s="63"/>
      <c r="GX152" s="63"/>
      <c r="GY152" s="63"/>
      <c r="GZ152" s="63"/>
      <c r="HA152" s="63"/>
      <c r="HB152" s="63"/>
      <c r="HC152" s="63"/>
      <c r="HD152" s="63"/>
      <c r="HE152" s="63"/>
      <c r="HF152" s="63"/>
      <c r="HG152" s="63"/>
      <c r="HH152" s="63"/>
      <c r="HI152" s="63"/>
      <c r="HJ152" s="63"/>
      <c r="HK152" s="63"/>
      <c r="HL152" s="63"/>
      <c r="HM152" s="63"/>
      <c r="HN152" s="63"/>
      <c r="HO152" s="63"/>
      <c r="HP152" s="63"/>
      <c r="HQ152" s="63"/>
      <c r="HR152" s="63"/>
      <c r="HS152" s="63"/>
      <c r="HT152" s="63"/>
      <c r="HU152" s="63"/>
      <c r="HV152" s="63"/>
      <c r="HW152" s="63"/>
      <c r="HX152" s="63"/>
      <c r="HY152" s="63"/>
      <c r="HZ152" s="63"/>
      <c r="IA152" s="63"/>
      <c r="IB152" s="63"/>
      <c r="IC152" s="63"/>
      <c r="ID152" s="63"/>
      <c r="IE152" s="63"/>
    </row>
    <row r="153" spans="1:239" s="27" customFormat="1" ht="17" hidden="1" customHeight="1" outlineLevel="1" x14ac:dyDescent="0.15">
      <c r="A153" s="201"/>
      <c r="C153" s="254"/>
      <c r="D153" s="55"/>
      <c r="E153" s="425" t="str">
        <f>X!$C$30</f>
        <v>Numero camion</v>
      </c>
      <c r="F153" s="182"/>
      <c r="G153" s="182"/>
      <c r="H153" s="182"/>
      <c r="I153" s="182"/>
      <c r="J153" s="182"/>
      <c r="K153" s="182"/>
      <c r="L153" s="182"/>
      <c r="M153" s="182"/>
      <c r="N153" s="182"/>
      <c r="O153" s="182"/>
      <c r="P153" s="182"/>
      <c r="Q153" s="182"/>
      <c r="R153" s="182"/>
      <c r="S153" s="182" t="s">
        <v>15</v>
      </c>
      <c r="T153" s="182"/>
      <c r="U153" s="182"/>
      <c r="V153" s="182"/>
      <c r="W153" s="182"/>
      <c r="X153" s="182"/>
      <c r="Z153" s="182"/>
      <c r="AA153" s="1586">
        <f>ROUND(AA83/AA150,AA152)</f>
        <v>0</v>
      </c>
      <c r="AB153" s="1586"/>
      <c r="AC153" s="1586"/>
      <c r="AD153" s="1586"/>
      <c r="AE153" s="1586"/>
      <c r="AF153" s="1586"/>
      <c r="AG153" s="1586"/>
      <c r="AH153" s="1586"/>
      <c r="AI153" s="1586"/>
      <c r="AJ153" s="1586">
        <v>353000</v>
      </c>
      <c r="AL153" s="268"/>
      <c r="AM153" s="268"/>
      <c r="AN153" s="268"/>
      <c r="AO153" s="268"/>
      <c r="AP153" s="95"/>
      <c r="AQ153" s="124"/>
      <c r="AR153" s="124"/>
      <c r="AS153" s="268"/>
      <c r="AT153" s="1586">
        <f>ROUND(AT83/AT150,AT152)</f>
        <v>0</v>
      </c>
      <c r="AU153" s="1586"/>
      <c r="AV153" s="1586"/>
      <c r="AW153" s="1586"/>
      <c r="AX153" s="1586"/>
      <c r="AY153" s="1586"/>
      <c r="AZ153" s="1586"/>
      <c r="BA153" s="1586"/>
      <c r="BB153" s="1586"/>
      <c r="BC153" s="1586">
        <v>353000</v>
      </c>
      <c r="BE153" s="268"/>
      <c r="BF153" s="268"/>
      <c r="BG153" s="268"/>
      <c r="BH153" s="268"/>
      <c r="BI153" s="255"/>
      <c r="BL153" s="201"/>
      <c r="BM153" s="201"/>
      <c r="BN153" s="201"/>
      <c r="BO153" s="201"/>
      <c r="BP153" s="201"/>
      <c r="BQ153" s="201"/>
      <c r="BR153" s="201"/>
      <c r="BS153" s="201"/>
      <c r="BT153" s="201"/>
      <c r="BU153" s="201"/>
      <c r="BV153" s="201"/>
      <c r="BW153" s="201"/>
      <c r="BX153" s="201"/>
      <c r="BY153" s="201"/>
      <c r="BZ153" s="201"/>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3"/>
      <c r="GN153" s="63"/>
      <c r="GO153" s="63"/>
      <c r="GP153" s="63"/>
      <c r="GQ153" s="63"/>
      <c r="GR153" s="63"/>
      <c r="GS153" s="63"/>
      <c r="GT153" s="63"/>
      <c r="GU153" s="63"/>
      <c r="GV153" s="63"/>
      <c r="GW153" s="63"/>
      <c r="GX153" s="63"/>
      <c r="GY153" s="63"/>
      <c r="GZ153" s="63"/>
      <c r="HA153" s="63"/>
      <c r="HB153" s="63"/>
      <c r="HC153" s="63"/>
      <c r="HD153" s="63"/>
      <c r="HE153" s="63"/>
      <c r="HF153" s="63"/>
      <c r="HG153" s="63"/>
      <c r="HH153" s="63"/>
      <c r="HI153" s="63"/>
      <c r="HJ153" s="63"/>
      <c r="HK153" s="63"/>
      <c r="HL153" s="63"/>
      <c r="HM153" s="63"/>
      <c r="HN153" s="63"/>
      <c r="HO153" s="63"/>
      <c r="HP153" s="63"/>
      <c r="HQ153" s="63"/>
      <c r="HR153" s="63"/>
      <c r="HS153" s="63"/>
      <c r="HT153" s="63"/>
      <c r="HU153" s="63"/>
      <c r="HV153" s="63"/>
      <c r="HW153" s="63"/>
      <c r="HX153" s="63"/>
      <c r="HY153" s="63"/>
      <c r="HZ153" s="63"/>
      <c r="IA153" s="63"/>
      <c r="IB153" s="63"/>
      <c r="IC153" s="63"/>
      <c r="ID153" s="63"/>
      <c r="IE153" s="63"/>
    </row>
    <row r="154" spans="1:239" ht="17" customHeight="1" collapsed="1" x14ac:dyDescent="0.15">
      <c r="C154" s="249"/>
      <c r="AQ154" s="124"/>
      <c r="AR154" s="124"/>
      <c r="BI154" s="250"/>
      <c r="ED154" s="63"/>
      <c r="EE154" s="63"/>
      <c r="EF154" s="63"/>
      <c r="EG154" s="63"/>
      <c r="EH154" s="63"/>
      <c r="EI154" s="63"/>
      <c r="EJ154" s="63"/>
      <c r="EK154" s="63"/>
      <c r="EL154" s="63"/>
      <c r="EM154" s="63"/>
      <c r="EN154" s="63"/>
      <c r="EO154" s="63"/>
      <c r="EP154" s="63"/>
      <c r="EQ154" s="63"/>
      <c r="ER154" s="63"/>
      <c r="ES154" s="63"/>
      <c r="ET154" s="63"/>
      <c r="EU154" s="63"/>
      <c r="EV154" s="63"/>
      <c r="EW154" s="63"/>
      <c r="EX154" s="63"/>
      <c r="EY154" s="63"/>
      <c r="EZ154" s="63"/>
      <c r="FA154" s="63"/>
      <c r="FB154" s="63"/>
      <c r="FC154" s="63"/>
      <c r="FD154" s="63"/>
      <c r="FE154" s="63"/>
      <c r="FF154" s="63"/>
      <c r="FG154" s="63"/>
      <c r="FH154" s="63"/>
      <c r="FI154" s="63"/>
      <c r="FJ154" s="63"/>
      <c r="FK154" s="63"/>
      <c r="FL154" s="63"/>
      <c r="FM154" s="63"/>
      <c r="FN154" s="63"/>
      <c r="FO154" s="63"/>
      <c r="FP154" s="63"/>
      <c r="FQ154" s="63"/>
      <c r="FR154" s="63"/>
      <c r="FS154" s="63"/>
      <c r="FT154" s="63"/>
      <c r="FU154" s="63"/>
      <c r="FV154" s="63"/>
      <c r="FW154" s="63"/>
      <c r="FX154" s="63"/>
      <c r="FY154" s="63"/>
      <c r="FZ154" s="63"/>
      <c r="GA154" s="63"/>
      <c r="GB154" s="63"/>
      <c r="GC154" s="63"/>
      <c r="GD154" s="63"/>
      <c r="GE154" s="63"/>
      <c r="GF154" s="63"/>
      <c r="GG154" s="63"/>
      <c r="GH154" s="63"/>
      <c r="GI154" s="63"/>
      <c r="GJ154" s="63"/>
      <c r="GK154" s="63"/>
      <c r="GL154" s="63"/>
      <c r="GM154" s="63"/>
      <c r="GN154" s="63"/>
      <c r="GO154" s="63"/>
      <c r="GP154" s="63"/>
      <c r="GQ154" s="63"/>
      <c r="GR154" s="63"/>
      <c r="GS154" s="63"/>
      <c r="GT154" s="63"/>
      <c r="GU154" s="63"/>
      <c r="GV154" s="63"/>
      <c r="GW154" s="63"/>
      <c r="GX154" s="63"/>
      <c r="GY154" s="63"/>
      <c r="GZ154" s="63"/>
      <c r="HA154" s="63"/>
      <c r="HB154" s="63"/>
      <c r="HC154" s="63"/>
      <c r="HD154" s="63"/>
      <c r="HE154" s="63"/>
      <c r="HF154" s="63"/>
      <c r="HG154" s="63"/>
      <c r="HH154" s="63"/>
      <c r="HI154" s="63"/>
      <c r="HJ154" s="63"/>
      <c r="HK154" s="63"/>
      <c r="HL154" s="63"/>
      <c r="HM154" s="63"/>
      <c r="HN154" s="63"/>
      <c r="HO154" s="63"/>
      <c r="HP154" s="63"/>
      <c r="HQ154" s="63"/>
      <c r="HR154" s="63"/>
      <c r="HS154" s="63"/>
      <c r="HT154" s="63"/>
      <c r="HU154" s="63"/>
      <c r="HV154" s="63"/>
      <c r="HW154" s="63"/>
      <c r="HX154" s="63"/>
      <c r="HY154" s="63"/>
      <c r="HZ154" s="63"/>
      <c r="IA154" s="63"/>
      <c r="IB154" s="63"/>
      <c r="IC154" s="63"/>
      <c r="ID154" s="63"/>
      <c r="IE154" s="63"/>
    </row>
    <row r="155" spans="1:239" ht="17" customHeight="1" x14ac:dyDescent="0.15">
      <c r="C155" s="249"/>
      <c r="D155" s="392" t="str">
        <f>X!$C$210</f>
        <v>Spese per la compensazione della CO2 all'anno</v>
      </c>
      <c r="E155" s="281"/>
      <c r="F155" s="281"/>
      <c r="G155" s="281"/>
      <c r="H155" s="281"/>
      <c r="I155" s="281"/>
      <c r="J155" s="281"/>
      <c r="K155" s="281"/>
      <c r="L155" s="281"/>
      <c r="M155" s="281"/>
      <c r="N155" s="281"/>
      <c r="O155" s="281"/>
      <c r="P155" s="281"/>
      <c r="Q155" s="281"/>
      <c r="R155" s="281"/>
      <c r="S155" s="281"/>
      <c r="T155" s="281"/>
      <c r="U155" s="281"/>
      <c r="AI155" s="282"/>
      <c r="AQ155" s="124"/>
      <c r="AR155" s="124"/>
      <c r="BB155" s="282"/>
      <c r="BI155" s="250"/>
      <c r="ED155" s="63"/>
      <c r="EE155" s="63"/>
      <c r="EF155" s="63"/>
      <c r="EG155" s="63"/>
      <c r="EH155" s="63"/>
      <c r="EI155" s="63"/>
      <c r="EJ155" s="63"/>
      <c r="EK155" s="63"/>
      <c r="EL155" s="63"/>
      <c r="EM155" s="63"/>
      <c r="EN155" s="63"/>
      <c r="EO155" s="63"/>
      <c r="EP155" s="63"/>
      <c r="EQ155" s="63"/>
      <c r="ER155" s="63"/>
      <c r="ES155" s="63"/>
      <c r="ET155" s="63"/>
      <c r="EU155" s="63"/>
      <c r="EV155" s="63"/>
      <c r="EW155" s="63"/>
      <c r="EX155" s="63"/>
      <c r="EY155" s="63"/>
      <c r="EZ155" s="63"/>
      <c r="FA155" s="63"/>
      <c r="FB155" s="63"/>
      <c r="FC155" s="63"/>
      <c r="FD155" s="63"/>
      <c r="FE155" s="63"/>
      <c r="FF155" s="63"/>
      <c r="FG155" s="63"/>
      <c r="FH155" s="63"/>
      <c r="FI155" s="63"/>
      <c r="FJ155" s="63"/>
      <c r="FK155" s="63"/>
      <c r="FL155" s="63"/>
      <c r="FM155" s="63"/>
      <c r="FN155" s="63"/>
      <c r="FO155" s="63"/>
      <c r="FP155" s="63"/>
      <c r="FQ155" s="63"/>
      <c r="FR155" s="63"/>
      <c r="FS155" s="63"/>
      <c r="FT155" s="63"/>
      <c r="FU155" s="63"/>
      <c r="FV155" s="63"/>
      <c r="FW155" s="63"/>
      <c r="FX155" s="63"/>
      <c r="FY155" s="63"/>
      <c r="FZ155" s="63"/>
      <c r="GA155" s="63"/>
      <c r="GB155" s="63"/>
      <c r="GC155" s="63"/>
      <c r="GD155" s="63"/>
      <c r="GE155" s="63"/>
      <c r="GF155" s="63"/>
      <c r="GG155" s="63"/>
      <c r="GH155" s="63"/>
      <c r="GI155" s="63"/>
      <c r="GJ155" s="63"/>
      <c r="GK155" s="63"/>
      <c r="GL155" s="63"/>
      <c r="GM155" s="63"/>
      <c r="GN155" s="63"/>
      <c r="GO155" s="63"/>
      <c r="GP155" s="63"/>
      <c r="GQ155" s="63"/>
      <c r="GR155" s="63"/>
      <c r="GS155" s="63"/>
      <c r="GT155" s="63"/>
      <c r="GU155" s="63"/>
      <c r="GV155" s="63"/>
      <c r="GW155" s="63"/>
      <c r="GX155" s="63"/>
      <c r="GY155" s="63"/>
      <c r="GZ155" s="63"/>
      <c r="HA155" s="63"/>
      <c r="HB155" s="63"/>
      <c r="HC155" s="63"/>
      <c r="HD155" s="63"/>
      <c r="HE155" s="63"/>
      <c r="HF155" s="63"/>
      <c r="HG155" s="63"/>
      <c r="HH155" s="63"/>
      <c r="HI155" s="63"/>
      <c r="HJ155" s="63"/>
      <c r="HK155" s="63"/>
      <c r="HL155" s="63"/>
      <c r="HM155" s="63"/>
      <c r="HN155" s="63"/>
      <c r="HO155" s="63"/>
      <c r="HP155" s="63"/>
      <c r="HQ155" s="63"/>
      <c r="HR155" s="63"/>
      <c r="HS155" s="63"/>
      <c r="HT155" s="63"/>
      <c r="HU155" s="63"/>
      <c r="HV155" s="63"/>
      <c r="HW155" s="63"/>
      <c r="HX155" s="63"/>
      <c r="HY155" s="63"/>
      <c r="HZ155" s="63"/>
      <c r="IA155" s="63"/>
      <c r="IB155" s="63"/>
      <c r="IC155" s="63"/>
      <c r="ID155" s="63"/>
      <c r="IE155" s="63"/>
    </row>
    <row r="156" spans="1:239" s="27" customFormat="1" ht="29" customHeight="1" x14ac:dyDescent="0.15">
      <c r="A156" s="201"/>
      <c r="C156" s="254"/>
      <c r="D156" s="55"/>
      <c r="E156" s="426" t="str">
        <f>D43</f>
        <v>Tipo di compensazione del CO2</v>
      </c>
      <c r="F156" s="182"/>
      <c r="G156" s="182"/>
      <c r="H156" s="182"/>
      <c r="I156" s="182"/>
      <c r="J156" s="182"/>
      <c r="K156" s="182"/>
      <c r="L156" s="182"/>
      <c r="M156" s="182"/>
      <c r="N156" s="182"/>
      <c r="O156" s="182"/>
      <c r="P156" s="182"/>
      <c r="Q156" s="182"/>
      <c r="R156" s="182"/>
      <c r="S156" s="419"/>
      <c r="T156" s="182"/>
      <c r="U156" s="182"/>
      <c r="V156" s="182"/>
      <c r="W156" s="182"/>
      <c r="X156" s="182"/>
      <c r="Z156" s="182"/>
      <c r="AA156" s="1641" t="str">
        <f>AH270</f>
        <v>Compensazione con certificati esteri</v>
      </c>
      <c r="AB156" s="1641"/>
      <c r="AC156" s="1641"/>
      <c r="AD156" s="1641"/>
      <c r="AE156" s="1641"/>
      <c r="AF156" s="1641"/>
      <c r="AG156" s="1641"/>
      <c r="AH156" s="1641"/>
      <c r="AI156" s="1641"/>
      <c r="AJ156" s="1641">
        <v>0.15</v>
      </c>
      <c r="AL156" s="268"/>
      <c r="AM156" s="268"/>
      <c r="AN156" s="268"/>
      <c r="AO156" s="268"/>
      <c r="AP156" s="95"/>
      <c r="AQ156" s="124"/>
      <c r="AR156" s="124"/>
      <c r="AS156" s="268"/>
      <c r="AT156" s="1641" t="str">
        <f>BA270</f>
        <v>Compensazione con certificati esteri</v>
      </c>
      <c r="AU156" s="1641"/>
      <c r="AV156" s="1641"/>
      <c r="AW156" s="1641"/>
      <c r="AX156" s="1641"/>
      <c r="AY156" s="1641"/>
      <c r="AZ156" s="1641"/>
      <c r="BA156" s="1641"/>
      <c r="BB156" s="1641"/>
      <c r="BC156" s="1641">
        <v>0.15</v>
      </c>
      <c r="BE156" s="268"/>
      <c r="BF156" s="268"/>
      <c r="BG156" s="268"/>
      <c r="BH156" s="268"/>
      <c r="BI156" s="255"/>
      <c r="BL156" s="201"/>
      <c r="BM156" s="201"/>
      <c r="BN156" s="201"/>
      <c r="BO156" s="201"/>
      <c r="BP156" s="201"/>
      <c r="BQ156" s="201"/>
      <c r="BR156" s="201"/>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3"/>
      <c r="GM156" s="63"/>
      <c r="GN156" s="63"/>
      <c r="GO156" s="63"/>
      <c r="GP156" s="63"/>
      <c r="GQ156" s="63"/>
      <c r="GR156" s="63"/>
      <c r="GS156" s="63"/>
      <c r="GT156" s="63"/>
      <c r="GU156" s="63"/>
      <c r="GV156" s="63"/>
      <c r="GW156" s="63"/>
      <c r="GX156" s="63"/>
      <c r="GY156" s="63"/>
      <c r="GZ156" s="63"/>
      <c r="HA156" s="63"/>
      <c r="HB156" s="63"/>
      <c r="HC156" s="63"/>
      <c r="HD156" s="63"/>
      <c r="HE156" s="63"/>
      <c r="HF156" s="63"/>
      <c r="HG156" s="63"/>
      <c r="HH156" s="63"/>
      <c r="HI156" s="63"/>
      <c r="HJ156" s="63"/>
      <c r="HK156" s="63"/>
      <c r="HL156" s="63"/>
      <c r="HM156" s="63"/>
      <c r="HN156" s="63"/>
      <c r="HO156" s="63"/>
      <c r="HP156" s="63"/>
      <c r="HQ156" s="63"/>
      <c r="HR156" s="63"/>
      <c r="HS156" s="63"/>
      <c r="HT156" s="63"/>
      <c r="HU156" s="63"/>
      <c r="HV156" s="63"/>
      <c r="HW156" s="63"/>
      <c r="HX156" s="63"/>
      <c r="HY156" s="63"/>
      <c r="HZ156" s="63"/>
      <c r="IA156" s="63"/>
      <c r="IB156" s="63"/>
      <c r="IC156" s="63"/>
      <c r="ID156" s="63"/>
      <c r="IE156" s="63"/>
    </row>
    <row r="157" spans="1:239" s="27" customFormat="1" ht="17" customHeight="1" x14ac:dyDescent="0.15">
      <c r="A157" s="201"/>
      <c r="C157" s="254"/>
      <c r="D157" s="55"/>
      <c r="E157" s="426" t="str">
        <f>X!$C$195</f>
        <v>Prezzo compensazione CO2</v>
      </c>
      <c r="F157" s="182"/>
      <c r="G157" s="182"/>
      <c r="H157" s="182"/>
      <c r="I157" s="182"/>
      <c r="J157" s="182"/>
      <c r="K157" s="182"/>
      <c r="L157" s="182"/>
      <c r="M157" s="182"/>
      <c r="N157" s="182"/>
      <c r="O157" s="182"/>
      <c r="P157" s="182"/>
      <c r="Q157" s="182"/>
      <c r="R157" s="182"/>
      <c r="S157" s="419" t="str">
        <f>X!$C$65</f>
        <v>CHF/ tonnellate CO2</v>
      </c>
      <c r="T157" s="182"/>
      <c r="U157" s="182"/>
      <c r="V157" s="182"/>
      <c r="W157" s="182"/>
      <c r="X157" s="182"/>
      <c r="Z157" s="182"/>
      <c r="AA157" s="1645">
        <f>AH274</f>
        <v>29</v>
      </c>
      <c r="AB157" s="1645"/>
      <c r="AC157" s="1645"/>
      <c r="AD157" s="1645"/>
      <c r="AE157" s="1645"/>
      <c r="AF157" s="1645"/>
      <c r="AG157" s="1645"/>
      <c r="AH157" s="1645"/>
      <c r="AI157" s="1645"/>
      <c r="AJ157" s="1645">
        <v>0.15</v>
      </c>
      <c r="AL157" s="268"/>
      <c r="AM157" s="268"/>
      <c r="AN157" s="268"/>
      <c r="AO157" s="268"/>
      <c r="AP157" s="95"/>
      <c r="AQ157" s="124"/>
      <c r="AR157" s="124"/>
      <c r="AS157" s="268"/>
      <c r="AT157" s="1645">
        <f>BA274</f>
        <v>29</v>
      </c>
      <c r="AU157" s="1645"/>
      <c r="AV157" s="1645"/>
      <c r="AW157" s="1645"/>
      <c r="AX157" s="1645"/>
      <c r="AY157" s="1645"/>
      <c r="AZ157" s="1645"/>
      <c r="BA157" s="1645"/>
      <c r="BB157" s="1645"/>
      <c r="BC157" s="1645">
        <v>0.15</v>
      </c>
      <c r="BE157" s="268"/>
      <c r="BF157" s="268"/>
      <c r="BG157" s="268"/>
      <c r="BH157" s="268"/>
      <c r="BI157" s="255"/>
      <c r="BL157" s="201"/>
      <c r="BM157" s="201"/>
      <c r="BN157" s="201"/>
      <c r="BO157" s="201"/>
      <c r="BP157" s="201"/>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63"/>
      <c r="ED157" s="63"/>
      <c r="EE157" s="63"/>
      <c r="EF157" s="63"/>
      <c r="EG157" s="63"/>
      <c r="EH157" s="63"/>
      <c r="EI157" s="63"/>
      <c r="EJ157" s="63"/>
      <c r="EK157" s="63"/>
      <c r="EL157" s="63"/>
      <c r="EM157" s="63"/>
      <c r="EN157" s="63"/>
      <c r="EO157" s="63"/>
      <c r="EP157" s="63"/>
      <c r="EQ157" s="63"/>
      <c r="ER157" s="63"/>
      <c r="ES157" s="63"/>
      <c r="ET157" s="63"/>
      <c r="EU157" s="63"/>
      <c r="EV157" s="63"/>
      <c r="EW157" s="63"/>
      <c r="EX157" s="63"/>
      <c r="EY157" s="63"/>
      <c r="EZ157" s="63"/>
      <c r="FA157" s="63"/>
      <c r="FB157" s="63"/>
      <c r="FC157" s="63"/>
      <c r="FD157" s="63"/>
      <c r="FE157" s="63"/>
      <c r="FF157" s="63"/>
      <c r="FG157" s="63"/>
      <c r="FH157" s="63"/>
      <c r="FI157" s="63"/>
      <c r="FJ157" s="63"/>
      <c r="FK157" s="63"/>
      <c r="FL157" s="63"/>
      <c r="FM157" s="63"/>
      <c r="FN157" s="63"/>
      <c r="FO157" s="63"/>
      <c r="FP157" s="63"/>
      <c r="FQ157" s="63"/>
      <c r="FR157" s="63"/>
      <c r="FS157" s="63"/>
      <c r="FT157" s="63"/>
      <c r="FU157" s="63"/>
      <c r="FV157" s="63"/>
      <c r="FW157" s="63"/>
      <c r="FX157" s="63"/>
      <c r="FY157" s="63"/>
      <c r="FZ157" s="63"/>
      <c r="GA157" s="63"/>
      <c r="GB157" s="63"/>
      <c r="GC157" s="63"/>
      <c r="GD157" s="63"/>
      <c r="GE157" s="63"/>
      <c r="GF157" s="63"/>
      <c r="GG157" s="63"/>
      <c r="GH157" s="63"/>
      <c r="GI157" s="63"/>
      <c r="GJ157" s="63"/>
      <c r="GK157" s="63"/>
      <c r="GL157" s="63"/>
      <c r="GM157" s="63"/>
      <c r="GN157" s="63"/>
      <c r="GO157" s="63"/>
      <c r="GP157" s="63"/>
      <c r="GQ157" s="63"/>
      <c r="GR157" s="63"/>
      <c r="GS157" s="63"/>
      <c r="GT157" s="63"/>
      <c r="GU157" s="63"/>
      <c r="GV157" s="63"/>
      <c r="GW157" s="63"/>
      <c r="GX157" s="63"/>
      <c r="GY157" s="63"/>
      <c r="GZ157" s="63"/>
      <c r="HA157" s="63"/>
      <c r="HB157" s="63"/>
      <c r="HC157" s="63"/>
      <c r="HD157" s="63"/>
      <c r="HE157" s="63"/>
      <c r="HF157" s="63"/>
      <c r="HG157" s="63"/>
      <c r="HH157" s="63"/>
      <c r="HI157" s="63"/>
      <c r="HJ157" s="63"/>
      <c r="HK157" s="63"/>
      <c r="HL157" s="63"/>
      <c r="HM157" s="63"/>
      <c r="HN157" s="63"/>
      <c r="HO157" s="63"/>
      <c r="HP157" s="63"/>
      <c r="HQ157" s="63"/>
      <c r="HR157" s="63"/>
      <c r="HS157" s="63"/>
      <c r="HT157" s="63"/>
      <c r="HU157" s="63"/>
      <c r="HV157" s="63"/>
      <c r="HW157" s="63"/>
      <c r="HX157" s="63"/>
      <c r="HY157" s="63"/>
      <c r="HZ157" s="63"/>
      <c r="IA157" s="63"/>
      <c r="IB157" s="63"/>
      <c r="IC157" s="63"/>
      <c r="ID157" s="63"/>
      <c r="IE157" s="63"/>
    </row>
    <row r="158" spans="1:239" s="27" customFormat="1" ht="17" hidden="1" customHeight="1" outlineLevel="1" x14ac:dyDescent="0.15">
      <c r="A158" s="201"/>
      <c r="C158" s="254"/>
      <c r="D158" s="55"/>
      <c r="E158" s="182"/>
      <c r="F158" s="182"/>
      <c r="G158" s="182"/>
      <c r="H158" s="182"/>
      <c r="I158" s="182"/>
      <c r="J158" s="182"/>
      <c r="K158" s="182"/>
      <c r="L158" s="182"/>
      <c r="M158" s="182"/>
      <c r="N158" s="182"/>
      <c r="O158" s="182"/>
      <c r="P158" s="182"/>
      <c r="Q158" s="182"/>
      <c r="R158" s="182"/>
      <c r="S158" s="182" t="s">
        <v>46</v>
      </c>
      <c r="T158" s="182"/>
      <c r="U158" s="182"/>
      <c r="V158" s="182"/>
      <c r="W158" s="182"/>
      <c r="X158" s="182"/>
      <c r="Z158" s="182"/>
      <c r="AA158" s="1587">
        <f>IF(AA83&lt;0,0,INT(AA83/1000*AA157))</f>
        <v>0</v>
      </c>
      <c r="AB158" s="1587"/>
      <c r="AC158" s="1587"/>
      <c r="AD158" s="1587"/>
      <c r="AE158" s="1587"/>
      <c r="AF158" s="1587"/>
      <c r="AG158" s="1587"/>
      <c r="AH158" s="1587"/>
      <c r="AI158" s="1587"/>
      <c r="AJ158" s="1587">
        <v>352800</v>
      </c>
      <c r="AL158" s="268"/>
      <c r="AM158" s="268"/>
      <c r="AN158" s="268"/>
      <c r="AO158" s="268"/>
      <c r="AP158" s="95"/>
      <c r="AQ158" s="124"/>
      <c r="AR158" s="124"/>
      <c r="AS158" s="268"/>
      <c r="AT158" s="1587">
        <f>IF(AT83&lt;0,0,INT(AT83/1000*AT157))</f>
        <v>0</v>
      </c>
      <c r="AU158" s="1587"/>
      <c r="AV158" s="1587"/>
      <c r="AW158" s="1587"/>
      <c r="AX158" s="1587"/>
      <c r="AY158" s="1587"/>
      <c r="AZ158" s="1587"/>
      <c r="BA158" s="1587"/>
      <c r="BB158" s="1587"/>
      <c r="BC158" s="1587">
        <v>352800</v>
      </c>
      <c r="BE158" s="268"/>
      <c r="BF158" s="268"/>
      <c r="BG158" s="268"/>
      <c r="BH158" s="268"/>
      <c r="BI158" s="255"/>
      <c r="BL158" s="201"/>
      <c r="BM158" s="201"/>
      <c r="BN158" s="201"/>
      <c r="BO158" s="201"/>
      <c r="BP158" s="201"/>
      <c r="BQ158" s="201"/>
      <c r="BR158" s="201"/>
      <c r="BS158" s="201"/>
      <c r="BT158" s="201"/>
      <c r="BU158" s="201"/>
      <c r="BV158" s="201"/>
      <c r="BW158" s="201"/>
      <c r="BX158" s="201"/>
      <c r="BY158" s="201"/>
      <c r="BZ158" s="201"/>
      <c r="CA158" s="201"/>
      <c r="CB158" s="201"/>
      <c r="CC158" s="201"/>
      <c r="CD158" s="201"/>
      <c r="CE158" s="201"/>
      <c r="CF158" s="201"/>
      <c r="CG158" s="201"/>
      <c r="CH158" s="201"/>
      <c r="CI158" s="201"/>
      <c r="CJ158" s="201"/>
      <c r="CK158" s="201"/>
      <c r="CL158" s="201"/>
      <c r="CM158" s="201"/>
      <c r="CN158" s="201"/>
      <c r="CO158" s="201"/>
      <c r="CP158" s="201"/>
      <c r="CQ158" s="201"/>
      <c r="CR158" s="201"/>
      <c r="CS158" s="201"/>
      <c r="CT158" s="201"/>
      <c r="CU158" s="201"/>
      <c r="CV158" s="201"/>
      <c r="CW158" s="201"/>
      <c r="CX158" s="201"/>
      <c r="CY158" s="201"/>
      <c r="CZ158" s="201"/>
      <c r="DA158" s="201"/>
      <c r="DB158" s="201"/>
      <c r="DC158" s="201"/>
      <c r="DD158" s="201"/>
      <c r="DE158" s="201"/>
      <c r="DF158" s="201"/>
      <c r="DG158" s="201"/>
      <c r="DH158" s="201"/>
      <c r="DI158" s="201"/>
      <c r="DJ158" s="201"/>
      <c r="DK158" s="201"/>
      <c r="DL158" s="201"/>
      <c r="DM158" s="201"/>
      <c r="DN158" s="201"/>
      <c r="DO158" s="201"/>
      <c r="DP158" s="201"/>
      <c r="DQ158" s="201"/>
      <c r="DR158" s="201"/>
      <c r="DS158" s="201"/>
      <c r="DT158" s="201"/>
      <c r="DU158" s="201"/>
      <c r="DV158" s="201"/>
      <c r="DW158" s="201"/>
      <c r="DX158" s="201"/>
      <c r="DY158" s="201"/>
      <c r="DZ158" s="201"/>
      <c r="EA158" s="201"/>
      <c r="EB158" s="201"/>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3"/>
      <c r="GY158" s="63"/>
      <c r="GZ158" s="63"/>
      <c r="HA158" s="63"/>
      <c r="HB158" s="63"/>
      <c r="HC158" s="63"/>
      <c r="HD158" s="63"/>
      <c r="HE158" s="63"/>
      <c r="HF158" s="63"/>
      <c r="HG158" s="63"/>
      <c r="HH158" s="63"/>
      <c r="HI158" s="63"/>
      <c r="HJ158" s="63"/>
      <c r="HK158" s="63"/>
      <c r="HL158" s="63"/>
      <c r="HM158" s="63"/>
      <c r="HN158" s="63"/>
      <c r="HO158" s="63"/>
      <c r="HP158" s="63"/>
      <c r="HQ158" s="63"/>
      <c r="HR158" s="63"/>
      <c r="HS158" s="63"/>
      <c r="HT158" s="63"/>
      <c r="HU158" s="63"/>
      <c r="HV158" s="63"/>
      <c r="HW158" s="63"/>
      <c r="HX158" s="63"/>
      <c r="HY158" s="63"/>
      <c r="HZ158" s="63"/>
      <c r="IA158" s="63"/>
      <c r="IB158" s="63"/>
      <c r="IC158" s="63"/>
      <c r="ID158" s="63"/>
      <c r="IE158" s="63"/>
    </row>
    <row r="159" spans="1:239" s="27" customFormat="1" ht="17" hidden="1" customHeight="1" outlineLevel="1" x14ac:dyDescent="0.15">
      <c r="A159" s="201"/>
      <c r="C159" s="254"/>
      <c r="D159" s="55"/>
      <c r="E159" s="182" t="s">
        <v>335</v>
      </c>
      <c r="F159" s="182"/>
      <c r="G159" s="182"/>
      <c r="H159" s="182"/>
      <c r="I159" s="182"/>
      <c r="J159" s="182"/>
      <c r="K159" s="182"/>
      <c r="L159" s="182"/>
      <c r="M159" s="182"/>
      <c r="N159" s="182"/>
      <c r="O159" s="182"/>
      <c r="P159" s="182"/>
      <c r="Q159" s="182"/>
      <c r="R159" s="182"/>
      <c r="S159" s="182"/>
      <c r="T159" s="182"/>
      <c r="U159" s="182"/>
      <c r="V159" s="182"/>
      <c r="W159" s="182"/>
      <c r="X159" s="182"/>
      <c r="Z159" s="182"/>
      <c r="AA159" s="1586">
        <f>IF(LEN(AA158)&lt;3,0,IF(LEN(AA158)=3,-1,IF(LEN(AA158)=4,-2,-3)))</f>
        <v>0</v>
      </c>
      <c r="AB159" s="1586"/>
      <c r="AC159" s="1586"/>
      <c r="AD159" s="1586"/>
      <c r="AE159" s="1586"/>
      <c r="AF159" s="1586"/>
      <c r="AG159" s="1586"/>
      <c r="AH159" s="1586"/>
      <c r="AI159" s="1586"/>
      <c r="AJ159" s="1586">
        <v>-3</v>
      </c>
      <c r="AL159" s="268"/>
      <c r="AM159" s="268"/>
      <c r="AN159" s="268"/>
      <c r="AO159" s="268"/>
      <c r="AP159" s="95"/>
      <c r="AQ159" s="124"/>
      <c r="AR159" s="124"/>
      <c r="AS159" s="268"/>
      <c r="AT159" s="1586">
        <f>IF(LEN(AT158)&lt;3,0,IF(LEN(AT158)=3,-1,IF(LEN(AT158)=4,-2,-3)))</f>
        <v>0</v>
      </c>
      <c r="AU159" s="1586"/>
      <c r="AV159" s="1586"/>
      <c r="AW159" s="1586"/>
      <c r="AX159" s="1586"/>
      <c r="AY159" s="1586"/>
      <c r="AZ159" s="1586"/>
      <c r="BA159" s="1586"/>
      <c r="BB159" s="1586"/>
      <c r="BC159" s="1586">
        <v>-3</v>
      </c>
      <c r="BE159" s="268"/>
      <c r="BF159" s="268"/>
      <c r="BG159" s="268"/>
      <c r="BH159" s="268"/>
      <c r="BI159" s="255"/>
      <c r="BL159" s="201"/>
      <c r="BM159" s="201"/>
      <c r="BN159" s="201"/>
      <c r="BO159" s="201"/>
      <c r="BP159" s="201"/>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3"/>
      <c r="GY159" s="63"/>
      <c r="GZ159" s="63"/>
      <c r="HA159" s="63"/>
      <c r="HB159" s="63"/>
      <c r="HC159" s="63"/>
      <c r="HD159" s="63"/>
      <c r="HE159" s="63"/>
      <c r="HF159" s="63"/>
      <c r="HG159" s="63"/>
      <c r="HH159" s="63"/>
      <c r="HI159" s="63"/>
      <c r="HJ159" s="63"/>
      <c r="HK159" s="63"/>
      <c r="HL159" s="63"/>
      <c r="HM159" s="63"/>
      <c r="HN159" s="63"/>
      <c r="HO159" s="63"/>
      <c r="HP159" s="63"/>
      <c r="HQ159" s="63"/>
      <c r="HR159" s="63"/>
      <c r="HS159" s="63"/>
      <c r="HT159" s="63"/>
      <c r="HU159" s="63"/>
      <c r="HV159" s="63"/>
      <c r="HW159" s="63"/>
      <c r="HX159" s="63"/>
      <c r="HY159" s="63"/>
      <c r="HZ159" s="63"/>
      <c r="IA159" s="63"/>
      <c r="IB159" s="63"/>
      <c r="IC159" s="63"/>
      <c r="ID159" s="63"/>
      <c r="IE159" s="63"/>
    </row>
    <row r="160" spans="1:239" s="27" customFormat="1" ht="17" customHeight="1" collapsed="1" x14ac:dyDescent="0.15">
      <c r="A160" s="201"/>
      <c r="C160" s="254"/>
      <c r="D160" s="55"/>
      <c r="E160" s="425" t="str">
        <f>X!$C$153</f>
        <v>Spese di compensazione</v>
      </c>
      <c r="F160" s="182"/>
      <c r="G160" s="182"/>
      <c r="H160" s="182"/>
      <c r="I160" s="182"/>
      <c r="J160" s="182"/>
      <c r="K160" s="182"/>
      <c r="L160" s="182"/>
      <c r="M160" s="182"/>
      <c r="N160" s="182"/>
      <c r="O160" s="182"/>
      <c r="P160" s="182"/>
      <c r="Q160" s="182"/>
      <c r="R160" s="182"/>
      <c r="S160" s="182" t="s">
        <v>46</v>
      </c>
      <c r="T160" s="182"/>
      <c r="U160" s="182"/>
      <c r="V160" s="182"/>
      <c r="W160" s="182"/>
      <c r="X160" s="182"/>
      <c r="Z160" s="182"/>
      <c r="AA160" s="1646">
        <f>ROUND(AA158,AA159)</f>
        <v>0</v>
      </c>
      <c r="AB160" s="1646"/>
      <c r="AC160" s="1646"/>
      <c r="AD160" s="1646"/>
      <c r="AE160" s="1646"/>
      <c r="AF160" s="1646"/>
      <c r="AG160" s="1646"/>
      <c r="AH160" s="1646"/>
      <c r="AI160" s="1646"/>
      <c r="AJ160" s="1646">
        <v>353000</v>
      </c>
      <c r="AL160" s="268"/>
      <c r="AM160" s="268"/>
      <c r="AN160" s="268"/>
      <c r="AO160" s="268"/>
      <c r="AP160" s="95"/>
      <c r="AQ160" s="124"/>
      <c r="AR160" s="124"/>
      <c r="AS160" s="268"/>
      <c r="AT160" s="1646">
        <f>ROUND(AT158,AT159)</f>
        <v>0</v>
      </c>
      <c r="AU160" s="1646"/>
      <c r="AV160" s="1646"/>
      <c r="AW160" s="1646"/>
      <c r="AX160" s="1646"/>
      <c r="AY160" s="1646"/>
      <c r="AZ160" s="1646"/>
      <c r="BA160" s="1646"/>
      <c r="BB160" s="1646"/>
      <c r="BC160" s="1646">
        <v>353000</v>
      </c>
      <c r="BE160" s="268"/>
      <c r="BF160" s="268"/>
      <c r="BG160" s="268"/>
      <c r="BH160" s="268"/>
      <c r="BI160" s="255"/>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row>
    <row r="161" spans="1:239" ht="17" customHeight="1" x14ac:dyDescent="0.15">
      <c r="C161" s="260"/>
      <c r="D161" s="360"/>
      <c r="E161" s="261"/>
      <c r="F161" s="261"/>
      <c r="G161" s="261"/>
      <c r="H161" s="261"/>
      <c r="I161" s="261"/>
      <c r="J161" s="261"/>
      <c r="K161" s="261"/>
      <c r="L161" s="261"/>
      <c r="M161" s="261"/>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2"/>
      <c r="AM161" s="262"/>
      <c r="AN161" s="261"/>
      <c r="AO161" s="261"/>
      <c r="AP161" s="261"/>
      <c r="AQ161" s="272"/>
      <c r="AR161" s="272"/>
      <c r="AS161" s="272"/>
      <c r="AT161" s="261"/>
      <c r="AU161" s="261"/>
      <c r="AV161" s="261"/>
      <c r="AW161" s="261"/>
      <c r="AX161" s="261"/>
      <c r="AY161" s="261"/>
      <c r="AZ161" s="261"/>
      <c r="BA161" s="261"/>
      <c r="BB161" s="261"/>
      <c r="BC161" s="261"/>
      <c r="BD161" s="261"/>
      <c r="BE161" s="262"/>
      <c r="BF161" s="261"/>
      <c r="BG161" s="261"/>
      <c r="BH161" s="261"/>
      <c r="BI161" s="263"/>
      <c r="ED161" s="63"/>
      <c r="EE161" s="63"/>
      <c r="EF161" s="63"/>
      <c r="EG161" s="63"/>
      <c r="EH161" s="63"/>
      <c r="EI161" s="63"/>
      <c r="EJ161" s="63"/>
      <c r="EK161" s="63"/>
      <c r="EL161" s="63"/>
      <c r="EM161" s="63"/>
      <c r="EN161" s="63"/>
      <c r="EO161" s="63"/>
      <c r="EP161" s="63"/>
      <c r="EQ161" s="63"/>
      <c r="ER161" s="63"/>
      <c r="ES161" s="63"/>
      <c r="ET161" s="63"/>
      <c r="EU161" s="63"/>
      <c r="EV161" s="63"/>
      <c r="EW161" s="63"/>
      <c r="EX161" s="63"/>
      <c r="EY161" s="63"/>
      <c r="EZ161" s="63"/>
      <c r="FA161" s="63"/>
      <c r="FB161" s="63"/>
      <c r="FC161" s="63"/>
      <c r="FD161" s="63"/>
      <c r="FE161" s="63"/>
      <c r="FF161" s="63"/>
      <c r="FG161" s="63"/>
      <c r="FH161" s="63"/>
      <c r="FI161" s="63"/>
      <c r="FJ161" s="63"/>
      <c r="FK161" s="63"/>
      <c r="FL161" s="63"/>
      <c r="FM161" s="63"/>
      <c r="FN161" s="63"/>
      <c r="FO161" s="63"/>
      <c r="FP161" s="63"/>
      <c r="FQ161" s="63"/>
      <c r="FR161" s="63"/>
      <c r="FS161" s="63"/>
      <c r="FT161" s="63"/>
      <c r="FU161" s="63"/>
      <c r="FV161" s="63"/>
      <c r="FW161" s="63"/>
      <c r="FX161" s="63"/>
      <c r="FY161" s="63"/>
      <c r="FZ161" s="63"/>
      <c r="GA161" s="63"/>
      <c r="GB161" s="63"/>
      <c r="GC161" s="63"/>
      <c r="GD161" s="63"/>
      <c r="GE161" s="63"/>
      <c r="GF161" s="63"/>
      <c r="GG161" s="63"/>
      <c r="GH161" s="63"/>
      <c r="GI161" s="63"/>
      <c r="GJ161" s="63"/>
      <c r="GK161" s="63"/>
      <c r="GL161" s="63"/>
      <c r="GM161" s="63"/>
      <c r="GN161" s="63"/>
      <c r="GO161" s="63"/>
      <c r="GP161" s="63"/>
      <c r="GQ161" s="63"/>
      <c r="GR161" s="63"/>
      <c r="GS161" s="63"/>
      <c r="GT161" s="63"/>
      <c r="GU161" s="63"/>
      <c r="GV161" s="63"/>
      <c r="GW161" s="63"/>
      <c r="GX161" s="63"/>
      <c r="GY161" s="63"/>
      <c r="GZ161" s="63"/>
      <c r="HA161" s="63"/>
      <c r="HB161" s="63"/>
      <c r="HC161" s="63"/>
      <c r="HD161" s="63"/>
      <c r="HE161" s="63"/>
      <c r="HF161" s="63"/>
      <c r="HG161" s="63"/>
      <c r="HH161" s="63"/>
      <c r="HI161" s="63"/>
      <c r="HJ161" s="63"/>
      <c r="HK161" s="63"/>
      <c r="HL161" s="63"/>
      <c r="HM161" s="63"/>
      <c r="HN161" s="63"/>
      <c r="HO161" s="63"/>
      <c r="HP161" s="63"/>
      <c r="HQ161" s="63"/>
      <c r="HR161" s="63"/>
      <c r="HS161" s="63"/>
      <c r="HT161" s="63"/>
      <c r="HU161" s="63"/>
      <c r="HV161" s="63"/>
      <c r="HW161" s="63"/>
      <c r="HX161" s="63"/>
      <c r="HY161" s="63"/>
      <c r="HZ161" s="63"/>
      <c r="IA161" s="63"/>
      <c r="IB161" s="63"/>
      <c r="IC161" s="63"/>
      <c r="ID161" s="63"/>
      <c r="IE161" s="63"/>
    </row>
    <row r="162" spans="1:239" ht="17" customHeight="1" x14ac:dyDescent="0.15">
      <c r="AQ162" s="124"/>
      <c r="AR162" s="124"/>
      <c r="AS162" s="124"/>
      <c r="ED162" s="63"/>
      <c r="EE162" s="63"/>
      <c r="EF162" s="63"/>
      <c r="EG162" s="63"/>
      <c r="EH162" s="63"/>
      <c r="EI162" s="63"/>
      <c r="EJ162" s="63"/>
      <c r="EK162" s="63"/>
      <c r="EL162" s="63"/>
      <c r="EM162" s="63"/>
      <c r="EN162" s="63"/>
      <c r="EO162" s="63"/>
      <c r="EP162" s="63"/>
      <c r="EQ162" s="63"/>
      <c r="ER162" s="63"/>
      <c r="ES162" s="63"/>
      <c r="ET162" s="63"/>
      <c r="EU162" s="63"/>
      <c r="EV162" s="63"/>
      <c r="EW162" s="63"/>
      <c r="EX162" s="63"/>
      <c r="EY162" s="63"/>
      <c r="EZ162" s="63"/>
      <c r="FA162" s="63"/>
      <c r="FB162" s="63"/>
      <c r="FC162" s="63"/>
      <c r="FD162" s="63"/>
      <c r="FE162" s="63"/>
      <c r="FF162" s="63"/>
      <c r="FG162" s="63"/>
      <c r="FH162" s="63"/>
      <c r="FI162" s="63"/>
      <c r="FJ162" s="63"/>
      <c r="FK162" s="63"/>
      <c r="FL162" s="63"/>
      <c r="FM162" s="63"/>
      <c r="FN162" s="63"/>
      <c r="FO162" s="63"/>
      <c r="FP162" s="63"/>
      <c r="FQ162" s="63"/>
      <c r="FR162" s="63"/>
      <c r="FS162" s="63"/>
      <c r="FT162" s="63"/>
      <c r="FU162" s="63"/>
      <c r="FV162" s="63"/>
      <c r="FW162" s="63"/>
      <c r="FX162" s="63"/>
      <c r="FY162" s="63"/>
      <c r="FZ162" s="63"/>
      <c r="GA162" s="63"/>
      <c r="GB162" s="63"/>
      <c r="GC162" s="63"/>
      <c r="GD162" s="63"/>
      <c r="GE162" s="63"/>
      <c r="GF162" s="63"/>
      <c r="GG162" s="63"/>
      <c r="GH162" s="63"/>
      <c r="GI162" s="63"/>
      <c r="GJ162" s="63"/>
      <c r="GK162" s="63"/>
      <c r="GL162" s="63"/>
      <c r="GM162" s="63"/>
      <c r="GN162" s="63"/>
      <c r="GO162" s="63"/>
      <c r="GP162" s="63"/>
      <c r="GQ162" s="63"/>
      <c r="GR162" s="63"/>
      <c r="GS162" s="63"/>
      <c r="GT162" s="63"/>
      <c r="GU162" s="63"/>
      <c r="GV162" s="63"/>
      <c r="GW162" s="63"/>
      <c r="GX162" s="63"/>
      <c r="GY162" s="63"/>
      <c r="GZ162" s="63"/>
      <c r="HA162" s="63"/>
      <c r="HB162" s="63"/>
      <c r="HC162" s="63"/>
      <c r="HD162" s="63"/>
      <c r="HE162" s="63"/>
      <c r="HF162" s="63"/>
      <c r="HG162" s="63"/>
      <c r="HH162" s="63"/>
      <c r="HI162" s="63"/>
      <c r="HJ162" s="63"/>
      <c r="HK162" s="63"/>
      <c r="HL162" s="63"/>
      <c r="HM162" s="63"/>
      <c r="HN162" s="63"/>
      <c r="HO162" s="63"/>
      <c r="HP162" s="63"/>
      <c r="HQ162" s="63"/>
      <c r="HR162" s="63"/>
      <c r="HS162" s="63"/>
      <c r="HT162" s="63"/>
      <c r="HU162" s="63"/>
      <c r="HV162" s="63"/>
      <c r="HW162" s="63"/>
      <c r="HX162" s="63"/>
      <c r="HY162" s="63"/>
      <c r="HZ162" s="63"/>
      <c r="IA162" s="63"/>
      <c r="IB162" s="63"/>
      <c r="IC162" s="63"/>
      <c r="ID162" s="63"/>
      <c r="IE162" s="63"/>
    </row>
    <row r="163" spans="1:239" ht="17" customHeight="1" x14ac:dyDescent="0.15">
      <c r="AQ163" s="124"/>
      <c r="AR163" s="124"/>
      <c r="AS163" s="124"/>
      <c r="AY163" s="1493" t="str">
        <f>X!C291</f>
        <v>in alto</v>
      </c>
      <c r="AZ163" s="1493"/>
      <c r="BA163" s="1493"/>
      <c r="BB163" s="1493"/>
      <c r="BC163" s="1493"/>
      <c r="BD163" s="1493"/>
      <c r="BE163" s="1493"/>
      <c r="BF163" s="1493"/>
      <c r="BG163" s="447" t="s">
        <v>635</v>
      </c>
      <c r="ED163" s="63"/>
      <c r="EE163" s="63"/>
      <c r="EF163" s="63"/>
      <c r="EG163" s="63"/>
      <c r="EH163" s="63"/>
      <c r="EI163" s="63"/>
      <c r="EJ163" s="63"/>
      <c r="EK163" s="63"/>
      <c r="EL163" s="63"/>
      <c r="EM163" s="63"/>
      <c r="EN163" s="63"/>
      <c r="EO163" s="63"/>
      <c r="EP163" s="63"/>
      <c r="EQ163" s="63"/>
      <c r="ER163" s="63"/>
      <c r="ES163" s="63"/>
      <c r="ET163" s="63"/>
      <c r="EU163" s="63"/>
      <c r="EV163" s="63"/>
      <c r="EW163" s="63"/>
      <c r="EX163" s="63"/>
      <c r="EY163" s="63"/>
      <c r="EZ163" s="63"/>
      <c r="FA163" s="63"/>
      <c r="FB163" s="63"/>
      <c r="FC163" s="63"/>
      <c r="FD163" s="63"/>
      <c r="FE163" s="63"/>
      <c r="FF163" s="63"/>
      <c r="FG163" s="63"/>
      <c r="FH163" s="63"/>
      <c r="FI163" s="63"/>
      <c r="FJ163" s="63"/>
      <c r="FK163" s="63"/>
      <c r="FL163" s="63"/>
      <c r="FM163" s="63"/>
      <c r="FN163" s="63"/>
      <c r="FO163" s="63"/>
      <c r="FP163" s="63"/>
      <c r="FQ163" s="63"/>
      <c r="FR163" s="63"/>
      <c r="FS163" s="63"/>
      <c r="FT163" s="63"/>
      <c r="FU163" s="63"/>
      <c r="FV163" s="63"/>
      <c r="FW163" s="63"/>
      <c r="FX163" s="63"/>
      <c r="FY163" s="63"/>
      <c r="FZ163" s="63"/>
      <c r="GA163" s="63"/>
      <c r="GB163" s="63"/>
      <c r="GC163" s="63"/>
      <c r="GD163" s="63"/>
      <c r="GE163" s="63"/>
      <c r="GF163" s="63"/>
      <c r="GG163" s="63"/>
      <c r="GH163" s="63"/>
      <c r="GI163" s="63"/>
      <c r="GJ163" s="63"/>
      <c r="GK163" s="63"/>
      <c r="GL163" s="63"/>
      <c r="GM163" s="63"/>
      <c r="GN163" s="63"/>
      <c r="GO163" s="63"/>
      <c r="GP163" s="63"/>
      <c r="GQ163" s="63"/>
      <c r="GR163" s="63"/>
      <c r="GS163" s="63"/>
      <c r="GT163" s="63"/>
      <c r="GU163" s="63"/>
      <c r="GV163" s="63"/>
      <c r="GW163" s="63"/>
      <c r="GX163" s="63"/>
      <c r="GY163" s="63"/>
      <c r="GZ163" s="63"/>
      <c r="HA163" s="63"/>
      <c r="HB163" s="63"/>
      <c r="HC163" s="63"/>
      <c r="HD163" s="63"/>
      <c r="HE163" s="63"/>
      <c r="HF163" s="63"/>
      <c r="HG163" s="63"/>
      <c r="HH163" s="63"/>
      <c r="HI163" s="63"/>
      <c r="HJ163" s="63"/>
      <c r="HK163" s="63"/>
      <c r="HL163" s="63"/>
      <c r="HM163" s="63"/>
      <c r="HN163" s="63"/>
      <c r="HO163" s="63"/>
      <c r="HP163" s="63"/>
      <c r="HQ163" s="63"/>
      <c r="HR163" s="63"/>
      <c r="HS163" s="63"/>
      <c r="HT163" s="63"/>
      <c r="HU163" s="63"/>
      <c r="HV163" s="63"/>
      <c r="HW163" s="63"/>
      <c r="HX163" s="63"/>
      <c r="HY163" s="63"/>
      <c r="HZ163" s="63"/>
      <c r="IA163" s="63"/>
      <c r="IB163" s="63"/>
      <c r="IC163" s="63"/>
      <c r="ID163" s="63"/>
      <c r="IE163" s="63"/>
    </row>
    <row r="164" spans="1:239" ht="17" hidden="1" customHeight="1" outlineLevel="1" x14ac:dyDescent="0.15">
      <c r="C164" s="74"/>
      <c r="H164" s="74"/>
      <c r="I164" s="74"/>
      <c r="J164" s="74"/>
      <c r="K164" s="74"/>
      <c r="L164" s="74"/>
      <c r="M164" s="74"/>
      <c r="N164" s="74"/>
      <c r="O164" s="74"/>
      <c r="P164" s="74"/>
      <c r="S164" s="74"/>
      <c r="T164" s="74"/>
      <c r="U164" s="74"/>
      <c r="ED164" s="63"/>
      <c r="EE164" s="63"/>
      <c r="EF164" s="63"/>
      <c r="EG164" s="63"/>
      <c r="EH164" s="63"/>
      <c r="EI164" s="63"/>
      <c r="EJ164" s="63"/>
      <c r="EK164" s="63"/>
      <c r="EL164" s="63"/>
      <c r="EM164" s="63"/>
      <c r="EN164" s="63"/>
      <c r="EO164" s="63"/>
      <c r="EP164" s="63"/>
      <c r="EQ164" s="63"/>
      <c r="ER164" s="63"/>
      <c r="ES164" s="63"/>
      <c r="ET164" s="63"/>
      <c r="EU164" s="63"/>
      <c r="EV164" s="63"/>
      <c r="EW164" s="63"/>
      <c r="EX164" s="63"/>
      <c r="EY164" s="63"/>
      <c r="EZ164" s="63"/>
      <c r="FA164" s="63"/>
      <c r="FB164" s="63"/>
      <c r="FC164" s="63"/>
      <c r="FD164" s="63"/>
      <c r="FE164" s="63"/>
      <c r="FF164" s="63"/>
      <c r="FG164" s="63"/>
      <c r="FH164" s="63"/>
      <c r="FI164" s="63"/>
      <c r="FJ164" s="63"/>
      <c r="FK164" s="63"/>
      <c r="FL164" s="63"/>
      <c r="FM164" s="63"/>
      <c r="FN164" s="63"/>
      <c r="FO164" s="63"/>
      <c r="FP164" s="63"/>
      <c r="FQ164" s="63"/>
      <c r="FR164" s="63"/>
      <c r="FS164" s="63"/>
      <c r="FT164" s="63"/>
      <c r="FU164" s="63"/>
      <c r="FV164" s="63"/>
      <c r="FW164" s="63"/>
      <c r="FX164" s="63"/>
      <c r="FY164" s="63"/>
      <c r="FZ164" s="63"/>
      <c r="GA164" s="63"/>
      <c r="GB164" s="63"/>
      <c r="GC164" s="63"/>
      <c r="GD164" s="63"/>
      <c r="GE164" s="63"/>
      <c r="GF164" s="63"/>
      <c r="GG164" s="63"/>
      <c r="GH164" s="63"/>
      <c r="GI164" s="63"/>
      <c r="GJ164" s="63"/>
      <c r="GK164" s="63"/>
      <c r="GL164" s="63"/>
      <c r="GM164" s="63"/>
      <c r="GN164" s="63"/>
      <c r="GO164" s="63"/>
      <c r="GP164" s="63"/>
      <c r="GQ164" s="63"/>
      <c r="GR164" s="63"/>
      <c r="GS164" s="63"/>
      <c r="GT164" s="63"/>
      <c r="GU164" s="63"/>
      <c r="GV164" s="63"/>
      <c r="GW164" s="63"/>
      <c r="GX164" s="63"/>
      <c r="GY164" s="63"/>
      <c r="GZ164" s="63"/>
      <c r="HA164" s="63"/>
      <c r="HB164" s="63"/>
      <c r="HC164" s="63"/>
      <c r="HD164" s="63"/>
      <c r="HE164" s="63"/>
      <c r="HF164" s="63"/>
      <c r="HG164" s="63"/>
      <c r="HH164" s="63"/>
      <c r="HI164" s="63"/>
      <c r="HJ164" s="63"/>
      <c r="HK164" s="63"/>
      <c r="HL164" s="63"/>
      <c r="HM164" s="63"/>
      <c r="HN164" s="63"/>
      <c r="HO164" s="63"/>
      <c r="HP164" s="63"/>
      <c r="HQ164" s="63"/>
      <c r="HR164" s="63"/>
      <c r="HS164" s="63"/>
      <c r="HT164" s="63"/>
      <c r="HU164" s="63"/>
      <c r="HV164" s="63"/>
      <c r="HW164" s="63"/>
      <c r="HX164" s="63"/>
      <c r="HY164" s="63"/>
      <c r="HZ164" s="63"/>
      <c r="IA164" s="63"/>
      <c r="IB164" s="63"/>
      <c r="IC164" s="63"/>
      <c r="ID164" s="63"/>
      <c r="IE164" s="63"/>
    </row>
    <row r="165" spans="1:239" ht="17" hidden="1" customHeight="1" outlineLevel="1" x14ac:dyDescent="0.15">
      <c r="C165" s="74"/>
      <c r="D165" s="347"/>
      <c r="E165" s="74"/>
      <c r="F165" s="74"/>
      <c r="G165" s="74"/>
      <c r="H165" s="74"/>
      <c r="I165" s="74"/>
      <c r="J165" s="74"/>
      <c r="K165" s="74"/>
      <c r="L165" s="74"/>
      <c r="M165" s="74"/>
      <c r="N165" s="74"/>
      <c r="S165" s="74"/>
      <c r="ED165" s="63"/>
      <c r="EE165" s="63"/>
      <c r="EF165" s="63"/>
      <c r="EG165" s="63"/>
      <c r="EH165" s="63"/>
      <c r="EI165" s="63"/>
      <c r="EJ165" s="63"/>
      <c r="EK165" s="63"/>
      <c r="EL165" s="63"/>
      <c r="EM165" s="63"/>
      <c r="EN165" s="63"/>
      <c r="EO165" s="63"/>
      <c r="EP165" s="63"/>
      <c r="EQ165" s="63"/>
      <c r="ER165" s="63"/>
      <c r="ES165" s="63"/>
      <c r="ET165" s="63"/>
      <c r="EU165" s="63"/>
      <c r="EV165" s="63"/>
      <c r="EW165" s="63"/>
      <c r="EX165" s="63"/>
      <c r="EY165" s="63"/>
      <c r="EZ165" s="63"/>
      <c r="FA165" s="63"/>
      <c r="FB165" s="63"/>
      <c r="FC165" s="63"/>
      <c r="FD165" s="63"/>
      <c r="FE165" s="63"/>
      <c r="FF165" s="63"/>
      <c r="FG165" s="63"/>
      <c r="FH165" s="63"/>
      <c r="FI165" s="63"/>
      <c r="FJ165" s="63"/>
      <c r="FK165" s="63"/>
      <c r="FL165" s="63"/>
      <c r="FM165" s="63"/>
      <c r="FN165" s="63"/>
      <c r="FO165" s="63"/>
      <c r="FP165" s="63"/>
      <c r="FQ165" s="63"/>
      <c r="FR165" s="63"/>
      <c r="FS165" s="63"/>
      <c r="FT165" s="63"/>
      <c r="FU165" s="63"/>
      <c r="FV165" s="63"/>
      <c r="FW165" s="63"/>
      <c r="FX165" s="63"/>
      <c r="FY165" s="63"/>
      <c r="FZ165" s="63"/>
      <c r="GA165" s="63"/>
      <c r="GB165" s="63"/>
      <c r="GC165" s="63"/>
      <c r="GD165" s="63"/>
      <c r="GE165" s="63"/>
      <c r="GF165" s="63"/>
      <c r="GG165" s="63"/>
      <c r="GH165" s="63"/>
      <c r="GI165" s="63"/>
      <c r="GJ165" s="63"/>
      <c r="GK165" s="63"/>
      <c r="GL165" s="63"/>
      <c r="GM165" s="63"/>
      <c r="GN165" s="63"/>
      <c r="GO165" s="63"/>
      <c r="GP165" s="63"/>
      <c r="GQ165" s="63"/>
      <c r="GR165" s="63"/>
      <c r="GS165" s="63"/>
      <c r="GT165" s="63"/>
      <c r="GU165" s="63"/>
      <c r="GV165" s="63"/>
      <c r="GW165" s="63"/>
      <c r="GX165" s="63"/>
      <c r="GY165" s="63"/>
      <c r="GZ165" s="63"/>
      <c r="HA165" s="63"/>
      <c r="HB165" s="63"/>
      <c r="HC165" s="63"/>
      <c r="HD165" s="63"/>
      <c r="HE165" s="63"/>
      <c r="HF165" s="63"/>
      <c r="HG165" s="63"/>
      <c r="HH165" s="63"/>
      <c r="HI165" s="63"/>
      <c r="HJ165" s="63"/>
      <c r="HK165" s="63"/>
      <c r="HL165" s="63"/>
      <c r="HM165" s="63"/>
      <c r="HN165" s="63"/>
      <c r="HO165" s="63"/>
      <c r="HP165" s="63"/>
      <c r="HQ165" s="63"/>
      <c r="HR165" s="63"/>
      <c r="HS165" s="63"/>
      <c r="HT165" s="63"/>
      <c r="HU165" s="63"/>
      <c r="HV165" s="63"/>
      <c r="HW165" s="63"/>
      <c r="HX165" s="63"/>
      <c r="HY165" s="63"/>
      <c r="HZ165" s="63"/>
      <c r="IA165" s="63"/>
      <c r="IB165" s="63"/>
      <c r="IC165" s="63"/>
      <c r="ID165" s="63"/>
      <c r="IE165" s="63"/>
    </row>
    <row r="166" spans="1:239" ht="17" hidden="1" customHeight="1" outlineLevel="1" x14ac:dyDescent="0.15">
      <c r="C166" s="74"/>
      <c r="D166" s="347"/>
      <c r="E166" s="74"/>
      <c r="F166" s="74"/>
      <c r="G166" s="74"/>
      <c r="H166" s="74"/>
      <c r="I166" s="74"/>
      <c r="J166" s="74"/>
      <c r="K166" s="74"/>
      <c r="L166" s="74"/>
      <c r="M166" s="74"/>
      <c r="ED166" s="63"/>
      <c r="EE166" s="63"/>
      <c r="EF166" s="63"/>
      <c r="EG166" s="63"/>
      <c r="EH166" s="63"/>
      <c r="EI166" s="63"/>
      <c r="EJ166" s="63"/>
      <c r="EK166" s="63"/>
      <c r="EL166" s="63"/>
      <c r="EM166" s="63"/>
      <c r="EN166" s="63"/>
      <c r="EO166" s="63"/>
      <c r="EP166" s="63"/>
      <c r="EQ166" s="63"/>
      <c r="ER166" s="63"/>
      <c r="ES166" s="63"/>
      <c r="ET166" s="63"/>
      <c r="EU166" s="63"/>
      <c r="EV166" s="63"/>
      <c r="EW166" s="63"/>
      <c r="EX166" s="63"/>
      <c r="EY166" s="63"/>
      <c r="EZ166" s="63"/>
      <c r="FA166" s="63"/>
      <c r="FB166" s="63"/>
      <c r="FC166" s="63"/>
      <c r="FD166" s="63"/>
      <c r="FE166" s="63"/>
      <c r="FF166" s="63"/>
      <c r="FG166" s="63"/>
      <c r="FH166" s="63"/>
      <c r="FI166" s="63"/>
      <c r="FJ166" s="63"/>
      <c r="FK166" s="63"/>
      <c r="FL166" s="63"/>
      <c r="FM166" s="63"/>
      <c r="FN166" s="63"/>
      <c r="FO166" s="63"/>
      <c r="FP166" s="63"/>
      <c r="FQ166" s="63"/>
      <c r="FR166" s="63"/>
      <c r="FS166" s="63"/>
      <c r="FT166" s="63"/>
      <c r="FU166" s="63"/>
      <c r="FV166" s="63"/>
      <c r="FW166" s="63"/>
      <c r="FX166" s="63"/>
      <c r="FY166" s="63"/>
      <c r="FZ166" s="63"/>
      <c r="GA166" s="63"/>
      <c r="GB166" s="63"/>
      <c r="GC166" s="63"/>
      <c r="GD166" s="63"/>
      <c r="GE166" s="63"/>
      <c r="GF166" s="63"/>
      <c r="GG166" s="63"/>
      <c r="GH166" s="63"/>
      <c r="GI166" s="63"/>
      <c r="GJ166" s="63"/>
      <c r="GK166" s="63"/>
      <c r="GL166" s="63"/>
      <c r="GM166" s="63"/>
      <c r="GN166" s="63"/>
      <c r="GO166" s="63"/>
      <c r="GP166" s="63"/>
      <c r="GQ166" s="63"/>
      <c r="GR166" s="63"/>
      <c r="GS166" s="63"/>
      <c r="GT166" s="63"/>
      <c r="GU166" s="63"/>
      <c r="GV166" s="63"/>
      <c r="GW166" s="63"/>
      <c r="GX166" s="63"/>
      <c r="GY166" s="63"/>
      <c r="GZ166" s="63"/>
      <c r="HA166" s="63"/>
      <c r="HB166" s="63"/>
      <c r="HC166" s="63"/>
      <c r="HD166" s="63"/>
      <c r="HE166" s="63"/>
      <c r="HF166" s="63"/>
      <c r="HG166" s="63"/>
      <c r="HH166" s="63"/>
      <c r="HI166" s="63"/>
      <c r="HJ166" s="63"/>
      <c r="HK166" s="63"/>
      <c r="HL166" s="63"/>
      <c r="HM166" s="63"/>
      <c r="HN166" s="63"/>
      <c r="HO166" s="63"/>
      <c r="HP166" s="63"/>
      <c r="HQ166" s="63"/>
      <c r="HR166" s="63"/>
      <c r="HS166" s="63"/>
      <c r="HT166" s="63"/>
      <c r="HU166" s="63"/>
      <c r="HV166" s="63"/>
      <c r="HW166" s="63"/>
      <c r="HX166" s="63"/>
      <c r="HY166" s="63"/>
      <c r="HZ166" s="63"/>
      <c r="IA166" s="63"/>
      <c r="IB166" s="63"/>
      <c r="IC166" s="63"/>
      <c r="ID166" s="63"/>
      <c r="IE166" s="63"/>
    </row>
    <row r="167" spans="1:239" ht="17" hidden="1" customHeight="1" outlineLevel="1" x14ac:dyDescent="0.15">
      <c r="C167" s="74"/>
      <c r="D167" s="347"/>
      <c r="E167" s="74"/>
      <c r="F167" s="74"/>
      <c r="G167" s="74"/>
      <c r="H167" s="74"/>
      <c r="I167" s="74"/>
      <c r="J167" s="74"/>
      <c r="K167" s="74"/>
      <c r="L167" s="74"/>
      <c r="M167" s="74"/>
      <c r="ED167" s="63"/>
      <c r="EE167" s="63"/>
      <c r="EF167" s="63"/>
      <c r="EG167" s="63"/>
      <c r="EH167" s="63"/>
      <c r="EI167" s="63"/>
      <c r="EJ167" s="63"/>
      <c r="EK167" s="63"/>
      <c r="EL167" s="63"/>
      <c r="EM167" s="63"/>
      <c r="EN167" s="63"/>
      <c r="EO167" s="63"/>
      <c r="EP167" s="63"/>
      <c r="EQ167" s="63"/>
      <c r="ER167" s="63"/>
      <c r="ES167" s="63"/>
      <c r="ET167" s="63"/>
      <c r="EU167" s="63"/>
      <c r="EV167" s="63"/>
      <c r="EW167" s="63"/>
      <c r="EX167" s="63"/>
      <c r="EY167" s="63"/>
      <c r="EZ167" s="63"/>
      <c r="FA167" s="63"/>
      <c r="FB167" s="63"/>
      <c r="FC167" s="63"/>
      <c r="FD167" s="63"/>
      <c r="FE167" s="63"/>
      <c r="FF167" s="63"/>
      <c r="FG167" s="63"/>
      <c r="FH167" s="63"/>
      <c r="FI167" s="63"/>
      <c r="FJ167" s="63"/>
      <c r="FK167" s="63"/>
      <c r="FL167" s="63"/>
      <c r="FM167" s="63"/>
      <c r="FN167" s="63"/>
      <c r="FO167" s="63"/>
      <c r="FP167" s="63"/>
      <c r="FQ167" s="63"/>
      <c r="FR167" s="63"/>
      <c r="FS167" s="63"/>
      <c r="FT167" s="63"/>
      <c r="FU167" s="63"/>
      <c r="FV167" s="63"/>
      <c r="FW167" s="63"/>
      <c r="FX167" s="63"/>
      <c r="FY167" s="63"/>
      <c r="FZ167" s="63"/>
      <c r="GA167" s="63"/>
      <c r="GB167" s="63"/>
      <c r="GC167" s="63"/>
      <c r="GD167" s="63"/>
      <c r="GE167" s="63"/>
      <c r="GF167" s="63"/>
      <c r="GG167" s="63"/>
      <c r="GH167" s="63"/>
      <c r="GI167" s="63"/>
      <c r="GJ167" s="63"/>
      <c r="GK167" s="63"/>
      <c r="GL167" s="63"/>
      <c r="GM167" s="63"/>
      <c r="GN167" s="63"/>
      <c r="GO167" s="63"/>
      <c r="GP167" s="63"/>
      <c r="GQ167" s="63"/>
      <c r="GR167" s="63"/>
      <c r="GS167" s="63"/>
      <c r="GT167" s="63"/>
      <c r="GU167" s="63"/>
      <c r="GV167" s="63"/>
      <c r="GW167" s="63"/>
      <c r="GX167" s="63"/>
      <c r="GY167" s="63"/>
      <c r="GZ167" s="63"/>
      <c r="HA167" s="63"/>
      <c r="HB167" s="63"/>
      <c r="HC167" s="63"/>
      <c r="HD167" s="63"/>
      <c r="HE167" s="63"/>
      <c r="HF167" s="63"/>
      <c r="HG167" s="63"/>
      <c r="HH167" s="63"/>
      <c r="HI167" s="63"/>
      <c r="HJ167" s="63"/>
      <c r="HK167" s="63"/>
      <c r="HL167" s="63"/>
      <c r="HM167" s="63"/>
      <c r="HN167" s="63"/>
      <c r="HO167" s="63"/>
      <c r="HP167" s="63"/>
      <c r="HQ167" s="63"/>
      <c r="HR167" s="63"/>
      <c r="HS167" s="63"/>
      <c r="HT167" s="63"/>
      <c r="HU167" s="63"/>
      <c r="HV167" s="63"/>
      <c r="HW167" s="63"/>
      <c r="HX167" s="63"/>
      <c r="HY167" s="63"/>
      <c r="HZ167" s="63"/>
      <c r="IA167" s="63"/>
      <c r="IB167" s="63"/>
      <c r="IC167" s="63"/>
      <c r="ID167" s="63"/>
      <c r="IE167" s="63"/>
    </row>
    <row r="168" spans="1:239" ht="17" hidden="1" customHeight="1" outlineLevel="1" x14ac:dyDescent="0.15">
      <c r="C168" s="74"/>
      <c r="D168" s="347"/>
      <c r="E168" s="74"/>
      <c r="F168" s="74"/>
      <c r="G168" s="74"/>
      <c r="H168" s="74"/>
      <c r="I168" s="74"/>
      <c r="J168" s="74"/>
      <c r="K168" s="74"/>
      <c r="L168" s="74"/>
      <c r="M168" s="74"/>
      <c r="ED168" s="63"/>
      <c r="EE168" s="63"/>
      <c r="EF168" s="63"/>
      <c r="EG168" s="63"/>
      <c r="EH168" s="63"/>
      <c r="EI168" s="63"/>
      <c r="EJ168" s="63"/>
      <c r="EK168" s="63"/>
      <c r="EL168" s="63"/>
      <c r="EM168" s="63"/>
      <c r="EN168" s="63"/>
      <c r="EO168" s="63"/>
      <c r="EP168" s="63"/>
      <c r="EQ168" s="63"/>
      <c r="ER168" s="63"/>
      <c r="ES168" s="63"/>
      <c r="ET168" s="63"/>
      <c r="EU168" s="63"/>
      <c r="EV168" s="63"/>
      <c r="EW168" s="63"/>
      <c r="EX168" s="63"/>
      <c r="EY168" s="63"/>
      <c r="EZ168" s="63"/>
      <c r="FA168" s="63"/>
      <c r="FB168" s="63"/>
      <c r="FC168" s="63"/>
      <c r="FD168" s="63"/>
      <c r="FE168" s="63"/>
      <c r="FF168" s="63"/>
      <c r="FG168" s="63"/>
      <c r="FH168" s="63"/>
      <c r="FI168" s="63"/>
      <c r="FJ168" s="63"/>
      <c r="FK168" s="63"/>
      <c r="FL168" s="63"/>
      <c r="FM168" s="63"/>
      <c r="FN168" s="63"/>
      <c r="FO168" s="63"/>
      <c r="FP168" s="63"/>
      <c r="FQ168" s="63"/>
      <c r="FR168" s="63"/>
      <c r="FS168" s="63"/>
      <c r="FT168" s="63"/>
      <c r="FU168" s="63"/>
      <c r="FV168" s="63"/>
      <c r="FW168" s="63"/>
      <c r="FX168" s="63"/>
      <c r="FY168" s="63"/>
      <c r="FZ168" s="63"/>
      <c r="GA168" s="63"/>
      <c r="GB168" s="63"/>
      <c r="GC168" s="63"/>
      <c r="GD168" s="63"/>
      <c r="GE168" s="63"/>
      <c r="GF168" s="63"/>
      <c r="GG168" s="63"/>
      <c r="GH168" s="63"/>
      <c r="GI168" s="63"/>
      <c r="GJ168" s="63"/>
      <c r="GK168" s="63"/>
      <c r="GL168" s="63"/>
      <c r="GM168" s="63"/>
      <c r="GN168" s="63"/>
      <c r="GO168" s="63"/>
      <c r="GP168" s="63"/>
      <c r="GQ168" s="63"/>
      <c r="GR168" s="63"/>
      <c r="GS168" s="63"/>
      <c r="GT168" s="63"/>
      <c r="GU168" s="63"/>
      <c r="GV168" s="63"/>
      <c r="GW168" s="63"/>
      <c r="GX168" s="63"/>
      <c r="GY168" s="63"/>
      <c r="GZ168" s="63"/>
      <c r="HA168" s="63"/>
      <c r="HB168" s="63"/>
      <c r="HC168" s="63"/>
      <c r="HD168" s="63"/>
      <c r="HE168" s="63"/>
      <c r="HF168" s="63"/>
      <c r="HG168" s="63"/>
      <c r="HH168" s="63"/>
      <c r="HI168" s="63"/>
      <c r="HJ168" s="63"/>
      <c r="HK168" s="63"/>
      <c r="HL168" s="63"/>
      <c r="HM168" s="63"/>
      <c r="HN168" s="63"/>
      <c r="HO168" s="63"/>
      <c r="HP168" s="63"/>
      <c r="HQ168" s="63"/>
      <c r="HR168" s="63"/>
      <c r="HS168" s="63"/>
      <c r="HT168" s="63"/>
      <c r="HU168" s="63"/>
      <c r="HV168" s="63"/>
      <c r="HW168" s="63"/>
      <c r="HX168" s="63"/>
      <c r="HY168" s="63"/>
      <c r="HZ168" s="63"/>
      <c r="IA168" s="63"/>
      <c r="IB168" s="63"/>
      <c r="IC168" s="63"/>
      <c r="ID168" s="63"/>
      <c r="IE168" s="63"/>
    </row>
    <row r="169" spans="1:239" ht="17" hidden="1" customHeight="1" outlineLevel="1" x14ac:dyDescent="0.15">
      <c r="C169" s="74"/>
      <c r="D169" s="347"/>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Q169" s="74"/>
      <c r="AR169" s="74"/>
      <c r="AS169" s="74"/>
      <c r="AT169" s="74"/>
      <c r="AU169" s="74"/>
      <c r="AV169" s="74"/>
      <c r="ED169" s="63"/>
      <c r="EE169" s="63"/>
      <c r="EF169" s="63"/>
      <c r="EG169" s="63"/>
      <c r="EH169" s="63"/>
      <c r="EI169" s="63"/>
      <c r="EJ169" s="63"/>
      <c r="EK169" s="63"/>
      <c r="EL169" s="63"/>
      <c r="EM169" s="63"/>
      <c r="EN169" s="63"/>
      <c r="EO169" s="63"/>
      <c r="EP169" s="63"/>
      <c r="EQ169" s="63"/>
      <c r="ER169" s="63"/>
      <c r="ES169" s="63"/>
      <c r="ET169" s="63"/>
      <c r="EU169" s="63"/>
      <c r="EV169" s="63"/>
      <c r="EW169" s="63"/>
      <c r="EX169" s="63"/>
      <c r="EY169" s="63"/>
      <c r="EZ169" s="63"/>
      <c r="FA169" s="63"/>
      <c r="FB169" s="63"/>
      <c r="FC169" s="63"/>
      <c r="FD169" s="63"/>
      <c r="FE169" s="63"/>
      <c r="FF169" s="63"/>
      <c r="FG169" s="63"/>
      <c r="FH169" s="63"/>
      <c r="FI169" s="63"/>
      <c r="FJ169" s="63"/>
      <c r="FK169" s="63"/>
      <c r="FL169" s="63"/>
      <c r="FM169" s="63"/>
      <c r="FN169" s="63"/>
      <c r="FO169" s="63"/>
      <c r="FP169" s="63"/>
      <c r="FQ169" s="63"/>
      <c r="FR169" s="63"/>
      <c r="FS169" s="63"/>
      <c r="FT169" s="63"/>
      <c r="FU169" s="63"/>
      <c r="FV169" s="63"/>
      <c r="FW169" s="63"/>
      <c r="FX169" s="63"/>
      <c r="FY169" s="63"/>
      <c r="FZ169" s="63"/>
      <c r="GA169" s="63"/>
      <c r="GB169" s="63"/>
      <c r="GC169" s="63"/>
      <c r="GD169" s="63"/>
      <c r="GE169" s="63"/>
      <c r="GF169" s="63"/>
      <c r="GG169" s="63"/>
      <c r="GH169" s="63"/>
      <c r="GI169" s="63"/>
      <c r="GJ169" s="63"/>
      <c r="GK169" s="63"/>
      <c r="GL169" s="63"/>
      <c r="GM169" s="63"/>
      <c r="GN169" s="63"/>
      <c r="GO169" s="63"/>
      <c r="GP169" s="63"/>
      <c r="GQ169" s="63"/>
      <c r="GR169" s="63"/>
      <c r="GS169" s="63"/>
      <c r="GT169" s="63"/>
      <c r="GU169" s="63"/>
      <c r="GV169" s="63"/>
      <c r="GW169" s="63"/>
      <c r="GX169" s="63"/>
      <c r="GY169" s="63"/>
      <c r="GZ169" s="63"/>
      <c r="HA169" s="63"/>
      <c r="HB169" s="63"/>
      <c r="HC169" s="63"/>
      <c r="HD169" s="63"/>
      <c r="HE169" s="63"/>
      <c r="HF169" s="63"/>
      <c r="HG169" s="63"/>
      <c r="HH169" s="63"/>
      <c r="HI169" s="63"/>
      <c r="HJ169" s="63"/>
      <c r="HK169" s="63"/>
      <c r="HL169" s="63"/>
      <c r="HM169" s="63"/>
      <c r="HN169" s="63"/>
      <c r="HO169" s="63"/>
      <c r="HP169" s="63"/>
      <c r="HQ169" s="63"/>
      <c r="HR169" s="63"/>
      <c r="HS169" s="63"/>
      <c r="HT169" s="63"/>
      <c r="HU169" s="63"/>
      <c r="HV169" s="63"/>
      <c r="HW169" s="63"/>
      <c r="HX169" s="63"/>
      <c r="HY169" s="63"/>
      <c r="HZ169" s="63"/>
      <c r="IA169" s="63"/>
      <c r="IB169" s="63"/>
      <c r="IC169" s="63"/>
      <c r="ID169" s="63"/>
      <c r="IE169" s="63"/>
    </row>
    <row r="170" spans="1:239" ht="17" hidden="1" customHeight="1" outlineLevel="1" x14ac:dyDescent="0.15">
      <c r="C170" s="74"/>
      <c r="D170" s="347"/>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Q170" s="74"/>
      <c r="AR170" s="74"/>
      <c r="AS170" s="74"/>
      <c r="AT170" s="74"/>
      <c r="AU170" s="74"/>
      <c r="AV170" s="74"/>
      <c r="ED170" s="63"/>
      <c r="EE170" s="63"/>
      <c r="EF170" s="63"/>
      <c r="EG170" s="63"/>
      <c r="EH170" s="63"/>
      <c r="EI170" s="63"/>
      <c r="EJ170" s="63"/>
      <c r="EK170" s="63"/>
      <c r="EL170" s="63"/>
      <c r="EM170" s="63"/>
      <c r="EN170" s="63"/>
      <c r="EO170" s="63"/>
      <c r="EP170" s="63"/>
      <c r="EQ170" s="63"/>
      <c r="ER170" s="63"/>
      <c r="ES170" s="63"/>
      <c r="ET170" s="63"/>
      <c r="EU170" s="63"/>
      <c r="EV170" s="63"/>
      <c r="EW170" s="63"/>
      <c r="EX170" s="63"/>
      <c r="EY170" s="63"/>
      <c r="EZ170" s="63"/>
      <c r="FA170" s="63"/>
      <c r="FB170" s="63"/>
      <c r="FC170" s="63"/>
      <c r="FD170" s="63"/>
      <c r="FE170" s="63"/>
      <c r="FF170" s="63"/>
      <c r="FG170" s="63"/>
      <c r="FH170" s="63"/>
      <c r="FI170" s="63"/>
      <c r="FJ170" s="63"/>
      <c r="FK170" s="63"/>
      <c r="FL170" s="63"/>
      <c r="FM170" s="63"/>
      <c r="FN170" s="63"/>
      <c r="FO170" s="63"/>
      <c r="FP170" s="63"/>
      <c r="FQ170" s="63"/>
      <c r="FR170" s="63"/>
      <c r="FS170" s="63"/>
      <c r="FT170" s="63"/>
      <c r="FU170" s="63"/>
      <c r="FV170" s="63"/>
      <c r="FW170" s="63"/>
      <c r="FX170" s="63"/>
      <c r="FY170" s="63"/>
      <c r="FZ170" s="63"/>
      <c r="GA170" s="63"/>
      <c r="GB170" s="63"/>
      <c r="GC170" s="63"/>
      <c r="GD170" s="63"/>
      <c r="GE170" s="63"/>
      <c r="GF170" s="63"/>
      <c r="GG170" s="63"/>
      <c r="GH170" s="63"/>
      <c r="GI170" s="63"/>
      <c r="GJ170" s="63"/>
      <c r="GK170" s="63"/>
      <c r="GL170" s="63"/>
      <c r="GM170" s="63"/>
      <c r="GN170" s="63"/>
      <c r="GO170" s="63"/>
      <c r="GP170" s="63"/>
      <c r="GQ170" s="63"/>
      <c r="GR170" s="63"/>
      <c r="GS170" s="63"/>
      <c r="GT170" s="63"/>
      <c r="GU170" s="63"/>
      <c r="GV170" s="63"/>
      <c r="GW170" s="63"/>
      <c r="GX170" s="63"/>
      <c r="GY170" s="63"/>
      <c r="GZ170" s="63"/>
      <c r="HA170" s="63"/>
      <c r="HB170" s="63"/>
      <c r="HC170" s="63"/>
      <c r="HD170" s="63"/>
      <c r="HE170" s="63"/>
      <c r="HF170" s="63"/>
      <c r="HG170" s="63"/>
      <c r="HH170" s="63"/>
      <c r="HI170" s="63"/>
      <c r="HJ170" s="63"/>
      <c r="HK170" s="63"/>
      <c r="HL170" s="63"/>
      <c r="HM170" s="63"/>
      <c r="HN170" s="63"/>
      <c r="HO170" s="63"/>
      <c r="HP170" s="63"/>
      <c r="HQ170" s="63"/>
      <c r="HR170" s="63"/>
      <c r="HS170" s="63"/>
      <c r="HT170" s="63"/>
      <c r="HU170" s="63"/>
      <c r="HV170" s="63"/>
      <c r="HW170" s="63"/>
      <c r="HX170" s="63"/>
      <c r="HY170" s="63"/>
      <c r="HZ170" s="63"/>
      <c r="IA170" s="63"/>
      <c r="IB170" s="63"/>
      <c r="IC170" s="63"/>
      <c r="ID170" s="63"/>
      <c r="IE170" s="63"/>
    </row>
    <row r="171" spans="1:239" ht="17" hidden="1" customHeight="1" outlineLevel="1" x14ac:dyDescent="0.15">
      <c r="ED171" s="63"/>
      <c r="EE171" s="63"/>
      <c r="EF171" s="63"/>
      <c r="EG171" s="63"/>
      <c r="EH171" s="63"/>
      <c r="EI171" s="63"/>
      <c r="EJ171" s="63"/>
      <c r="EK171" s="63"/>
      <c r="EL171" s="63"/>
      <c r="EM171" s="63"/>
      <c r="EN171" s="63"/>
      <c r="EO171" s="63"/>
      <c r="EP171" s="63"/>
      <c r="EQ171" s="63"/>
      <c r="ER171" s="63"/>
      <c r="ES171" s="63"/>
      <c r="ET171" s="63"/>
      <c r="EU171" s="63"/>
      <c r="EV171" s="63"/>
      <c r="EW171" s="63"/>
      <c r="EX171" s="63"/>
      <c r="EY171" s="63"/>
      <c r="EZ171" s="63"/>
      <c r="FA171" s="63"/>
      <c r="FB171" s="63"/>
      <c r="FC171" s="63"/>
      <c r="FD171" s="63"/>
      <c r="FE171" s="63"/>
      <c r="FF171" s="63"/>
      <c r="FG171" s="63"/>
      <c r="FH171" s="63"/>
      <c r="FI171" s="63"/>
      <c r="FJ171" s="63"/>
      <c r="FK171" s="63"/>
      <c r="FL171" s="63"/>
      <c r="FM171" s="63"/>
      <c r="FN171" s="63"/>
      <c r="FO171" s="63"/>
      <c r="FP171" s="63"/>
      <c r="FQ171" s="63"/>
      <c r="FR171" s="63"/>
      <c r="FS171" s="63"/>
      <c r="FT171" s="63"/>
      <c r="FU171" s="63"/>
      <c r="FV171" s="63"/>
      <c r="FW171" s="63"/>
      <c r="FX171" s="63"/>
      <c r="FY171" s="63"/>
      <c r="FZ171" s="63"/>
      <c r="GA171" s="63"/>
      <c r="GB171" s="63"/>
      <c r="GC171" s="63"/>
      <c r="GD171" s="63"/>
      <c r="GE171" s="63"/>
      <c r="GF171" s="63"/>
      <c r="GG171" s="63"/>
      <c r="GH171" s="63"/>
      <c r="GI171" s="63"/>
      <c r="GJ171" s="63"/>
      <c r="GK171" s="63"/>
      <c r="GL171" s="63"/>
      <c r="GM171" s="63"/>
      <c r="GN171" s="63"/>
      <c r="GO171" s="63"/>
      <c r="GP171" s="63"/>
      <c r="GQ171" s="63"/>
      <c r="GR171" s="63"/>
      <c r="GS171" s="63"/>
      <c r="GT171" s="63"/>
      <c r="GU171" s="63"/>
      <c r="GV171" s="63"/>
      <c r="GW171" s="63"/>
      <c r="GX171" s="63"/>
      <c r="GY171" s="63"/>
      <c r="GZ171" s="63"/>
      <c r="HA171" s="63"/>
      <c r="HB171" s="63"/>
      <c r="HC171" s="63"/>
      <c r="HD171" s="63"/>
      <c r="HE171" s="63"/>
      <c r="HF171" s="63"/>
      <c r="HG171" s="63"/>
      <c r="HH171" s="63"/>
      <c r="HI171" s="63"/>
      <c r="HJ171" s="63"/>
      <c r="HK171" s="63"/>
      <c r="HL171" s="63"/>
      <c r="HM171" s="63"/>
      <c r="HN171" s="63"/>
      <c r="HO171" s="63"/>
      <c r="HP171" s="63"/>
      <c r="HQ171" s="63"/>
      <c r="HR171" s="63"/>
      <c r="HS171" s="63"/>
      <c r="HT171" s="63"/>
      <c r="HU171" s="63"/>
      <c r="HV171" s="63"/>
      <c r="HW171" s="63"/>
      <c r="HX171" s="63"/>
      <c r="HY171" s="63"/>
      <c r="HZ171" s="63"/>
      <c r="IA171" s="63"/>
      <c r="IB171" s="63"/>
      <c r="IC171" s="63"/>
      <c r="ID171" s="63"/>
      <c r="IE171" s="63"/>
    </row>
    <row r="172" spans="1:239" ht="17" hidden="1" customHeight="1" outlineLevel="1" x14ac:dyDescent="0.15">
      <c r="ED172" s="63"/>
      <c r="EE172" s="63"/>
      <c r="EF172" s="63"/>
      <c r="EG172" s="63"/>
      <c r="EH172" s="63"/>
      <c r="EI172" s="63"/>
      <c r="EJ172" s="63"/>
      <c r="EK172" s="63"/>
      <c r="EL172" s="63"/>
      <c r="EM172" s="63"/>
      <c r="EN172" s="63"/>
      <c r="EO172" s="63"/>
      <c r="EP172" s="63"/>
      <c r="EQ172" s="63"/>
      <c r="ER172" s="63"/>
      <c r="ES172" s="63"/>
      <c r="ET172" s="63"/>
      <c r="EU172" s="63"/>
      <c r="EV172" s="63"/>
      <c r="EW172" s="63"/>
      <c r="EX172" s="63"/>
      <c r="EY172" s="63"/>
      <c r="EZ172" s="63"/>
      <c r="FA172" s="63"/>
      <c r="FB172" s="63"/>
      <c r="FC172" s="63"/>
      <c r="FD172" s="63"/>
      <c r="FE172" s="63"/>
      <c r="FF172" s="63"/>
      <c r="FG172" s="63"/>
      <c r="FH172" s="63"/>
      <c r="FI172" s="63"/>
      <c r="FJ172" s="63"/>
      <c r="FK172" s="63"/>
      <c r="FL172" s="63"/>
      <c r="FM172" s="63"/>
      <c r="FN172" s="63"/>
      <c r="FO172" s="63"/>
      <c r="FP172" s="63"/>
      <c r="FQ172" s="63"/>
      <c r="FR172" s="63"/>
      <c r="FS172" s="63"/>
      <c r="FT172" s="63"/>
      <c r="FU172" s="63"/>
      <c r="FV172" s="63"/>
      <c r="FW172" s="63"/>
      <c r="FX172" s="63"/>
      <c r="FY172" s="63"/>
      <c r="FZ172" s="63"/>
      <c r="GA172" s="63"/>
      <c r="GB172" s="63"/>
      <c r="GC172" s="63"/>
      <c r="GD172" s="63"/>
      <c r="GE172" s="63"/>
      <c r="GF172" s="63"/>
      <c r="GG172" s="63"/>
      <c r="GH172" s="63"/>
      <c r="GI172" s="63"/>
      <c r="GJ172" s="63"/>
      <c r="GK172" s="63"/>
      <c r="GL172" s="63"/>
      <c r="GM172" s="63"/>
      <c r="GN172" s="63"/>
      <c r="GO172" s="63"/>
      <c r="GP172" s="63"/>
      <c r="GQ172" s="63"/>
      <c r="GR172" s="63"/>
      <c r="GS172" s="63"/>
      <c r="GT172" s="63"/>
      <c r="GU172" s="63"/>
      <c r="GV172" s="63"/>
      <c r="GW172" s="63"/>
      <c r="GX172" s="63"/>
      <c r="GY172" s="63"/>
      <c r="GZ172" s="63"/>
      <c r="HA172" s="63"/>
      <c r="HB172" s="63"/>
      <c r="HC172" s="63"/>
      <c r="HD172" s="63"/>
      <c r="HE172" s="63"/>
      <c r="HF172" s="63"/>
      <c r="HG172" s="63"/>
      <c r="HH172" s="63"/>
      <c r="HI172" s="63"/>
      <c r="HJ172" s="63"/>
      <c r="HK172" s="63"/>
      <c r="HL172" s="63"/>
      <c r="HM172" s="63"/>
      <c r="HN172" s="63"/>
      <c r="HO172" s="63"/>
      <c r="HP172" s="63"/>
      <c r="HQ172" s="63"/>
      <c r="HR172" s="63"/>
      <c r="HS172" s="63"/>
      <c r="HT172" s="63"/>
      <c r="HU172" s="63"/>
      <c r="HV172" s="63"/>
      <c r="HW172" s="63"/>
      <c r="HX172" s="63"/>
      <c r="HY172" s="63"/>
      <c r="HZ172" s="63"/>
      <c r="IA172" s="63"/>
      <c r="IB172" s="63"/>
      <c r="IC172" s="63"/>
      <c r="ID172" s="63"/>
      <c r="IE172" s="63"/>
    </row>
    <row r="173" spans="1:239" ht="17" hidden="1" customHeight="1" outlineLevel="1" x14ac:dyDescent="0.15">
      <c r="ED173" s="63"/>
      <c r="EE173" s="63"/>
      <c r="EF173" s="63"/>
      <c r="EG173" s="63"/>
      <c r="EH173" s="63"/>
      <c r="EI173" s="63"/>
      <c r="EJ173" s="63"/>
      <c r="EK173" s="63"/>
      <c r="EL173" s="63"/>
      <c r="EM173" s="63"/>
      <c r="EN173" s="63"/>
      <c r="EO173" s="63"/>
      <c r="EP173" s="63"/>
      <c r="EQ173" s="63"/>
      <c r="ER173" s="63"/>
      <c r="ES173" s="63"/>
      <c r="ET173" s="63"/>
      <c r="EU173" s="63"/>
      <c r="EV173" s="63"/>
      <c r="EW173" s="63"/>
      <c r="EX173" s="63"/>
      <c r="EY173" s="63"/>
      <c r="EZ173" s="63"/>
      <c r="FA173" s="63"/>
      <c r="FB173" s="63"/>
      <c r="FC173" s="63"/>
      <c r="FD173" s="63"/>
      <c r="FE173" s="63"/>
      <c r="FF173" s="63"/>
      <c r="FG173" s="63"/>
      <c r="FH173" s="63"/>
      <c r="FI173" s="63"/>
      <c r="FJ173" s="63"/>
      <c r="FK173" s="63"/>
      <c r="FL173" s="63"/>
      <c r="FM173" s="63"/>
      <c r="FN173" s="63"/>
      <c r="FO173" s="63"/>
      <c r="FP173" s="63"/>
      <c r="FQ173" s="63"/>
      <c r="FR173" s="63"/>
      <c r="FS173" s="63"/>
      <c r="FT173" s="63"/>
      <c r="FU173" s="63"/>
      <c r="FV173" s="63"/>
      <c r="FW173" s="63"/>
      <c r="FX173" s="63"/>
      <c r="FY173" s="63"/>
      <c r="FZ173" s="63"/>
      <c r="GA173" s="63"/>
      <c r="GB173" s="63"/>
      <c r="GC173" s="63"/>
      <c r="GD173" s="63"/>
      <c r="GE173" s="63"/>
      <c r="GF173" s="63"/>
      <c r="GG173" s="63"/>
      <c r="GH173" s="63"/>
      <c r="GI173" s="63"/>
      <c r="GJ173" s="63"/>
      <c r="GK173" s="63"/>
      <c r="GL173" s="63"/>
      <c r="GM173" s="63"/>
      <c r="GN173" s="63"/>
      <c r="GO173" s="63"/>
      <c r="GP173" s="63"/>
      <c r="GQ173" s="63"/>
      <c r="GR173" s="63"/>
      <c r="GS173" s="63"/>
      <c r="GT173" s="63"/>
      <c r="GU173" s="63"/>
      <c r="GV173" s="63"/>
      <c r="GW173" s="63"/>
      <c r="GX173" s="63"/>
      <c r="GY173" s="63"/>
      <c r="GZ173" s="63"/>
      <c r="HA173" s="63"/>
      <c r="HB173" s="63"/>
      <c r="HC173" s="63"/>
      <c r="HD173" s="63"/>
      <c r="HE173" s="63"/>
      <c r="HF173" s="63"/>
      <c r="HG173" s="63"/>
      <c r="HH173" s="63"/>
      <c r="HI173" s="63"/>
      <c r="HJ173" s="63"/>
      <c r="HK173" s="63"/>
      <c r="HL173" s="63"/>
      <c r="HM173" s="63"/>
      <c r="HN173" s="63"/>
      <c r="HO173" s="63"/>
      <c r="HP173" s="63"/>
      <c r="HQ173" s="63"/>
      <c r="HR173" s="63"/>
      <c r="HS173" s="63"/>
      <c r="HT173" s="63"/>
      <c r="HU173" s="63"/>
      <c r="HV173" s="63"/>
      <c r="HW173" s="63"/>
      <c r="HX173" s="63"/>
      <c r="HY173" s="63"/>
      <c r="HZ173" s="63"/>
      <c r="IA173" s="63"/>
      <c r="IB173" s="63"/>
      <c r="IC173" s="63"/>
      <c r="ID173" s="63"/>
      <c r="IE173" s="63"/>
    </row>
    <row r="174" spans="1:239" ht="17" hidden="1" customHeight="1" outlineLevel="1" x14ac:dyDescent="0.15">
      <c r="ED174" s="63"/>
      <c r="EE174" s="63"/>
      <c r="EF174" s="63"/>
      <c r="EG174" s="63"/>
      <c r="EH174" s="63"/>
      <c r="EI174" s="63"/>
      <c r="EJ174" s="63"/>
      <c r="EK174" s="63"/>
      <c r="EL174" s="63"/>
      <c r="EM174" s="63"/>
      <c r="EN174" s="63"/>
      <c r="EO174" s="63"/>
      <c r="EP174" s="63"/>
      <c r="EQ174" s="63"/>
      <c r="ER174" s="63"/>
      <c r="ES174" s="63"/>
      <c r="ET174" s="63"/>
      <c r="EU174" s="63"/>
      <c r="EV174" s="63"/>
      <c r="EW174" s="63"/>
      <c r="EX174" s="63"/>
      <c r="EY174" s="63"/>
      <c r="EZ174" s="63"/>
      <c r="FA174" s="63"/>
      <c r="FB174" s="63"/>
      <c r="FC174" s="63"/>
      <c r="FD174" s="63"/>
      <c r="FE174" s="63"/>
      <c r="FF174" s="63"/>
      <c r="FG174" s="63"/>
      <c r="FH174" s="63"/>
      <c r="FI174" s="63"/>
      <c r="FJ174" s="63"/>
      <c r="FK174" s="63"/>
      <c r="FL174" s="63"/>
      <c r="FM174" s="63"/>
      <c r="FN174" s="63"/>
      <c r="FO174" s="63"/>
      <c r="FP174" s="63"/>
      <c r="FQ174" s="63"/>
      <c r="FR174" s="63"/>
      <c r="FS174" s="63"/>
      <c r="FT174" s="63"/>
      <c r="FU174" s="63"/>
      <c r="FV174" s="63"/>
      <c r="FW174" s="63"/>
      <c r="FX174" s="63"/>
      <c r="FY174" s="63"/>
      <c r="FZ174" s="63"/>
      <c r="GA174" s="63"/>
      <c r="GB174" s="63"/>
      <c r="GC174" s="63"/>
      <c r="GD174" s="63"/>
      <c r="GE174" s="63"/>
      <c r="GF174" s="63"/>
      <c r="GG174" s="63"/>
      <c r="GH174" s="63"/>
      <c r="GI174" s="63"/>
      <c r="GJ174" s="63"/>
      <c r="GK174" s="63"/>
      <c r="GL174" s="63"/>
      <c r="GM174" s="63"/>
      <c r="GN174" s="63"/>
      <c r="GO174" s="63"/>
      <c r="GP174" s="63"/>
      <c r="GQ174" s="63"/>
      <c r="GR174" s="63"/>
      <c r="GS174" s="63"/>
      <c r="GT174" s="63"/>
      <c r="GU174" s="63"/>
      <c r="GV174" s="63"/>
      <c r="GW174" s="63"/>
      <c r="GX174" s="63"/>
      <c r="GY174" s="63"/>
      <c r="GZ174" s="63"/>
      <c r="HA174" s="63"/>
      <c r="HB174" s="63"/>
      <c r="HC174" s="63"/>
      <c r="HD174" s="63"/>
      <c r="HE174" s="63"/>
      <c r="HF174" s="63"/>
      <c r="HG174" s="63"/>
      <c r="HH174" s="63"/>
      <c r="HI174" s="63"/>
      <c r="HJ174" s="63"/>
      <c r="HK174" s="63"/>
      <c r="HL174" s="63"/>
      <c r="HM174" s="63"/>
      <c r="HN174" s="63"/>
      <c r="HO174" s="63"/>
      <c r="HP174" s="63"/>
      <c r="HQ174" s="63"/>
      <c r="HR174" s="63"/>
      <c r="HS174" s="63"/>
      <c r="HT174" s="63"/>
      <c r="HU174" s="63"/>
      <c r="HV174" s="63"/>
      <c r="HW174" s="63"/>
      <c r="HX174" s="63"/>
      <c r="HY174" s="63"/>
      <c r="HZ174" s="63"/>
      <c r="IA174" s="63"/>
      <c r="IB174" s="63"/>
      <c r="IC174" s="63"/>
      <c r="ID174" s="63"/>
      <c r="IE174" s="63"/>
    </row>
    <row r="175" spans="1:239" ht="17" hidden="1" customHeight="1" outlineLevel="1" x14ac:dyDescent="0.15">
      <c r="ED175" s="63"/>
      <c r="EE175" s="63"/>
      <c r="EF175" s="63"/>
      <c r="EG175" s="63"/>
      <c r="EH175" s="63"/>
      <c r="EI175" s="63"/>
      <c r="EJ175" s="63"/>
      <c r="EK175" s="63"/>
      <c r="EL175" s="63"/>
      <c r="EM175" s="63"/>
      <c r="EN175" s="63"/>
      <c r="EO175" s="63"/>
      <c r="EP175" s="63"/>
      <c r="EQ175" s="63"/>
      <c r="ER175" s="63"/>
      <c r="ES175" s="63"/>
      <c r="ET175" s="63"/>
      <c r="EU175" s="63"/>
      <c r="EV175" s="63"/>
      <c r="EW175" s="63"/>
      <c r="EX175" s="63"/>
      <c r="EY175" s="63"/>
      <c r="EZ175" s="63"/>
      <c r="FA175" s="63"/>
      <c r="FB175" s="63"/>
      <c r="FC175" s="63"/>
      <c r="FD175" s="63"/>
      <c r="FE175" s="63"/>
      <c r="FF175" s="63"/>
      <c r="FG175" s="63"/>
      <c r="FH175" s="63"/>
      <c r="FI175" s="63"/>
      <c r="FJ175" s="63"/>
      <c r="FK175" s="63"/>
      <c r="FL175" s="63"/>
      <c r="FM175" s="63"/>
      <c r="FN175" s="63"/>
      <c r="FO175" s="63"/>
      <c r="FP175" s="63"/>
      <c r="FQ175" s="63"/>
      <c r="FR175" s="63"/>
      <c r="FS175" s="63"/>
      <c r="FT175" s="63"/>
      <c r="FU175" s="63"/>
      <c r="FV175" s="63"/>
      <c r="FW175" s="63"/>
      <c r="FX175" s="63"/>
      <c r="FY175" s="63"/>
      <c r="FZ175" s="63"/>
      <c r="GA175" s="63"/>
      <c r="GB175" s="63"/>
      <c r="GC175" s="63"/>
      <c r="GD175" s="63"/>
      <c r="GE175" s="63"/>
      <c r="GF175" s="63"/>
      <c r="GG175" s="63"/>
      <c r="GH175" s="63"/>
      <c r="GI175" s="63"/>
      <c r="GJ175" s="63"/>
      <c r="GK175" s="63"/>
      <c r="GL175" s="63"/>
      <c r="GM175" s="63"/>
      <c r="GN175" s="63"/>
      <c r="GO175" s="63"/>
      <c r="GP175" s="63"/>
      <c r="GQ175" s="63"/>
      <c r="GR175" s="63"/>
      <c r="GS175" s="63"/>
      <c r="GT175" s="63"/>
      <c r="GU175" s="63"/>
      <c r="GV175" s="63"/>
      <c r="GW175" s="63"/>
      <c r="GX175" s="63"/>
      <c r="GY175" s="63"/>
      <c r="GZ175" s="63"/>
      <c r="HA175" s="63"/>
      <c r="HB175" s="63"/>
      <c r="HC175" s="63"/>
      <c r="HD175" s="63"/>
      <c r="HE175" s="63"/>
      <c r="HF175" s="63"/>
      <c r="HG175" s="63"/>
      <c r="HH175" s="63"/>
      <c r="HI175" s="63"/>
      <c r="HJ175" s="63"/>
      <c r="HK175" s="63"/>
      <c r="HL175" s="63"/>
      <c r="HM175" s="63"/>
      <c r="HN175" s="63"/>
      <c r="HO175" s="63"/>
      <c r="HP175" s="63"/>
      <c r="HQ175" s="63"/>
      <c r="HR175" s="63"/>
      <c r="HS175" s="63"/>
      <c r="HT175" s="63"/>
      <c r="HU175" s="63"/>
      <c r="HV175" s="63"/>
      <c r="HW175" s="63"/>
      <c r="HX175" s="63"/>
      <c r="HY175" s="63"/>
      <c r="HZ175" s="63"/>
      <c r="IA175" s="63"/>
      <c r="IB175" s="63"/>
      <c r="IC175" s="63"/>
      <c r="ID175" s="63"/>
      <c r="IE175" s="63"/>
    </row>
    <row r="176" spans="1:239" s="284" customFormat="1" ht="17" hidden="1" customHeight="1" outlineLevel="1" x14ac:dyDescent="0.15">
      <c r="A176" s="799"/>
      <c r="D176" s="365" t="s">
        <v>47</v>
      </c>
      <c r="BL176" s="799"/>
      <c r="BM176" s="799"/>
      <c r="BN176" s="799"/>
      <c r="BO176" s="799"/>
      <c r="BP176" s="799"/>
      <c r="BQ176" s="799"/>
      <c r="BR176" s="799"/>
      <c r="BS176" s="799"/>
      <c r="BT176" s="799"/>
      <c r="BU176" s="799"/>
      <c r="BV176" s="799"/>
      <c r="BW176" s="799"/>
      <c r="BX176" s="799"/>
      <c r="BY176" s="799"/>
      <c r="BZ176" s="799"/>
      <c r="CA176" s="799"/>
      <c r="CB176" s="799"/>
      <c r="CC176" s="799"/>
      <c r="CD176" s="799"/>
      <c r="CE176" s="799"/>
      <c r="CF176" s="799"/>
      <c r="CG176" s="799"/>
      <c r="CH176" s="799"/>
      <c r="CI176" s="799"/>
      <c r="CJ176" s="799"/>
      <c r="CK176" s="799"/>
      <c r="CL176" s="799"/>
      <c r="CM176" s="799"/>
      <c r="CN176" s="799"/>
      <c r="CO176" s="799"/>
      <c r="CP176" s="799"/>
      <c r="CQ176" s="799"/>
      <c r="CR176" s="799"/>
      <c r="CS176" s="799"/>
      <c r="CT176" s="799"/>
      <c r="CU176" s="799"/>
      <c r="CV176" s="799"/>
      <c r="CW176" s="799"/>
      <c r="CX176" s="799"/>
      <c r="CY176" s="799"/>
      <c r="CZ176" s="799"/>
      <c r="DA176" s="799"/>
      <c r="DB176" s="799"/>
      <c r="DC176" s="799"/>
      <c r="DD176" s="799"/>
      <c r="DE176" s="799"/>
      <c r="DF176" s="799"/>
      <c r="DG176" s="799"/>
      <c r="DH176" s="799"/>
      <c r="DI176" s="799"/>
      <c r="DJ176" s="799"/>
      <c r="DK176" s="799"/>
      <c r="DL176" s="799"/>
      <c r="DM176" s="799"/>
      <c r="DN176" s="799"/>
      <c r="DO176" s="799"/>
      <c r="DP176" s="799"/>
      <c r="DQ176" s="799"/>
      <c r="DR176" s="799"/>
      <c r="DS176" s="799"/>
      <c r="DT176" s="799"/>
      <c r="DU176" s="799"/>
      <c r="DV176" s="799"/>
      <c r="DW176" s="799"/>
      <c r="DX176" s="799"/>
      <c r="DY176" s="799"/>
      <c r="DZ176" s="799"/>
      <c r="EA176" s="799"/>
      <c r="EB176" s="799"/>
      <c r="EC176" s="63"/>
      <c r="ED176" s="63"/>
      <c r="EE176" s="63"/>
      <c r="EF176" s="63"/>
      <c r="EG176" s="63"/>
      <c r="EH176" s="63"/>
      <c r="EI176" s="63"/>
      <c r="EJ176" s="63"/>
      <c r="EK176" s="63"/>
      <c r="EL176" s="63"/>
      <c r="EM176" s="63"/>
      <c r="EN176" s="63"/>
      <c r="EO176" s="63"/>
      <c r="EP176" s="63"/>
      <c r="EQ176" s="63"/>
      <c r="ER176" s="63"/>
      <c r="ES176" s="63"/>
      <c r="ET176" s="63"/>
      <c r="EU176" s="63"/>
      <c r="EV176" s="63"/>
      <c r="EW176" s="63"/>
      <c r="EX176" s="63"/>
      <c r="EY176" s="63"/>
      <c r="EZ176" s="63"/>
      <c r="FA176" s="63"/>
      <c r="FB176" s="63"/>
      <c r="FC176" s="63"/>
      <c r="FD176" s="63"/>
      <c r="FE176" s="63"/>
      <c r="FF176" s="63"/>
      <c r="FG176" s="63"/>
      <c r="FH176" s="63"/>
      <c r="FI176" s="63"/>
      <c r="FJ176" s="63"/>
      <c r="FK176" s="63"/>
      <c r="FL176" s="63"/>
      <c r="FM176" s="63"/>
      <c r="FN176" s="63"/>
      <c r="FO176" s="63"/>
      <c r="FP176" s="63"/>
      <c r="FQ176" s="63"/>
      <c r="FR176" s="63"/>
      <c r="FS176" s="63"/>
      <c r="FT176" s="63"/>
      <c r="FU176" s="63"/>
      <c r="FV176" s="63"/>
      <c r="FW176" s="63"/>
      <c r="FX176" s="63"/>
      <c r="FY176" s="63"/>
      <c r="FZ176" s="63"/>
      <c r="GA176" s="63"/>
      <c r="GB176" s="63"/>
      <c r="GC176" s="63"/>
      <c r="GD176" s="63"/>
      <c r="GE176" s="63"/>
      <c r="GF176" s="63"/>
      <c r="GG176" s="63"/>
      <c r="GH176" s="63"/>
      <c r="GI176" s="63"/>
      <c r="GJ176" s="63"/>
      <c r="GK176" s="63"/>
      <c r="GL176" s="63"/>
      <c r="GM176" s="63"/>
      <c r="GN176" s="63"/>
      <c r="GO176" s="63"/>
      <c r="GP176" s="63"/>
      <c r="GQ176" s="63"/>
      <c r="GR176" s="63"/>
      <c r="GS176" s="63"/>
      <c r="GT176" s="63"/>
      <c r="GU176" s="63"/>
      <c r="GV176" s="63"/>
      <c r="GW176" s="63"/>
      <c r="GX176" s="63"/>
      <c r="GY176" s="63"/>
      <c r="GZ176" s="63"/>
      <c r="HA176" s="63"/>
      <c r="HB176" s="63"/>
      <c r="HC176" s="63"/>
      <c r="HD176" s="63"/>
      <c r="HE176" s="63"/>
      <c r="HF176" s="63"/>
      <c r="HG176" s="63"/>
      <c r="HH176" s="63"/>
      <c r="HI176" s="63"/>
      <c r="HJ176" s="63"/>
      <c r="HK176" s="63"/>
      <c r="HL176" s="63"/>
      <c r="HM176" s="63"/>
      <c r="HN176" s="63"/>
      <c r="HO176" s="63"/>
      <c r="HP176" s="63"/>
      <c r="HQ176" s="63"/>
      <c r="HR176" s="63"/>
      <c r="HS176" s="63"/>
      <c r="HT176" s="63"/>
      <c r="HU176" s="63"/>
      <c r="HV176" s="63"/>
      <c r="HW176" s="63"/>
      <c r="HX176" s="63"/>
      <c r="HY176" s="63"/>
      <c r="HZ176" s="63"/>
      <c r="IA176" s="63"/>
      <c r="IB176" s="63"/>
      <c r="IC176" s="63"/>
      <c r="ID176" s="63"/>
      <c r="IE176" s="63"/>
    </row>
    <row r="177" spans="1:239" s="285" customFormat="1" ht="17" hidden="1" customHeight="1" outlineLevel="1" x14ac:dyDescent="0.15">
      <c r="A177" s="800"/>
      <c r="D177" s="366" t="s">
        <v>76</v>
      </c>
      <c r="S177" s="285" t="s">
        <v>31</v>
      </c>
      <c r="AA177" s="286">
        <f>AA68</f>
        <v>0</v>
      </c>
      <c r="AB177" s="286"/>
      <c r="AC177" s="286"/>
      <c r="AD177" s="286"/>
      <c r="AE177" s="286"/>
      <c r="AF177" s="286"/>
      <c r="AG177" s="286"/>
      <c r="AH177" s="287"/>
      <c r="AI177" s="287"/>
      <c r="AJ177" s="287"/>
      <c r="AT177" s="286">
        <f>AT68</f>
        <v>0</v>
      </c>
      <c r="AU177" s="286"/>
      <c r="AV177" s="286"/>
      <c r="AW177" s="286"/>
      <c r="AX177" s="286"/>
      <c r="AY177" s="286"/>
      <c r="AZ177" s="286"/>
      <c r="BA177" s="287"/>
      <c r="BB177" s="287"/>
      <c r="BC177" s="287"/>
      <c r="BL177" s="800"/>
      <c r="BM177" s="800"/>
      <c r="BN177" s="800"/>
      <c r="BO177" s="800"/>
      <c r="BP177" s="800"/>
      <c r="BQ177" s="800"/>
      <c r="BR177" s="800"/>
      <c r="BS177" s="800"/>
      <c r="BT177" s="800"/>
      <c r="BU177" s="800"/>
      <c r="BV177" s="800"/>
      <c r="BW177" s="800"/>
      <c r="BX177" s="800"/>
      <c r="BY177" s="800"/>
      <c r="BZ177" s="800"/>
      <c r="CA177" s="800"/>
      <c r="CB177" s="800"/>
      <c r="CC177" s="800"/>
      <c r="CD177" s="800"/>
      <c r="CE177" s="800"/>
      <c r="CF177" s="800"/>
      <c r="CG177" s="800"/>
      <c r="CH177" s="800"/>
      <c r="CI177" s="800"/>
      <c r="CJ177" s="800"/>
      <c r="CK177" s="800"/>
      <c r="CL177" s="800"/>
      <c r="CM177" s="800"/>
      <c r="CN177" s="800"/>
      <c r="CO177" s="800"/>
      <c r="CP177" s="800"/>
      <c r="CQ177" s="800"/>
      <c r="CR177" s="800"/>
      <c r="CS177" s="800"/>
      <c r="CT177" s="800"/>
      <c r="CU177" s="800"/>
      <c r="CV177" s="800"/>
      <c r="CW177" s="800"/>
      <c r="CX177" s="800"/>
      <c r="CY177" s="800"/>
      <c r="CZ177" s="800"/>
      <c r="DA177" s="800"/>
      <c r="DB177" s="800"/>
      <c r="DC177" s="800"/>
      <c r="DD177" s="800"/>
      <c r="DE177" s="800"/>
      <c r="DF177" s="800"/>
      <c r="DG177" s="800"/>
      <c r="DH177" s="800"/>
      <c r="DI177" s="800"/>
      <c r="DJ177" s="800"/>
      <c r="DK177" s="800"/>
      <c r="DL177" s="800"/>
      <c r="DM177" s="800"/>
      <c r="DN177" s="800"/>
      <c r="DO177" s="800"/>
      <c r="DP177" s="800"/>
      <c r="DQ177" s="800"/>
      <c r="DR177" s="800"/>
      <c r="DS177" s="800"/>
      <c r="DT177" s="800"/>
      <c r="DU177" s="800"/>
      <c r="DV177" s="800"/>
      <c r="DW177" s="800"/>
      <c r="DX177" s="800"/>
      <c r="DY177" s="800"/>
      <c r="DZ177" s="800"/>
      <c r="EA177" s="800"/>
      <c r="EB177" s="800"/>
      <c r="EC177" s="63"/>
      <c r="ED177" s="63"/>
      <c r="EE177" s="63"/>
      <c r="EF177" s="63"/>
      <c r="EG177" s="63"/>
      <c r="EH177" s="63"/>
      <c r="EI177" s="63"/>
      <c r="EJ177" s="63"/>
      <c r="EK177" s="63"/>
      <c r="EL177" s="63"/>
      <c r="EM177" s="63"/>
      <c r="EN177" s="63"/>
      <c r="EO177" s="63"/>
      <c r="EP177" s="63"/>
      <c r="EQ177" s="63"/>
      <c r="ER177" s="63"/>
      <c r="ES177" s="63"/>
      <c r="ET177" s="63"/>
      <c r="EU177" s="63"/>
      <c r="EV177" s="63"/>
      <c r="EW177" s="63"/>
      <c r="EX177" s="63"/>
      <c r="EY177" s="63"/>
      <c r="EZ177" s="63"/>
      <c r="FA177" s="63"/>
      <c r="FB177" s="63"/>
      <c r="FC177" s="63"/>
      <c r="FD177" s="63"/>
      <c r="FE177" s="63"/>
      <c r="FF177" s="63"/>
      <c r="FG177" s="63"/>
      <c r="FH177" s="63"/>
      <c r="FI177" s="63"/>
      <c r="FJ177" s="63"/>
      <c r="FK177" s="63"/>
      <c r="FL177" s="63"/>
      <c r="FM177" s="63"/>
      <c r="FN177" s="63"/>
      <c r="FO177" s="63"/>
      <c r="FP177" s="63"/>
      <c r="FQ177" s="63"/>
      <c r="FR177" s="63"/>
      <c r="FS177" s="63"/>
      <c r="FT177" s="63"/>
      <c r="FU177" s="63"/>
      <c r="FV177" s="63"/>
      <c r="FW177" s="63"/>
      <c r="FX177" s="63"/>
      <c r="FY177" s="63"/>
      <c r="FZ177" s="63"/>
      <c r="GA177" s="63"/>
      <c r="GB177" s="63"/>
      <c r="GC177" s="63"/>
      <c r="GD177" s="63"/>
      <c r="GE177" s="63"/>
      <c r="GF177" s="63"/>
      <c r="GG177" s="63"/>
      <c r="GH177" s="63"/>
      <c r="GI177" s="63"/>
      <c r="GJ177" s="63"/>
      <c r="GK177" s="63"/>
      <c r="GL177" s="63"/>
      <c r="GM177" s="63"/>
      <c r="GN177" s="63"/>
      <c r="GO177" s="63"/>
      <c r="GP177" s="63"/>
      <c r="GQ177" s="63"/>
      <c r="GR177" s="63"/>
      <c r="GS177" s="63"/>
      <c r="GT177" s="63"/>
      <c r="GU177" s="63"/>
      <c r="GV177" s="63"/>
      <c r="GW177" s="63"/>
      <c r="GX177" s="63"/>
      <c r="GY177" s="63"/>
      <c r="GZ177" s="63"/>
      <c r="HA177" s="63"/>
      <c r="HB177" s="63"/>
      <c r="HC177" s="63"/>
      <c r="HD177" s="63"/>
      <c r="HE177" s="63"/>
      <c r="HF177" s="63"/>
      <c r="HG177" s="63"/>
      <c r="HH177" s="63"/>
      <c r="HI177" s="63"/>
      <c r="HJ177" s="63"/>
      <c r="HK177" s="63"/>
      <c r="HL177" s="63"/>
      <c r="HM177" s="63"/>
      <c r="HN177" s="63"/>
      <c r="HO177" s="63"/>
      <c r="HP177" s="63"/>
      <c r="HQ177" s="63"/>
      <c r="HR177" s="63"/>
      <c r="HS177" s="63"/>
      <c r="HT177" s="63"/>
      <c r="HU177" s="63"/>
      <c r="HV177" s="63"/>
      <c r="HW177" s="63"/>
      <c r="HX177" s="63"/>
      <c r="HY177" s="63"/>
      <c r="HZ177" s="63"/>
      <c r="IA177" s="63"/>
      <c r="IB177" s="63"/>
      <c r="IC177" s="63"/>
      <c r="ID177" s="63"/>
      <c r="IE177" s="63"/>
    </row>
    <row r="178" spans="1:239" s="285" customFormat="1" ht="17" hidden="1" customHeight="1" outlineLevel="1" x14ac:dyDescent="0.15">
      <c r="A178" s="800"/>
      <c r="D178" s="366" t="s">
        <v>77</v>
      </c>
      <c r="S178" s="285" t="s">
        <v>31</v>
      </c>
      <c r="AA178" s="286">
        <f>AA69</f>
        <v>0</v>
      </c>
      <c r="AB178" s="286"/>
      <c r="AC178" s="286"/>
      <c r="AD178" s="286"/>
      <c r="AE178" s="286"/>
      <c r="AF178" s="286"/>
      <c r="AG178" s="286"/>
      <c r="AH178" s="287"/>
      <c r="AI178" s="287"/>
      <c r="AJ178" s="287"/>
      <c r="AT178" s="286">
        <f>AT69</f>
        <v>0</v>
      </c>
      <c r="AU178" s="286"/>
      <c r="AV178" s="286"/>
      <c r="AW178" s="286"/>
      <c r="AX178" s="286"/>
      <c r="AY178" s="286"/>
      <c r="AZ178" s="286"/>
      <c r="BA178" s="287"/>
      <c r="BB178" s="287"/>
      <c r="BC178" s="287"/>
      <c r="BL178" s="800"/>
      <c r="BM178" s="800"/>
      <c r="BN178" s="800"/>
      <c r="BO178" s="800"/>
      <c r="BP178" s="800"/>
      <c r="BQ178" s="800"/>
      <c r="BR178" s="800"/>
      <c r="BS178" s="800"/>
      <c r="BT178" s="800"/>
      <c r="BU178" s="800"/>
      <c r="BV178" s="800"/>
      <c r="BW178" s="800"/>
      <c r="BX178" s="800"/>
      <c r="BY178" s="800"/>
      <c r="BZ178" s="800"/>
      <c r="CA178" s="800"/>
      <c r="CB178" s="800"/>
      <c r="CC178" s="800"/>
      <c r="CD178" s="800"/>
      <c r="CE178" s="800"/>
      <c r="CF178" s="800"/>
      <c r="CG178" s="800"/>
      <c r="CH178" s="800"/>
      <c r="CI178" s="800"/>
      <c r="CJ178" s="800"/>
      <c r="CK178" s="800"/>
      <c r="CL178" s="800"/>
      <c r="CM178" s="800"/>
      <c r="CN178" s="800"/>
      <c r="CO178" s="800"/>
      <c r="CP178" s="800"/>
      <c r="CQ178" s="800"/>
      <c r="CR178" s="800"/>
      <c r="CS178" s="800"/>
      <c r="CT178" s="800"/>
      <c r="CU178" s="800"/>
      <c r="CV178" s="800"/>
      <c r="CW178" s="800"/>
      <c r="CX178" s="800"/>
      <c r="CY178" s="800"/>
      <c r="CZ178" s="800"/>
      <c r="DA178" s="800"/>
      <c r="DB178" s="800"/>
      <c r="DC178" s="800"/>
      <c r="DD178" s="800"/>
      <c r="DE178" s="800"/>
      <c r="DF178" s="800"/>
      <c r="DG178" s="800"/>
      <c r="DH178" s="800"/>
      <c r="DI178" s="800"/>
      <c r="DJ178" s="800"/>
      <c r="DK178" s="800"/>
      <c r="DL178" s="800"/>
      <c r="DM178" s="800"/>
      <c r="DN178" s="800"/>
      <c r="DO178" s="800"/>
      <c r="DP178" s="800"/>
      <c r="DQ178" s="800"/>
      <c r="DR178" s="800"/>
      <c r="DS178" s="800"/>
      <c r="DT178" s="800"/>
      <c r="DU178" s="800"/>
      <c r="DV178" s="800"/>
      <c r="DW178" s="800"/>
      <c r="DX178" s="800"/>
      <c r="DY178" s="800"/>
      <c r="DZ178" s="800"/>
      <c r="EA178" s="800"/>
      <c r="EB178" s="800"/>
      <c r="EC178" s="63"/>
      <c r="ED178" s="63"/>
      <c r="EE178" s="63"/>
      <c r="EF178" s="63"/>
      <c r="EG178" s="63"/>
      <c r="EH178" s="63"/>
      <c r="EI178" s="63"/>
      <c r="EJ178" s="63"/>
      <c r="EK178" s="63"/>
      <c r="EL178" s="63"/>
      <c r="EM178" s="63"/>
      <c r="EN178" s="63"/>
      <c r="EO178" s="63"/>
      <c r="EP178" s="63"/>
      <c r="EQ178" s="63"/>
      <c r="ER178" s="63"/>
      <c r="ES178" s="63"/>
      <c r="ET178" s="63"/>
      <c r="EU178" s="63"/>
      <c r="EV178" s="63"/>
      <c r="EW178" s="63"/>
      <c r="EX178" s="63"/>
      <c r="EY178" s="63"/>
      <c r="EZ178" s="63"/>
      <c r="FA178" s="63"/>
      <c r="FB178" s="63"/>
      <c r="FC178" s="63"/>
      <c r="FD178" s="63"/>
      <c r="FE178" s="63"/>
      <c r="FF178" s="63"/>
      <c r="FG178" s="63"/>
      <c r="FH178" s="63"/>
      <c r="FI178" s="63"/>
      <c r="FJ178" s="63"/>
      <c r="FK178" s="63"/>
      <c r="FL178" s="63"/>
      <c r="FM178" s="63"/>
      <c r="FN178" s="63"/>
      <c r="FO178" s="63"/>
      <c r="FP178" s="63"/>
      <c r="FQ178" s="63"/>
      <c r="FR178" s="63"/>
      <c r="FS178" s="63"/>
      <c r="FT178" s="63"/>
      <c r="FU178" s="63"/>
      <c r="FV178" s="63"/>
      <c r="FW178" s="63"/>
      <c r="FX178" s="63"/>
      <c r="FY178" s="63"/>
      <c r="FZ178" s="63"/>
      <c r="GA178" s="63"/>
      <c r="GB178" s="63"/>
      <c r="GC178" s="63"/>
      <c r="GD178" s="63"/>
      <c r="GE178" s="63"/>
      <c r="GF178" s="63"/>
      <c r="GG178" s="63"/>
      <c r="GH178" s="63"/>
      <c r="GI178" s="63"/>
      <c r="GJ178" s="63"/>
      <c r="GK178" s="63"/>
      <c r="GL178" s="63"/>
      <c r="GM178" s="63"/>
      <c r="GN178" s="63"/>
      <c r="GO178" s="63"/>
      <c r="GP178" s="63"/>
      <c r="GQ178" s="63"/>
      <c r="GR178" s="63"/>
      <c r="GS178" s="63"/>
      <c r="GT178" s="63"/>
      <c r="GU178" s="63"/>
      <c r="GV178" s="63"/>
      <c r="GW178" s="63"/>
      <c r="GX178" s="63"/>
      <c r="GY178" s="63"/>
      <c r="GZ178" s="63"/>
      <c r="HA178" s="63"/>
      <c r="HB178" s="63"/>
      <c r="HC178" s="63"/>
      <c r="HD178" s="63"/>
      <c r="HE178" s="63"/>
      <c r="HF178" s="63"/>
      <c r="HG178" s="63"/>
      <c r="HH178" s="63"/>
      <c r="HI178" s="63"/>
      <c r="HJ178" s="63"/>
      <c r="HK178" s="63"/>
      <c r="HL178" s="63"/>
      <c r="HM178" s="63"/>
      <c r="HN178" s="63"/>
      <c r="HO178" s="63"/>
      <c r="HP178" s="63"/>
      <c r="HQ178" s="63"/>
      <c r="HR178" s="63"/>
      <c r="HS178" s="63"/>
      <c r="HT178" s="63"/>
      <c r="HU178" s="63"/>
      <c r="HV178" s="63"/>
      <c r="HW178" s="63"/>
      <c r="HX178" s="63"/>
      <c r="HY178" s="63"/>
      <c r="HZ178" s="63"/>
      <c r="IA178" s="63"/>
      <c r="IB178" s="63"/>
      <c r="IC178" s="63"/>
      <c r="ID178" s="63"/>
      <c r="IE178" s="63"/>
    </row>
    <row r="179" spans="1:239" s="285" customFormat="1" ht="17" hidden="1" customHeight="1" outlineLevel="1" x14ac:dyDescent="0.15">
      <c r="A179" s="800"/>
      <c r="D179" s="366" t="s">
        <v>78</v>
      </c>
      <c r="S179" s="285" t="s">
        <v>31</v>
      </c>
      <c r="AA179" s="286">
        <f>AA70</f>
        <v>0</v>
      </c>
      <c r="AB179" s="286"/>
      <c r="AC179" s="286"/>
      <c r="AD179" s="286"/>
      <c r="AE179" s="286"/>
      <c r="AF179" s="286"/>
      <c r="AG179" s="286"/>
      <c r="AH179" s="287"/>
      <c r="AI179" s="287"/>
      <c r="AJ179" s="287"/>
      <c r="AT179" s="286">
        <f>AT70</f>
        <v>0</v>
      </c>
      <c r="AU179" s="286"/>
      <c r="AV179" s="286"/>
      <c r="AW179" s="286"/>
      <c r="AX179" s="286"/>
      <c r="AY179" s="286"/>
      <c r="AZ179" s="286"/>
      <c r="BA179" s="287"/>
      <c r="BB179" s="287"/>
      <c r="BC179" s="287"/>
      <c r="BL179" s="800"/>
      <c r="BM179" s="800"/>
      <c r="BN179" s="800"/>
      <c r="BO179" s="800"/>
      <c r="BP179" s="800"/>
      <c r="BQ179" s="800"/>
      <c r="BR179" s="800"/>
      <c r="BS179" s="800"/>
      <c r="BT179" s="800"/>
      <c r="BU179" s="800"/>
      <c r="BV179" s="800"/>
      <c r="BW179" s="800"/>
      <c r="BX179" s="800"/>
      <c r="BY179" s="800"/>
      <c r="BZ179" s="800"/>
      <c r="CA179" s="800"/>
      <c r="CB179" s="800"/>
      <c r="CC179" s="800"/>
      <c r="CD179" s="800"/>
      <c r="CE179" s="800"/>
      <c r="CF179" s="800"/>
      <c r="CG179" s="800"/>
      <c r="CH179" s="800"/>
      <c r="CI179" s="800"/>
      <c r="CJ179" s="800"/>
      <c r="CK179" s="800"/>
      <c r="CL179" s="800"/>
      <c r="CM179" s="800"/>
      <c r="CN179" s="800"/>
      <c r="CO179" s="800"/>
      <c r="CP179" s="800"/>
      <c r="CQ179" s="800"/>
      <c r="CR179" s="800"/>
      <c r="CS179" s="800"/>
      <c r="CT179" s="800"/>
      <c r="CU179" s="800"/>
      <c r="CV179" s="800"/>
      <c r="CW179" s="800"/>
      <c r="CX179" s="800"/>
      <c r="CY179" s="800"/>
      <c r="CZ179" s="800"/>
      <c r="DA179" s="800"/>
      <c r="DB179" s="800"/>
      <c r="DC179" s="800"/>
      <c r="DD179" s="800"/>
      <c r="DE179" s="800"/>
      <c r="DF179" s="800"/>
      <c r="DG179" s="800"/>
      <c r="DH179" s="800"/>
      <c r="DI179" s="800"/>
      <c r="DJ179" s="800"/>
      <c r="DK179" s="800"/>
      <c r="DL179" s="800"/>
      <c r="DM179" s="800"/>
      <c r="DN179" s="800"/>
      <c r="DO179" s="800"/>
      <c r="DP179" s="800"/>
      <c r="DQ179" s="800"/>
      <c r="DR179" s="800"/>
      <c r="DS179" s="800"/>
      <c r="DT179" s="800"/>
      <c r="DU179" s="800"/>
      <c r="DV179" s="800"/>
      <c r="DW179" s="800"/>
      <c r="DX179" s="800"/>
      <c r="DY179" s="800"/>
      <c r="DZ179" s="800"/>
      <c r="EA179" s="800"/>
      <c r="EB179" s="800"/>
      <c r="EC179" s="63"/>
      <c r="ED179" s="63"/>
      <c r="EE179" s="63"/>
      <c r="EF179" s="63"/>
      <c r="EG179" s="63"/>
      <c r="EH179" s="63"/>
      <c r="EI179" s="63"/>
      <c r="EJ179" s="63"/>
      <c r="EK179" s="63"/>
      <c r="EL179" s="63"/>
      <c r="EM179" s="63"/>
      <c r="EN179" s="63"/>
      <c r="EO179" s="63"/>
      <c r="EP179" s="63"/>
      <c r="EQ179" s="63"/>
      <c r="ER179" s="63"/>
      <c r="ES179" s="63"/>
      <c r="ET179" s="63"/>
      <c r="EU179" s="63"/>
      <c r="EV179" s="63"/>
      <c r="EW179" s="63"/>
      <c r="EX179" s="63"/>
      <c r="EY179" s="63"/>
      <c r="EZ179" s="63"/>
      <c r="FA179" s="63"/>
      <c r="FB179" s="63"/>
      <c r="FC179" s="63"/>
      <c r="FD179" s="63"/>
      <c r="FE179" s="63"/>
      <c r="FF179" s="63"/>
      <c r="FG179" s="63"/>
      <c r="FH179" s="63"/>
      <c r="FI179" s="63"/>
      <c r="FJ179" s="63"/>
      <c r="FK179" s="63"/>
      <c r="FL179" s="63"/>
      <c r="FM179" s="63"/>
      <c r="FN179" s="63"/>
      <c r="FO179" s="63"/>
      <c r="FP179" s="63"/>
      <c r="FQ179" s="63"/>
      <c r="FR179" s="63"/>
      <c r="FS179" s="63"/>
      <c r="FT179" s="63"/>
      <c r="FU179" s="63"/>
      <c r="FV179" s="63"/>
      <c r="FW179" s="63"/>
      <c r="FX179" s="63"/>
      <c r="FY179" s="63"/>
      <c r="FZ179" s="63"/>
      <c r="GA179" s="63"/>
      <c r="GB179" s="63"/>
      <c r="GC179" s="63"/>
      <c r="GD179" s="63"/>
      <c r="GE179" s="63"/>
      <c r="GF179" s="63"/>
      <c r="GG179" s="63"/>
      <c r="GH179" s="63"/>
      <c r="GI179" s="63"/>
      <c r="GJ179" s="63"/>
      <c r="GK179" s="63"/>
      <c r="GL179" s="63"/>
      <c r="GM179" s="63"/>
      <c r="GN179" s="63"/>
      <c r="GO179" s="63"/>
      <c r="GP179" s="63"/>
      <c r="GQ179" s="63"/>
      <c r="GR179" s="63"/>
      <c r="GS179" s="63"/>
      <c r="GT179" s="63"/>
      <c r="GU179" s="63"/>
      <c r="GV179" s="63"/>
      <c r="GW179" s="63"/>
      <c r="GX179" s="63"/>
      <c r="GY179" s="63"/>
      <c r="GZ179" s="63"/>
      <c r="HA179" s="63"/>
      <c r="HB179" s="63"/>
      <c r="HC179" s="63"/>
      <c r="HD179" s="63"/>
      <c r="HE179" s="63"/>
      <c r="HF179" s="63"/>
      <c r="HG179" s="63"/>
      <c r="HH179" s="63"/>
      <c r="HI179" s="63"/>
      <c r="HJ179" s="63"/>
      <c r="HK179" s="63"/>
      <c r="HL179" s="63"/>
      <c r="HM179" s="63"/>
      <c r="HN179" s="63"/>
      <c r="HO179" s="63"/>
      <c r="HP179" s="63"/>
      <c r="HQ179" s="63"/>
      <c r="HR179" s="63"/>
      <c r="HS179" s="63"/>
      <c r="HT179" s="63"/>
      <c r="HU179" s="63"/>
      <c r="HV179" s="63"/>
      <c r="HW179" s="63"/>
      <c r="HX179" s="63"/>
      <c r="HY179" s="63"/>
      <c r="HZ179" s="63"/>
      <c r="IA179" s="63"/>
      <c r="IB179" s="63"/>
      <c r="IC179" s="63"/>
      <c r="ID179" s="63"/>
      <c r="IE179" s="63"/>
    </row>
    <row r="180" spans="1:239" ht="17" hidden="1" customHeight="1" outlineLevel="1" x14ac:dyDescent="0.15">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63"/>
      <c r="FC180" s="63"/>
      <c r="FD180" s="63"/>
      <c r="FE180" s="63"/>
      <c r="FF180" s="63"/>
      <c r="FG180" s="63"/>
      <c r="FH180" s="63"/>
      <c r="FI180" s="63"/>
      <c r="FJ180" s="63"/>
      <c r="FK180" s="63"/>
      <c r="FL180" s="63"/>
      <c r="FM180" s="63"/>
      <c r="FN180" s="63"/>
      <c r="FO180" s="63"/>
      <c r="FP180" s="63"/>
      <c r="FQ180" s="63"/>
      <c r="FR180" s="63"/>
      <c r="FS180" s="63"/>
      <c r="FT180" s="63"/>
      <c r="FU180" s="63"/>
      <c r="FV180" s="63"/>
      <c r="FW180" s="63"/>
      <c r="FX180" s="63"/>
      <c r="FY180" s="63"/>
      <c r="FZ180" s="63"/>
      <c r="GA180" s="63"/>
      <c r="GB180" s="63"/>
      <c r="GC180" s="63"/>
      <c r="GD180" s="63"/>
      <c r="GE180" s="63"/>
      <c r="GF180" s="63"/>
      <c r="GG180" s="63"/>
      <c r="GH180" s="63"/>
      <c r="GI180" s="63"/>
      <c r="GJ180" s="63"/>
      <c r="GK180" s="63"/>
      <c r="GL180" s="63"/>
      <c r="GM180" s="63"/>
      <c r="GN180" s="63"/>
      <c r="GO180" s="63"/>
      <c r="GP180" s="63"/>
      <c r="GQ180" s="63"/>
      <c r="GR180" s="63"/>
      <c r="GS180" s="63"/>
      <c r="GT180" s="63"/>
      <c r="GU180" s="63"/>
      <c r="GV180" s="63"/>
      <c r="GW180" s="63"/>
      <c r="GX180" s="63"/>
      <c r="GY180" s="63"/>
      <c r="GZ180" s="63"/>
      <c r="HA180" s="63"/>
      <c r="HB180" s="63"/>
      <c r="HC180" s="63"/>
      <c r="HD180" s="63"/>
      <c r="HE180" s="63"/>
      <c r="HF180" s="63"/>
      <c r="HG180" s="63"/>
      <c r="HH180" s="63"/>
      <c r="HI180" s="63"/>
      <c r="HJ180" s="63"/>
      <c r="HK180" s="63"/>
      <c r="HL180" s="63"/>
      <c r="HM180" s="63"/>
      <c r="HN180" s="63"/>
      <c r="HO180" s="63"/>
      <c r="HP180" s="63"/>
      <c r="HQ180" s="63"/>
      <c r="HR180" s="63"/>
      <c r="HS180" s="63"/>
      <c r="HT180" s="63"/>
      <c r="HU180" s="63"/>
      <c r="HV180" s="63"/>
      <c r="HW180" s="63"/>
      <c r="HX180" s="63"/>
      <c r="HY180" s="63"/>
      <c r="HZ180" s="63"/>
      <c r="IA180" s="63"/>
      <c r="IB180" s="63"/>
      <c r="IC180" s="63"/>
      <c r="ID180" s="63"/>
      <c r="IE180" s="63"/>
    </row>
    <row r="181" spans="1:239" ht="17" hidden="1" customHeight="1" outlineLevel="1" x14ac:dyDescent="0.15">
      <c r="ED181" s="63"/>
      <c r="EE181" s="63"/>
      <c r="EF181" s="63"/>
      <c r="EG181" s="63"/>
      <c r="EH181" s="63"/>
      <c r="EI181" s="63"/>
      <c r="EJ181" s="63"/>
      <c r="EK181" s="63"/>
      <c r="EL181" s="63"/>
      <c r="EM181" s="63"/>
      <c r="EN181" s="63"/>
      <c r="EO181" s="63"/>
      <c r="EP181" s="63"/>
      <c r="EQ181" s="63"/>
      <c r="ER181" s="63"/>
      <c r="ES181" s="63"/>
      <c r="ET181" s="63"/>
      <c r="EU181" s="63"/>
      <c r="EV181" s="63"/>
      <c r="EW181" s="63"/>
      <c r="EX181" s="63"/>
      <c r="EY181" s="63"/>
      <c r="EZ181" s="63"/>
      <c r="FA181" s="63"/>
      <c r="FB181" s="63"/>
      <c r="FC181" s="63"/>
      <c r="FD181" s="63"/>
      <c r="FE181" s="63"/>
      <c r="FF181" s="63"/>
      <c r="FG181" s="63"/>
      <c r="FH181" s="63"/>
      <c r="FI181" s="63"/>
      <c r="FJ181" s="63"/>
      <c r="FK181" s="63"/>
      <c r="FL181" s="63"/>
      <c r="FM181" s="63"/>
      <c r="FN181" s="63"/>
      <c r="FO181" s="63"/>
      <c r="FP181" s="63"/>
      <c r="FQ181" s="63"/>
      <c r="FR181" s="63"/>
      <c r="FS181" s="63"/>
      <c r="FT181" s="63"/>
      <c r="FU181" s="63"/>
      <c r="FV181" s="63"/>
      <c r="FW181" s="63"/>
      <c r="FX181" s="63"/>
      <c r="FY181" s="63"/>
      <c r="FZ181" s="63"/>
      <c r="GA181" s="63"/>
      <c r="GB181" s="63"/>
      <c r="GC181" s="63"/>
      <c r="GD181" s="63"/>
      <c r="GE181" s="63"/>
      <c r="GF181" s="63"/>
      <c r="GG181" s="63"/>
      <c r="GH181" s="63"/>
      <c r="GI181" s="63"/>
      <c r="GJ181" s="63"/>
      <c r="GK181" s="63"/>
      <c r="GL181" s="63"/>
      <c r="GM181" s="63"/>
      <c r="GN181" s="63"/>
      <c r="GO181" s="63"/>
      <c r="GP181" s="63"/>
      <c r="GQ181" s="63"/>
      <c r="GR181" s="63"/>
      <c r="GS181" s="63"/>
      <c r="GT181" s="63"/>
      <c r="GU181" s="63"/>
      <c r="GV181" s="63"/>
      <c r="GW181" s="63"/>
      <c r="GX181" s="63"/>
      <c r="GY181" s="63"/>
      <c r="GZ181" s="63"/>
      <c r="HA181" s="63"/>
      <c r="HB181" s="63"/>
      <c r="HC181" s="63"/>
      <c r="HD181" s="63"/>
      <c r="HE181" s="63"/>
      <c r="HF181" s="63"/>
      <c r="HG181" s="63"/>
      <c r="HH181" s="63"/>
      <c r="HI181" s="63"/>
      <c r="HJ181" s="63"/>
      <c r="HK181" s="63"/>
      <c r="HL181" s="63"/>
      <c r="HM181" s="63"/>
      <c r="HN181" s="63"/>
      <c r="HO181" s="63"/>
      <c r="HP181" s="63"/>
      <c r="HQ181" s="63"/>
      <c r="HR181" s="63"/>
      <c r="HS181" s="63"/>
      <c r="HT181" s="63"/>
      <c r="HU181" s="63"/>
      <c r="HV181" s="63"/>
      <c r="HW181" s="63"/>
      <c r="HX181" s="63"/>
      <c r="HY181" s="63"/>
      <c r="HZ181" s="63"/>
      <c r="IA181" s="63"/>
      <c r="IB181" s="63"/>
      <c r="IC181" s="63"/>
      <c r="ID181" s="63"/>
      <c r="IE181" s="63"/>
    </row>
    <row r="182" spans="1:239" ht="17" hidden="1" customHeight="1" outlineLevel="1" x14ac:dyDescent="0.15">
      <c r="ED182" s="63"/>
      <c r="EE182" s="63"/>
      <c r="EF182" s="63"/>
      <c r="EG182" s="63"/>
      <c r="EH182" s="63"/>
      <c r="EI182" s="63"/>
      <c r="EJ182" s="63"/>
      <c r="EK182" s="63"/>
      <c r="EL182" s="63"/>
      <c r="EM182" s="63"/>
      <c r="EN182" s="63"/>
      <c r="EO182" s="63"/>
      <c r="EP182" s="63"/>
      <c r="EQ182" s="63"/>
      <c r="ER182" s="63"/>
      <c r="ES182" s="63"/>
      <c r="ET182" s="63"/>
      <c r="EU182" s="63"/>
      <c r="EV182" s="63"/>
      <c r="EW182" s="63"/>
      <c r="EX182" s="63"/>
      <c r="EY182" s="63"/>
      <c r="EZ182" s="63"/>
      <c r="FA182" s="63"/>
      <c r="FB182" s="63"/>
      <c r="FC182" s="63"/>
      <c r="FD182" s="63"/>
      <c r="FE182" s="63"/>
      <c r="FF182" s="63"/>
      <c r="FG182" s="63"/>
      <c r="FH182" s="63"/>
      <c r="FI182" s="63"/>
      <c r="FJ182" s="63"/>
      <c r="FK182" s="63"/>
      <c r="FL182" s="63"/>
      <c r="FM182" s="63"/>
      <c r="FN182" s="63"/>
      <c r="FO182" s="63"/>
      <c r="FP182" s="63"/>
      <c r="FQ182" s="63"/>
      <c r="FR182" s="63"/>
      <c r="FS182" s="63"/>
      <c r="FT182" s="63"/>
      <c r="FU182" s="63"/>
      <c r="FV182" s="63"/>
      <c r="FW182" s="63"/>
      <c r="FX182" s="63"/>
      <c r="FY182" s="63"/>
      <c r="FZ182" s="63"/>
      <c r="GA182" s="63"/>
      <c r="GB182" s="63"/>
      <c r="GC182" s="63"/>
      <c r="GD182" s="63"/>
      <c r="GE182" s="63"/>
      <c r="GF182" s="63"/>
      <c r="GG182" s="63"/>
      <c r="GH182" s="63"/>
      <c r="GI182" s="63"/>
      <c r="GJ182" s="63"/>
      <c r="GK182" s="63"/>
      <c r="GL182" s="63"/>
      <c r="GM182" s="63"/>
      <c r="GN182" s="63"/>
      <c r="GO182" s="63"/>
      <c r="GP182" s="63"/>
      <c r="GQ182" s="63"/>
      <c r="GR182" s="63"/>
      <c r="GS182" s="63"/>
      <c r="GT182" s="63"/>
      <c r="GU182" s="63"/>
      <c r="GV182" s="63"/>
      <c r="GW182" s="63"/>
      <c r="GX182" s="63"/>
      <c r="GY182" s="63"/>
      <c r="GZ182" s="63"/>
      <c r="HA182" s="63"/>
      <c r="HB182" s="63"/>
      <c r="HC182" s="63"/>
      <c r="HD182" s="63"/>
      <c r="HE182" s="63"/>
      <c r="HF182" s="63"/>
      <c r="HG182" s="63"/>
      <c r="HH182" s="63"/>
      <c r="HI182" s="63"/>
      <c r="HJ182" s="63"/>
      <c r="HK182" s="63"/>
      <c r="HL182" s="63"/>
      <c r="HM182" s="63"/>
      <c r="HN182" s="63"/>
      <c r="HO182" s="63"/>
      <c r="HP182" s="63"/>
      <c r="HQ182" s="63"/>
      <c r="HR182" s="63"/>
      <c r="HS182" s="63"/>
      <c r="HT182" s="63"/>
      <c r="HU182" s="63"/>
      <c r="HV182" s="63"/>
      <c r="HW182" s="63"/>
      <c r="HX182" s="63"/>
      <c r="HY182" s="63"/>
      <c r="HZ182" s="63"/>
      <c r="IA182" s="63"/>
      <c r="IB182" s="63"/>
      <c r="IC182" s="63"/>
      <c r="ID182" s="63"/>
      <c r="IE182" s="63"/>
    </row>
    <row r="183" spans="1:239" ht="17" hidden="1" customHeight="1" outlineLevel="1" x14ac:dyDescent="0.15">
      <c r="ED183" s="63"/>
      <c r="EE183" s="63"/>
      <c r="EF183" s="63"/>
      <c r="EG183" s="63"/>
      <c r="EH183" s="63"/>
      <c r="EI183" s="63"/>
      <c r="EJ183" s="63"/>
      <c r="EK183" s="63"/>
      <c r="EL183" s="63"/>
      <c r="EM183" s="63"/>
      <c r="EN183" s="63"/>
      <c r="EO183" s="63"/>
      <c r="EP183" s="63"/>
      <c r="EQ183" s="63"/>
      <c r="ER183" s="63"/>
      <c r="ES183" s="63"/>
      <c r="ET183" s="63"/>
      <c r="EU183" s="63"/>
      <c r="EV183" s="63"/>
      <c r="EW183" s="63"/>
      <c r="EX183" s="63"/>
      <c r="EY183" s="63"/>
      <c r="EZ183" s="63"/>
      <c r="FA183" s="63"/>
      <c r="FB183" s="63"/>
      <c r="FC183" s="63"/>
      <c r="FD183" s="63"/>
      <c r="FE183" s="63"/>
      <c r="FF183" s="63"/>
      <c r="FG183" s="63"/>
      <c r="FH183" s="63"/>
      <c r="FI183" s="63"/>
      <c r="FJ183" s="63"/>
      <c r="FK183" s="63"/>
      <c r="FL183" s="63"/>
      <c r="FM183" s="63"/>
      <c r="FN183" s="63"/>
      <c r="FO183" s="63"/>
      <c r="FP183" s="63"/>
      <c r="FQ183" s="63"/>
      <c r="FR183" s="63"/>
      <c r="FS183" s="63"/>
      <c r="FT183" s="63"/>
      <c r="FU183" s="63"/>
      <c r="FV183" s="63"/>
      <c r="FW183" s="63"/>
      <c r="FX183" s="63"/>
      <c r="FY183" s="63"/>
      <c r="FZ183" s="63"/>
      <c r="GA183" s="63"/>
      <c r="GB183" s="63"/>
      <c r="GC183" s="63"/>
      <c r="GD183" s="63"/>
      <c r="GE183" s="63"/>
      <c r="GF183" s="63"/>
      <c r="GG183" s="63"/>
      <c r="GH183" s="63"/>
      <c r="GI183" s="63"/>
      <c r="GJ183" s="63"/>
      <c r="GK183" s="63"/>
      <c r="GL183" s="63"/>
      <c r="GM183" s="63"/>
      <c r="GN183" s="63"/>
      <c r="GO183" s="63"/>
      <c r="GP183" s="63"/>
      <c r="GQ183" s="63"/>
      <c r="GR183" s="63"/>
      <c r="GS183" s="63"/>
      <c r="GT183" s="63"/>
      <c r="GU183" s="63"/>
      <c r="GV183" s="63"/>
      <c r="GW183" s="63"/>
      <c r="GX183" s="63"/>
      <c r="GY183" s="63"/>
      <c r="GZ183" s="63"/>
      <c r="HA183" s="63"/>
      <c r="HB183" s="63"/>
      <c r="HC183" s="63"/>
      <c r="HD183" s="63"/>
      <c r="HE183" s="63"/>
      <c r="HF183" s="63"/>
      <c r="HG183" s="63"/>
      <c r="HH183" s="63"/>
      <c r="HI183" s="63"/>
      <c r="HJ183" s="63"/>
      <c r="HK183" s="63"/>
      <c r="HL183" s="63"/>
      <c r="HM183" s="63"/>
      <c r="HN183" s="63"/>
      <c r="HO183" s="63"/>
      <c r="HP183" s="63"/>
      <c r="HQ183" s="63"/>
      <c r="HR183" s="63"/>
      <c r="HS183" s="63"/>
      <c r="HT183" s="63"/>
      <c r="HU183" s="63"/>
      <c r="HV183" s="63"/>
      <c r="HW183" s="63"/>
      <c r="HX183" s="63"/>
      <c r="HY183" s="63"/>
      <c r="HZ183" s="63"/>
      <c r="IA183" s="63"/>
      <c r="IB183" s="63"/>
      <c r="IC183" s="63"/>
      <c r="ID183" s="63"/>
      <c r="IE183" s="63"/>
    </row>
    <row r="184" spans="1:239" ht="17" hidden="1" customHeight="1" outlineLevel="1" x14ac:dyDescent="0.15">
      <c r="ED184" s="63"/>
      <c r="EE184" s="63"/>
      <c r="EF184" s="63"/>
      <c r="EG184" s="63"/>
      <c r="EH184" s="63"/>
      <c r="EI184" s="63"/>
      <c r="EJ184" s="63"/>
      <c r="EK184" s="63"/>
      <c r="EL184" s="63"/>
      <c r="EM184" s="63"/>
      <c r="EN184" s="63"/>
      <c r="EO184" s="63"/>
      <c r="EP184" s="63"/>
      <c r="EQ184" s="63"/>
      <c r="ER184" s="63"/>
      <c r="ES184" s="63"/>
      <c r="ET184" s="63"/>
      <c r="EU184" s="63"/>
      <c r="EV184" s="63"/>
      <c r="EW184" s="63"/>
      <c r="EX184" s="63"/>
      <c r="EY184" s="63"/>
      <c r="EZ184" s="63"/>
      <c r="FA184" s="63"/>
      <c r="FB184" s="63"/>
      <c r="FC184" s="63"/>
      <c r="FD184" s="63"/>
      <c r="FE184" s="63"/>
      <c r="FF184" s="63"/>
      <c r="FG184" s="63"/>
      <c r="FH184" s="63"/>
      <c r="FI184" s="63"/>
      <c r="FJ184" s="63"/>
      <c r="FK184" s="63"/>
      <c r="FL184" s="63"/>
      <c r="FM184" s="63"/>
      <c r="FN184" s="63"/>
      <c r="FO184" s="63"/>
      <c r="FP184" s="63"/>
      <c r="FQ184" s="63"/>
      <c r="FR184" s="63"/>
      <c r="FS184" s="63"/>
      <c r="FT184" s="63"/>
      <c r="FU184" s="63"/>
      <c r="FV184" s="63"/>
      <c r="FW184" s="63"/>
      <c r="FX184" s="63"/>
      <c r="FY184" s="63"/>
      <c r="FZ184" s="63"/>
      <c r="GA184" s="63"/>
      <c r="GB184" s="63"/>
      <c r="GC184" s="63"/>
      <c r="GD184" s="63"/>
      <c r="GE184" s="63"/>
      <c r="GF184" s="63"/>
      <c r="GG184" s="63"/>
      <c r="GH184" s="63"/>
      <c r="GI184" s="63"/>
      <c r="GJ184" s="63"/>
      <c r="GK184" s="63"/>
      <c r="GL184" s="63"/>
      <c r="GM184" s="63"/>
      <c r="GN184" s="63"/>
      <c r="GO184" s="63"/>
      <c r="GP184" s="63"/>
      <c r="GQ184" s="63"/>
      <c r="GR184" s="63"/>
      <c r="GS184" s="63"/>
      <c r="GT184" s="63"/>
      <c r="GU184" s="63"/>
      <c r="GV184" s="63"/>
      <c r="GW184" s="63"/>
      <c r="GX184" s="63"/>
      <c r="GY184" s="63"/>
      <c r="GZ184" s="63"/>
      <c r="HA184" s="63"/>
      <c r="HB184" s="63"/>
      <c r="HC184" s="63"/>
      <c r="HD184" s="63"/>
      <c r="HE184" s="63"/>
      <c r="HF184" s="63"/>
      <c r="HG184" s="63"/>
      <c r="HH184" s="63"/>
      <c r="HI184" s="63"/>
      <c r="HJ184" s="63"/>
      <c r="HK184" s="63"/>
      <c r="HL184" s="63"/>
      <c r="HM184" s="63"/>
      <c r="HN184" s="63"/>
      <c r="HO184" s="63"/>
      <c r="HP184" s="63"/>
      <c r="HQ184" s="63"/>
      <c r="HR184" s="63"/>
      <c r="HS184" s="63"/>
      <c r="HT184" s="63"/>
      <c r="HU184" s="63"/>
      <c r="HV184" s="63"/>
      <c r="HW184" s="63"/>
      <c r="HX184" s="63"/>
      <c r="HY184" s="63"/>
      <c r="HZ184" s="63"/>
      <c r="IA184" s="63"/>
      <c r="IB184" s="63"/>
      <c r="IC184" s="63"/>
      <c r="ID184" s="63"/>
      <c r="IE184" s="63"/>
    </row>
    <row r="185" spans="1:239" ht="17" hidden="1" customHeight="1" outlineLevel="1" x14ac:dyDescent="0.15">
      <c r="D185" s="161" t="s">
        <v>48</v>
      </c>
      <c r="ED185" s="63"/>
      <c r="EE185" s="63"/>
      <c r="EF185" s="63"/>
      <c r="EG185" s="63"/>
      <c r="EH185" s="63"/>
      <c r="EI185" s="63"/>
      <c r="EJ185" s="63"/>
      <c r="EK185" s="63"/>
      <c r="EL185" s="63"/>
      <c r="EM185" s="63"/>
      <c r="EN185" s="63"/>
      <c r="EO185" s="63"/>
      <c r="EP185" s="63"/>
      <c r="EQ185" s="63"/>
      <c r="ER185" s="63"/>
      <c r="ES185" s="63"/>
      <c r="ET185" s="63"/>
      <c r="EU185" s="63"/>
      <c r="EV185" s="63"/>
      <c r="EW185" s="63"/>
      <c r="EX185" s="63"/>
      <c r="EY185" s="63"/>
      <c r="EZ185" s="63"/>
      <c r="FA185" s="63"/>
      <c r="FB185" s="63"/>
      <c r="FC185" s="63"/>
      <c r="FD185" s="63"/>
      <c r="FE185" s="63"/>
      <c r="FF185" s="63"/>
      <c r="FG185" s="63"/>
      <c r="FH185" s="63"/>
      <c r="FI185" s="63"/>
      <c r="FJ185" s="63"/>
      <c r="FK185" s="63"/>
      <c r="FL185" s="63"/>
      <c r="FM185" s="63"/>
      <c r="FN185" s="63"/>
      <c r="FO185" s="63"/>
      <c r="FP185" s="63"/>
      <c r="FQ185" s="63"/>
      <c r="FR185" s="63"/>
      <c r="FS185" s="63"/>
      <c r="FT185" s="63"/>
      <c r="FU185" s="63"/>
      <c r="FV185" s="63"/>
      <c r="FW185" s="63"/>
      <c r="FX185" s="63"/>
      <c r="FY185" s="63"/>
      <c r="FZ185" s="63"/>
      <c r="GA185" s="63"/>
      <c r="GB185" s="63"/>
      <c r="GC185" s="63"/>
      <c r="GD185" s="63"/>
      <c r="GE185" s="63"/>
      <c r="GF185" s="63"/>
      <c r="GG185" s="63"/>
      <c r="GH185" s="63"/>
      <c r="GI185" s="63"/>
      <c r="GJ185" s="63"/>
      <c r="GK185" s="63"/>
      <c r="GL185" s="63"/>
      <c r="GM185" s="63"/>
      <c r="GN185" s="63"/>
      <c r="GO185" s="63"/>
      <c r="GP185" s="63"/>
      <c r="GQ185" s="63"/>
      <c r="GR185" s="63"/>
      <c r="GS185" s="63"/>
      <c r="GT185" s="63"/>
      <c r="GU185" s="63"/>
      <c r="GV185" s="63"/>
      <c r="GW185" s="63"/>
      <c r="GX185" s="63"/>
      <c r="GY185" s="63"/>
      <c r="GZ185" s="63"/>
      <c r="HA185" s="63"/>
      <c r="HB185" s="63"/>
      <c r="HC185" s="63"/>
      <c r="HD185" s="63"/>
      <c r="HE185" s="63"/>
      <c r="HF185" s="63"/>
      <c r="HG185" s="63"/>
      <c r="HH185" s="63"/>
      <c r="HI185" s="63"/>
      <c r="HJ185" s="63"/>
      <c r="HK185" s="63"/>
      <c r="HL185" s="63"/>
      <c r="HM185" s="63"/>
      <c r="HN185" s="63"/>
      <c r="HO185" s="63"/>
      <c r="HP185" s="63"/>
      <c r="HQ185" s="63"/>
      <c r="HR185" s="63"/>
      <c r="HS185" s="63"/>
      <c r="HT185" s="63"/>
      <c r="HU185" s="63"/>
      <c r="HV185" s="63"/>
      <c r="HW185" s="63"/>
      <c r="HX185" s="63"/>
      <c r="HY185" s="63"/>
      <c r="HZ185" s="63"/>
      <c r="IA185" s="63"/>
      <c r="IB185" s="63"/>
      <c r="IC185" s="63"/>
      <c r="ID185" s="63"/>
      <c r="IE185" s="63"/>
    </row>
    <row r="186" spans="1:239" ht="17" hidden="1" customHeight="1" outlineLevel="1" x14ac:dyDescent="0.15">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c r="FR186" s="63"/>
      <c r="FS186" s="63"/>
      <c r="FT186" s="63"/>
      <c r="FU186" s="63"/>
      <c r="FV186" s="63"/>
      <c r="FW186" s="63"/>
      <c r="FX186" s="63"/>
      <c r="FY186" s="63"/>
      <c r="FZ186" s="63"/>
      <c r="GA186" s="63"/>
      <c r="GB186" s="63"/>
      <c r="GC186" s="63"/>
      <c r="GD186" s="63"/>
      <c r="GE186" s="63"/>
      <c r="GF186" s="63"/>
      <c r="GG186" s="63"/>
      <c r="GH186" s="63"/>
      <c r="GI186" s="63"/>
      <c r="GJ186" s="63"/>
      <c r="GK186" s="63"/>
      <c r="GL186" s="63"/>
      <c r="GM186" s="63"/>
      <c r="GN186" s="63"/>
      <c r="GO186" s="63"/>
      <c r="GP186" s="63"/>
      <c r="GQ186" s="63"/>
      <c r="GR186" s="63"/>
      <c r="GS186" s="63"/>
      <c r="GT186" s="63"/>
      <c r="GU186" s="63"/>
      <c r="GV186" s="63"/>
      <c r="GW186" s="63"/>
      <c r="GX186" s="63"/>
      <c r="GY186" s="63"/>
      <c r="GZ186" s="63"/>
      <c r="HA186" s="63"/>
      <c r="HB186" s="63"/>
      <c r="HC186" s="63"/>
      <c r="HD186" s="63"/>
      <c r="HE186" s="63"/>
      <c r="HF186" s="63"/>
      <c r="HG186" s="63"/>
      <c r="HH186" s="63"/>
      <c r="HI186" s="63"/>
      <c r="HJ186" s="63"/>
      <c r="HK186" s="63"/>
      <c r="HL186" s="63"/>
      <c r="HM186" s="63"/>
      <c r="HN186" s="63"/>
      <c r="HO186" s="63"/>
      <c r="HP186" s="63"/>
      <c r="HQ186" s="63"/>
      <c r="HR186" s="63"/>
      <c r="HS186" s="63"/>
      <c r="HT186" s="63"/>
      <c r="HU186" s="63"/>
      <c r="HV186" s="63"/>
      <c r="HW186" s="63"/>
      <c r="HX186" s="63"/>
      <c r="HY186" s="63"/>
      <c r="HZ186" s="63"/>
      <c r="IA186" s="63"/>
      <c r="IB186" s="63"/>
      <c r="IC186" s="63"/>
      <c r="ID186" s="63"/>
      <c r="IE186" s="63"/>
    </row>
    <row r="187" spans="1:239" ht="17" hidden="1" customHeight="1" outlineLevel="1" x14ac:dyDescent="0.15">
      <c r="ED187" s="63"/>
      <c r="EE187" s="63"/>
      <c r="EF187" s="63"/>
      <c r="EG187" s="63"/>
      <c r="EH187" s="63"/>
      <c r="EI187" s="63"/>
      <c r="EJ187" s="63"/>
      <c r="EK187" s="63"/>
      <c r="EL187" s="63"/>
      <c r="EM187" s="63"/>
      <c r="EN187" s="63"/>
      <c r="EO187" s="63"/>
      <c r="EP187" s="63"/>
      <c r="EQ187" s="63"/>
      <c r="ER187" s="63"/>
      <c r="ES187" s="63"/>
      <c r="ET187" s="63"/>
      <c r="EU187" s="63"/>
      <c r="EV187" s="63"/>
      <c r="EW187" s="63"/>
      <c r="EX187" s="63"/>
      <c r="EY187" s="63"/>
      <c r="EZ187" s="63"/>
      <c r="FA187" s="63"/>
      <c r="FB187" s="63"/>
      <c r="FC187" s="63"/>
      <c r="FD187" s="63"/>
      <c r="FE187" s="63"/>
      <c r="FF187" s="63"/>
      <c r="FG187" s="63"/>
      <c r="FH187" s="63"/>
      <c r="FI187" s="63"/>
      <c r="FJ187" s="63"/>
      <c r="FK187" s="63"/>
      <c r="FL187" s="63"/>
      <c r="FM187" s="63"/>
      <c r="FN187" s="63"/>
      <c r="FO187" s="63"/>
      <c r="FP187" s="63"/>
      <c r="FQ187" s="63"/>
      <c r="FR187" s="63"/>
      <c r="FS187" s="63"/>
      <c r="FT187" s="63"/>
      <c r="FU187" s="63"/>
      <c r="FV187" s="63"/>
      <c r="FW187" s="63"/>
      <c r="FX187" s="63"/>
      <c r="FY187" s="63"/>
      <c r="FZ187" s="63"/>
      <c r="GA187" s="63"/>
      <c r="GB187" s="63"/>
      <c r="GC187" s="63"/>
      <c r="GD187" s="63"/>
      <c r="GE187" s="63"/>
      <c r="GF187" s="63"/>
      <c r="GG187" s="63"/>
      <c r="GH187" s="63"/>
      <c r="GI187" s="63"/>
      <c r="GJ187" s="63"/>
      <c r="GK187" s="63"/>
      <c r="GL187" s="63"/>
      <c r="GM187" s="63"/>
      <c r="GN187" s="63"/>
      <c r="GO187" s="63"/>
      <c r="GP187" s="63"/>
      <c r="GQ187" s="63"/>
      <c r="GR187" s="63"/>
      <c r="GS187" s="63"/>
      <c r="GT187" s="63"/>
      <c r="GU187" s="63"/>
      <c r="GV187" s="63"/>
      <c r="GW187" s="63"/>
      <c r="GX187" s="63"/>
      <c r="GY187" s="63"/>
      <c r="GZ187" s="63"/>
      <c r="HA187" s="63"/>
      <c r="HB187" s="63"/>
      <c r="HC187" s="63"/>
      <c r="HD187" s="63"/>
      <c r="HE187" s="63"/>
      <c r="HF187" s="63"/>
      <c r="HG187" s="63"/>
      <c r="HH187" s="63"/>
      <c r="HI187" s="63"/>
      <c r="HJ187" s="63"/>
      <c r="HK187" s="63"/>
      <c r="HL187" s="63"/>
      <c r="HM187" s="63"/>
      <c r="HN187" s="63"/>
      <c r="HO187" s="63"/>
      <c r="HP187" s="63"/>
      <c r="HQ187" s="63"/>
      <c r="HR187" s="63"/>
      <c r="HS187" s="63"/>
      <c r="HT187" s="63"/>
      <c r="HU187" s="63"/>
      <c r="HV187" s="63"/>
      <c r="HW187" s="63"/>
      <c r="HX187" s="63"/>
      <c r="HY187" s="63"/>
      <c r="HZ187" s="63"/>
      <c r="IA187" s="63"/>
      <c r="IB187" s="63"/>
      <c r="IC187" s="63"/>
      <c r="ID187" s="63"/>
      <c r="IE187" s="63"/>
    </row>
    <row r="188" spans="1:239" ht="17" hidden="1" customHeight="1" outlineLevel="1" x14ac:dyDescent="0.15">
      <c r="D188" s="367" t="s">
        <v>66</v>
      </c>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4"/>
      <c r="AM188" s="64"/>
      <c r="AN188" s="63"/>
      <c r="AQ188" s="63"/>
      <c r="AR188" s="63"/>
      <c r="AS188" s="63"/>
      <c r="AT188" s="63"/>
      <c r="AU188" s="63"/>
      <c r="AV188" s="63"/>
      <c r="AW188" s="63"/>
      <c r="AX188" s="63"/>
      <c r="AY188" s="63"/>
      <c r="AZ188" s="63"/>
      <c r="BA188" s="63"/>
      <c r="BB188" s="63"/>
      <c r="BC188" s="63"/>
      <c r="BD188" s="63"/>
      <c r="BE188" s="64"/>
      <c r="BF188" s="63"/>
      <c r="ED188" s="63"/>
      <c r="EE188" s="63"/>
      <c r="EF188" s="63"/>
      <c r="EG188" s="63"/>
      <c r="EH188" s="63"/>
      <c r="EI188" s="63"/>
      <c r="EJ188" s="63"/>
      <c r="EK188" s="63"/>
      <c r="EL188" s="63"/>
      <c r="EM188" s="63"/>
      <c r="EN188" s="63"/>
      <c r="EO188" s="63"/>
      <c r="EP188" s="63"/>
      <c r="EQ188" s="63"/>
      <c r="ER188" s="63"/>
      <c r="ES188" s="63"/>
      <c r="ET188" s="63"/>
      <c r="EU188" s="63"/>
      <c r="EV188" s="63"/>
      <c r="EW188" s="63"/>
      <c r="EX188" s="63"/>
      <c r="EY188" s="63"/>
      <c r="EZ188" s="63"/>
      <c r="FA188" s="63"/>
      <c r="FB188" s="63"/>
      <c r="FC188" s="63"/>
      <c r="FD188" s="63"/>
      <c r="FE188" s="63"/>
      <c r="FF188" s="63"/>
      <c r="FG188" s="63"/>
      <c r="FH188" s="63"/>
      <c r="FI188" s="63"/>
      <c r="FJ188" s="63"/>
      <c r="FK188" s="63"/>
      <c r="FL188" s="63"/>
      <c r="FM188" s="63"/>
      <c r="FN188" s="63"/>
      <c r="FO188" s="63"/>
      <c r="FP188" s="63"/>
      <c r="FQ188" s="63"/>
      <c r="FR188" s="63"/>
      <c r="FS188" s="63"/>
      <c r="FT188" s="63"/>
      <c r="FU188" s="63"/>
      <c r="FV188" s="63"/>
      <c r="FW188" s="63"/>
      <c r="FX188" s="63"/>
      <c r="FY188" s="63"/>
      <c r="FZ188" s="63"/>
      <c r="GA188" s="63"/>
      <c r="GB188" s="63"/>
      <c r="GC188" s="63"/>
      <c r="GD188" s="63"/>
      <c r="GE188" s="63"/>
      <c r="GF188" s="63"/>
      <c r="GG188" s="63"/>
      <c r="GH188" s="63"/>
      <c r="GI188" s="63"/>
      <c r="GJ188" s="63"/>
      <c r="GK188" s="63"/>
      <c r="GL188" s="63"/>
      <c r="GM188" s="63"/>
      <c r="GN188" s="63"/>
      <c r="GO188" s="63"/>
      <c r="GP188" s="63"/>
      <c r="GQ188" s="63"/>
      <c r="GR188" s="63"/>
      <c r="GS188" s="63"/>
      <c r="GT188" s="63"/>
      <c r="GU188" s="63"/>
      <c r="GV188" s="63"/>
      <c r="GW188" s="63"/>
      <c r="GX188" s="63"/>
      <c r="GY188" s="63"/>
      <c r="GZ188" s="63"/>
      <c r="HA188" s="63"/>
      <c r="HB188" s="63"/>
      <c r="HC188" s="63"/>
      <c r="HD188" s="63"/>
      <c r="HE188" s="63"/>
      <c r="HF188" s="63"/>
      <c r="HG188" s="63"/>
      <c r="HH188" s="63"/>
      <c r="HI188" s="63"/>
      <c r="HJ188" s="63"/>
      <c r="HK188" s="63"/>
      <c r="HL188" s="63"/>
      <c r="HM188" s="63"/>
      <c r="HN188" s="63"/>
      <c r="HO188" s="63"/>
      <c r="HP188" s="63"/>
      <c r="HQ188" s="63"/>
      <c r="HR188" s="63"/>
      <c r="HS188" s="63"/>
      <c r="HT188" s="63"/>
      <c r="HU188" s="63"/>
      <c r="HV188" s="63"/>
      <c r="HW188" s="63"/>
      <c r="HX188" s="63"/>
      <c r="HY188" s="63"/>
      <c r="HZ188" s="63"/>
      <c r="IA188" s="63"/>
      <c r="IB188" s="63"/>
      <c r="IC188" s="63"/>
      <c r="ID188" s="63"/>
      <c r="IE188" s="63"/>
    </row>
    <row r="189" spans="1:239" ht="17" hidden="1" customHeight="1" outlineLevel="1" x14ac:dyDescent="0.15">
      <c r="D189" s="73" t="str">
        <f>'1 System specification'!L195</f>
        <v>Supermercato</v>
      </c>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65"/>
      <c r="AM189" s="65"/>
      <c r="AN189" s="34"/>
      <c r="AQ189" s="34"/>
      <c r="AR189" s="34"/>
      <c r="AS189" s="34"/>
      <c r="AT189" s="34"/>
      <c r="AU189" s="34"/>
      <c r="AV189" s="34"/>
      <c r="AW189" s="34"/>
      <c r="AX189" s="34"/>
      <c r="AY189" s="34"/>
      <c r="AZ189" s="34"/>
      <c r="BA189" s="34"/>
      <c r="BB189" s="34"/>
      <c r="BC189" s="34"/>
      <c r="BD189" s="34"/>
      <c r="BE189" s="65"/>
      <c r="BF189" s="34"/>
      <c r="ED189" s="63"/>
      <c r="EE189" s="63"/>
      <c r="EF189" s="63"/>
      <c r="EG189" s="63"/>
      <c r="EH189" s="63"/>
      <c r="EI189" s="63"/>
      <c r="EJ189" s="63"/>
      <c r="EK189" s="63"/>
      <c r="EL189" s="63"/>
      <c r="EM189" s="63"/>
      <c r="EN189" s="63"/>
      <c r="EO189" s="63"/>
      <c r="EP189" s="63"/>
      <c r="EQ189" s="63"/>
      <c r="ER189" s="63"/>
      <c r="ES189" s="63"/>
      <c r="ET189" s="63"/>
      <c r="EU189" s="63"/>
      <c r="EV189" s="63"/>
      <c r="EW189" s="63"/>
      <c r="EX189" s="63"/>
      <c r="EY189" s="63"/>
      <c r="EZ189" s="63"/>
      <c r="FA189" s="63"/>
      <c r="FB189" s="63"/>
      <c r="FC189" s="63"/>
      <c r="FD189" s="63"/>
      <c r="FE189" s="63"/>
      <c r="FF189" s="63"/>
      <c r="FG189" s="63"/>
      <c r="FH189" s="63"/>
      <c r="FI189" s="63"/>
      <c r="FJ189" s="63"/>
      <c r="FK189" s="63"/>
      <c r="FL189" s="63"/>
      <c r="FM189" s="63"/>
      <c r="FN189" s="63"/>
      <c r="FO189" s="63"/>
      <c r="FP189" s="63"/>
      <c r="FQ189" s="63"/>
      <c r="FR189" s="63"/>
      <c r="FS189" s="63"/>
      <c r="FT189" s="63"/>
      <c r="FU189" s="63"/>
      <c r="FV189" s="63"/>
      <c r="FW189" s="63"/>
      <c r="FX189" s="63"/>
      <c r="FY189" s="63"/>
      <c r="FZ189" s="63"/>
      <c r="GA189" s="63"/>
      <c r="GB189" s="63"/>
      <c r="GC189" s="63"/>
      <c r="GD189" s="63"/>
      <c r="GE189" s="63"/>
      <c r="GF189" s="63"/>
      <c r="GG189" s="63"/>
      <c r="GH189" s="63"/>
      <c r="GI189" s="63"/>
      <c r="GJ189" s="63"/>
      <c r="GK189" s="63"/>
      <c r="GL189" s="63"/>
      <c r="GM189" s="63"/>
      <c r="GN189" s="63"/>
      <c r="GO189" s="63"/>
      <c r="GP189" s="63"/>
      <c r="GQ189" s="63"/>
      <c r="GR189" s="63"/>
      <c r="GS189" s="63"/>
      <c r="GT189" s="63"/>
      <c r="GU189" s="63"/>
      <c r="GV189" s="63"/>
      <c r="GW189" s="63"/>
      <c r="GX189" s="63"/>
      <c r="GY189" s="63"/>
      <c r="GZ189" s="63"/>
      <c r="HA189" s="63"/>
      <c r="HB189" s="63"/>
      <c r="HC189" s="63"/>
      <c r="HD189" s="63"/>
      <c r="HE189" s="63"/>
      <c r="HF189" s="63"/>
      <c r="HG189" s="63"/>
      <c r="HH189" s="63"/>
      <c r="HI189" s="63"/>
      <c r="HJ189" s="63"/>
      <c r="HK189" s="63"/>
      <c r="HL189" s="63"/>
      <c r="HM189" s="63"/>
      <c r="HN189" s="63"/>
      <c r="HO189" s="63"/>
      <c r="HP189" s="63"/>
      <c r="HQ189" s="63"/>
      <c r="HR189" s="63"/>
      <c r="HS189" s="63"/>
      <c r="HT189" s="63"/>
      <c r="HU189" s="63"/>
      <c r="HV189" s="63"/>
      <c r="HW189" s="63"/>
      <c r="HX189" s="63"/>
      <c r="HY189" s="63"/>
      <c r="HZ189" s="63"/>
      <c r="IA189" s="63"/>
      <c r="IB189" s="63"/>
      <c r="IC189" s="63"/>
      <c r="ID189" s="63"/>
      <c r="IE189" s="63"/>
    </row>
    <row r="190" spans="1:239" ht="17" hidden="1" customHeight="1" outlineLevel="1" x14ac:dyDescent="0.15">
      <c r="D190" s="73" t="str">
        <f>'1 System specification'!L196</f>
        <v>Industria</v>
      </c>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c r="AC190" s="66"/>
      <c r="AD190" s="66"/>
      <c r="AE190" s="66"/>
      <c r="AF190" s="66"/>
      <c r="AG190" s="66"/>
      <c r="AH190" s="66"/>
      <c r="AI190" s="66"/>
      <c r="AJ190" s="66"/>
      <c r="AK190" s="66"/>
      <c r="AL190" s="67"/>
      <c r="AM190" s="67"/>
      <c r="AN190" s="66"/>
      <c r="AQ190" s="66"/>
      <c r="AR190" s="66"/>
      <c r="AS190" s="66"/>
      <c r="AT190" s="66"/>
      <c r="AU190" s="66"/>
      <c r="AV190" s="66"/>
      <c r="AW190" s="66"/>
      <c r="AX190" s="66"/>
      <c r="AY190" s="66"/>
      <c r="AZ190" s="66"/>
      <c r="BA190" s="66"/>
      <c r="BB190" s="66"/>
      <c r="BC190" s="66"/>
      <c r="BD190" s="66"/>
      <c r="BE190" s="67"/>
      <c r="BF190" s="66"/>
      <c r="ED190" s="63"/>
      <c r="EE190" s="63"/>
      <c r="EF190" s="63"/>
      <c r="EG190" s="63"/>
      <c r="EH190" s="63"/>
      <c r="EI190" s="63"/>
      <c r="EJ190" s="63"/>
      <c r="EK190" s="63"/>
      <c r="EL190" s="63"/>
      <c r="EM190" s="63"/>
      <c r="EN190" s="63"/>
      <c r="EO190" s="63"/>
      <c r="EP190" s="63"/>
      <c r="EQ190" s="63"/>
      <c r="ER190" s="63"/>
      <c r="ES190" s="63"/>
      <c r="ET190" s="63"/>
      <c r="EU190" s="63"/>
      <c r="EV190" s="63"/>
      <c r="EW190" s="63"/>
      <c r="EX190" s="63"/>
      <c r="EY190" s="63"/>
      <c r="EZ190" s="63"/>
      <c r="FA190" s="63"/>
      <c r="FB190" s="63"/>
      <c r="FC190" s="63"/>
      <c r="FD190" s="63"/>
      <c r="FE190" s="63"/>
      <c r="FF190" s="63"/>
      <c r="FG190" s="63"/>
      <c r="FH190" s="63"/>
      <c r="FI190" s="63"/>
      <c r="FJ190" s="63"/>
      <c r="FK190" s="63"/>
      <c r="FL190" s="63"/>
      <c r="FM190" s="63"/>
      <c r="FN190" s="63"/>
      <c r="FO190" s="63"/>
      <c r="FP190" s="63"/>
      <c r="FQ190" s="63"/>
      <c r="FR190" s="63"/>
      <c r="FS190" s="63"/>
      <c r="FT190" s="63"/>
      <c r="FU190" s="63"/>
      <c r="FV190" s="63"/>
      <c r="FW190" s="63"/>
      <c r="FX190" s="63"/>
      <c r="FY190" s="63"/>
      <c r="FZ190" s="63"/>
      <c r="GA190" s="63"/>
      <c r="GB190" s="63"/>
      <c r="GC190" s="63"/>
      <c r="GD190" s="63"/>
      <c r="GE190" s="63"/>
      <c r="GF190" s="63"/>
      <c r="GG190" s="63"/>
      <c r="GH190" s="63"/>
      <c r="GI190" s="63"/>
      <c r="GJ190" s="63"/>
      <c r="GK190" s="63"/>
      <c r="GL190" s="63"/>
      <c r="GM190" s="63"/>
      <c r="GN190" s="63"/>
      <c r="GO190" s="63"/>
      <c r="GP190" s="63"/>
      <c r="GQ190" s="63"/>
      <c r="GR190" s="63"/>
      <c r="GS190" s="63"/>
      <c r="GT190" s="63"/>
      <c r="GU190" s="63"/>
      <c r="GV190" s="63"/>
      <c r="GW190" s="63"/>
      <c r="GX190" s="63"/>
      <c r="GY190" s="63"/>
      <c r="GZ190" s="63"/>
      <c r="HA190" s="63"/>
      <c r="HB190" s="63"/>
      <c r="HC190" s="63"/>
      <c r="HD190" s="63"/>
      <c r="HE190" s="63"/>
      <c r="HF190" s="63"/>
      <c r="HG190" s="63"/>
      <c r="HH190" s="63"/>
      <c r="HI190" s="63"/>
      <c r="HJ190" s="63"/>
      <c r="HK190" s="63"/>
      <c r="HL190" s="63"/>
      <c r="HM190" s="63"/>
      <c r="HN190" s="63"/>
      <c r="HO190" s="63"/>
      <c r="HP190" s="63"/>
      <c r="HQ190" s="63"/>
      <c r="HR190" s="63"/>
      <c r="HS190" s="63"/>
      <c r="HT190" s="63"/>
      <c r="HU190" s="63"/>
      <c r="HV190" s="63"/>
      <c r="HW190" s="63"/>
      <c r="HX190" s="63"/>
      <c r="HY190" s="63"/>
      <c r="HZ190" s="63"/>
      <c r="IA190" s="63"/>
      <c r="IB190" s="63"/>
      <c r="IC190" s="63"/>
      <c r="ID190" s="63"/>
      <c r="IE190" s="63"/>
    </row>
    <row r="191" spans="1:239" ht="17" hidden="1" customHeight="1" outlineLevel="1" x14ac:dyDescent="0.15">
      <c r="D191" s="73" t="str">
        <f>'1 System specification'!L197</f>
        <v xml:space="preserve">Industria (raffreddatori di liquidi per freddo di processo) </v>
      </c>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65"/>
      <c r="AM191" s="65"/>
      <c r="AN191" s="34"/>
      <c r="AQ191" s="34"/>
      <c r="AR191" s="34"/>
      <c r="AS191" s="34"/>
      <c r="AT191" s="34"/>
      <c r="AU191" s="34"/>
      <c r="AV191" s="34"/>
      <c r="AW191" s="34"/>
      <c r="AX191" s="34"/>
      <c r="AY191" s="34"/>
      <c r="AZ191" s="34"/>
      <c r="BA191" s="34"/>
      <c r="BB191" s="34"/>
      <c r="BC191" s="34"/>
      <c r="BD191" s="34"/>
      <c r="BE191" s="65"/>
      <c r="BF191" s="34"/>
      <c r="ED191" s="63"/>
      <c r="EE191" s="63"/>
      <c r="EF191" s="63"/>
      <c r="EG191" s="63"/>
      <c r="EH191" s="63"/>
      <c r="EI191" s="63"/>
      <c r="EJ191" s="63"/>
      <c r="EK191" s="63"/>
      <c r="EL191" s="63"/>
      <c r="EM191" s="63"/>
      <c r="EN191" s="63"/>
      <c r="EO191" s="63"/>
      <c r="EP191" s="63"/>
      <c r="EQ191" s="63"/>
      <c r="ER191" s="63"/>
      <c r="ES191" s="63"/>
      <c r="ET191" s="63"/>
      <c r="EU191" s="63"/>
      <c r="EV191" s="63"/>
      <c r="EW191" s="63"/>
      <c r="EX191" s="63"/>
      <c r="EY191" s="63"/>
      <c r="EZ191" s="63"/>
      <c r="FA191" s="63"/>
      <c r="FB191" s="63"/>
      <c r="FC191" s="63"/>
      <c r="FD191" s="63"/>
      <c r="FE191" s="63"/>
      <c r="FF191" s="63"/>
      <c r="FG191" s="63"/>
      <c r="FH191" s="63"/>
      <c r="FI191" s="63"/>
      <c r="FJ191" s="63"/>
      <c r="FK191" s="63"/>
      <c r="FL191" s="63"/>
      <c r="FM191" s="63"/>
      <c r="FN191" s="63"/>
      <c r="FO191" s="63"/>
      <c r="FP191" s="63"/>
      <c r="FQ191" s="63"/>
      <c r="FR191" s="63"/>
      <c r="FS191" s="63"/>
      <c r="FT191" s="63"/>
      <c r="FU191" s="63"/>
      <c r="FV191" s="63"/>
      <c r="FW191" s="63"/>
      <c r="FX191" s="63"/>
      <c r="FY191" s="63"/>
      <c r="FZ191" s="63"/>
      <c r="GA191" s="63"/>
      <c r="GB191" s="63"/>
      <c r="GC191" s="63"/>
      <c r="GD191" s="63"/>
      <c r="GE191" s="63"/>
      <c r="GF191" s="63"/>
      <c r="GG191" s="63"/>
      <c r="GH191" s="63"/>
      <c r="GI191" s="63"/>
      <c r="GJ191" s="63"/>
      <c r="GK191" s="63"/>
      <c r="GL191" s="63"/>
      <c r="GM191" s="63"/>
      <c r="GN191" s="63"/>
      <c r="GO191" s="63"/>
      <c r="GP191" s="63"/>
      <c r="GQ191" s="63"/>
      <c r="GR191" s="63"/>
      <c r="GS191" s="63"/>
      <c r="GT191" s="63"/>
      <c r="GU191" s="63"/>
      <c r="GV191" s="63"/>
      <c r="GW191" s="63"/>
      <c r="GX191" s="63"/>
      <c r="GY191" s="63"/>
      <c r="GZ191" s="63"/>
      <c r="HA191" s="63"/>
      <c r="HB191" s="63"/>
      <c r="HC191" s="63"/>
      <c r="HD191" s="63"/>
      <c r="HE191" s="63"/>
      <c r="HF191" s="63"/>
      <c r="HG191" s="63"/>
      <c r="HH191" s="63"/>
      <c r="HI191" s="63"/>
      <c r="HJ191" s="63"/>
      <c r="HK191" s="63"/>
      <c r="HL191" s="63"/>
      <c r="HM191" s="63"/>
      <c r="HN191" s="63"/>
      <c r="HO191" s="63"/>
      <c r="HP191" s="63"/>
      <c r="HQ191" s="63"/>
      <c r="HR191" s="63"/>
      <c r="HS191" s="63"/>
      <c r="HT191" s="63"/>
      <c r="HU191" s="63"/>
      <c r="HV191" s="63"/>
      <c r="HW191" s="63"/>
      <c r="HX191" s="63"/>
      <c r="HY191" s="63"/>
      <c r="HZ191" s="63"/>
      <c r="IA191" s="63"/>
      <c r="IB191" s="63"/>
      <c r="IC191" s="63"/>
      <c r="ID191" s="63"/>
      <c r="IE191" s="63"/>
    </row>
    <row r="192" spans="1:239" ht="17" hidden="1" customHeight="1" outlineLevel="1" x14ac:dyDescent="0.15">
      <c r="D192" s="73" t="str">
        <f>'1 System specification'!L198</f>
        <v>Commercio</v>
      </c>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65"/>
      <c r="AM192" s="65"/>
      <c r="AN192" s="34"/>
      <c r="AQ192" s="34"/>
      <c r="AR192" s="34"/>
      <c r="AS192" s="34"/>
      <c r="AT192" s="34"/>
      <c r="AU192" s="34"/>
      <c r="AV192" s="34"/>
      <c r="AW192" s="34"/>
      <c r="AX192" s="34"/>
      <c r="AY192" s="34"/>
      <c r="AZ192" s="34"/>
      <c r="BA192" s="34"/>
      <c r="BB192" s="34"/>
      <c r="BC192" s="34"/>
      <c r="BD192" s="34"/>
      <c r="BE192" s="65"/>
      <c r="BF192" s="34"/>
      <c r="ED192" s="63"/>
      <c r="EE192" s="63"/>
      <c r="EF192" s="63"/>
      <c r="EG192" s="63"/>
      <c r="EH192" s="63"/>
      <c r="EI192" s="63"/>
      <c r="EJ192" s="63"/>
      <c r="EK192" s="63"/>
      <c r="EL192" s="63"/>
      <c r="EM192" s="63"/>
      <c r="EN192" s="63"/>
      <c r="EO192" s="63"/>
      <c r="EP192" s="63"/>
      <c r="EQ192" s="63"/>
      <c r="ER192" s="63"/>
      <c r="ES192" s="63"/>
      <c r="ET192" s="63"/>
      <c r="EU192" s="63"/>
      <c r="EV192" s="63"/>
      <c r="EW192" s="63"/>
      <c r="EX192" s="63"/>
      <c r="EY192" s="63"/>
      <c r="EZ192" s="63"/>
      <c r="FA192" s="63"/>
      <c r="FB192" s="63"/>
      <c r="FC192" s="63"/>
      <c r="FD192" s="63"/>
      <c r="FE192" s="63"/>
      <c r="FF192" s="63"/>
      <c r="FG192" s="63"/>
      <c r="FH192" s="63"/>
      <c r="FI192" s="63"/>
      <c r="FJ192" s="63"/>
      <c r="FK192" s="63"/>
      <c r="FL192" s="63"/>
      <c r="FM192" s="63"/>
      <c r="FN192" s="63"/>
      <c r="FO192" s="63"/>
      <c r="FP192" s="63"/>
      <c r="FQ192" s="63"/>
      <c r="FR192" s="63"/>
      <c r="FS192" s="63"/>
      <c r="FT192" s="63"/>
      <c r="FU192" s="63"/>
      <c r="FV192" s="63"/>
      <c r="FW192" s="63"/>
      <c r="FX192" s="63"/>
      <c r="FY192" s="63"/>
      <c r="FZ192" s="63"/>
      <c r="GA192" s="63"/>
      <c r="GB192" s="63"/>
      <c r="GC192" s="63"/>
      <c r="GD192" s="63"/>
      <c r="GE192" s="63"/>
      <c r="GF192" s="63"/>
      <c r="GG192" s="63"/>
      <c r="GH192" s="63"/>
      <c r="GI192" s="63"/>
      <c r="GJ192" s="63"/>
      <c r="GK192" s="63"/>
      <c r="GL192" s="63"/>
      <c r="GM192" s="63"/>
      <c r="GN192" s="63"/>
      <c r="GO192" s="63"/>
      <c r="GP192" s="63"/>
      <c r="GQ192" s="63"/>
      <c r="GR192" s="63"/>
      <c r="GS192" s="63"/>
      <c r="GT192" s="63"/>
      <c r="GU192" s="63"/>
      <c r="GV192" s="63"/>
      <c r="GW192" s="63"/>
      <c r="GX192" s="63"/>
      <c r="GY192" s="63"/>
      <c r="GZ192" s="63"/>
      <c r="HA192" s="63"/>
      <c r="HB192" s="63"/>
      <c r="HC192" s="63"/>
      <c r="HD192" s="63"/>
      <c r="HE192" s="63"/>
      <c r="HF192" s="63"/>
      <c r="HG192" s="63"/>
      <c r="HH192" s="63"/>
      <c r="HI192" s="63"/>
      <c r="HJ192" s="63"/>
      <c r="HK192" s="63"/>
      <c r="HL192" s="63"/>
      <c r="HM192" s="63"/>
      <c r="HN192" s="63"/>
      <c r="HO192" s="63"/>
      <c r="HP192" s="63"/>
      <c r="HQ192" s="63"/>
      <c r="HR192" s="63"/>
      <c r="HS192" s="63"/>
      <c r="HT192" s="63"/>
      <c r="HU192" s="63"/>
      <c r="HV192" s="63"/>
      <c r="HW192" s="63"/>
      <c r="HX192" s="63"/>
      <c r="HY192" s="63"/>
      <c r="HZ192" s="63"/>
      <c r="IA192" s="63"/>
      <c r="IB192" s="63"/>
      <c r="IC192" s="63"/>
      <c r="ID192" s="63"/>
      <c r="IE192" s="63"/>
    </row>
    <row r="193" spans="4:239" ht="17" hidden="1" customHeight="1" outlineLevel="1" x14ac:dyDescent="0.15">
      <c r="D193" s="73" t="str">
        <f>'1 System specification'!L199</f>
        <v>Refrigeratore-climatizzatore vaporizzazione diretta (sistemi VRV, VRF)</v>
      </c>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65"/>
      <c r="AM193" s="65"/>
      <c r="AN193" s="34"/>
      <c r="AQ193" s="34"/>
      <c r="AR193" s="34"/>
      <c r="AS193" s="34"/>
      <c r="AT193" s="34"/>
      <c r="AU193" s="34"/>
      <c r="AV193" s="34"/>
      <c r="AW193" s="34"/>
      <c r="AX193" s="34"/>
      <c r="AY193" s="34"/>
      <c r="AZ193" s="34"/>
      <c r="BA193" s="34"/>
      <c r="BB193" s="34"/>
      <c r="BC193" s="34"/>
      <c r="BD193" s="34"/>
      <c r="BE193" s="65"/>
      <c r="BF193" s="34"/>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c r="FR193" s="63"/>
      <c r="FS193" s="63"/>
      <c r="FT193" s="63"/>
      <c r="FU193" s="63"/>
      <c r="FV193" s="63"/>
      <c r="FW193" s="63"/>
      <c r="FX193" s="63"/>
      <c r="FY193" s="63"/>
      <c r="FZ193" s="63"/>
      <c r="GA193" s="63"/>
      <c r="GB193" s="63"/>
      <c r="GC193" s="63"/>
      <c r="GD193" s="63"/>
      <c r="GE193" s="63"/>
      <c r="GF193" s="63"/>
      <c r="GG193" s="63"/>
      <c r="GH193" s="63"/>
      <c r="GI193" s="63"/>
      <c r="GJ193" s="63"/>
      <c r="GK193" s="63"/>
      <c r="GL193" s="63"/>
      <c r="GM193" s="63"/>
      <c r="GN193" s="63"/>
      <c r="GO193" s="63"/>
      <c r="GP193" s="63"/>
      <c r="GQ193" s="63"/>
      <c r="GR193" s="63"/>
      <c r="GS193" s="63"/>
      <c r="GT193" s="63"/>
      <c r="GU193" s="63"/>
      <c r="GV193" s="63"/>
      <c r="GW193" s="63"/>
      <c r="GX193" s="63"/>
      <c r="GY193" s="63"/>
      <c r="GZ193" s="63"/>
      <c r="HA193" s="63"/>
      <c r="HB193" s="63"/>
      <c r="HC193" s="63"/>
      <c r="HD193" s="63"/>
      <c r="HE193" s="63"/>
      <c r="HF193" s="63"/>
      <c r="HG193" s="63"/>
      <c r="HH193" s="63"/>
      <c r="HI193" s="63"/>
      <c r="HJ193" s="63"/>
      <c r="HK193" s="63"/>
      <c r="HL193" s="63"/>
      <c r="HM193" s="63"/>
      <c r="HN193" s="63"/>
      <c r="HO193" s="63"/>
      <c r="HP193" s="63"/>
      <c r="HQ193" s="63"/>
      <c r="HR193" s="63"/>
      <c r="HS193" s="63"/>
      <c r="HT193" s="63"/>
      <c r="HU193" s="63"/>
      <c r="HV193" s="63"/>
      <c r="HW193" s="63"/>
      <c r="HX193" s="63"/>
      <c r="HY193" s="63"/>
      <c r="HZ193" s="63"/>
      <c r="IA193" s="63"/>
      <c r="IB193" s="63"/>
      <c r="IC193" s="63"/>
      <c r="ID193" s="63"/>
      <c r="IE193" s="63"/>
    </row>
    <row r="194" spans="4:239" ht="17" hidden="1" customHeight="1" outlineLevel="1" x14ac:dyDescent="0.15">
      <c r="D194" s="73" t="str">
        <f>'1 System specification'!L200</f>
        <v>Refrigeratore-climatizzatore (refrigeratori condensazione ad acqua)</v>
      </c>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65"/>
      <c r="AM194" s="65"/>
      <c r="AN194" s="34"/>
      <c r="AQ194" s="34"/>
      <c r="AR194" s="34"/>
      <c r="AS194" s="34"/>
      <c r="AT194" s="34"/>
      <c r="AU194" s="34"/>
      <c r="AV194" s="34"/>
      <c r="AW194" s="34"/>
      <c r="AX194" s="34"/>
      <c r="AY194" s="34"/>
      <c r="AZ194" s="34"/>
      <c r="BA194" s="34"/>
      <c r="BB194" s="34"/>
      <c r="BC194" s="34"/>
      <c r="BD194" s="34"/>
      <c r="BE194" s="65"/>
      <c r="BF194" s="34"/>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c r="FR194" s="63"/>
      <c r="FS194" s="63"/>
      <c r="FT194" s="63"/>
      <c r="FU194" s="63"/>
      <c r="FV194" s="63"/>
      <c r="FW194" s="63"/>
      <c r="FX194" s="63"/>
      <c r="FY194" s="63"/>
      <c r="FZ194" s="63"/>
      <c r="GA194" s="63"/>
      <c r="GB194" s="63"/>
      <c r="GC194" s="63"/>
      <c r="GD194" s="63"/>
      <c r="GE194" s="63"/>
      <c r="GF194" s="63"/>
      <c r="GG194" s="63"/>
      <c r="GH194" s="63"/>
      <c r="GI194" s="63"/>
      <c r="GJ194" s="63"/>
      <c r="GK194" s="63"/>
      <c r="GL194" s="63"/>
      <c r="GM194" s="63"/>
      <c r="GN194" s="63"/>
      <c r="GO194" s="63"/>
      <c r="GP194" s="63"/>
      <c r="GQ194" s="63"/>
      <c r="GR194" s="63"/>
      <c r="GS194" s="63"/>
      <c r="GT194" s="63"/>
      <c r="GU194" s="63"/>
      <c r="GV194" s="63"/>
      <c r="GW194" s="63"/>
      <c r="GX194" s="63"/>
      <c r="GY194" s="63"/>
      <c r="GZ194" s="63"/>
      <c r="HA194" s="63"/>
      <c r="HB194" s="63"/>
      <c r="HC194" s="63"/>
      <c r="HD194" s="63"/>
      <c r="HE194" s="63"/>
      <c r="HF194" s="63"/>
      <c r="HG194" s="63"/>
      <c r="HH194" s="63"/>
      <c r="HI194" s="63"/>
      <c r="HJ194" s="63"/>
      <c r="HK194" s="63"/>
      <c r="HL194" s="63"/>
      <c r="HM194" s="63"/>
      <c r="HN194" s="63"/>
      <c r="HO194" s="63"/>
      <c r="HP194" s="63"/>
      <c r="HQ194" s="63"/>
      <c r="HR194" s="63"/>
      <c r="HS194" s="63"/>
      <c r="HT194" s="63"/>
      <c r="HU194" s="63"/>
      <c r="HV194" s="63"/>
      <c r="HW194" s="63"/>
      <c r="HX194" s="63"/>
      <c r="HY194" s="63"/>
      <c r="HZ194" s="63"/>
      <c r="IA194" s="63"/>
      <c r="IB194" s="63"/>
      <c r="IC194" s="63"/>
      <c r="ID194" s="63"/>
      <c r="IE194" s="63"/>
    </row>
    <row r="195" spans="4:239" ht="17" hidden="1" customHeight="1" outlineLevel="1" x14ac:dyDescent="0.15">
      <c r="D195" s="73" t="str">
        <f>'1 System specification'!L201</f>
        <v>Refrigeratore-climatizzatore (refrigeratori condensazione ad aria)</v>
      </c>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65"/>
      <c r="AM195" s="65"/>
      <c r="AN195" s="34"/>
      <c r="AQ195" s="34"/>
      <c r="AR195" s="34"/>
      <c r="AS195" s="34"/>
      <c r="AT195" s="34"/>
      <c r="AU195" s="34"/>
      <c r="AV195" s="34"/>
      <c r="AW195" s="34"/>
      <c r="AX195" s="34"/>
      <c r="AY195" s="34"/>
      <c r="AZ195" s="34"/>
      <c r="BA195" s="34"/>
      <c r="BB195" s="34"/>
      <c r="BC195" s="34"/>
      <c r="BD195" s="34"/>
      <c r="BE195" s="65"/>
      <c r="BF195" s="34"/>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c r="FR195" s="63"/>
      <c r="FS195" s="63"/>
      <c r="FT195" s="63"/>
      <c r="FU195" s="63"/>
      <c r="FV195" s="63"/>
      <c r="FW195" s="63"/>
      <c r="FX195" s="63"/>
      <c r="FY195" s="63"/>
      <c r="FZ195" s="63"/>
      <c r="GA195" s="63"/>
      <c r="GB195" s="63"/>
      <c r="GC195" s="63"/>
      <c r="GD195" s="63"/>
      <c r="GE195" s="63"/>
      <c r="GF195" s="63"/>
      <c r="GG195" s="63"/>
      <c r="GH195" s="63"/>
      <c r="GI195" s="63"/>
      <c r="GJ195" s="63"/>
      <c r="GK195" s="63"/>
      <c r="GL195" s="63"/>
      <c r="GM195" s="63"/>
      <c r="GN195" s="63"/>
      <c r="GO195" s="63"/>
      <c r="GP195" s="63"/>
      <c r="GQ195" s="63"/>
      <c r="GR195" s="63"/>
      <c r="GS195" s="63"/>
      <c r="GT195" s="63"/>
      <c r="GU195" s="63"/>
      <c r="GV195" s="63"/>
      <c r="GW195" s="63"/>
      <c r="GX195" s="63"/>
      <c r="GY195" s="63"/>
      <c r="GZ195" s="63"/>
      <c r="HA195" s="63"/>
      <c r="HB195" s="63"/>
      <c r="HC195" s="63"/>
      <c r="HD195" s="63"/>
      <c r="HE195" s="63"/>
      <c r="HF195" s="63"/>
      <c r="HG195" s="63"/>
      <c r="HH195" s="63"/>
      <c r="HI195" s="63"/>
      <c r="HJ195" s="63"/>
      <c r="HK195" s="63"/>
      <c r="HL195" s="63"/>
      <c r="HM195" s="63"/>
      <c r="HN195" s="63"/>
      <c r="HO195" s="63"/>
      <c r="HP195" s="63"/>
      <c r="HQ195" s="63"/>
      <c r="HR195" s="63"/>
      <c r="HS195" s="63"/>
      <c r="HT195" s="63"/>
      <c r="HU195" s="63"/>
      <c r="HV195" s="63"/>
      <c r="HW195" s="63"/>
      <c r="HX195" s="63"/>
      <c r="HY195" s="63"/>
      <c r="HZ195" s="63"/>
      <c r="IA195" s="63"/>
      <c r="IB195" s="63"/>
      <c r="IC195" s="63"/>
      <c r="ID195" s="63"/>
      <c r="IE195" s="63"/>
    </row>
    <row r="196" spans="4:239" ht="17" hidden="1" customHeight="1" outlineLevel="1" x14ac:dyDescent="0.15">
      <c r="ED196" s="63"/>
      <c r="EE196" s="63"/>
      <c r="EF196" s="63"/>
      <c r="EG196" s="63"/>
      <c r="EH196" s="63"/>
      <c r="EI196" s="63"/>
      <c r="EJ196" s="63"/>
      <c r="EK196" s="63"/>
      <c r="EL196" s="63"/>
      <c r="EM196" s="63"/>
      <c r="EN196" s="63"/>
      <c r="EO196" s="63"/>
      <c r="EP196" s="63"/>
      <c r="EQ196" s="63"/>
      <c r="ER196" s="63"/>
      <c r="ES196" s="63"/>
      <c r="ET196" s="63"/>
      <c r="EU196" s="63"/>
      <c r="EV196" s="63"/>
      <c r="EW196" s="63"/>
      <c r="EX196" s="63"/>
      <c r="EY196" s="63"/>
      <c r="EZ196" s="63"/>
      <c r="FA196" s="63"/>
      <c r="FB196" s="63"/>
      <c r="FC196" s="63"/>
      <c r="FD196" s="63"/>
      <c r="FE196" s="63"/>
      <c r="FF196" s="63"/>
      <c r="FG196" s="63"/>
      <c r="FH196" s="63"/>
      <c r="FI196" s="63"/>
      <c r="FJ196" s="63"/>
      <c r="FK196" s="63"/>
      <c r="FL196" s="63"/>
      <c r="FM196" s="63"/>
      <c r="FN196" s="63"/>
      <c r="FO196" s="63"/>
      <c r="FP196" s="63"/>
      <c r="FQ196" s="63"/>
      <c r="FR196" s="63"/>
      <c r="FS196" s="63"/>
      <c r="FT196" s="63"/>
      <c r="FU196" s="63"/>
      <c r="FV196" s="63"/>
      <c r="FW196" s="63"/>
      <c r="FX196" s="63"/>
      <c r="FY196" s="63"/>
      <c r="FZ196" s="63"/>
      <c r="GA196" s="63"/>
      <c r="GB196" s="63"/>
      <c r="GC196" s="63"/>
      <c r="GD196" s="63"/>
      <c r="GE196" s="63"/>
      <c r="GF196" s="63"/>
      <c r="GG196" s="63"/>
      <c r="GH196" s="63"/>
      <c r="GI196" s="63"/>
      <c r="GJ196" s="63"/>
      <c r="GK196" s="63"/>
      <c r="GL196" s="63"/>
      <c r="GM196" s="63"/>
      <c r="GN196" s="63"/>
      <c r="GO196" s="63"/>
      <c r="GP196" s="63"/>
      <c r="GQ196" s="63"/>
      <c r="GR196" s="63"/>
      <c r="GS196" s="63"/>
      <c r="GT196" s="63"/>
      <c r="GU196" s="63"/>
      <c r="GV196" s="63"/>
      <c r="GW196" s="63"/>
      <c r="GX196" s="63"/>
      <c r="GY196" s="63"/>
      <c r="GZ196" s="63"/>
      <c r="HA196" s="63"/>
      <c r="HB196" s="63"/>
      <c r="HC196" s="63"/>
      <c r="HD196" s="63"/>
      <c r="HE196" s="63"/>
      <c r="HF196" s="63"/>
      <c r="HG196" s="63"/>
      <c r="HH196" s="63"/>
      <c r="HI196" s="63"/>
      <c r="HJ196" s="63"/>
      <c r="HK196" s="63"/>
      <c r="HL196" s="63"/>
      <c r="HM196" s="63"/>
      <c r="HN196" s="63"/>
      <c r="HO196" s="63"/>
      <c r="HP196" s="63"/>
      <c r="HQ196" s="63"/>
      <c r="HR196" s="63"/>
      <c r="HS196" s="63"/>
      <c r="HT196" s="63"/>
      <c r="HU196" s="63"/>
      <c r="HV196" s="63"/>
      <c r="HW196" s="63"/>
      <c r="HX196" s="63"/>
      <c r="HY196" s="63"/>
      <c r="HZ196" s="63"/>
      <c r="IA196" s="63"/>
      <c r="IB196" s="63"/>
      <c r="IC196" s="63"/>
      <c r="ID196" s="63"/>
      <c r="IE196" s="63"/>
    </row>
    <row r="197" spans="4:239" ht="17" hidden="1" customHeight="1" outlineLevel="1" x14ac:dyDescent="0.15">
      <c r="D197" s="367" t="s">
        <v>1797</v>
      </c>
      <c r="E197" s="63"/>
      <c r="F197" s="63"/>
      <c r="G197" s="63"/>
      <c r="H197" s="63"/>
      <c r="I197" s="63"/>
      <c r="J197" s="63"/>
      <c r="K197" s="63"/>
      <c r="L197" s="63"/>
      <c r="M197" s="63"/>
      <c r="N197" s="63"/>
      <c r="O197" s="63"/>
      <c r="P197" s="63"/>
      <c r="Q197" s="63"/>
      <c r="R197" s="63"/>
      <c r="S197" s="63"/>
      <c r="T197" s="63"/>
      <c r="U197" s="63"/>
      <c r="V197" s="1111" t="str">
        <f>D220</f>
        <v>Montaggio sul posto</v>
      </c>
      <c r="W197" s="1111"/>
      <c r="X197" s="1111"/>
      <c r="Y197" s="1111"/>
      <c r="Z197" s="1111"/>
      <c r="AA197" s="1111"/>
      <c r="AB197" s="1111" t="str">
        <f>D221</f>
        <v>Pronto di fabbrica</v>
      </c>
      <c r="AC197" s="1111"/>
      <c r="AD197" s="1111"/>
      <c r="AE197" s="1111"/>
      <c r="AF197" s="1111"/>
      <c r="AG197" s="1111"/>
      <c r="AH197" s="1111" t="str">
        <f>D222</f>
        <v>Pronto di fabbrica, ermetico</v>
      </c>
      <c r="AI197" s="1111"/>
      <c r="AJ197" s="1111"/>
      <c r="AK197" s="1111"/>
      <c r="AL197" s="1111"/>
      <c r="AM197" s="1111"/>
      <c r="AN197" s="1111"/>
      <c r="AQ197" s="63"/>
      <c r="AR197" s="63"/>
      <c r="AS197" s="63"/>
      <c r="AT197" s="63"/>
      <c r="AU197" s="63"/>
      <c r="AV197" s="63"/>
      <c r="AW197" s="63"/>
      <c r="AX197" s="63"/>
      <c r="AY197" s="63"/>
      <c r="AZ197" s="63"/>
      <c r="BA197" s="63"/>
      <c r="BB197" s="63"/>
      <c r="BC197" s="63"/>
      <c r="BD197" s="63"/>
      <c r="BE197" s="64"/>
      <c r="BF197" s="63"/>
      <c r="ED197" s="63"/>
      <c r="EE197" s="63"/>
      <c r="EF197" s="63"/>
      <c r="EG197" s="63"/>
      <c r="EH197" s="63"/>
      <c r="EI197" s="63"/>
      <c r="EJ197" s="63"/>
      <c r="EK197" s="63"/>
      <c r="EL197" s="63"/>
      <c r="EM197" s="63"/>
      <c r="EN197" s="63"/>
      <c r="EO197" s="63"/>
      <c r="EP197" s="63"/>
      <c r="EQ197" s="63"/>
      <c r="ER197" s="63"/>
      <c r="ES197" s="63"/>
      <c r="ET197" s="63"/>
      <c r="EU197" s="63"/>
      <c r="EV197" s="63"/>
      <c r="EW197" s="63"/>
      <c r="EX197" s="63"/>
      <c r="EY197" s="63"/>
      <c r="EZ197" s="63"/>
      <c r="FA197" s="63"/>
      <c r="FB197" s="63"/>
      <c r="FC197" s="63"/>
      <c r="FD197" s="63"/>
      <c r="FE197" s="63"/>
      <c r="FF197" s="63"/>
      <c r="FG197" s="63"/>
      <c r="FH197" s="63"/>
      <c r="FI197" s="63"/>
      <c r="FJ197" s="63"/>
      <c r="FK197" s="63"/>
      <c r="FL197" s="63"/>
      <c r="FM197" s="63"/>
      <c r="FN197" s="63"/>
      <c r="FO197" s="63"/>
      <c r="FP197" s="63"/>
      <c r="FQ197" s="63"/>
      <c r="FR197" s="63"/>
      <c r="FS197" s="63"/>
      <c r="FT197" s="63"/>
      <c r="FU197" s="63"/>
      <c r="FV197" s="63"/>
      <c r="FW197" s="63"/>
      <c r="FX197" s="63"/>
      <c r="FY197" s="63"/>
      <c r="FZ197" s="63"/>
      <c r="GA197" s="63"/>
      <c r="GB197" s="63"/>
      <c r="GC197" s="63"/>
      <c r="GD197" s="63"/>
      <c r="GE197" s="63"/>
      <c r="GF197" s="63"/>
      <c r="GG197" s="63"/>
      <c r="GH197" s="63"/>
      <c r="GI197" s="63"/>
      <c r="GJ197" s="63"/>
      <c r="GK197" s="63"/>
      <c r="GL197" s="63"/>
      <c r="GM197" s="63"/>
      <c r="GN197" s="63"/>
      <c r="GO197" s="63"/>
      <c r="GP197" s="63"/>
      <c r="GQ197" s="63"/>
      <c r="GR197" s="63"/>
      <c r="GS197" s="63"/>
      <c r="GT197" s="63"/>
      <c r="GU197" s="63"/>
      <c r="GV197" s="63"/>
      <c r="GW197" s="63"/>
      <c r="GX197" s="63"/>
      <c r="GY197" s="63"/>
      <c r="GZ197" s="63"/>
      <c r="HA197" s="63"/>
      <c r="HB197" s="63"/>
      <c r="HC197" s="63"/>
      <c r="HD197" s="63"/>
      <c r="HE197" s="63"/>
      <c r="HF197" s="63"/>
      <c r="HG197" s="63"/>
      <c r="HH197" s="63"/>
      <c r="HI197" s="63"/>
      <c r="HJ197" s="63"/>
      <c r="HK197" s="63"/>
      <c r="HL197" s="63"/>
      <c r="HM197" s="63"/>
      <c r="HN197" s="63"/>
      <c r="HO197" s="63"/>
      <c r="HP197" s="63"/>
      <c r="HQ197" s="63"/>
      <c r="HR197" s="63"/>
      <c r="HS197" s="63"/>
      <c r="HT197" s="63"/>
      <c r="HU197" s="63"/>
      <c r="HV197" s="63"/>
      <c r="HW197" s="63"/>
      <c r="HX197" s="63"/>
      <c r="HY197" s="63"/>
      <c r="HZ197" s="63"/>
      <c r="IA197" s="63"/>
      <c r="IB197" s="63"/>
      <c r="IC197" s="63"/>
      <c r="ID197" s="63"/>
      <c r="IE197" s="63"/>
    </row>
    <row r="198" spans="4:239" ht="17" hidden="1" customHeight="1" outlineLevel="1" x14ac:dyDescent="0.15">
      <c r="D198" s="1184" t="str">
        <f>D189</f>
        <v>Supermercato</v>
      </c>
      <c r="E198" s="34"/>
      <c r="F198" s="34"/>
      <c r="G198" s="34"/>
      <c r="H198" s="34"/>
      <c r="I198" s="34"/>
      <c r="J198" s="34"/>
      <c r="K198" s="34"/>
      <c r="L198" s="34"/>
      <c r="M198" s="34"/>
      <c r="N198" s="34"/>
      <c r="O198" s="34"/>
      <c r="P198" s="34"/>
      <c r="Q198" s="34"/>
      <c r="R198" s="34"/>
      <c r="S198" s="34"/>
      <c r="T198" s="34"/>
      <c r="U198" s="34"/>
      <c r="V198" s="34" t="str">
        <f>V$197</f>
        <v>Montaggio sul posto</v>
      </c>
      <c r="W198" s="34"/>
      <c r="X198" s="34"/>
      <c r="Y198" s="34"/>
      <c r="Z198" s="34"/>
      <c r="AA198" s="34"/>
      <c r="AB198" s="34"/>
      <c r="AC198" s="34"/>
      <c r="AD198" s="34"/>
      <c r="AE198" s="34"/>
      <c r="AF198" s="34"/>
      <c r="AG198" s="34"/>
      <c r="AH198" s="34"/>
      <c r="AI198" s="34"/>
      <c r="AJ198" s="34"/>
      <c r="AK198" s="34"/>
      <c r="AL198" s="65"/>
      <c r="AM198" s="65"/>
      <c r="AN198" s="34"/>
      <c r="AQ198" s="34"/>
      <c r="AR198" s="34"/>
      <c r="AS198" s="34"/>
      <c r="AT198" s="34"/>
      <c r="AU198" s="34"/>
      <c r="AV198" s="34"/>
      <c r="AW198" s="34"/>
      <c r="AX198" s="34"/>
      <c r="AY198" s="34"/>
      <c r="AZ198" s="34"/>
      <c r="BA198" s="34"/>
      <c r="BB198" s="34"/>
      <c r="BC198" s="34"/>
      <c r="BD198" s="34"/>
      <c r="BE198" s="65"/>
      <c r="BF198" s="34"/>
      <c r="CZ198" s="63" t="s">
        <v>1878</v>
      </c>
      <c r="ED198" s="63"/>
      <c r="EE198" s="63"/>
      <c r="EF198" s="63"/>
      <c r="EG198" s="63"/>
      <c r="EH198" s="63"/>
      <c r="EI198" s="63"/>
      <c r="EJ198" s="63"/>
      <c r="EK198" s="63"/>
      <c r="EL198" s="63"/>
      <c r="EM198" s="63"/>
      <c r="EN198" s="63"/>
      <c r="EO198" s="63"/>
      <c r="EP198" s="63"/>
      <c r="EQ198" s="63"/>
      <c r="ER198" s="63"/>
      <c r="ES198" s="63"/>
      <c r="ET198" s="63"/>
      <c r="EU198" s="63"/>
      <c r="EV198" s="63"/>
      <c r="EW198" s="63"/>
      <c r="EX198" s="63"/>
      <c r="EY198" s="63"/>
      <c r="EZ198" s="63"/>
      <c r="FA198" s="63"/>
      <c r="FB198" s="63"/>
      <c r="FC198" s="63"/>
      <c r="FD198" s="63"/>
      <c r="FE198" s="63"/>
      <c r="FF198" s="63"/>
      <c r="FG198" s="63"/>
      <c r="FH198" s="63"/>
      <c r="FI198" s="63"/>
      <c r="FJ198" s="63"/>
      <c r="FK198" s="63"/>
      <c r="FL198" s="63"/>
      <c r="FM198" s="63"/>
      <c r="FN198" s="63"/>
      <c r="FO198" s="63"/>
      <c r="FP198" s="63"/>
      <c r="FQ198" s="63"/>
      <c r="FR198" s="63"/>
      <c r="FS198" s="63"/>
      <c r="FT198" s="63"/>
      <c r="FU198" s="63"/>
      <c r="FV198" s="63"/>
      <c r="FW198" s="63"/>
      <c r="FX198" s="63"/>
      <c r="FY198" s="63"/>
      <c r="FZ198" s="63"/>
      <c r="GA198" s="63"/>
      <c r="GB198" s="63"/>
      <c r="GC198" s="63"/>
      <c r="GD198" s="63"/>
      <c r="GE198" s="63"/>
      <c r="GF198" s="63"/>
      <c r="GG198" s="63"/>
      <c r="GH198" s="63"/>
      <c r="GI198" s="63"/>
      <c r="GJ198" s="63"/>
      <c r="GK198" s="63"/>
      <c r="GL198" s="63"/>
      <c r="GM198" s="63"/>
      <c r="GN198" s="63"/>
      <c r="GO198" s="63"/>
      <c r="GP198" s="63"/>
      <c r="GQ198" s="63"/>
      <c r="GR198" s="63"/>
      <c r="GS198" s="63"/>
      <c r="GT198" s="63"/>
      <c r="GU198" s="63"/>
      <c r="GV198" s="63"/>
      <c r="GW198" s="63"/>
      <c r="GX198" s="63"/>
      <c r="GY198" s="63"/>
      <c r="GZ198" s="63"/>
      <c r="HA198" s="63"/>
      <c r="HB198" s="63"/>
      <c r="HC198" s="63"/>
      <c r="HD198" s="63"/>
      <c r="HE198" s="63"/>
      <c r="HF198" s="63"/>
      <c r="HG198" s="63"/>
      <c r="HH198" s="63"/>
      <c r="HI198" s="63"/>
      <c r="HJ198" s="63"/>
      <c r="HK198" s="63"/>
      <c r="HL198" s="63"/>
      <c r="HM198" s="63"/>
      <c r="HN198" s="63"/>
      <c r="HO198" s="63"/>
      <c r="HP198" s="63"/>
      <c r="HQ198" s="63"/>
      <c r="HR198" s="63"/>
      <c r="HS198" s="63"/>
      <c r="HT198" s="63"/>
      <c r="HU198" s="63"/>
      <c r="HV198" s="63"/>
      <c r="HW198" s="63"/>
      <c r="HX198" s="63"/>
      <c r="HY198" s="63"/>
      <c r="HZ198" s="63"/>
      <c r="IA198" s="63"/>
      <c r="IB198" s="63"/>
      <c r="IC198" s="63"/>
      <c r="ID198" s="63"/>
      <c r="IE198" s="63"/>
    </row>
    <row r="199" spans="4:239" ht="17" hidden="1" customHeight="1" outlineLevel="1" x14ac:dyDescent="0.15">
      <c r="D199" s="1184" t="str">
        <f t="shared" ref="D199:D204" si="2">D190</f>
        <v>Industria</v>
      </c>
      <c r="E199" s="66"/>
      <c r="F199" s="66"/>
      <c r="G199" s="66"/>
      <c r="H199" s="66"/>
      <c r="I199" s="66"/>
      <c r="J199" s="66"/>
      <c r="K199" s="66"/>
      <c r="L199" s="66"/>
      <c r="M199" s="66"/>
      <c r="N199" s="66"/>
      <c r="O199" s="66"/>
      <c r="P199" s="66"/>
      <c r="Q199" s="66"/>
      <c r="R199" s="66"/>
      <c r="S199" s="66"/>
      <c r="T199" s="66"/>
      <c r="U199" s="66"/>
      <c r="V199" s="34" t="str">
        <f t="shared" ref="V199:V204" si="3">V$197</f>
        <v>Montaggio sul posto</v>
      </c>
      <c r="W199" s="66"/>
      <c r="X199" s="66"/>
      <c r="Y199" s="66"/>
      <c r="Z199" s="66"/>
      <c r="AA199" s="66"/>
      <c r="AB199" s="66"/>
      <c r="AC199" s="66"/>
      <c r="AD199" s="66"/>
      <c r="AE199" s="66"/>
      <c r="AF199" s="66"/>
      <c r="AG199" s="66"/>
      <c r="AH199" s="66"/>
      <c r="AI199" s="66"/>
      <c r="AJ199" s="66"/>
      <c r="AK199" s="66"/>
      <c r="AL199" s="67"/>
      <c r="AM199" s="67"/>
      <c r="AN199" s="66"/>
      <c r="AQ199" s="66"/>
      <c r="AR199" s="66"/>
      <c r="AS199" s="66"/>
      <c r="AT199" s="66"/>
      <c r="AU199" s="66"/>
      <c r="AV199" s="66"/>
      <c r="AW199" s="66"/>
      <c r="AX199" s="66"/>
      <c r="AY199" s="66"/>
      <c r="AZ199" s="66"/>
      <c r="BA199" s="66"/>
      <c r="BB199" s="66"/>
      <c r="BC199" s="66"/>
      <c r="BD199" s="66"/>
      <c r="BE199" s="67"/>
      <c r="BF199" s="66"/>
      <c r="ED199" s="63"/>
      <c r="EE199" s="63"/>
      <c r="EF199" s="63"/>
      <c r="EG199" s="63"/>
      <c r="EH199" s="63"/>
      <c r="EI199" s="63"/>
      <c r="EJ199" s="63"/>
      <c r="EK199" s="63"/>
      <c r="EL199" s="63"/>
      <c r="EM199" s="63"/>
      <c r="EN199" s="63"/>
      <c r="EO199" s="63"/>
      <c r="EP199" s="63"/>
      <c r="EQ199" s="63"/>
      <c r="ER199" s="63"/>
      <c r="ES199" s="63"/>
      <c r="ET199" s="63"/>
      <c r="EU199" s="63"/>
      <c r="EV199" s="63"/>
      <c r="EW199" s="63"/>
      <c r="EX199" s="63"/>
      <c r="EY199" s="63"/>
      <c r="EZ199" s="63"/>
      <c r="FA199" s="63"/>
      <c r="FB199" s="63"/>
      <c r="FC199" s="63"/>
      <c r="FD199" s="63"/>
      <c r="FE199" s="63"/>
      <c r="FF199" s="63"/>
      <c r="FG199" s="63"/>
      <c r="FH199" s="63"/>
      <c r="FI199" s="63"/>
      <c r="FJ199" s="63"/>
      <c r="FK199" s="63"/>
      <c r="FL199" s="63"/>
      <c r="FM199" s="63"/>
      <c r="FN199" s="63"/>
      <c r="FO199" s="63"/>
      <c r="FP199" s="63"/>
      <c r="FQ199" s="63"/>
      <c r="FR199" s="63"/>
      <c r="FS199" s="63"/>
      <c r="FT199" s="63"/>
      <c r="FU199" s="63"/>
      <c r="FV199" s="63"/>
      <c r="FW199" s="63"/>
      <c r="FX199" s="63"/>
      <c r="FY199" s="63"/>
      <c r="FZ199" s="63"/>
      <c r="GA199" s="63"/>
      <c r="GB199" s="63"/>
      <c r="GC199" s="63"/>
      <c r="GD199" s="63"/>
      <c r="GE199" s="63"/>
      <c r="GF199" s="63"/>
      <c r="GG199" s="63"/>
      <c r="GH199" s="63"/>
      <c r="GI199" s="63"/>
      <c r="GJ199" s="63"/>
      <c r="GK199" s="63"/>
      <c r="GL199" s="63"/>
      <c r="GM199" s="63"/>
      <c r="GN199" s="63"/>
      <c r="GO199" s="63"/>
      <c r="GP199" s="63"/>
      <c r="GQ199" s="63"/>
      <c r="GR199" s="63"/>
      <c r="GS199" s="63"/>
      <c r="GT199" s="63"/>
      <c r="GU199" s="63"/>
      <c r="GV199" s="63"/>
      <c r="GW199" s="63"/>
      <c r="GX199" s="63"/>
      <c r="GY199" s="63"/>
      <c r="GZ199" s="63"/>
      <c r="HA199" s="63"/>
      <c r="HB199" s="63"/>
      <c r="HC199" s="63"/>
      <c r="HD199" s="63"/>
      <c r="HE199" s="63"/>
      <c r="HF199" s="63"/>
      <c r="HG199" s="63"/>
      <c r="HH199" s="63"/>
      <c r="HI199" s="63"/>
      <c r="HJ199" s="63"/>
      <c r="HK199" s="63"/>
      <c r="HL199" s="63"/>
      <c r="HM199" s="63"/>
      <c r="HN199" s="63"/>
      <c r="HO199" s="63"/>
      <c r="HP199" s="63"/>
      <c r="HQ199" s="63"/>
      <c r="HR199" s="63"/>
      <c r="HS199" s="63"/>
      <c r="HT199" s="63"/>
      <c r="HU199" s="63"/>
      <c r="HV199" s="63"/>
      <c r="HW199" s="63"/>
      <c r="HX199" s="63"/>
      <c r="HY199" s="63"/>
      <c r="HZ199" s="63"/>
      <c r="IA199" s="63"/>
      <c r="IB199" s="63"/>
      <c r="IC199" s="63"/>
      <c r="ID199" s="63"/>
      <c r="IE199" s="63"/>
    </row>
    <row r="200" spans="4:239" ht="17" hidden="1" customHeight="1" outlineLevel="1" x14ac:dyDescent="0.15">
      <c r="D200" s="1184" t="str">
        <f t="shared" si="2"/>
        <v xml:space="preserve">Industria (raffreddatori di liquidi per freddo di processo) </v>
      </c>
      <c r="E200" s="34"/>
      <c r="F200" s="34"/>
      <c r="G200" s="34"/>
      <c r="H200" s="34"/>
      <c r="I200" s="34"/>
      <c r="J200" s="34"/>
      <c r="K200" s="34"/>
      <c r="L200" s="34"/>
      <c r="M200" s="34"/>
      <c r="N200" s="34"/>
      <c r="O200" s="34"/>
      <c r="P200" s="34"/>
      <c r="Q200" s="34"/>
      <c r="R200" s="34"/>
      <c r="S200" s="34"/>
      <c r="T200" s="34"/>
      <c r="U200" s="34"/>
      <c r="V200" s="34" t="str">
        <f t="shared" si="3"/>
        <v>Montaggio sul posto</v>
      </c>
      <c r="W200" s="34"/>
      <c r="X200" s="34"/>
      <c r="Y200" s="34"/>
      <c r="Z200" s="34"/>
      <c r="AA200" s="34"/>
      <c r="AB200" s="34" t="str">
        <f>AB$197</f>
        <v>Pronto di fabbrica</v>
      </c>
      <c r="AC200" s="34"/>
      <c r="AD200" s="34"/>
      <c r="AE200" s="34"/>
      <c r="AF200" s="34"/>
      <c r="AG200" s="34"/>
      <c r="AH200" s="34" t="str">
        <f>AH$197</f>
        <v>Pronto di fabbrica, ermetico</v>
      </c>
      <c r="AI200" s="34"/>
      <c r="AJ200" s="34"/>
      <c r="AK200" s="34"/>
      <c r="AL200" s="65"/>
      <c r="AM200" s="65"/>
      <c r="AN200" s="34"/>
      <c r="AQ200" s="34"/>
      <c r="AR200" s="34"/>
      <c r="AS200" s="34"/>
      <c r="AT200" s="34"/>
      <c r="AU200" s="34"/>
      <c r="AV200" s="34"/>
      <c r="AW200" s="34"/>
      <c r="AX200" s="34"/>
      <c r="AY200" s="34"/>
      <c r="AZ200" s="34"/>
      <c r="BA200" s="34"/>
      <c r="BB200" s="34"/>
      <c r="BC200" s="34"/>
      <c r="BD200" s="34"/>
      <c r="BE200" s="65"/>
      <c r="BF200" s="34"/>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c r="FR200" s="63"/>
      <c r="FS200" s="63"/>
      <c r="FT200" s="63"/>
      <c r="FU200" s="63"/>
      <c r="FV200" s="63"/>
      <c r="FW200" s="63"/>
      <c r="FX200" s="63"/>
      <c r="FY200" s="63"/>
      <c r="FZ200" s="63"/>
      <c r="GA200" s="63"/>
      <c r="GB200" s="63"/>
      <c r="GC200" s="63"/>
      <c r="GD200" s="63"/>
      <c r="GE200" s="63"/>
      <c r="GF200" s="63"/>
      <c r="GG200" s="63"/>
      <c r="GH200" s="63"/>
      <c r="GI200" s="63"/>
      <c r="GJ200" s="63"/>
      <c r="GK200" s="63"/>
      <c r="GL200" s="63"/>
      <c r="GM200" s="63"/>
      <c r="GN200" s="63"/>
      <c r="GO200" s="63"/>
      <c r="GP200" s="63"/>
      <c r="GQ200" s="63"/>
      <c r="GR200" s="63"/>
      <c r="GS200" s="63"/>
      <c r="GT200" s="63"/>
      <c r="GU200" s="63"/>
      <c r="GV200" s="63"/>
      <c r="GW200" s="63"/>
      <c r="GX200" s="63"/>
      <c r="GY200" s="63"/>
      <c r="GZ200" s="63"/>
      <c r="HA200" s="63"/>
      <c r="HB200" s="63"/>
      <c r="HC200" s="63"/>
      <c r="HD200" s="63"/>
      <c r="HE200" s="63"/>
      <c r="HF200" s="63"/>
      <c r="HG200" s="63"/>
      <c r="HH200" s="63"/>
      <c r="HI200" s="63"/>
      <c r="HJ200" s="63"/>
      <c r="HK200" s="63"/>
      <c r="HL200" s="63"/>
      <c r="HM200" s="63"/>
      <c r="HN200" s="63"/>
      <c r="HO200" s="63"/>
      <c r="HP200" s="63"/>
      <c r="HQ200" s="63"/>
      <c r="HR200" s="63"/>
      <c r="HS200" s="63"/>
      <c r="HT200" s="63"/>
      <c r="HU200" s="63"/>
      <c r="HV200" s="63"/>
      <c r="HW200" s="63"/>
      <c r="HX200" s="63"/>
      <c r="HY200" s="63"/>
      <c r="HZ200" s="63"/>
      <c r="IA200" s="63"/>
      <c r="IB200" s="63"/>
      <c r="IC200" s="63"/>
      <c r="ID200" s="63"/>
      <c r="IE200" s="63"/>
    </row>
    <row r="201" spans="4:239" ht="17" hidden="1" customHeight="1" outlineLevel="1" x14ac:dyDescent="0.15">
      <c r="D201" s="1184" t="str">
        <f t="shared" si="2"/>
        <v>Commercio</v>
      </c>
      <c r="E201" s="34"/>
      <c r="F201" s="34"/>
      <c r="G201" s="34"/>
      <c r="H201" s="34"/>
      <c r="I201" s="34"/>
      <c r="J201" s="34"/>
      <c r="K201" s="34"/>
      <c r="L201" s="34"/>
      <c r="M201" s="34"/>
      <c r="N201" s="34"/>
      <c r="O201" s="34"/>
      <c r="P201" s="34"/>
      <c r="Q201" s="34"/>
      <c r="R201" s="34"/>
      <c r="S201" s="34"/>
      <c r="T201" s="34"/>
      <c r="U201" s="34"/>
      <c r="V201" s="34" t="str">
        <f t="shared" si="3"/>
        <v>Montaggio sul posto</v>
      </c>
      <c r="W201" s="34"/>
      <c r="X201" s="34"/>
      <c r="Y201" s="34"/>
      <c r="Z201" s="34"/>
      <c r="AA201" s="34"/>
      <c r="AB201" s="34"/>
      <c r="AC201" s="34"/>
      <c r="AD201" s="34"/>
      <c r="AE201" s="34"/>
      <c r="AF201" s="34"/>
      <c r="AG201" s="34"/>
      <c r="AH201" s="34"/>
      <c r="AI201" s="34"/>
      <c r="AJ201" s="34"/>
      <c r="AK201" s="34"/>
      <c r="AL201" s="65"/>
      <c r="AM201" s="65"/>
      <c r="AN201" s="34"/>
      <c r="AQ201" s="34"/>
      <c r="AR201" s="34"/>
      <c r="AS201" s="34"/>
      <c r="AT201" s="34"/>
      <c r="AU201" s="34"/>
      <c r="AV201" s="34"/>
      <c r="AW201" s="34"/>
      <c r="AX201" s="34"/>
      <c r="AY201" s="34"/>
      <c r="AZ201" s="34"/>
      <c r="BA201" s="34"/>
      <c r="BB201" s="34"/>
      <c r="BC201" s="34"/>
      <c r="BD201" s="34"/>
      <c r="BE201" s="65"/>
      <c r="BF201" s="34"/>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c r="FR201" s="63"/>
      <c r="FS201" s="63"/>
      <c r="FT201" s="63"/>
      <c r="FU201" s="63"/>
      <c r="FV201" s="63"/>
      <c r="FW201" s="63"/>
      <c r="FX201" s="63"/>
      <c r="FY201" s="63"/>
      <c r="FZ201" s="63"/>
      <c r="GA201" s="63"/>
      <c r="GB201" s="63"/>
      <c r="GC201" s="63"/>
      <c r="GD201" s="63"/>
      <c r="GE201" s="63"/>
      <c r="GF201" s="63"/>
      <c r="GG201" s="63"/>
      <c r="GH201" s="63"/>
      <c r="GI201" s="63"/>
      <c r="GJ201" s="63"/>
      <c r="GK201" s="63"/>
      <c r="GL201" s="63"/>
      <c r="GM201" s="63"/>
      <c r="GN201" s="63"/>
      <c r="GO201" s="63"/>
      <c r="GP201" s="63"/>
      <c r="GQ201" s="63"/>
      <c r="GR201" s="63"/>
      <c r="GS201" s="63"/>
      <c r="GT201" s="63"/>
      <c r="GU201" s="63"/>
      <c r="GV201" s="63"/>
      <c r="GW201" s="63"/>
      <c r="GX201" s="63"/>
      <c r="GY201" s="63"/>
      <c r="GZ201" s="63"/>
      <c r="HA201" s="63"/>
      <c r="HB201" s="63"/>
      <c r="HC201" s="63"/>
      <c r="HD201" s="63"/>
      <c r="HE201" s="63"/>
      <c r="HF201" s="63"/>
      <c r="HG201" s="63"/>
      <c r="HH201" s="63"/>
      <c r="HI201" s="63"/>
      <c r="HJ201" s="63"/>
      <c r="HK201" s="63"/>
      <c r="HL201" s="63"/>
      <c r="HM201" s="63"/>
      <c r="HN201" s="63"/>
      <c r="HO201" s="63"/>
      <c r="HP201" s="63"/>
      <c r="HQ201" s="63"/>
      <c r="HR201" s="63"/>
      <c r="HS201" s="63"/>
      <c r="HT201" s="63"/>
      <c r="HU201" s="63"/>
      <c r="HV201" s="63"/>
      <c r="HW201" s="63"/>
      <c r="HX201" s="63"/>
      <c r="HY201" s="63"/>
      <c r="HZ201" s="63"/>
      <c r="IA201" s="63"/>
      <c r="IB201" s="63"/>
      <c r="IC201" s="63"/>
      <c r="ID201" s="63"/>
      <c r="IE201" s="63"/>
    </row>
    <row r="202" spans="4:239" ht="17" hidden="1" customHeight="1" outlineLevel="1" x14ac:dyDescent="0.15">
      <c r="D202" s="1184" t="str">
        <f t="shared" si="2"/>
        <v>Refrigeratore-climatizzatore vaporizzazione diretta (sistemi VRV, VRF)</v>
      </c>
      <c r="E202" s="34"/>
      <c r="F202" s="34"/>
      <c r="G202" s="34"/>
      <c r="H202" s="34"/>
      <c r="I202" s="34"/>
      <c r="J202" s="34"/>
      <c r="K202" s="34"/>
      <c r="L202" s="34"/>
      <c r="M202" s="34"/>
      <c r="N202" s="34"/>
      <c r="O202" s="34"/>
      <c r="P202" s="34"/>
      <c r="Q202" s="34"/>
      <c r="R202" s="34"/>
      <c r="S202" s="34"/>
      <c r="T202" s="34"/>
      <c r="U202" s="34"/>
      <c r="V202" s="34" t="str">
        <f t="shared" si="3"/>
        <v>Montaggio sul posto</v>
      </c>
      <c r="W202" s="34"/>
      <c r="X202" s="34"/>
      <c r="Y202" s="34"/>
      <c r="Z202" s="34"/>
      <c r="AA202" s="34"/>
      <c r="AB202" s="34"/>
      <c r="AC202" s="34"/>
      <c r="AD202" s="34"/>
      <c r="AE202" s="34"/>
      <c r="AF202" s="34"/>
      <c r="AG202" s="34"/>
      <c r="AH202" s="34"/>
      <c r="AI202" s="34"/>
      <c r="AJ202" s="34"/>
      <c r="AK202" s="34"/>
      <c r="AL202" s="65"/>
      <c r="AM202" s="65"/>
      <c r="AN202" s="34"/>
      <c r="AQ202" s="34"/>
      <c r="AR202" s="34"/>
      <c r="AS202" s="34"/>
      <c r="AT202" s="34"/>
      <c r="AU202" s="34"/>
      <c r="AV202" s="34"/>
      <c r="AW202" s="34"/>
      <c r="AX202" s="34"/>
      <c r="AY202" s="34"/>
      <c r="AZ202" s="34"/>
      <c r="BA202" s="34"/>
      <c r="BB202" s="34"/>
      <c r="BC202" s="34"/>
      <c r="BD202" s="34"/>
      <c r="BE202" s="65"/>
      <c r="BF202" s="34"/>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c r="GA202" s="63"/>
      <c r="GB202" s="63"/>
      <c r="GC202" s="63"/>
      <c r="GD202" s="63"/>
      <c r="GE202" s="63"/>
      <c r="GF202" s="63"/>
      <c r="GG202" s="63"/>
      <c r="GH202" s="63"/>
      <c r="GI202" s="63"/>
      <c r="GJ202" s="63"/>
      <c r="GK202" s="63"/>
      <c r="GL202" s="63"/>
      <c r="GM202" s="63"/>
      <c r="GN202" s="63"/>
      <c r="GO202" s="63"/>
      <c r="GP202" s="63"/>
      <c r="GQ202" s="63"/>
      <c r="GR202" s="63"/>
      <c r="GS202" s="63"/>
      <c r="GT202" s="63"/>
      <c r="GU202" s="63"/>
      <c r="GV202" s="63"/>
      <c r="GW202" s="63"/>
      <c r="GX202" s="63"/>
      <c r="GY202" s="63"/>
      <c r="GZ202" s="63"/>
      <c r="HA202" s="63"/>
      <c r="HB202" s="63"/>
      <c r="HC202" s="63"/>
      <c r="HD202" s="63"/>
      <c r="HE202" s="63"/>
      <c r="HF202" s="63"/>
      <c r="HG202" s="63"/>
      <c r="HH202" s="63"/>
      <c r="HI202" s="63"/>
      <c r="HJ202" s="63"/>
      <c r="HK202" s="63"/>
      <c r="HL202" s="63"/>
      <c r="HM202" s="63"/>
      <c r="HN202" s="63"/>
      <c r="HO202" s="63"/>
      <c r="HP202" s="63"/>
      <c r="HQ202" s="63"/>
      <c r="HR202" s="63"/>
      <c r="HS202" s="63"/>
      <c r="HT202" s="63"/>
      <c r="HU202" s="63"/>
      <c r="HV202" s="63"/>
      <c r="HW202" s="63"/>
      <c r="HX202" s="63"/>
      <c r="HY202" s="63"/>
      <c r="HZ202" s="63"/>
      <c r="IA202" s="63"/>
      <c r="IB202" s="63"/>
      <c r="IC202" s="63"/>
      <c r="ID202" s="63"/>
      <c r="IE202" s="63"/>
    </row>
    <row r="203" spans="4:239" ht="17" hidden="1" customHeight="1" outlineLevel="1" x14ac:dyDescent="0.15">
      <c r="D203" s="1184" t="str">
        <f t="shared" si="2"/>
        <v>Refrigeratore-climatizzatore (refrigeratori condensazione ad acqua)</v>
      </c>
      <c r="E203" s="34"/>
      <c r="F203" s="34"/>
      <c r="G203" s="34"/>
      <c r="H203" s="34"/>
      <c r="I203" s="34"/>
      <c r="J203" s="34"/>
      <c r="K203" s="34"/>
      <c r="L203" s="34"/>
      <c r="M203" s="34"/>
      <c r="N203" s="34"/>
      <c r="O203" s="34"/>
      <c r="P203" s="34"/>
      <c r="Q203" s="34"/>
      <c r="R203" s="34"/>
      <c r="S203" s="34"/>
      <c r="T203" s="34"/>
      <c r="U203" s="34"/>
      <c r="V203" s="34" t="str">
        <f t="shared" si="3"/>
        <v>Montaggio sul posto</v>
      </c>
      <c r="W203" s="34"/>
      <c r="X203" s="34"/>
      <c r="Y203" s="34"/>
      <c r="Z203" s="34"/>
      <c r="AA203" s="34"/>
      <c r="AB203" s="34" t="str">
        <f>AB$197</f>
        <v>Pronto di fabbrica</v>
      </c>
      <c r="AC203" s="34"/>
      <c r="AD203" s="34"/>
      <c r="AE203" s="34"/>
      <c r="AF203" s="34"/>
      <c r="AG203" s="34"/>
      <c r="AH203" s="34" t="str">
        <f>AH$197</f>
        <v>Pronto di fabbrica, ermetico</v>
      </c>
      <c r="AI203" s="34"/>
      <c r="AJ203" s="34"/>
      <c r="AK203" s="34"/>
      <c r="AL203" s="65"/>
      <c r="AM203" s="65"/>
      <c r="AN203" s="34"/>
      <c r="AQ203" s="34"/>
      <c r="AR203" s="34"/>
      <c r="AS203" s="34"/>
      <c r="AT203" s="34"/>
      <c r="AU203" s="34"/>
      <c r="AV203" s="34"/>
      <c r="AW203" s="34"/>
      <c r="AX203" s="34"/>
      <c r="AY203" s="34"/>
      <c r="AZ203" s="34"/>
      <c r="BA203" s="34"/>
      <c r="BB203" s="34"/>
      <c r="BC203" s="34"/>
      <c r="BD203" s="34"/>
      <c r="BE203" s="65"/>
      <c r="BF203" s="34"/>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c r="GA203" s="63"/>
      <c r="GB203" s="63"/>
      <c r="GC203" s="63"/>
      <c r="GD203" s="63"/>
      <c r="GE203" s="63"/>
      <c r="GF203" s="63"/>
      <c r="GG203" s="63"/>
      <c r="GH203" s="63"/>
      <c r="GI203" s="63"/>
      <c r="GJ203" s="63"/>
      <c r="GK203" s="63"/>
      <c r="GL203" s="63"/>
      <c r="GM203" s="63"/>
      <c r="GN203" s="63"/>
      <c r="GO203" s="63"/>
      <c r="GP203" s="63"/>
      <c r="GQ203" s="63"/>
      <c r="GR203" s="63"/>
      <c r="GS203" s="63"/>
      <c r="GT203" s="63"/>
      <c r="GU203" s="63"/>
      <c r="GV203" s="63"/>
      <c r="GW203" s="63"/>
      <c r="GX203" s="63"/>
      <c r="GY203" s="63"/>
      <c r="GZ203" s="63"/>
      <c r="HA203" s="63"/>
      <c r="HB203" s="63"/>
      <c r="HC203" s="63"/>
      <c r="HD203" s="63"/>
      <c r="HE203" s="63"/>
      <c r="HF203" s="63"/>
      <c r="HG203" s="63"/>
      <c r="HH203" s="63"/>
      <c r="HI203" s="63"/>
      <c r="HJ203" s="63"/>
      <c r="HK203" s="63"/>
      <c r="HL203" s="63"/>
      <c r="HM203" s="63"/>
      <c r="HN203" s="63"/>
      <c r="HO203" s="63"/>
      <c r="HP203" s="63"/>
      <c r="HQ203" s="63"/>
      <c r="HR203" s="63"/>
      <c r="HS203" s="63"/>
      <c r="HT203" s="63"/>
      <c r="HU203" s="63"/>
      <c r="HV203" s="63"/>
      <c r="HW203" s="63"/>
      <c r="HX203" s="63"/>
      <c r="HY203" s="63"/>
      <c r="HZ203" s="63"/>
      <c r="IA203" s="63"/>
      <c r="IB203" s="63"/>
      <c r="IC203" s="63"/>
      <c r="ID203" s="63"/>
      <c r="IE203" s="63"/>
    </row>
    <row r="204" spans="4:239" ht="17" hidden="1" customHeight="1" outlineLevel="1" x14ac:dyDescent="0.15">
      <c r="D204" s="1184" t="str">
        <f t="shared" si="2"/>
        <v>Refrigeratore-climatizzatore (refrigeratori condensazione ad aria)</v>
      </c>
      <c r="E204" s="34"/>
      <c r="F204" s="34"/>
      <c r="G204" s="34"/>
      <c r="H204" s="34"/>
      <c r="I204" s="34"/>
      <c r="J204" s="34"/>
      <c r="K204" s="34"/>
      <c r="L204" s="34"/>
      <c r="M204" s="34"/>
      <c r="N204" s="34"/>
      <c r="O204" s="34"/>
      <c r="P204" s="34"/>
      <c r="Q204" s="34"/>
      <c r="R204" s="34"/>
      <c r="S204" s="34"/>
      <c r="T204" s="34"/>
      <c r="U204" s="34"/>
      <c r="V204" s="34" t="str">
        <f t="shared" si="3"/>
        <v>Montaggio sul posto</v>
      </c>
      <c r="W204" s="34"/>
      <c r="X204" s="34"/>
      <c r="Y204" s="34"/>
      <c r="Z204" s="34"/>
      <c r="AA204" s="34"/>
      <c r="AB204" s="34" t="str">
        <f>AB$197</f>
        <v>Pronto di fabbrica</v>
      </c>
      <c r="AC204" s="34"/>
      <c r="AD204" s="34"/>
      <c r="AE204" s="34"/>
      <c r="AF204" s="34"/>
      <c r="AG204" s="34"/>
      <c r="AH204" s="34" t="str">
        <f>AH$197</f>
        <v>Pronto di fabbrica, ermetico</v>
      </c>
      <c r="AI204" s="34"/>
      <c r="AJ204" s="34"/>
      <c r="AK204" s="34"/>
      <c r="AL204" s="65"/>
      <c r="AM204" s="65"/>
      <c r="AN204" s="34"/>
      <c r="AQ204" s="34"/>
      <c r="AR204" s="34"/>
      <c r="AS204" s="34"/>
      <c r="AT204" s="34"/>
      <c r="AU204" s="34"/>
      <c r="AV204" s="34"/>
      <c r="AW204" s="34"/>
      <c r="AX204" s="34"/>
      <c r="AY204" s="34"/>
      <c r="AZ204" s="34"/>
      <c r="BA204" s="34"/>
      <c r="BB204" s="34"/>
      <c r="BC204" s="34"/>
      <c r="BD204" s="34"/>
      <c r="BE204" s="65"/>
      <c r="BF204" s="34"/>
      <c r="ED204" s="63"/>
      <c r="EE204" s="63"/>
      <c r="EF204" s="63"/>
      <c r="EG204" s="63"/>
      <c r="EH204" s="63"/>
      <c r="EI204" s="63"/>
      <c r="EJ204" s="63"/>
      <c r="EK204" s="63"/>
      <c r="EL204" s="63"/>
      <c r="EM204" s="63"/>
      <c r="EN204" s="63"/>
      <c r="EO204" s="63"/>
      <c r="EP204" s="63"/>
      <c r="EQ204" s="63"/>
      <c r="ER204" s="63"/>
      <c r="ES204" s="63"/>
      <c r="ET204" s="63"/>
      <c r="EU204" s="63"/>
      <c r="EV204" s="63"/>
      <c r="EW204" s="63"/>
      <c r="EX204" s="63"/>
      <c r="EY204" s="63"/>
      <c r="EZ204" s="63"/>
      <c r="FA204" s="63"/>
      <c r="FB204" s="63"/>
      <c r="FC204" s="63"/>
      <c r="FD204" s="63"/>
      <c r="FE204" s="63"/>
      <c r="FF204" s="63"/>
      <c r="FG204" s="63"/>
      <c r="FH204" s="63"/>
      <c r="FI204" s="63"/>
      <c r="FJ204" s="63"/>
      <c r="FK204" s="63"/>
      <c r="FL204" s="63"/>
      <c r="FM204" s="63"/>
      <c r="FN204" s="63"/>
      <c r="FO204" s="63"/>
      <c r="FP204" s="63"/>
      <c r="FQ204" s="63"/>
      <c r="FR204" s="63"/>
      <c r="FS204" s="63"/>
      <c r="FT204" s="63"/>
      <c r="FU204" s="63"/>
      <c r="FV204" s="63"/>
      <c r="FW204" s="63"/>
      <c r="FX204" s="63"/>
      <c r="FY204" s="63"/>
      <c r="FZ204" s="63"/>
      <c r="GA204" s="63"/>
      <c r="GB204" s="63"/>
      <c r="GC204" s="63"/>
      <c r="GD204" s="63"/>
      <c r="GE204" s="63"/>
      <c r="GF204" s="63"/>
      <c r="GG204" s="63"/>
      <c r="GH204" s="63"/>
      <c r="GI204" s="63"/>
      <c r="GJ204" s="63"/>
      <c r="GK204" s="63"/>
      <c r="GL204" s="63"/>
      <c r="GM204" s="63"/>
      <c r="GN204" s="63"/>
      <c r="GO204" s="63"/>
      <c r="GP204" s="63"/>
      <c r="GQ204" s="63"/>
      <c r="GR204" s="63"/>
      <c r="GS204" s="63"/>
      <c r="GT204" s="63"/>
      <c r="GU204" s="63"/>
      <c r="GV204" s="63"/>
      <c r="GW204" s="63"/>
      <c r="GX204" s="63"/>
      <c r="GY204" s="63"/>
      <c r="GZ204" s="63"/>
      <c r="HA204" s="63"/>
      <c r="HB204" s="63"/>
      <c r="HC204" s="63"/>
      <c r="HD204" s="63"/>
      <c r="HE204" s="63"/>
      <c r="HF204" s="63"/>
      <c r="HG204" s="63"/>
      <c r="HH204" s="63"/>
      <c r="HI204" s="63"/>
      <c r="HJ204" s="63"/>
      <c r="HK204" s="63"/>
      <c r="HL204" s="63"/>
      <c r="HM204" s="63"/>
      <c r="HN204" s="63"/>
      <c r="HO204" s="63"/>
      <c r="HP204" s="63"/>
      <c r="HQ204" s="63"/>
      <c r="HR204" s="63"/>
      <c r="HS204" s="63"/>
      <c r="HT204" s="63"/>
      <c r="HU204" s="63"/>
      <c r="HV204" s="63"/>
      <c r="HW204" s="63"/>
      <c r="HX204" s="63"/>
      <c r="HY204" s="63"/>
      <c r="HZ204" s="63"/>
      <c r="IA204" s="63"/>
      <c r="IB204" s="63"/>
      <c r="IC204" s="63"/>
      <c r="ID204" s="63"/>
      <c r="IE204" s="63"/>
    </row>
    <row r="205" spans="4:239" ht="17" hidden="1" customHeight="1" outlineLevel="1" x14ac:dyDescent="0.15">
      <c r="ED205" s="63"/>
      <c r="EE205" s="63"/>
      <c r="EF205" s="63"/>
      <c r="EG205" s="63"/>
      <c r="EH205" s="63"/>
      <c r="EI205" s="63"/>
      <c r="EJ205" s="63"/>
      <c r="EK205" s="63"/>
      <c r="EL205" s="63"/>
      <c r="EM205" s="63"/>
      <c r="EN205" s="63"/>
      <c r="EO205" s="63"/>
      <c r="EP205" s="63"/>
      <c r="EQ205" s="63"/>
      <c r="ER205" s="63"/>
      <c r="ES205" s="63"/>
      <c r="ET205" s="63"/>
      <c r="EU205" s="63"/>
      <c r="EV205" s="63"/>
      <c r="EW205" s="63"/>
      <c r="EX205" s="63"/>
      <c r="EY205" s="63"/>
      <c r="EZ205" s="63"/>
      <c r="FA205" s="63"/>
      <c r="FB205" s="63"/>
      <c r="FC205" s="63"/>
      <c r="FD205" s="63"/>
      <c r="FE205" s="63"/>
      <c r="FF205" s="63"/>
      <c r="FG205" s="63"/>
      <c r="FH205" s="63"/>
      <c r="FI205" s="63"/>
      <c r="FJ205" s="63"/>
      <c r="FK205" s="63"/>
      <c r="FL205" s="63"/>
      <c r="FM205" s="63"/>
      <c r="FN205" s="63"/>
      <c r="FO205" s="63"/>
      <c r="FP205" s="63"/>
      <c r="FQ205" s="63"/>
      <c r="FR205" s="63"/>
      <c r="FS205" s="63"/>
      <c r="FT205" s="63"/>
      <c r="FU205" s="63"/>
      <c r="FV205" s="63"/>
      <c r="FW205" s="63"/>
      <c r="FX205" s="63"/>
      <c r="FY205" s="63"/>
      <c r="FZ205" s="63"/>
      <c r="GA205" s="63"/>
      <c r="GB205" s="63"/>
      <c r="GC205" s="63"/>
      <c r="GD205" s="63"/>
      <c r="GE205" s="63"/>
      <c r="GF205" s="63"/>
      <c r="GG205" s="63"/>
      <c r="GH205" s="63"/>
      <c r="GI205" s="63"/>
      <c r="GJ205" s="63"/>
      <c r="GK205" s="63"/>
      <c r="GL205" s="63"/>
      <c r="GM205" s="63"/>
      <c r="GN205" s="63"/>
      <c r="GO205" s="63"/>
      <c r="GP205" s="63"/>
      <c r="GQ205" s="63"/>
      <c r="GR205" s="63"/>
      <c r="GS205" s="63"/>
      <c r="GT205" s="63"/>
      <c r="GU205" s="63"/>
      <c r="GV205" s="63"/>
      <c r="GW205" s="63"/>
      <c r="GX205" s="63"/>
      <c r="GY205" s="63"/>
      <c r="GZ205" s="63"/>
      <c r="HA205" s="63"/>
      <c r="HB205" s="63"/>
      <c r="HC205" s="63"/>
      <c r="HD205" s="63"/>
      <c r="HE205" s="63"/>
      <c r="HF205" s="63"/>
      <c r="HG205" s="63"/>
      <c r="HH205" s="63"/>
      <c r="HI205" s="63"/>
      <c r="HJ205" s="63"/>
      <c r="HK205" s="63"/>
      <c r="HL205" s="63"/>
      <c r="HM205" s="63"/>
      <c r="HN205" s="63"/>
      <c r="HO205" s="63"/>
      <c r="HP205" s="63"/>
      <c r="HQ205" s="63"/>
      <c r="HR205" s="63"/>
      <c r="HS205" s="63"/>
      <c r="HT205" s="63"/>
      <c r="HU205" s="63"/>
      <c r="HV205" s="63"/>
      <c r="HW205" s="63"/>
      <c r="HX205" s="63"/>
      <c r="HY205" s="63"/>
      <c r="HZ205" s="63"/>
      <c r="IA205" s="63"/>
      <c r="IB205" s="63"/>
      <c r="IC205" s="63"/>
      <c r="ID205" s="63"/>
      <c r="IE205" s="63"/>
    </row>
    <row r="206" spans="4:239" ht="17" hidden="1" customHeight="1" outlineLevel="1" x14ac:dyDescent="0.15">
      <c r="D206" s="161" t="s">
        <v>1876</v>
      </c>
      <c r="AA206" t="str">
        <f>Z45</f>
        <v/>
      </c>
      <c r="AT206" t="str">
        <f>AS45</f>
        <v/>
      </c>
      <c r="ED206" s="63"/>
      <c r="EE206" s="63"/>
      <c r="EF206" s="63"/>
      <c r="EG206" s="63"/>
      <c r="EH206" s="63"/>
      <c r="EI206" s="63"/>
      <c r="EJ206" s="63"/>
      <c r="EK206" s="63"/>
      <c r="EL206" s="63"/>
      <c r="EM206" s="63"/>
      <c r="EN206" s="63"/>
      <c r="EO206" s="63"/>
      <c r="EP206" s="63"/>
      <c r="EQ206" s="63"/>
      <c r="ER206" s="63"/>
      <c r="ES206" s="63"/>
      <c r="ET206" s="63"/>
      <c r="EU206" s="63"/>
      <c r="EV206" s="63"/>
      <c r="EW206" s="63"/>
      <c r="EX206" s="63"/>
      <c r="EY206" s="63"/>
      <c r="EZ206" s="63"/>
      <c r="FA206" s="63"/>
      <c r="FB206" s="63"/>
      <c r="FC206" s="63"/>
      <c r="FD206" s="63"/>
      <c r="FE206" s="63"/>
      <c r="FF206" s="63"/>
      <c r="FG206" s="63"/>
      <c r="FH206" s="63"/>
      <c r="FI206" s="63"/>
      <c r="FJ206" s="63"/>
      <c r="FK206" s="63"/>
      <c r="FL206" s="63"/>
      <c r="FM206" s="63"/>
      <c r="FN206" s="63"/>
      <c r="FO206" s="63"/>
      <c r="FP206" s="63"/>
      <c r="FQ206" s="63"/>
      <c r="FR206" s="63"/>
      <c r="FS206" s="63"/>
      <c r="FT206" s="63"/>
      <c r="FU206" s="63"/>
      <c r="FV206" s="63"/>
      <c r="FW206" s="63"/>
      <c r="FX206" s="63"/>
      <c r="FY206" s="63"/>
      <c r="FZ206" s="63"/>
      <c r="GA206" s="63"/>
      <c r="GB206" s="63"/>
      <c r="GC206" s="63"/>
      <c r="GD206" s="63"/>
      <c r="GE206" s="63"/>
      <c r="GF206" s="63"/>
      <c r="GG206" s="63"/>
      <c r="GH206" s="63"/>
      <c r="GI206" s="63"/>
      <c r="GJ206" s="63"/>
      <c r="GK206" s="63"/>
      <c r="GL206" s="63"/>
      <c r="GM206" s="63"/>
      <c r="GN206" s="63"/>
      <c r="GO206" s="63"/>
      <c r="GP206" s="63"/>
      <c r="GQ206" s="63"/>
      <c r="GR206" s="63"/>
      <c r="GS206" s="63"/>
      <c r="GT206" s="63"/>
      <c r="GU206" s="63"/>
      <c r="GV206" s="63"/>
      <c r="GW206" s="63"/>
      <c r="GX206" s="63"/>
      <c r="GY206" s="63"/>
      <c r="GZ206" s="63"/>
      <c r="HA206" s="63"/>
      <c r="HB206" s="63"/>
      <c r="HC206" s="63"/>
      <c r="HD206" s="63"/>
      <c r="HE206" s="63"/>
      <c r="HF206" s="63"/>
      <c r="HG206" s="63"/>
      <c r="HH206" s="63"/>
      <c r="HI206" s="63"/>
      <c r="HJ206" s="63"/>
      <c r="HK206" s="63"/>
      <c r="HL206" s="63"/>
      <c r="HM206" s="63"/>
      <c r="HN206" s="63"/>
      <c r="HO206" s="63"/>
      <c r="HP206" s="63"/>
      <c r="HQ206" s="63"/>
      <c r="HR206" s="63"/>
      <c r="HS206" s="63"/>
      <c r="HT206" s="63"/>
      <c r="HU206" s="63"/>
      <c r="HV206" s="63"/>
      <c r="HW206" s="63"/>
      <c r="HX206" s="63"/>
      <c r="HY206" s="63"/>
      <c r="HZ206" s="63"/>
      <c r="IA206" s="63"/>
      <c r="IB206" s="63"/>
      <c r="IC206" s="63"/>
      <c r="ID206" s="63"/>
      <c r="IE206" s="63"/>
    </row>
    <row r="207" spans="4:239" ht="17" hidden="1" customHeight="1" outlineLevel="1" x14ac:dyDescent="0.15">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c r="GA207" s="63"/>
      <c r="GB207" s="63"/>
      <c r="GC207" s="63"/>
      <c r="GD207" s="63"/>
      <c r="GE207" s="63"/>
      <c r="GF207" s="63"/>
      <c r="GG207" s="63"/>
      <c r="GH207" s="63"/>
      <c r="GI207" s="63"/>
      <c r="GJ207" s="63"/>
      <c r="GK207" s="63"/>
      <c r="GL207" s="63"/>
      <c r="GM207" s="63"/>
      <c r="GN207" s="63"/>
      <c r="GO207" s="63"/>
      <c r="GP207" s="63"/>
      <c r="GQ207" s="63"/>
      <c r="GR207" s="63"/>
      <c r="GS207" s="63"/>
      <c r="GT207" s="63"/>
      <c r="GU207" s="63"/>
      <c r="GV207" s="63"/>
      <c r="GW207" s="63"/>
      <c r="GX207" s="63"/>
      <c r="GY207" s="63"/>
      <c r="GZ207" s="63"/>
      <c r="HA207" s="63"/>
      <c r="HB207" s="63"/>
      <c r="HC207" s="63"/>
      <c r="HD207" s="63"/>
      <c r="HE207" s="63"/>
      <c r="HF207" s="63"/>
      <c r="HG207" s="63"/>
      <c r="HH207" s="63"/>
      <c r="HI207" s="63"/>
      <c r="HJ207" s="63"/>
      <c r="HK207" s="63"/>
      <c r="HL207" s="63"/>
      <c r="HM207" s="63"/>
      <c r="HN207" s="63"/>
      <c r="HO207" s="63"/>
      <c r="HP207" s="63"/>
      <c r="HQ207" s="63"/>
      <c r="HR207" s="63"/>
      <c r="HS207" s="63"/>
      <c r="HT207" s="63"/>
      <c r="HU207" s="63"/>
      <c r="HV207" s="63"/>
      <c r="HW207" s="63"/>
      <c r="HX207" s="63"/>
      <c r="HY207" s="63"/>
      <c r="HZ207" s="63"/>
      <c r="IA207" s="63"/>
      <c r="IB207" s="63"/>
      <c r="IC207" s="63"/>
      <c r="ID207" s="63"/>
      <c r="IE207" s="63"/>
    </row>
    <row r="208" spans="4:239" ht="17" hidden="1" customHeight="1" outlineLevel="1" x14ac:dyDescent="0.15">
      <c r="D208" s="367" t="s">
        <v>1797</v>
      </c>
      <c r="E208" s="63"/>
      <c r="F208" s="63"/>
      <c r="G208" s="63"/>
      <c r="H208" s="63"/>
      <c r="I208" s="63"/>
      <c r="J208" s="63"/>
      <c r="K208" s="63"/>
      <c r="L208" s="63"/>
      <c r="M208" s="63"/>
      <c r="N208" s="63"/>
      <c r="O208" s="63"/>
      <c r="P208" s="63"/>
      <c r="Q208" s="63"/>
      <c r="R208" s="63"/>
      <c r="S208" s="63"/>
      <c r="T208" s="63"/>
      <c r="U208" s="63"/>
      <c r="V208" s="1111" t="str">
        <f>V197</f>
        <v>Montaggio sul posto</v>
      </c>
      <c r="W208" s="1111"/>
      <c r="X208" s="1111"/>
      <c r="Y208" s="1111"/>
      <c r="Z208" s="1111"/>
      <c r="AA208" s="1111"/>
      <c r="AB208" s="1111" t="str">
        <f>AB197</f>
        <v>Pronto di fabbrica</v>
      </c>
      <c r="AC208" s="1111"/>
      <c r="AD208" s="1111"/>
      <c r="AE208" s="1111"/>
      <c r="AF208" s="1111"/>
      <c r="AG208" s="1111"/>
      <c r="AH208" s="1111" t="str">
        <f>AH197</f>
        <v>Pronto di fabbrica, ermetico</v>
      </c>
      <c r="AI208" s="1111"/>
      <c r="AJ208" s="1111"/>
      <c r="AK208" s="1111"/>
      <c r="AL208" s="1111"/>
      <c r="AM208" s="1111"/>
      <c r="AN208" s="1111"/>
      <c r="AQ208" s="63" t="str">
        <f>V208</f>
        <v>Montaggio sul posto</v>
      </c>
      <c r="AR208" s="63"/>
      <c r="AS208" s="63"/>
      <c r="AT208" s="63"/>
      <c r="AU208" s="63"/>
      <c r="AV208" s="63"/>
      <c r="AW208" s="63" t="str">
        <f>AB208</f>
        <v>Pronto di fabbrica</v>
      </c>
      <c r="AX208" s="63"/>
      <c r="AY208" s="63"/>
      <c r="AZ208" s="63"/>
      <c r="BA208" s="63"/>
      <c r="BB208" s="63"/>
      <c r="BC208" s="63" t="str">
        <f>AH208</f>
        <v>Pronto di fabbrica, ermetico</v>
      </c>
      <c r="BD208" s="63"/>
      <c r="BE208" s="64"/>
      <c r="BF208" s="63"/>
      <c r="ED208" s="63"/>
      <c r="EE208" s="63"/>
      <c r="EF208" s="63"/>
      <c r="EG208" s="63"/>
      <c r="EH208" s="63"/>
      <c r="EI208" s="63"/>
      <c r="EJ208" s="63"/>
      <c r="EK208" s="63"/>
      <c r="EL208" s="63"/>
      <c r="EM208" s="63"/>
      <c r="EN208" s="63"/>
      <c r="EO208" s="63"/>
      <c r="EP208" s="63"/>
      <c r="EQ208" s="63"/>
      <c r="ER208" s="63"/>
      <c r="ES208" s="63"/>
      <c r="ET208" s="63"/>
      <c r="EU208" s="63"/>
      <c r="EV208" s="63"/>
      <c r="EW208" s="63"/>
      <c r="EX208" s="63"/>
      <c r="EY208" s="63"/>
      <c r="EZ208" s="63"/>
      <c r="FA208" s="63"/>
      <c r="FB208" s="63"/>
      <c r="FC208" s="63"/>
      <c r="FD208" s="63"/>
      <c r="FE208" s="63"/>
      <c r="FF208" s="63"/>
      <c r="FG208" s="63"/>
      <c r="FH208" s="63"/>
      <c r="FI208" s="63"/>
      <c r="FJ208" s="63"/>
      <c r="FK208" s="63"/>
      <c r="FL208" s="63"/>
      <c r="FM208" s="63"/>
      <c r="FN208" s="63"/>
      <c r="FO208" s="63"/>
      <c r="FP208" s="63"/>
      <c r="FQ208" s="63"/>
      <c r="FR208" s="63"/>
      <c r="FS208" s="63"/>
      <c r="FT208" s="63"/>
      <c r="FU208" s="63"/>
      <c r="FV208" s="63"/>
      <c r="FW208" s="63"/>
      <c r="FX208" s="63"/>
      <c r="FY208" s="63"/>
      <c r="FZ208" s="63"/>
      <c r="GA208" s="63"/>
      <c r="GB208" s="63"/>
      <c r="GC208" s="63"/>
      <c r="GD208" s="63"/>
      <c r="GE208" s="63"/>
      <c r="GF208" s="63"/>
      <c r="GG208" s="63"/>
      <c r="GH208" s="63"/>
      <c r="GI208" s="63"/>
      <c r="GJ208" s="63"/>
      <c r="GK208" s="63"/>
      <c r="GL208" s="63"/>
      <c r="GM208" s="63"/>
      <c r="GN208" s="63"/>
      <c r="GO208" s="63"/>
      <c r="GP208" s="63"/>
      <c r="GQ208" s="63"/>
      <c r="GR208" s="63"/>
      <c r="GS208" s="63"/>
      <c r="GT208" s="63"/>
      <c r="GU208" s="63"/>
      <c r="GV208" s="63"/>
      <c r="GW208" s="63"/>
      <c r="GX208" s="63"/>
      <c r="GY208" s="63"/>
      <c r="GZ208" s="63"/>
      <c r="HA208" s="63"/>
      <c r="HB208" s="63"/>
      <c r="HC208" s="63"/>
      <c r="HD208" s="63"/>
      <c r="HE208" s="63"/>
      <c r="HF208" s="63"/>
      <c r="HG208" s="63"/>
      <c r="HH208" s="63"/>
      <c r="HI208" s="63"/>
      <c r="HJ208" s="63"/>
      <c r="HK208" s="63"/>
      <c r="HL208" s="63"/>
      <c r="HM208" s="63"/>
      <c r="HN208" s="63"/>
      <c r="HO208" s="63"/>
      <c r="HP208" s="63"/>
      <c r="HQ208" s="63"/>
      <c r="HR208" s="63"/>
      <c r="HS208" s="63"/>
      <c r="HT208" s="63"/>
      <c r="HU208" s="63"/>
      <c r="HV208" s="63"/>
      <c r="HW208" s="63"/>
      <c r="HX208" s="63"/>
      <c r="HY208" s="63"/>
      <c r="HZ208" s="63"/>
      <c r="IA208" s="63"/>
      <c r="IB208" s="63"/>
      <c r="IC208" s="63"/>
      <c r="ID208" s="63"/>
      <c r="IE208" s="63"/>
    </row>
    <row r="209" spans="4:239" ht="17" hidden="1" customHeight="1" outlineLevel="1" x14ac:dyDescent="0.15">
      <c r="D209" s="1184" t="str">
        <f>D198</f>
        <v>Supermercato</v>
      </c>
      <c r="E209" s="34"/>
      <c r="F209" s="34"/>
      <c r="G209" s="34"/>
      <c r="H209" s="34"/>
      <c r="I209" s="34"/>
      <c r="J209" s="34"/>
      <c r="K209" s="34"/>
      <c r="L209" s="34"/>
      <c r="M209" s="34"/>
      <c r="N209" s="34"/>
      <c r="O209" s="34"/>
      <c r="P209" s="34"/>
      <c r="Q209" s="34"/>
      <c r="R209" s="34"/>
      <c r="S209" s="34"/>
      <c r="T209" s="34"/>
      <c r="U209" s="34"/>
      <c r="V209" s="34" t="str">
        <f>IF(AA$206=D209,V198,"")</f>
        <v/>
      </c>
      <c r="W209" s="34"/>
      <c r="X209" s="34"/>
      <c r="Y209" s="34"/>
      <c r="Z209" s="34"/>
      <c r="AA209" s="34"/>
      <c r="AB209" s="34" t="str">
        <f>IF(AA$206=D209,IF(AB198="",V198,AB198),"")</f>
        <v/>
      </c>
      <c r="AC209" s="34"/>
      <c r="AD209" s="34"/>
      <c r="AE209" s="34"/>
      <c r="AF209" s="34"/>
      <c r="AG209" s="34"/>
      <c r="AH209" s="34" t="str">
        <f>IF(AA$206=D209,IF(AH198="",V198,AH198),"")</f>
        <v/>
      </c>
      <c r="AI209" s="34"/>
      <c r="AJ209" s="34"/>
      <c r="AK209" s="34"/>
      <c r="AL209" s="65"/>
      <c r="AM209" s="65"/>
      <c r="AN209" s="34"/>
      <c r="AQ209" s="34" t="str">
        <f>IF(AT$206=D209,V198,"")</f>
        <v/>
      </c>
      <c r="AR209" s="34"/>
      <c r="AS209" s="34"/>
      <c r="AT209" s="34"/>
      <c r="AU209" s="34"/>
      <c r="AV209" s="34"/>
      <c r="AW209" s="34" t="str">
        <f>IF(AT$206=D209,IF(AB198="",V198,AB198),"")</f>
        <v/>
      </c>
      <c r="AX209" s="34"/>
      <c r="AY209" s="34"/>
      <c r="AZ209" s="34"/>
      <c r="BA209" s="34"/>
      <c r="BB209" s="34"/>
      <c r="BC209" s="34" t="str">
        <f>IF(AT$206=D209,IF(AH198="",V198,AH198),"")</f>
        <v/>
      </c>
      <c r="BD209" s="34"/>
      <c r="BE209" s="34"/>
      <c r="BF209" s="34"/>
      <c r="BG209" s="65"/>
      <c r="BH209" s="65"/>
      <c r="BI209" s="34"/>
      <c r="ED209" s="63"/>
      <c r="EE209" s="63"/>
      <c r="EF209" s="63"/>
      <c r="EG209" s="63"/>
      <c r="EH209" s="63"/>
      <c r="EI209" s="63"/>
      <c r="EJ209" s="63"/>
      <c r="EK209" s="63"/>
      <c r="EL209" s="63"/>
      <c r="EM209" s="63"/>
      <c r="EN209" s="63"/>
      <c r="EO209" s="63"/>
      <c r="EP209" s="63"/>
      <c r="EQ209" s="63"/>
      <c r="ER209" s="63"/>
      <c r="ES209" s="63"/>
      <c r="ET209" s="63"/>
      <c r="EU209" s="63"/>
      <c r="EV209" s="63"/>
      <c r="EW209" s="63"/>
      <c r="EX209" s="63"/>
      <c r="EY209" s="63"/>
      <c r="EZ209" s="63"/>
      <c r="FA209" s="63"/>
      <c r="FB209" s="63"/>
      <c r="FC209" s="63"/>
      <c r="FD209" s="63"/>
      <c r="FE209" s="63"/>
      <c r="FF209" s="63"/>
      <c r="FG209" s="63"/>
      <c r="FH209" s="63"/>
      <c r="FI209" s="63"/>
      <c r="FJ209" s="63"/>
      <c r="FK209" s="63"/>
      <c r="FL209" s="63"/>
      <c r="FM209" s="63"/>
      <c r="FN209" s="63"/>
      <c r="FO209" s="63"/>
      <c r="FP209" s="63"/>
      <c r="FQ209" s="63"/>
      <c r="FR209" s="63"/>
      <c r="FS209" s="63"/>
      <c r="FT209" s="63"/>
      <c r="FU209" s="63"/>
      <c r="FV209" s="63"/>
      <c r="FW209" s="63"/>
      <c r="FX209" s="63"/>
      <c r="FY209" s="63"/>
      <c r="FZ209" s="63"/>
      <c r="GA209" s="63"/>
      <c r="GB209" s="63"/>
      <c r="GC209" s="63"/>
      <c r="GD209" s="63"/>
      <c r="GE209" s="63"/>
      <c r="GF209" s="63"/>
      <c r="GG209" s="63"/>
      <c r="GH209" s="63"/>
      <c r="GI209" s="63"/>
      <c r="GJ209" s="63"/>
      <c r="GK209" s="63"/>
      <c r="GL209" s="63"/>
      <c r="GM209" s="63"/>
      <c r="GN209" s="63"/>
      <c r="GO209" s="63"/>
      <c r="GP209" s="63"/>
      <c r="GQ209" s="63"/>
      <c r="GR209" s="63"/>
      <c r="GS209" s="63"/>
      <c r="GT209" s="63"/>
      <c r="GU209" s="63"/>
      <c r="GV209" s="63"/>
      <c r="GW209" s="63"/>
      <c r="GX209" s="63"/>
      <c r="GY209" s="63"/>
      <c r="GZ209" s="63"/>
      <c r="HA209" s="63"/>
      <c r="HB209" s="63"/>
      <c r="HC209" s="63"/>
      <c r="HD209" s="63"/>
      <c r="HE209" s="63"/>
      <c r="HF209" s="63"/>
      <c r="HG209" s="63"/>
      <c r="HH209" s="63"/>
      <c r="HI209" s="63"/>
      <c r="HJ209" s="63"/>
      <c r="HK209" s="63"/>
      <c r="HL209" s="63"/>
      <c r="HM209" s="63"/>
      <c r="HN209" s="63"/>
      <c r="HO209" s="63"/>
      <c r="HP209" s="63"/>
      <c r="HQ209" s="63"/>
      <c r="HR209" s="63"/>
      <c r="HS209" s="63"/>
      <c r="HT209" s="63"/>
      <c r="HU209" s="63"/>
      <c r="HV209" s="63"/>
      <c r="HW209" s="63"/>
      <c r="HX209" s="63"/>
      <c r="HY209" s="63"/>
      <c r="HZ209" s="63"/>
      <c r="IA209" s="63"/>
      <c r="IB209" s="63"/>
      <c r="IC209" s="63"/>
      <c r="ID209" s="63"/>
      <c r="IE209" s="63"/>
    </row>
    <row r="210" spans="4:239" ht="17" hidden="1" customHeight="1" outlineLevel="1" x14ac:dyDescent="0.15">
      <c r="D210" s="1184" t="str">
        <f t="shared" ref="D210:D216" si="4">D199</f>
        <v>Industria</v>
      </c>
      <c r="E210" s="66"/>
      <c r="F210" s="66"/>
      <c r="G210" s="66"/>
      <c r="H210" s="66"/>
      <c r="I210" s="66"/>
      <c r="J210" s="66"/>
      <c r="K210" s="66"/>
      <c r="L210" s="66"/>
      <c r="M210" s="66"/>
      <c r="N210" s="66"/>
      <c r="O210" s="66"/>
      <c r="P210" s="66"/>
      <c r="Q210" s="66"/>
      <c r="R210" s="66"/>
      <c r="S210" s="66"/>
      <c r="T210" s="66"/>
      <c r="U210" s="66"/>
      <c r="V210" s="34" t="str">
        <f t="shared" ref="V210:V215" si="5">IF(AA$206=D210,V199,"")</f>
        <v/>
      </c>
      <c r="W210" s="66"/>
      <c r="X210" s="66"/>
      <c r="Y210" s="66"/>
      <c r="Z210" s="66"/>
      <c r="AA210" s="66"/>
      <c r="AB210" s="34" t="str">
        <f t="shared" ref="AB210:AB215" si="6">IF(AA$206=D210,IF(AB199="",V199,AB199),"")</f>
        <v/>
      </c>
      <c r="AC210" s="66"/>
      <c r="AD210" s="66"/>
      <c r="AE210" s="66"/>
      <c r="AF210" s="66"/>
      <c r="AG210" s="66"/>
      <c r="AH210" s="34" t="str">
        <f t="shared" ref="AH210:AH215" si="7">IF(AA$206=D210,IF(AH199="",V199,AH199),"")</f>
        <v/>
      </c>
      <c r="AI210" s="66"/>
      <c r="AJ210" s="66"/>
      <c r="AK210" s="66"/>
      <c r="AL210" s="67"/>
      <c r="AM210" s="67"/>
      <c r="AN210" s="66"/>
      <c r="AQ210" s="34" t="str">
        <f t="shared" ref="AQ210:AQ215" si="8">IF(AT$206=D210,V199,"")</f>
        <v/>
      </c>
      <c r="AR210" s="66"/>
      <c r="AS210" s="66"/>
      <c r="AT210" s="66"/>
      <c r="AU210" s="66"/>
      <c r="AV210" s="66"/>
      <c r="AW210" s="34" t="str">
        <f t="shared" ref="AW210:AW215" si="9">IF(AT$206=D210,IF(AB199="",V199,AB199),"")</f>
        <v/>
      </c>
      <c r="AX210" s="66"/>
      <c r="AY210" s="66"/>
      <c r="AZ210" s="66"/>
      <c r="BA210" s="66"/>
      <c r="BB210" s="66"/>
      <c r="BC210" s="34" t="str">
        <f t="shared" ref="BC210:BC215" si="10">IF(AT$206=D210,IF(AH199="",V199,AH199),"")</f>
        <v/>
      </c>
      <c r="BD210" s="66"/>
      <c r="BE210" s="66"/>
      <c r="BF210" s="66"/>
      <c r="BG210" s="67"/>
      <c r="BH210" s="67"/>
      <c r="BI210" s="66"/>
      <c r="CY210" s="63" t="s">
        <v>1877</v>
      </c>
      <c r="ED210" s="63"/>
      <c r="EE210" s="63"/>
      <c r="EF210" s="63"/>
      <c r="EG210" s="63"/>
      <c r="EH210" s="63"/>
      <c r="EI210" s="63"/>
      <c r="EJ210" s="63"/>
      <c r="EK210" s="63"/>
      <c r="EL210" s="63"/>
      <c r="EM210" s="63"/>
      <c r="EN210" s="63"/>
      <c r="EO210" s="63"/>
      <c r="EP210" s="63"/>
      <c r="EQ210" s="63"/>
      <c r="ER210" s="63"/>
      <c r="ES210" s="63"/>
      <c r="ET210" s="63"/>
      <c r="EU210" s="63"/>
      <c r="EV210" s="63"/>
      <c r="EW210" s="63"/>
      <c r="EX210" s="63"/>
      <c r="EY210" s="63"/>
      <c r="EZ210" s="63"/>
      <c r="FA210" s="63"/>
      <c r="FB210" s="63"/>
      <c r="FC210" s="63"/>
      <c r="FD210" s="63"/>
      <c r="FE210" s="63"/>
      <c r="FF210" s="63"/>
      <c r="FG210" s="63"/>
      <c r="FH210" s="63"/>
      <c r="FI210" s="63"/>
      <c r="FJ210" s="63"/>
      <c r="FK210" s="63"/>
      <c r="FL210" s="63"/>
      <c r="FM210" s="63"/>
      <c r="FN210" s="63"/>
      <c r="FO210" s="63"/>
      <c r="FP210" s="63"/>
      <c r="FQ210" s="63"/>
      <c r="FR210" s="63"/>
      <c r="FS210" s="63"/>
      <c r="FT210" s="63"/>
      <c r="FU210" s="63"/>
      <c r="FV210" s="63"/>
      <c r="FW210" s="63"/>
      <c r="FX210" s="63"/>
      <c r="FY210" s="63"/>
      <c r="FZ210" s="63"/>
      <c r="GA210" s="63"/>
      <c r="GB210" s="63"/>
      <c r="GC210" s="63"/>
      <c r="GD210" s="63"/>
      <c r="GE210" s="63"/>
      <c r="GF210" s="63"/>
      <c r="GG210" s="63"/>
      <c r="GH210" s="63"/>
      <c r="GI210" s="63"/>
      <c r="GJ210" s="63"/>
      <c r="GK210" s="63"/>
      <c r="GL210" s="63"/>
      <c r="GM210" s="63"/>
      <c r="GN210" s="63"/>
      <c r="GO210" s="63"/>
      <c r="GP210" s="63"/>
      <c r="GQ210" s="63"/>
      <c r="GR210" s="63"/>
      <c r="GS210" s="63"/>
      <c r="GT210" s="63"/>
      <c r="GU210" s="63"/>
      <c r="GV210" s="63"/>
      <c r="GW210" s="63"/>
      <c r="GX210" s="63"/>
      <c r="GY210" s="63"/>
      <c r="GZ210" s="63"/>
      <c r="HA210" s="63"/>
      <c r="HB210" s="63"/>
      <c r="HC210" s="63"/>
      <c r="HD210" s="63"/>
      <c r="HE210" s="63"/>
      <c r="HF210" s="63"/>
      <c r="HG210" s="63"/>
      <c r="HH210" s="63"/>
      <c r="HI210" s="63"/>
      <c r="HJ210" s="63"/>
      <c r="HK210" s="63"/>
      <c r="HL210" s="63"/>
      <c r="HM210" s="63"/>
      <c r="HN210" s="63"/>
      <c r="HO210" s="63"/>
      <c r="HP210" s="63"/>
      <c r="HQ210" s="63"/>
      <c r="HR210" s="63"/>
      <c r="HS210" s="63"/>
      <c r="HT210" s="63"/>
      <c r="HU210" s="63"/>
      <c r="HV210" s="63"/>
      <c r="HW210" s="63"/>
      <c r="HX210" s="63"/>
      <c r="HY210" s="63"/>
      <c r="HZ210" s="63"/>
      <c r="IA210" s="63"/>
      <c r="IB210" s="63"/>
      <c r="IC210" s="63"/>
      <c r="ID210" s="63"/>
      <c r="IE210" s="63"/>
    </row>
    <row r="211" spans="4:239" ht="17" hidden="1" customHeight="1" outlineLevel="1" x14ac:dyDescent="0.15">
      <c r="D211" s="1184" t="str">
        <f t="shared" si="4"/>
        <v xml:space="preserve">Industria (raffreddatori di liquidi per freddo di processo) </v>
      </c>
      <c r="E211" s="34"/>
      <c r="F211" s="34"/>
      <c r="G211" s="34"/>
      <c r="H211" s="34"/>
      <c r="I211" s="34"/>
      <c r="J211" s="34"/>
      <c r="K211" s="34"/>
      <c r="L211" s="34"/>
      <c r="M211" s="34"/>
      <c r="N211" s="34"/>
      <c r="O211" s="34"/>
      <c r="P211" s="34"/>
      <c r="Q211" s="34"/>
      <c r="R211" s="34"/>
      <c r="S211" s="34"/>
      <c r="T211" s="34"/>
      <c r="U211" s="34"/>
      <c r="V211" s="34" t="str">
        <f t="shared" si="5"/>
        <v/>
      </c>
      <c r="W211" s="34"/>
      <c r="X211" s="34"/>
      <c r="Y211" s="34"/>
      <c r="Z211" s="34"/>
      <c r="AA211" s="34"/>
      <c r="AB211" s="34" t="str">
        <f t="shared" si="6"/>
        <v/>
      </c>
      <c r="AC211" s="34"/>
      <c r="AD211" s="34"/>
      <c r="AE211" s="34"/>
      <c r="AF211" s="34"/>
      <c r="AG211" s="34"/>
      <c r="AH211" s="34" t="str">
        <f t="shared" si="7"/>
        <v/>
      </c>
      <c r="AI211" s="34"/>
      <c r="AJ211" s="34"/>
      <c r="AK211" s="34"/>
      <c r="AL211" s="65"/>
      <c r="AM211" s="65"/>
      <c r="AN211" s="34"/>
      <c r="AQ211" s="34" t="str">
        <f t="shared" si="8"/>
        <v/>
      </c>
      <c r="AR211" s="34"/>
      <c r="AS211" s="34"/>
      <c r="AT211" s="34"/>
      <c r="AU211" s="34"/>
      <c r="AV211" s="34"/>
      <c r="AW211" s="34" t="str">
        <f t="shared" si="9"/>
        <v/>
      </c>
      <c r="AX211" s="34"/>
      <c r="AY211" s="34"/>
      <c r="AZ211" s="34"/>
      <c r="BA211" s="34"/>
      <c r="BB211" s="34"/>
      <c r="BC211" s="34" t="str">
        <f t="shared" si="10"/>
        <v/>
      </c>
      <c r="BD211" s="34"/>
      <c r="BE211" s="34"/>
      <c r="BF211" s="34"/>
      <c r="BG211" s="65"/>
      <c r="BH211" s="65"/>
      <c r="BI211" s="34"/>
      <c r="ED211" s="63"/>
      <c r="EE211" s="63"/>
      <c r="EF211" s="63"/>
      <c r="EG211" s="63"/>
      <c r="EH211" s="63"/>
      <c r="EI211" s="63"/>
      <c r="EJ211" s="63"/>
      <c r="EK211" s="63"/>
      <c r="EL211" s="63"/>
      <c r="EM211" s="63"/>
      <c r="EN211" s="63"/>
      <c r="EO211" s="63"/>
      <c r="EP211" s="63"/>
      <c r="EQ211" s="63"/>
      <c r="ER211" s="63"/>
      <c r="ES211" s="63"/>
      <c r="ET211" s="63"/>
      <c r="EU211" s="63"/>
      <c r="EV211" s="63"/>
      <c r="EW211" s="63"/>
      <c r="EX211" s="63"/>
      <c r="EY211" s="63"/>
      <c r="EZ211" s="63"/>
      <c r="FA211" s="63"/>
      <c r="FB211" s="63"/>
      <c r="FC211" s="63"/>
      <c r="FD211" s="63"/>
      <c r="FE211" s="63"/>
      <c r="FF211" s="63"/>
      <c r="FG211" s="63"/>
      <c r="FH211" s="63"/>
      <c r="FI211" s="63"/>
      <c r="FJ211" s="63"/>
      <c r="FK211" s="63"/>
      <c r="FL211" s="63"/>
      <c r="FM211" s="63"/>
      <c r="FN211" s="63"/>
      <c r="FO211" s="63"/>
      <c r="FP211" s="63"/>
      <c r="FQ211" s="63"/>
      <c r="FR211" s="63"/>
      <c r="FS211" s="63"/>
      <c r="FT211" s="63"/>
      <c r="FU211" s="63"/>
      <c r="FV211" s="63"/>
      <c r="FW211" s="63"/>
      <c r="FX211" s="63"/>
      <c r="FY211" s="63"/>
      <c r="FZ211" s="63"/>
      <c r="GA211" s="63"/>
      <c r="GB211" s="63"/>
      <c r="GC211" s="63"/>
      <c r="GD211" s="63"/>
      <c r="GE211" s="63"/>
      <c r="GF211" s="63"/>
      <c r="GG211" s="63"/>
      <c r="GH211" s="63"/>
      <c r="GI211" s="63"/>
      <c r="GJ211" s="63"/>
      <c r="GK211" s="63"/>
      <c r="GL211" s="63"/>
      <c r="GM211" s="63"/>
      <c r="GN211" s="63"/>
      <c r="GO211" s="63"/>
      <c r="GP211" s="63"/>
      <c r="GQ211" s="63"/>
      <c r="GR211" s="63"/>
      <c r="GS211" s="63"/>
      <c r="GT211" s="63"/>
      <c r="GU211" s="63"/>
      <c r="GV211" s="63"/>
      <c r="GW211" s="63"/>
      <c r="GX211" s="63"/>
      <c r="GY211" s="63"/>
      <c r="GZ211" s="63"/>
      <c r="HA211" s="63"/>
      <c r="HB211" s="63"/>
      <c r="HC211" s="63"/>
      <c r="HD211" s="63"/>
      <c r="HE211" s="63"/>
      <c r="HF211" s="63"/>
      <c r="HG211" s="63"/>
      <c r="HH211" s="63"/>
      <c r="HI211" s="63"/>
      <c r="HJ211" s="63"/>
      <c r="HK211" s="63"/>
      <c r="HL211" s="63"/>
      <c r="HM211" s="63"/>
      <c r="HN211" s="63"/>
      <c r="HO211" s="63"/>
      <c r="HP211" s="63"/>
      <c r="HQ211" s="63"/>
      <c r="HR211" s="63"/>
      <c r="HS211" s="63"/>
      <c r="HT211" s="63"/>
      <c r="HU211" s="63"/>
      <c r="HV211" s="63"/>
      <c r="HW211" s="63"/>
      <c r="HX211" s="63"/>
      <c r="HY211" s="63"/>
      <c r="HZ211" s="63"/>
      <c r="IA211" s="63"/>
      <c r="IB211" s="63"/>
      <c r="IC211" s="63"/>
      <c r="ID211" s="63"/>
      <c r="IE211" s="63"/>
    </row>
    <row r="212" spans="4:239" ht="17" hidden="1" customHeight="1" outlineLevel="1" x14ac:dyDescent="0.15">
      <c r="D212" s="1184" t="str">
        <f t="shared" si="4"/>
        <v>Commercio</v>
      </c>
      <c r="E212" s="34"/>
      <c r="F212" s="34"/>
      <c r="G212" s="34"/>
      <c r="H212" s="34"/>
      <c r="I212" s="34"/>
      <c r="J212" s="34"/>
      <c r="K212" s="34"/>
      <c r="L212" s="34"/>
      <c r="M212" s="34"/>
      <c r="N212" s="34"/>
      <c r="O212" s="34"/>
      <c r="P212" s="34"/>
      <c r="Q212" s="34"/>
      <c r="R212" s="34"/>
      <c r="S212" s="34"/>
      <c r="T212" s="34"/>
      <c r="U212" s="34"/>
      <c r="V212" s="34" t="str">
        <f t="shared" si="5"/>
        <v/>
      </c>
      <c r="W212" s="34"/>
      <c r="X212" s="34"/>
      <c r="Y212" s="34"/>
      <c r="Z212" s="34"/>
      <c r="AA212" s="34"/>
      <c r="AB212" s="34" t="str">
        <f t="shared" si="6"/>
        <v/>
      </c>
      <c r="AC212" s="34"/>
      <c r="AD212" s="34"/>
      <c r="AE212" s="34"/>
      <c r="AF212" s="34"/>
      <c r="AG212" s="34"/>
      <c r="AH212" s="34" t="str">
        <f t="shared" si="7"/>
        <v/>
      </c>
      <c r="AI212" s="34"/>
      <c r="AJ212" s="34"/>
      <c r="AK212" s="34"/>
      <c r="AL212" s="65"/>
      <c r="AM212" s="65"/>
      <c r="AN212" s="34"/>
      <c r="AQ212" s="34" t="str">
        <f t="shared" si="8"/>
        <v/>
      </c>
      <c r="AR212" s="34"/>
      <c r="AS212" s="34"/>
      <c r="AT212" s="34"/>
      <c r="AU212" s="34"/>
      <c r="AV212" s="34"/>
      <c r="AW212" s="34" t="str">
        <f t="shared" si="9"/>
        <v/>
      </c>
      <c r="AX212" s="34"/>
      <c r="AY212" s="34"/>
      <c r="AZ212" s="34"/>
      <c r="BA212" s="34"/>
      <c r="BB212" s="34"/>
      <c r="BC212" s="34" t="str">
        <f t="shared" si="10"/>
        <v/>
      </c>
      <c r="BD212" s="34"/>
      <c r="BE212" s="34"/>
      <c r="BF212" s="34"/>
      <c r="BG212" s="65"/>
      <c r="BH212" s="65"/>
      <c r="BI212" s="34"/>
      <c r="ED212" s="63"/>
      <c r="EE212" s="63"/>
      <c r="EF212" s="63"/>
      <c r="EG212" s="63"/>
      <c r="EH212" s="63"/>
      <c r="EI212" s="63"/>
      <c r="EJ212" s="63"/>
      <c r="EK212" s="63"/>
      <c r="EL212" s="63"/>
      <c r="EM212" s="63"/>
      <c r="EN212" s="63"/>
      <c r="EO212" s="63"/>
      <c r="EP212" s="63"/>
      <c r="EQ212" s="63"/>
      <c r="ER212" s="63"/>
      <c r="ES212" s="63"/>
      <c r="ET212" s="63"/>
      <c r="EU212" s="63"/>
      <c r="EV212" s="63"/>
      <c r="EW212" s="63"/>
      <c r="EX212" s="63"/>
      <c r="EY212" s="63"/>
      <c r="EZ212" s="63"/>
      <c r="FA212" s="63"/>
      <c r="FB212" s="63"/>
      <c r="FC212" s="63"/>
      <c r="FD212" s="63"/>
      <c r="FE212" s="63"/>
      <c r="FF212" s="63"/>
      <c r="FG212" s="63"/>
      <c r="FH212" s="63"/>
      <c r="FI212" s="63"/>
      <c r="FJ212" s="63"/>
      <c r="FK212" s="63"/>
      <c r="FL212" s="63"/>
      <c r="FM212" s="63"/>
      <c r="FN212" s="63"/>
      <c r="FO212" s="63"/>
      <c r="FP212" s="63"/>
      <c r="FQ212" s="63"/>
      <c r="FR212" s="63"/>
      <c r="FS212" s="63"/>
      <c r="FT212" s="63"/>
      <c r="FU212" s="63"/>
      <c r="FV212" s="63"/>
      <c r="FW212" s="63"/>
      <c r="FX212" s="63"/>
      <c r="FY212" s="63"/>
      <c r="FZ212" s="63"/>
      <c r="GA212" s="63"/>
      <c r="GB212" s="63"/>
      <c r="GC212" s="63"/>
      <c r="GD212" s="63"/>
      <c r="GE212" s="63"/>
      <c r="GF212" s="63"/>
      <c r="GG212" s="63"/>
      <c r="GH212" s="63"/>
      <c r="GI212" s="63"/>
      <c r="GJ212" s="63"/>
      <c r="GK212" s="63"/>
      <c r="GL212" s="63"/>
      <c r="GM212" s="63"/>
      <c r="GN212" s="63"/>
      <c r="GO212" s="63"/>
      <c r="GP212" s="63"/>
      <c r="GQ212" s="63"/>
      <c r="GR212" s="63"/>
      <c r="GS212" s="63"/>
      <c r="GT212" s="63"/>
      <c r="GU212" s="63"/>
      <c r="GV212" s="63"/>
      <c r="GW212" s="63"/>
      <c r="GX212" s="63"/>
      <c r="GY212" s="63"/>
      <c r="GZ212" s="63"/>
      <c r="HA212" s="63"/>
      <c r="HB212" s="63"/>
      <c r="HC212" s="63"/>
      <c r="HD212" s="63"/>
      <c r="HE212" s="63"/>
      <c r="HF212" s="63"/>
      <c r="HG212" s="63"/>
      <c r="HH212" s="63"/>
      <c r="HI212" s="63"/>
      <c r="HJ212" s="63"/>
      <c r="HK212" s="63"/>
      <c r="HL212" s="63"/>
      <c r="HM212" s="63"/>
      <c r="HN212" s="63"/>
      <c r="HO212" s="63"/>
      <c r="HP212" s="63"/>
      <c r="HQ212" s="63"/>
      <c r="HR212" s="63"/>
      <c r="HS212" s="63"/>
      <c r="HT212" s="63"/>
      <c r="HU212" s="63"/>
      <c r="HV212" s="63"/>
      <c r="HW212" s="63"/>
      <c r="HX212" s="63"/>
      <c r="HY212" s="63"/>
      <c r="HZ212" s="63"/>
      <c r="IA212" s="63"/>
      <c r="IB212" s="63"/>
      <c r="IC212" s="63"/>
      <c r="ID212" s="63"/>
      <c r="IE212" s="63"/>
    </row>
    <row r="213" spans="4:239" ht="17" hidden="1" customHeight="1" outlineLevel="1" x14ac:dyDescent="0.15">
      <c r="D213" s="1184" t="str">
        <f t="shared" si="4"/>
        <v>Refrigeratore-climatizzatore vaporizzazione diretta (sistemi VRV, VRF)</v>
      </c>
      <c r="E213" s="34"/>
      <c r="F213" s="34"/>
      <c r="G213" s="34"/>
      <c r="H213" s="34"/>
      <c r="I213" s="34"/>
      <c r="J213" s="34"/>
      <c r="K213" s="34"/>
      <c r="L213" s="34"/>
      <c r="M213" s="34"/>
      <c r="N213" s="34"/>
      <c r="O213" s="34"/>
      <c r="P213" s="34"/>
      <c r="Q213" s="34"/>
      <c r="R213" s="34"/>
      <c r="S213" s="34"/>
      <c r="T213" s="34"/>
      <c r="U213" s="34"/>
      <c r="V213" s="34" t="str">
        <f t="shared" si="5"/>
        <v/>
      </c>
      <c r="W213" s="34"/>
      <c r="X213" s="34"/>
      <c r="Y213" s="34"/>
      <c r="Z213" s="34"/>
      <c r="AA213" s="34"/>
      <c r="AB213" s="34" t="str">
        <f t="shared" si="6"/>
        <v/>
      </c>
      <c r="AC213" s="34"/>
      <c r="AD213" s="34"/>
      <c r="AE213" s="34"/>
      <c r="AF213" s="34"/>
      <c r="AG213" s="34"/>
      <c r="AH213" s="34" t="str">
        <f t="shared" si="7"/>
        <v/>
      </c>
      <c r="AI213" s="34"/>
      <c r="AJ213" s="34"/>
      <c r="AK213" s="34"/>
      <c r="AL213" s="65"/>
      <c r="AM213" s="65"/>
      <c r="AN213" s="34"/>
      <c r="AQ213" s="34" t="str">
        <f t="shared" si="8"/>
        <v/>
      </c>
      <c r="AR213" s="34"/>
      <c r="AS213" s="34"/>
      <c r="AT213" s="34"/>
      <c r="AU213" s="34"/>
      <c r="AV213" s="34"/>
      <c r="AW213" s="34" t="str">
        <f t="shared" si="9"/>
        <v/>
      </c>
      <c r="AX213" s="34"/>
      <c r="AY213" s="34"/>
      <c r="AZ213" s="34"/>
      <c r="BA213" s="34"/>
      <c r="BB213" s="34"/>
      <c r="BC213" s="34" t="str">
        <f t="shared" si="10"/>
        <v/>
      </c>
      <c r="BD213" s="34"/>
      <c r="BE213" s="34"/>
      <c r="BF213" s="34"/>
      <c r="BG213" s="65"/>
      <c r="BH213" s="65"/>
      <c r="BI213" s="34"/>
      <c r="ED213" s="63"/>
      <c r="EE213" s="63"/>
      <c r="EF213" s="63"/>
      <c r="EG213" s="63"/>
      <c r="EH213" s="63"/>
      <c r="EI213" s="63"/>
      <c r="EJ213" s="63"/>
      <c r="EK213" s="63"/>
      <c r="EL213" s="63"/>
      <c r="EM213" s="63"/>
      <c r="EN213" s="63"/>
      <c r="EO213" s="63"/>
      <c r="EP213" s="63"/>
      <c r="EQ213" s="63"/>
      <c r="ER213" s="63"/>
      <c r="ES213" s="63"/>
      <c r="ET213" s="63"/>
      <c r="EU213" s="63"/>
      <c r="EV213" s="63"/>
      <c r="EW213" s="63"/>
      <c r="EX213" s="63"/>
      <c r="EY213" s="63"/>
      <c r="EZ213" s="63"/>
      <c r="FA213" s="63"/>
      <c r="FB213" s="63"/>
      <c r="FC213" s="63"/>
      <c r="FD213" s="63"/>
      <c r="FE213" s="63"/>
      <c r="FF213" s="63"/>
      <c r="FG213" s="63"/>
      <c r="FH213" s="63"/>
      <c r="FI213" s="63"/>
      <c r="FJ213" s="63"/>
      <c r="FK213" s="63"/>
      <c r="FL213" s="63"/>
      <c r="FM213" s="63"/>
      <c r="FN213" s="63"/>
      <c r="FO213" s="63"/>
      <c r="FP213" s="63"/>
      <c r="FQ213" s="63"/>
      <c r="FR213" s="63"/>
      <c r="FS213" s="63"/>
      <c r="FT213" s="63"/>
      <c r="FU213" s="63"/>
      <c r="FV213" s="63"/>
      <c r="FW213" s="63"/>
      <c r="FX213" s="63"/>
      <c r="FY213" s="63"/>
      <c r="FZ213" s="63"/>
      <c r="GA213" s="63"/>
      <c r="GB213" s="63"/>
      <c r="GC213" s="63"/>
      <c r="GD213" s="63"/>
      <c r="GE213" s="63"/>
      <c r="GF213" s="63"/>
      <c r="GG213" s="63"/>
      <c r="GH213" s="63"/>
      <c r="GI213" s="63"/>
      <c r="GJ213" s="63"/>
      <c r="GK213" s="63"/>
      <c r="GL213" s="63"/>
      <c r="GM213" s="63"/>
      <c r="GN213" s="63"/>
      <c r="GO213" s="63"/>
      <c r="GP213" s="63"/>
      <c r="GQ213" s="63"/>
      <c r="GR213" s="63"/>
      <c r="GS213" s="63"/>
      <c r="GT213" s="63"/>
      <c r="GU213" s="63"/>
      <c r="GV213" s="63"/>
      <c r="GW213" s="63"/>
      <c r="GX213" s="63"/>
      <c r="GY213" s="63"/>
      <c r="GZ213" s="63"/>
      <c r="HA213" s="63"/>
      <c r="HB213" s="63"/>
      <c r="HC213" s="63"/>
      <c r="HD213" s="63"/>
      <c r="HE213" s="63"/>
      <c r="HF213" s="63"/>
      <c r="HG213" s="63"/>
      <c r="HH213" s="63"/>
      <c r="HI213" s="63"/>
      <c r="HJ213" s="63"/>
      <c r="HK213" s="63"/>
      <c r="HL213" s="63"/>
      <c r="HM213" s="63"/>
      <c r="HN213" s="63"/>
      <c r="HO213" s="63"/>
      <c r="HP213" s="63"/>
      <c r="HQ213" s="63"/>
      <c r="HR213" s="63"/>
      <c r="HS213" s="63"/>
      <c r="HT213" s="63"/>
      <c r="HU213" s="63"/>
      <c r="HV213" s="63"/>
      <c r="HW213" s="63"/>
      <c r="HX213" s="63"/>
      <c r="HY213" s="63"/>
      <c r="HZ213" s="63"/>
      <c r="IA213" s="63"/>
      <c r="IB213" s="63"/>
      <c r="IC213" s="63"/>
      <c r="ID213" s="63"/>
      <c r="IE213" s="63"/>
    </row>
    <row r="214" spans="4:239" ht="17" hidden="1" customHeight="1" outlineLevel="1" x14ac:dyDescent="0.15">
      <c r="D214" s="1184" t="str">
        <f t="shared" si="4"/>
        <v>Refrigeratore-climatizzatore (refrigeratori condensazione ad acqua)</v>
      </c>
      <c r="E214" s="34"/>
      <c r="F214" s="34"/>
      <c r="G214" s="34"/>
      <c r="H214" s="34"/>
      <c r="I214" s="34"/>
      <c r="J214" s="34"/>
      <c r="K214" s="34"/>
      <c r="L214" s="34"/>
      <c r="M214" s="34"/>
      <c r="N214" s="34"/>
      <c r="O214" s="34"/>
      <c r="P214" s="34"/>
      <c r="Q214" s="34"/>
      <c r="R214" s="34"/>
      <c r="S214" s="34"/>
      <c r="T214" s="34"/>
      <c r="U214" s="34"/>
      <c r="V214" s="34" t="str">
        <f t="shared" si="5"/>
        <v/>
      </c>
      <c r="W214" s="34"/>
      <c r="X214" s="34"/>
      <c r="Y214" s="34"/>
      <c r="Z214" s="34"/>
      <c r="AA214" s="34"/>
      <c r="AB214" s="34" t="str">
        <f t="shared" si="6"/>
        <v/>
      </c>
      <c r="AC214" s="34"/>
      <c r="AD214" s="34"/>
      <c r="AE214" s="34"/>
      <c r="AF214" s="34"/>
      <c r="AG214" s="34"/>
      <c r="AH214" s="34" t="str">
        <f t="shared" si="7"/>
        <v/>
      </c>
      <c r="AI214" s="34"/>
      <c r="AJ214" s="34"/>
      <c r="AK214" s="34"/>
      <c r="AL214" s="65"/>
      <c r="AM214" s="65"/>
      <c r="AN214" s="34"/>
      <c r="AQ214" s="34" t="str">
        <f t="shared" si="8"/>
        <v/>
      </c>
      <c r="AR214" s="34"/>
      <c r="AS214" s="34"/>
      <c r="AT214" s="34"/>
      <c r="AU214" s="34"/>
      <c r="AV214" s="34"/>
      <c r="AW214" s="34" t="str">
        <f t="shared" si="9"/>
        <v/>
      </c>
      <c r="AX214" s="34"/>
      <c r="AY214" s="34"/>
      <c r="AZ214" s="34"/>
      <c r="BA214" s="34"/>
      <c r="BB214" s="34"/>
      <c r="BC214" s="34" t="str">
        <f t="shared" si="10"/>
        <v/>
      </c>
      <c r="BD214" s="34"/>
      <c r="BE214" s="34"/>
      <c r="BF214" s="34"/>
      <c r="BG214" s="65"/>
      <c r="BH214" s="65"/>
      <c r="BI214" s="34"/>
      <c r="ED214" s="63"/>
      <c r="EE214" s="63"/>
      <c r="EF214" s="63"/>
      <c r="EG214" s="63"/>
      <c r="EH214" s="63"/>
      <c r="EI214" s="63"/>
      <c r="EJ214" s="63"/>
      <c r="EK214" s="63"/>
      <c r="EL214" s="63"/>
      <c r="EM214" s="63"/>
      <c r="EN214" s="63"/>
      <c r="EO214" s="63"/>
      <c r="EP214" s="63"/>
      <c r="EQ214" s="63"/>
      <c r="ER214" s="63"/>
      <c r="ES214" s="63"/>
      <c r="ET214" s="63"/>
      <c r="EU214" s="63"/>
      <c r="EV214" s="63"/>
      <c r="EW214" s="63"/>
      <c r="EX214" s="63"/>
      <c r="EY214" s="63"/>
      <c r="EZ214" s="63"/>
      <c r="FA214" s="63"/>
      <c r="FB214" s="63"/>
      <c r="FC214" s="63"/>
      <c r="FD214" s="63"/>
      <c r="FE214" s="63"/>
      <c r="FF214" s="63"/>
      <c r="FG214" s="63"/>
      <c r="FH214" s="63"/>
      <c r="FI214" s="63"/>
      <c r="FJ214" s="63"/>
      <c r="FK214" s="63"/>
      <c r="FL214" s="63"/>
      <c r="FM214" s="63"/>
      <c r="FN214" s="63"/>
      <c r="FO214" s="63"/>
      <c r="FP214" s="63"/>
      <c r="FQ214" s="63"/>
      <c r="FR214" s="63"/>
      <c r="FS214" s="63"/>
      <c r="FT214" s="63"/>
      <c r="FU214" s="63"/>
      <c r="FV214" s="63"/>
      <c r="FW214" s="63"/>
      <c r="FX214" s="63"/>
      <c r="FY214" s="63"/>
      <c r="FZ214" s="63"/>
      <c r="GA214" s="63"/>
      <c r="GB214" s="63"/>
      <c r="GC214" s="63"/>
      <c r="GD214" s="63"/>
      <c r="GE214" s="63"/>
      <c r="GF214" s="63"/>
      <c r="GG214" s="63"/>
      <c r="GH214" s="63"/>
      <c r="GI214" s="63"/>
      <c r="GJ214" s="63"/>
      <c r="GK214" s="63"/>
      <c r="GL214" s="63"/>
      <c r="GM214" s="63"/>
      <c r="GN214" s="63"/>
      <c r="GO214" s="63"/>
      <c r="GP214" s="63"/>
      <c r="GQ214" s="63"/>
      <c r="GR214" s="63"/>
      <c r="GS214" s="63"/>
      <c r="GT214" s="63"/>
      <c r="GU214" s="63"/>
      <c r="GV214" s="63"/>
      <c r="GW214" s="63"/>
      <c r="GX214" s="63"/>
      <c r="GY214" s="63"/>
      <c r="GZ214" s="63"/>
      <c r="HA214" s="63"/>
      <c r="HB214" s="63"/>
      <c r="HC214" s="63"/>
      <c r="HD214" s="63"/>
      <c r="HE214" s="63"/>
      <c r="HF214" s="63"/>
      <c r="HG214" s="63"/>
      <c r="HH214" s="63"/>
      <c r="HI214" s="63"/>
      <c r="HJ214" s="63"/>
      <c r="HK214" s="63"/>
      <c r="HL214" s="63"/>
      <c r="HM214" s="63"/>
      <c r="HN214" s="63"/>
      <c r="HO214" s="63"/>
      <c r="HP214" s="63"/>
      <c r="HQ214" s="63"/>
      <c r="HR214" s="63"/>
      <c r="HS214" s="63"/>
      <c r="HT214" s="63"/>
      <c r="HU214" s="63"/>
      <c r="HV214" s="63"/>
      <c r="HW214" s="63"/>
      <c r="HX214" s="63"/>
      <c r="HY214" s="63"/>
      <c r="HZ214" s="63"/>
      <c r="IA214" s="63"/>
      <c r="IB214" s="63"/>
      <c r="IC214" s="63"/>
      <c r="ID214" s="63"/>
      <c r="IE214" s="63"/>
    </row>
    <row r="215" spans="4:239" ht="17" hidden="1" customHeight="1" outlineLevel="1" x14ac:dyDescent="0.15">
      <c r="D215" s="1184" t="str">
        <f t="shared" si="4"/>
        <v>Refrigeratore-climatizzatore (refrigeratori condensazione ad aria)</v>
      </c>
      <c r="E215" s="34"/>
      <c r="F215" s="34"/>
      <c r="G215" s="34"/>
      <c r="H215" s="34"/>
      <c r="I215" s="34"/>
      <c r="J215" s="34"/>
      <c r="K215" s="34"/>
      <c r="L215" s="34"/>
      <c r="M215" s="34"/>
      <c r="N215" s="34"/>
      <c r="O215" s="34"/>
      <c r="P215" s="34"/>
      <c r="Q215" s="34"/>
      <c r="R215" s="34"/>
      <c r="S215" s="34"/>
      <c r="T215" s="34"/>
      <c r="U215" s="34"/>
      <c r="V215" s="34" t="str">
        <f t="shared" si="5"/>
        <v/>
      </c>
      <c r="W215" s="34"/>
      <c r="X215" s="34"/>
      <c r="Y215" s="34"/>
      <c r="Z215" s="34"/>
      <c r="AA215" s="34"/>
      <c r="AB215" s="34" t="str">
        <f t="shared" si="6"/>
        <v/>
      </c>
      <c r="AC215" s="34"/>
      <c r="AD215" s="34"/>
      <c r="AE215" s="34"/>
      <c r="AF215" s="34"/>
      <c r="AG215" s="34"/>
      <c r="AH215" s="34" t="str">
        <f t="shared" si="7"/>
        <v/>
      </c>
      <c r="AI215" s="34"/>
      <c r="AJ215" s="34"/>
      <c r="AK215" s="34"/>
      <c r="AL215" s="65"/>
      <c r="AM215" s="65"/>
      <c r="AN215" s="34"/>
      <c r="AQ215" s="34" t="str">
        <f t="shared" si="8"/>
        <v/>
      </c>
      <c r="AR215" s="34"/>
      <c r="AS215" s="34"/>
      <c r="AT215" s="34"/>
      <c r="AU215" s="34"/>
      <c r="AV215" s="34"/>
      <c r="AW215" s="34" t="str">
        <f t="shared" si="9"/>
        <v/>
      </c>
      <c r="AX215" s="34"/>
      <c r="AY215" s="34"/>
      <c r="AZ215" s="34"/>
      <c r="BA215" s="34"/>
      <c r="BB215" s="34"/>
      <c r="BC215" s="34" t="str">
        <f t="shared" si="10"/>
        <v/>
      </c>
      <c r="BD215" s="34"/>
      <c r="BE215" s="34"/>
      <c r="BF215" s="34"/>
      <c r="BG215" s="65"/>
      <c r="BH215" s="65"/>
      <c r="BI215" s="34"/>
      <c r="ED215" s="63"/>
      <c r="EE215" s="63"/>
      <c r="EF215" s="63"/>
      <c r="EG215" s="63"/>
      <c r="EH215" s="63"/>
      <c r="EI215" s="63"/>
      <c r="EJ215" s="63"/>
      <c r="EK215" s="63"/>
      <c r="EL215" s="63"/>
      <c r="EM215" s="63"/>
      <c r="EN215" s="63"/>
      <c r="EO215" s="63"/>
      <c r="EP215" s="63"/>
      <c r="EQ215" s="63"/>
      <c r="ER215" s="63"/>
      <c r="ES215" s="63"/>
      <c r="ET215" s="63"/>
      <c r="EU215" s="63"/>
      <c r="EV215" s="63"/>
      <c r="EW215" s="63"/>
      <c r="EX215" s="63"/>
      <c r="EY215" s="63"/>
      <c r="EZ215" s="63"/>
      <c r="FA215" s="63"/>
      <c r="FB215" s="63"/>
      <c r="FC215" s="63"/>
      <c r="FD215" s="63"/>
      <c r="FE215" s="63"/>
      <c r="FF215" s="63"/>
      <c r="FG215" s="63"/>
      <c r="FH215" s="63"/>
      <c r="FI215" s="63"/>
      <c r="FJ215" s="63"/>
      <c r="FK215" s="63"/>
      <c r="FL215" s="63"/>
      <c r="FM215" s="63"/>
      <c r="FN215" s="63"/>
      <c r="FO215" s="63"/>
      <c r="FP215" s="63"/>
      <c r="FQ215" s="63"/>
      <c r="FR215" s="63"/>
      <c r="FS215" s="63"/>
      <c r="FT215" s="63"/>
      <c r="FU215" s="63"/>
      <c r="FV215" s="63"/>
      <c r="FW215" s="63"/>
      <c r="FX215" s="63"/>
      <c r="FY215" s="63"/>
      <c r="FZ215" s="63"/>
      <c r="GA215" s="63"/>
      <c r="GB215" s="63"/>
      <c r="GC215" s="63"/>
      <c r="GD215" s="63"/>
      <c r="GE215" s="63"/>
      <c r="GF215" s="63"/>
      <c r="GG215" s="63"/>
      <c r="GH215" s="63"/>
      <c r="GI215" s="63"/>
      <c r="GJ215" s="63"/>
      <c r="GK215" s="63"/>
      <c r="GL215" s="63"/>
      <c r="GM215" s="63"/>
      <c r="GN215" s="63"/>
      <c r="GO215" s="63"/>
      <c r="GP215" s="63"/>
      <c r="GQ215" s="63"/>
      <c r="GR215" s="63"/>
      <c r="GS215" s="63"/>
      <c r="GT215" s="63"/>
      <c r="GU215" s="63"/>
      <c r="GV215" s="63"/>
      <c r="GW215" s="63"/>
      <c r="GX215" s="63"/>
      <c r="GY215" s="63"/>
      <c r="GZ215" s="63"/>
      <c r="HA215" s="63"/>
      <c r="HB215" s="63"/>
      <c r="HC215" s="63"/>
      <c r="HD215" s="63"/>
      <c r="HE215" s="63"/>
      <c r="HF215" s="63"/>
      <c r="HG215" s="63"/>
      <c r="HH215" s="63"/>
      <c r="HI215" s="63"/>
      <c r="HJ215" s="63"/>
      <c r="HK215" s="63"/>
      <c r="HL215" s="63"/>
      <c r="HM215" s="63"/>
      <c r="HN215" s="63"/>
      <c r="HO215" s="63"/>
      <c r="HP215" s="63"/>
      <c r="HQ215" s="63"/>
      <c r="HR215" s="63"/>
      <c r="HS215" s="63"/>
      <c r="HT215" s="63"/>
      <c r="HU215" s="63"/>
      <c r="HV215" s="63"/>
      <c r="HW215" s="63"/>
      <c r="HX215" s="63"/>
      <c r="HY215" s="63"/>
      <c r="HZ215" s="63"/>
      <c r="IA215" s="63"/>
      <c r="IB215" s="63"/>
      <c r="IC215" s="63"/>
      <c r="ID215" s="63"/>
      <c r="IE215" s="63"/>
    </row>
    <row r="216" spans="4:239" ht="17" hidden="1" customHeight="1" outlineLevel="1" x14ac:dyDescent="0.15">
      <c r="D216" s="1188">
        <f t="shared" si="4"/>
        <v>0</v>
      </c>
      <c r="E216" s="1189"/>
      <c r="F216" s="1189"/>
      <c r="G216" s="1189"/>
      <c r="H216" s="1189"/>
      <c r="I216" s="1189"/>
      <c r="J216" s="1189"/>
      <c r="K216" s="1189"/>
      <c r="L216" s="1189"/>
      <c r="M216" s="1189"/>
      <c r="N216" s="1189"/>
      <c r="O216" s="1189"/>
      <c r="P216" s="1189"/>
      <c r="Q216" s="1189"/>
      <c r="R216" s="1189"/>
      <c r="S216" s="1189"/>
      <c r="T216" s="34"/>
      <c r="U216" s="34"/>
      <c r="V216" s="1189" t="str">
        <f>CONCATENATE(V209,V210,V211,V212,V213,V214,V215)</f>
        <v/>
      </c>
      <c r="W216" s="1189"/>
      <c r="X216" s="1189"/>
      <c r="Y216" s="1189"/>
      <c r="Z216" s="1189"/>
      <c r="AA216" s="1189"/>
      <c r="AB216" s="1189" t="str">
        <f>CONCATENATE(AB209,AB210,AB211,AB212,AB213,AB214,AB215)</f>
        <v/>
      </c>
      <c r="AC216" s="1189"/>
      <c r="AD216" s="1189"/>
      <c r="AE216" s="1189"/>
      <c r="AF216" s="1189"/>
      <c r="AG216" s="1189"/>
      <c r="AH216" s="1189" t="str">
        <f>CONCATENATE(AH209,AH210,AH211,AH212,AH213,AH214,AH215)</f>
        <v/>
      </c>
      <c r="AI216" s="1189"/>
      <c r="AJ216" s="1189"/>
      <c r="AK216" s="1189"/>
      <c r="AL216" s="1190"/>
      <c r="AM216" s="1190"/>
      <c r="AN216" s="1189"/>
      <c r="AQ216" s="1189" t="str">
        <f>CONCATENATE(AQ209,AQ210,AQ211,AQ212,AQ213,AQ214,AQ215)</f>
        <v/>
      </c>
      <c r="AR216" s="1189"/>
      <c r="AS216" s="1189"/>
      <c r="AT216" s="1189"/>
      <c r="AU216" s="1189"/>
      <c r="AV216" s="1189"/>
      <c r="AW216" s="1189" t="str">
        <f>CONCATENATE(AW209,AW210,AW211,AW212,AW213,AW214,AW215)</f>
        <v/>
      </c>
      <c r="AX216" s="1189"/>
      <c r="AY216" s="1189"/>
      <c r="AZ216" s="1189"/>
      <c r="BA216" s="1189"/>
      <c r="BB216" s="1189"/>
      <c r="BC216" s="1189" t="str">
        <f>CONCATENATE(BC209,BC210,BC211,BC212,BC213,BC214,BC215)</f>
        <v/>
      </c>
      <c r="BD216" s="1189"/>
      <c r="BE216" s="1190"/>
      <c r="BF216" s="1189"/>
      <c r="ED216" s="63"/>
      <c r="EE216" s="63"/>
      <c r="EF216" s="63"/>
      <c r="EG216" s="63"/>
      <c r="EH216" s="63"/>
      <c r="EI216" s="63"/>
      <c r="EJ216" s="63"/>
      <c r="EK216" s="63"/>
      <c r="EL216" s="63"/>
      <c r="EM216" s="63"/>
      <c r="EN216" s="63"/>
      <c r="EO216" s="63"/>
      <c r="EP216" s="63"/>
      <c r="EQ216" s="63"/>
      <c r="ER216" s="63"/>
      <c r="ES216" s="63"/>
      <c r="ET216" s="63"/>
      <c r="EU216" s="63"/>
      <c r="EV216" s="63"/>
      <c r="EW216" s="63"/>
      <c r="EX216" s="63"/>
      <c r="EY216" s="63"/>
      <c r="EZ216" s="63"/>
      <c r="FA216" s="63"/>
      <c r="FB216" s="63"/>
      <c r="FC216" s="63"/>
      <c r="FD216" s="63"/>
      <c r="FE216" s="63"/>
      <c r="FF216" s="63"/>
      <c r="FG216" s="63"/>
      <c r="FH216" s="63"/>
      <c r="FI216" s="63"/>
      <c r="FJ216" s="63"/>
      <c r="FK216" s="63"/>
      <c r="FL216" s="63"/>
      <c r="FM216" s="63"/>
      <c r="FN216" s="63"/>
      <c r="FO216" s="63"/>
      <c r="FP216" s="63"/>
      <c r="FQ216" s="63"/>
      <c r="FR216" s="63"/>
      <c r="FS216" s="63"/>
      <c r="FT216" s="63"/>
      <c r="FU216" s="63"/>
      <c r="FV216" s="63"/>
      <c r="FW216" s="63"/>
      <c r="FX216" s="63"/>
      <c r="FY216" s="63"/>
      <c r="FZ216" s="63"/>
      <c r="GA216" s="63"/>
      <c r="GB216" s="63"/>
      <c r="GC216" s="63"/>
      <c r="GD216" s="63"/>
      <c r="GE216" s="63"/>
      <c r="GF216" s="63"/>
      <c r="GG216" s="63"/>
      <c r="GH216" s="63"/>
      <c r="GI216" s="63"/>
      <c r="GJ216" s="63"/>
      <c r="GK216" s="63"/>
      <c r="GL216" s="63"/>
      <c r="GM216" s="63"/>
      <c r="GN216" s="63"/>
      <c r="GO216" s="63"/>
      <c r="GP216" s="63"/>
      <c r="GQ216" s="63"/>
      <c r="GR216" s="63"/>
      <c r="GS216" s="63"/>
      <c r="GT216" s="63"/>
      <c r="GU216" s="63"/>
      <c r="GV216" s="63"/>
      <c r="GW216" s="63"/>
      <c r="GX216" s="63"/>
      <c r="GY216" s="63"/>
      <c r="GZ216" s="63"/>
      <c r="HA216" s="63"/>
      <c r="HB216" s="63"/>
      <c r="HC216" s="63"/>
      <c r="HD216" s="63"/>
      <c r="HE216" s="63"/>
      <c r="HF216" s="63"/>
      <c r="HG216" s="63"/>
      <c r="HH216" s="63"/>
      <c r="HI216" s="63"/>
      <c r="HJ216" s="63"/>
      <c r="HK216" s="63"/>
      <c r="HL216" s="63"/>
      <c r="HM216" s="63"/>
      <c r="HN216" s="63"/>
      <c r="HO216" s="63"/>
      <c r="HP216" s="63"/>
      <c r="HQ216" s="63"/>
      <c r="HR216" s="63"/>
      <c r="HS216" s="63"/>
      <c r="HT216" s="63"/>
      <c r="HU216" s="63"/>
      <c r="HV216" s="63"/>
      <c r="HW216" s="63"/>
      <c r="HX216" s="63"/>
      <c r="HY216" s="63"/>
      <c r="HZ216" s="63"/>
      <c r="IA216" s="63"/>
      <c r="IB216" s="63"/>
      <c r="IC216" s="63"/>
      <c r="ID216" s="63"/>
      <c r="IE216" s="63"/>
    </row>
    <row r="217" spans="4:239" ht="17" hidden="1" customHeight="1" outlineLevel="1" x14ac:dyDescent="0.15">
      <c r="D217" s="1187"/>
      <c r="ED217" s="63"/>
      <c r="EE217" s="63"/>
      <c r="EF217" s="63"/>
      <c r="EG217" s="63"/>
      <c r="EH217" s="63"/>
      <c r="EI217" s="63"/>
      <c r="EJ217" s="63"/>
      <c r="EK217" s="63"/>
      <c r="EL217" s="63"/>
      <c r="EM217" s="63"/>
      <c r="EN217" s="63"/>
      <c r="EO217" s="63"/>
      <c r="EP217" s="63"/>
      <c r="EQ217" s="63"/>
      <c r="ER217" s="63"/>
      <c r="ES217" s="63"/>
      <c r="ET217" s="63"/>
      <c r="EU217" s="63"/>
      <c r="EV217" s="63"/>
      <c r="EW217" s="63"/>
      <c r="EX217" s="63"/>
      <c r="EY217" s="63"/>
      <c r="EZ217" s="63"/>
      <c r="FA217" s="63"/>
      <c r="FB217" s="63"/>
      <c r="FC217" s="63"/>
      <c r="FD217" s="63"/>
      <c r="FE217" s="63"/>
      <c r="FF217" s="63"/>
      <c r="FG217" s="63"/>
      <c r="FH217" s="63"/>
      <c r="FI217" s="63"/>
      <c r="FJ217" s="63"/>
      <c r="FK217" s="63"/>
      <c r="FL217" s="63"/>
      <c r="FM217" s="63"/>
      <c r="FN217" s="63"/>
      <c r="FO217" s="63"/>
      <c r="FP217" s="63"/>
      <c r="FQ217" s="63"/>
      <c r="FR217" s="63"/>
      <c r="FS217" s="63"/>
      <c r="FT217" s="63"/>
      <c r="FU217" s="63"/>
      <c r="FV217" s="63"/>
      <c r="FW217" s="63"/>
      <c r="FX217" s="63"/>
      <c r="FY217" s="63"/>
      <c r="FZ217" s="63"/>
      <c r="GA217" s="63"/>
      <c r="GB217" s="63"/>
      <c r="GC217" s="63"/>
      <c r="GD217" s="63"/>
      <c r="GE217" s="63"/>
      <c r="GF217" s="63"/>
      <c r="GG217" s="63"/>
      <c r="GH217" s="63"/>
      <c r="GI217" s="63"/>
      <c r="GJ217" s="63"/>
      <c r="GK217" s="63"/>
      <c r="GL217" s="63"/>
      <c r="GM217" s="63"/>
      <c r="GN217" s="63"/>
      <c r="GO217" s="63"/>
      <c r="GP217" s="63"/>
      <c r="GQ217" s="63"/>
      <c r="GR217" s="63"/>
      <c r="GS217" s="63"/>
      <c r="GT217" s="63"/>
      <c r="GU217" s="63"/>
      <c r="GV217" s="63"/>
      <c r="GW217" s="63"/>
      <c r="GX217" s="63"/>
      <c r="GY217" s="63"/>
      <c r="GZ217" s="63"/>
      <c r="HA217" s="63"/>
      <c r="HB217" s="63"/>
      <c r="HC217" s="63"/>
      <c r="HD217" s="63"/>
      <c r="HE217" s="63"/>
      <c r="HF217" s="63"/>
      <c r="HG217" s="63"/>
      <c r="HH217" s="63"/>
      <c r="HI217" s="63"/>
      <c r="HJ217" s="63"/>
      <c r="HK217" s="63"/>
      <c r="HL217" s="63"/>
      <c r="HM217" s="63"/>
      <c r="HN217" s="63"/>
      <c r="HO217" s="63"/>
      <c r="HP217" s="63"/>
      <c r="HQ217" s="63"/>
      <c r="HR217" s="63"/>
      <c r="HS217" s="63"/>
      <c r="HT217" s="63"/>
      <c r="HU217" s="63"/>
      <c r="HV217" s="63"/>
      <c r="HW217" s="63"/>
      <c r="HX217" s="63"/>
      <c r="HY217" s="63"/>
      <c r="HZ217" s="63"/>
      <c r="IA217" s="63"/>
      <c r="IB217" s="63"/>
      <c r="IC217" s="63"/>
      <c r="ID217" s="63"/>
      <c r="IE217" s="63"/>
    </row>
    <row r="218" spans="4:239" ht="17" hidden="1" customHeight="1" outlineLevel="1" x14ac:dyDescent="0.15">
      <c r="ED218" s="63"/>
      <c r="EE218" s="63"/>
      <c r="EF218" s="63"/>
      <c r="EG218" s="63"/>
      <c r="EH218" s="63"/>
      <c r="EI218" s="63"/>
      <c r="EJ218" s="63"/>
      <c r="EK218" s="63"/>
      <c r="EL218" s="63"/>
      <c r="EM218" s="63"/>
      <c r="EN218" s="63"/>
      <c r="EO218" s="63"/>
      <c r="EP218" s="63"/>
      <c r="EQ218" s="63"/>
      <c r="ER218" s="63"/>
      <c r="ES218" s="63"/>
      <c r="ET218" s="63"/>
      <c r="EU218" s="63"/>
      <c r="EV218" s="63"/>
      <c r="EW218" s="63"/>
      <c r="EX218" s="63"/>
      <c r="EY218" s="63"/>
      <c r="EZ218" s="63"/>
      <c r="FA218" s="63"/>
      <c r="FB218" s="63"/>
      <c r="FC218" s="63"/>
      <c r="FD218" s="63"/>
      <c r="FE218" s="63"/>
      <c r="FF218" s="63"/>
      <c r="FG218" s="63"/>
      <c r="FH218" s="63"/>
      <c r="FI218" s="63"/>
      <c r="FJ218" s="63"/>
      <c r="FK218" s="63"/>
      <c r="FL218" s="63"/>
      <c r="FM218" s="63"/>
      <c r="FN218" s="63"/>
      <c r="FO218" s="63"/>
      <c r="FP218" s="63"/>
      <c r="FQ218" s="63"/>
      <c r="FR218" s="63"/>
      <c r="FS218" s="63"/>
      <c r="FT218" s="63"/>
      <c r="FU218" s="63"/>
      <c r="FV218" s="63"/>
      <c r="FW218" s="63"/>
      <c r="FX218" s="63"/>
      <c r="FY218" s="63"/>
      <c r="FZ218" s="63"/>
      <c r="GA218" s="63"/>
      <c r="GB218" s="63"/>
      <c r="GC218" s="63"/>
      <c r="GD218" s="63"/>
      <c r="GE218" s="63"/>
      <c r="GF218" s="63"/>
      <c r="GG218" s="63"/>
      <c r="GH218" s="63"/>
      <c r="GI218" s="63"/>
      <c r="GJ218" s="63"/>
      <c r="GK218" s="63"/>
      <c r="GL218" s="63"/>
      <c r="GM218" s="63"/>
      <c r="GN218" s="63"/>
      <c r="GO218" s="63"/>
      <c r="GP218" s="63"/>
      <c r="GQ218" s="63"/>
      <c r="GR218" s="63"/>
      <c r="GS218" s="63"/>
      <c r="GT218" s="63"/>
      <c r="GU218" s="63"/>
      <c r="GV218" s="63"/>
      <c r="GW218" s="63"/>
      <c r="GX218" s="63"/>
      <c r="GY218" s="63"/>
      <c r="GZ218" s="63"/>
      <c r="HA218" s="63"/>
      <c r="HB218" s="63"/>
      <c r="HC218" s="63"/>
      <c r="HD218" s="63"/>
      <c r="HE218" s="63"/>
      <c r="HF218" s="63"/>
      <c r="HG218" s="63"/>
      <c r="HH218" s="63"/>
      <c r="HI218" s="63"/>
      <c r="HJ218" s="63"/>
      <c r="HK218" s="63"/>
      <c r="HL218" s="63"/>
      <c r="HM218" s="63"/>
      <c r="HN218" s="63"/>
      <c r="HO218" s="63"/>
      <c r="HP218" s="63"/>
      <c r="HQ218" s="63"/>
      <c r="HR218" s="63"/>
      <c r="HS218" s="63"/>
      <c r="HT218" s="63"/>
      <c r="HU218" s="63"/>
      <c r="HV218" s="63"/>
      <c r="HW218" s="63"/>
      <c r="HX218" s="63"/>
      <c r="HY218" s="63"/>
      <c r="HZ218" s="63"/>
      <c r="IA218" s="63"/>
      <c r="IB218" s="63"/>
      <c r="IC218" s="63"/>
      <c r="ID218" s="63"/>
      <c r="IE218" s="63"/>
    </row>
    <row r="219" spans="4:239" ht="17" hidden="1" customHeight="1" outlineLevel="1" x14ac:dyDescent="0.15">
      <c r="D219" s="367" t="s">
        <v>307</v>
      </c>
      <c r="E219" s="63"/>
      <c r="F219" s="63"/>
      <c r="G219" s="63"/>
      <c r="H219" s="63"/>
      <c r="I219" s="63"/>
      <c r="J219" s="63"/>
      <c r="K219" s="63"/>
      <c r="L219" s="63"/>
      <c r="M219" s="63"/>
      <c r="N219" s="63"/>
      <c r="O219" s="63"/>
      <c r="P219" s="63"/>
      <c r="Q219" s="63"/>
      <c r="R219" s="63"/>
      <c r="S219" s="63"/>
      <c r="T219" s="63"/>
      <c r="U219" s="63"/>
      <c r="V219" s="63"/>
      <c r="W219" s="63"/>
      <c r="X219" s="63"/>
      <c r="Y219" s="63"/>
      <c r="Z219" s="367"/>
      <c r="AA219" s="367" t="s">
        <v>307</v>
      </c>
      <c r="AB219" s="63"/>
      <c r="AC219" s="63"/>
      <c r="AD219" s="63"/>
      <c r="AE219" s="63"/>
      <c r="AF219" s="63"/>
      <c r="AG219" s="63"/>
      <c r="AH219" s="63"/>
      <c r="AI219" s="63"/>
      <c r="AJ219" s="63"/>
      <c r="AK219" s="63"/>
      <c r="AL219" s="64"/>
      <c r="AM219" s="64"/>
      <c r="AN219" s="63"/>
      <c r="AQ219" s="63"/>
      <c r="AR219" s="63"/>
      <c r="AS219" s="63"/>
      <c r="AT219" s="367" t="s">
        <v>307</v>
      </c>
      <c r="AU219" s="63"/>
      <c r="AV219" s="63"/>
      <c r="AW219" s="63"/>
      <c r="AX219" s="63"/>
      <c r="AY219" s="63"/>
      <c r="AZ219" s="63"/>
      <c r="BA219" s="63"/>
      <c r="BB219" s="63"/>
      <c r="BC219" s="63"/>
      <c r="BD219" s="63"/>
      <c r="BE219" s="64"/>
      <c r="BF219" s="63"/>
      <c r="ED219" s="63"/>
      <c r="EE219" s="63"/>
      <c r="EF219" s="63"/>
      <c r="EG219" s="63"/>
      <c r="EH219" s="63"/>
      <c r="EI219" s="63"/>
      <c r="EJ219" s="63"/>
      <c r="EK219" s="63"/>
      <c r="EL219" s="63"/>
      <c r="EM219" s="63"/>
      <c r="EN219" s="63"/>
      <c r="EO219" s="63"/>
      <c r="EP219" s="63"/>
      <c r="EQ219" s="63"/>
      <c r="ER219" s="63"/>
      <c r="ES219" s="63"/>
      <c r="ET219" s="63"/>
      <c r="EU219" s="63"/>
      <c r="EV219" s="63"/>
      <c r="EW219" s="63"/>
      <c r="EX219" s="63"/>
      <c r="EY219" s="63"/>
      <c r="EZ219" s="63"/>
      <c r="FA219" s="63"/>
      <c r="FB219" s="63"/>
      <c r="FC219" s="63"/>
      <c r="FD219" s="63"/>
      <c r="FE219" s="63"/>
      <c r="FF219" s="63"/>
      <c r="FG219" s="63"/>
      <c r="FH219" s="63"/>
      <c r="FI219" s="63"/>
      <c r="FJ219" s="63"/>
      <c r="FK219" s="63"/>
      <c r="FL219" s="63"/>
      <c r="FM219" s="63"/>
      <c r="FN219" s="63"/>
      <c r="FO219" s="63"/>
      <c r="FP219" s="63"/>
      <c r="FQ219" s="63"/>
      <c r="FR219" s="63"/>
      <c r="FS219" s="63"/>
      <c r="FT219" s="63"/>
      <c r="FU219" s="63"/>
      <c r="FV219" s="63"/>
      <c r="FW219" s="63"/>
      <c r="FX219" s="63"/>
      <c r="FY219" s="63"/>
      <c r="FZ219" s="63"/>
      <c r="GA219" s="63"/>
      <c r="GB219" s="63"/>
      <c r="GC219" s="63"/>
      <c r="GD219" s="63"/>
      <c r="GE219" s="63"/>
      <c r="GF219" s="63"/>
      <c r="GG219" s="63"/>
      <c r="GH219" s="63"/>
      <c r="GI219" s="63"/>
      <c r="GJ219" s="63"/>
      <c r="GK219" s="63"/>
      <c r="GL219" s="63"/>
      <c r="GM219" s="63"/>
      <c r="GN219" s="63"/>
      <c r="GO219" s="63"/>
      <c r="GP219" s="63"/>
      <c r="GQ219" s="63"/>
      <c r="GR219" s="63"/>
      <c r="GS219" s="63"/>
      <c r="GT219" s="63"/>
      <c r="GU219" s="63"/>
      <c r="GV219" s="63"/>
      <c r="GW219" s="63"/>
      <c r="GX219" s="63"/>
      <c r="GY219" s="63"/>
      <c r="GZ219" s="63"/>
      <c r="HA219" s="63"/>
      <c r="HB219" s="63"/>
      <c r="HC219" s="63"/>
      <c r="HD219" s="63"/>
      <c r="HE219" s="63"/>
      <c r="HF219" s="63"/>
      <c r="HG219" s="63"/>
      <c r="HH219" s="63"/>
      <c r="HI219" s="63"/>
      <c r="HJ219" s="63"/>
      <c r="HK219" s="63"/>
      <c r="HL219" s="63"/>
      <c r="HM219" s="63"/>
      <c r="HN219" s="63"/>
      <c r="HO219" s="63"/>
      <c r="HP219" s="63"/>
      <c r="HQ219" s="63"/>
      <c r="HR219" s="63"/>
      <c r="HS219" s="63"/>
      <c r="HT219" s="63"/>
      <c r="HU219" s="63"/>
      <c r="HV219" s="63"/>
      <c r="HW219" s="63"/>
      <c r="HX219" s="63"/>
      <c r="HY219" s="63"/>
      <c r="HZ219" s="63"/>
      <c r="IA219" s="63"/>
      <c r="IB219" s="63"/>
      <c r="IC219" s="63"/>
      <c r="ID219" s="63"/>
      <c r="IE219" s="63"/>
    </row>
    <row r="220" spans="4:239" ht="17" hidden="1" customHeight="1" outlineLevel="1" x14ac:dyDescent="0.15">
      <c r="D220" s="428" t="str">
        <f>X!$C$182</f>
        <v>Montaggio sul posto</v>
      </c>
      <c r="E220" s="34"/>
      <c r="F220" s="34"/>
      <c r="G220" s="34"/>
      <c r="H220" s="34"/>
      <c r="I220" s="34"/>
      <c r="J220" s="34"/>
      <c r="K220" s="34"/>
      <c r="L220" s="34"/>
      <c r="M220" s="34"/>
      <c r="N220" s="34"/>
      <c r="O220" s="34"/>
      <c r="P220" s="34"/>
      <c r="Q220" s="34"/>
      <c r="R220" s="34"/>
      <c r="S220" s="34"/>
      <c r="T220" s="34"/>
      <c r="U220" s="34"/>
      <c r="V220" s="34"/>
      <c r="W220" s="34"/>
      <c r="X220" s="34"/>
      <c r="Y220" s="34"/>
      <c r="Z220" s="34"/>
      <c r="AA220" s="1642" t="str">
        <f>V216</f>
        <v/>
      </c>
      <c r="AB220" s="1642"/>
      <c r="AC220" s="1642"/>
      <c r="AD220" s="1642"/>
      <c r="AE220" s="1642"/>
      <c r="AF220" s="1642"/>
      <c r="AG220" s="1642"/>
      <c r="AH220" s="1642"/>
      <c r="AI220" s="1642"/>
      <c r="AJ220" s="1642"/>
      <c r="AK220" s="27"/>
      <c r="AL220" s="268"/>
      <c r="AM220" s="268"/>
      <c r="AN220" s="268"/>
      <c r="AO220" s="268"/>
      <c r="AP220" s="95"/>
      <c r="AQ220" s="124"/>
      <c r="AR220" s="124"/>
      <c r="AS220" s="268"/>
      <c r="AT220" s="1642" t="str">
        <f>AQ216</f>
        <v/>
      </c>
      <c r="AU220" s="1642"/>
      <c r="AV220" s="1642"/>
      <c r="AW220" s="1642"/>
      <c r="AX220" s="1642"/>
      <c r="AY220" s="1642"/>
      <c r="AZ220" s="1642"/>
      <c r="BA220" s="1642"/>
      <c r="BB220" s="1642"/>
      <c r="BC220" s="1642"/>
      <c r="BD220" s="34"/>
      <c r="BE220" s="34"/>
      <c r="BF220" s="34"/>
      <c r="BG220" s="34"/>
      <c r="BM220" s="63" t="s">
        <v>820</v>
      </c>
      <c r="ED220" s="63"/>
      <c r="EE220" s="63"/>
      <c r="EF220" s="63"/>
      <c r="EG220" s="63"/>
      <c r="EH220" s="63"/>
      <c r="EI220" s="63"/>
      <c r="EJ220" s="63"/>
      <c r="EK220" s="63"/>
      <c r="EL220" s="63"/>
      <c r="EM220" s="63"/>
      <c r="EN220" s="63"/>
      <c r="EO220" s="63"/>
      <c r="EP220" s="63"/>
      <c r="EQ220" s="63"/>
      <c r="ER220" s="63"/>
      <c r="ES220" s="63"/>
      <c r="ET220" s="63"/>
      <c r="EU220" s="63"/>
      <c r="EV220" s="63"/>
      <c r="EW220" s="63"/>
      <c r="EX220" s="63"/>
      <c r="EY220" s="63"/>
      <c r="EZ220" s="63"/>
      <c r="FA220" s="63"/>
      <c r="FB220" s="63"/>
      <c r="FC220" s="63"/>
      <c r="FD220" s="63"/>
      <c r="FE220" s="63"/>
      <c r="FF220" s="63"/>
      <c r="FG220" s="63"/>
      <c r="FH220" s="63"/>
      <c r="FI220" s="63"/>
      <c r="FJ220" s="63"/>
      <c r="FK220" s="63"/>
      <c r="FL220" s="63"/>
      <c r="FM220" s="63"/>
      <c r="FN220" s="63"/>
      <c r="FO220" s="63"/>
      <c r="FP220" s="63"/>
      <c r="FQ220" s="63"/>
      <c r="FR220" s="63"/>
      <c r="FS220" s="63"/>
      <c r="FT220" s="63"/>
      <c r="FU220" s="63"/>
      <c r="FV220" s="63"/>
      <c r="FW220" s="63"/>
      <c r="FX220" s="63"/>
      <c r="FY220" s="63"/>
      <c r="FZ220" s="63"/>
      <c r="GA220" s="63"/>
      <c r="GB220" s="63"/>
      <c r="GC220" s="63"/>
      <c r="GD220" s="63"/>
      <c r="GE220" s="63"/>
      <c r="GF220" s="63"/>
      <c r="GG220" s="63"/>
      <c r="GH220" s="63"/>
      <c r="GI220" s="63"/>
      <c r="GJ220" s="63"/>
      <c r="GK220" s="63"/>
      <c r="GL220" s="63"/>
      <c r="GM220" s="63"/>
      <c r="GN220" s="63"/>
      <c r="GO220" s="63"/>
      <c r="GP220" s="63"/>
      <c r="GQ220" s="63"/>
      <c r="GR220" s="63"/>
      <c r="GS220" s="63"/>
      <c r="GT220" s="63"/>
      <c r="GU220" s="63"/>
      <c r="GV220" s="63"/>
      <c r="GW220" s="63"/>
      <c r="GX220" s="63"/>
      <c r="GY220" s="63"/>
      <c r="GZ220" s="63"/>
      <c r="HA220" s="63"/>
      <c r="HB220" s="63"/>
      <c r="HC220" s="63"/>
      <c r="HD220" s="63"/>
      <c r="HE220" s="63"/>
      <c r="HF220" s="63"/>
      <c r="HG220" s="63"/>
      <c r="HH220" s="63"/>
      <c r="HI220" s="63"/>
      <c r="HJ220" s="63"/>
      <c r="HK220" s="63"/>
      <c r="HL220" s="63"/>
      <c r="HM220" s="63"/>
      <c r="HN220" s="63"/>
      <c r="HO220" s="63"/>
      <c r="HP220" s="63"/>
      <c r="HQ220" s="63"/>
      <c r="HR220" s="63"/>
      <c r="HS220" s="63"/>
      <c r="HT220" s="63"/>
      <c r="HU220" s="63"/>
      <c r="HV220" s="63"/>
      <c r="HW220" s="63"/>
      <c r="HX220" s="63"/>
      <c r="HY220" s="63"/>
      <c r="HZ220" s="63"/>
      <c r="IA220" s="63"/>
      <c r="IB220" s="63"/>
      <c r="IC220" s="63"/>
      <c r="ID220" s="63"/>
      <c r="IE220" s="63"/>
    </row>
    <row r="221" spans="4:239" ht="17" hidden="1" customHeight="1" outlineLevel="1" x14ac:dyDescent="0.15">
      <c r="D221" s="427" t="str">
        <f>X!$C$266</f>
        <v>Pronto di fabbrica</v>
      </c>
      <c r="E221" s="66"/>
      <c r="F221" s="66"/>
      <c r="G221" s="66"/>
      <c r="H221" s="66"/>
      <c r="I221" s="66"/>
      <c r="J221" s="66"/>
      <c r="K221" s="66"/>
      <c r="L221" s="66"/>
      <c r="M221" s="66"/>
      <c r="N221" s="66"/>
      <c r="O221" s="66"/>
      <c r="P221" s="66"/>
      <c r="Q221" s="66"/>
      <c r="R221" s="66"/>
      <c r="S221" s="66"/>
      <c r="T221" s="66"/>
      <c r="U221" s="66"/>
      <c r="V221" s="66"/>
      <c r="W221" s="66"/>
      <c r="X221" s="66"/>
      <c r="Y221" s="66"/>
      <c r="Z221" s="259"/>
      <c r="AA221" s="1642" t="str">
        <f>AB216</f>
        <v/>
      </c>
      <c r="AB221" s="1642"/>
      <c r="AC221" s="1642"/>
      <c r="AD221" s="1642"/>
      <c r="AE221" s="1642"/>
      <c r="AF221" s="1642"/>
      <c r="AG221" s="1642"/>
      <c r="AH221" s="1642"/>
      <c r="AI221" s="1642"/>
      <c r="AJ221" s="1642"/>
      <c r="AK221" s="27"/>
      <c r="AL221" s="268"/>
      <c r="AM221" s="268"/>
      <c r="AN221" s="268"/>
      <c r="AO221" s="268"/>
      <c r="AP221" s="95"/>
      <c r="AQ221" s="124"/>
      <c r="AR221" s="124"/>
      <c r="AS221" s="268"/>
      <c r="AT221" s="1642" t="str">
        <f>AW216</f>
        <v/>
      </c>
      <c r="AU221" s="1642"/>
      <c r="AV221" s="1642"/>
      <c r="AW221" s="1642"/>
      <c r="AX221" s="1642"/>
      <c r="AY221" s="1642"/>
      <c r="AZ221" s="1642"/>
      <c r="BA221" s="1642"/>
      <c r="BB221" s="1642"/>
      <c r="BC221" s="1642"/>
      <c r="BD221" s="66"/>
      <c r="BE221" s="67"/>
      <c r="BF221" s="66"/>
      <c r="ED221" s="63"/>
      <c r="EE221" s="63"/>
      <c r="EF221" s="63"/>
      <c r="EG221" s="63"/>
      <c r="EH221" s="63"/>
      <c r="EI221" s="63"/>
      <c r="EJ221" s="63"/>
      <c r="EK221" s="63"/>
      <c r="EL221" s="63"/>
      <c r="EM221" s="63"/>
      <c r="EN221" s="63"/>
      <c r="EO221" s="63"/>
      <c r="EP221" s="63"/>
      <c r="EQ221" s="63"/>
      <c r="ER221" s="63"/>
      <c r="ES221" s="63"/>
      <c r="ET221" s="63"/>
      <c r="EU221" s="63"/>
      <c r="EV221" s="63"/>
      <c r="EW221" s="63"/>
      <c r="EX221" s="63"/>
      <c r="EY221" s="63"/>
      <c r="EZ221" s="63"/>
      <c r="FA221" s="63"/>
      <c r="FB221" s="63"/>
      <c r="FC221" s="63"/>
      <c r="FD221" s="63"/>
      <c r="FE221" s="63"/>
      <c r="FF221" s="63"/>
      <c r="FG221" s="63"/>
      <c r="FH221" s="63"/>
      <c r="FI221" s="63"/>
      <c r="FJ221" s="63"/>
      <c r="FK221" s="63"/>
      <c r="FL221" s="63"/>
      <c r="FM221" s="63"/>
      <c r="FN221" s="63"/>
      <c r="FO221" s="63"/>
      <c r="FP221" s="63"/>
      <c r="FQ221" s="63"/>
      <c r="FR221" s="63"/>
      <c r="FS221" s="63"/>
      <c r="FT221" s="63"/>
      <c r="FU221" s="63"/>
      <c r="FV221" s="63"/>
      <c r="FW221" s="63"/>
      <c r="FX221" s="63"/>
      <c r="FY221" s="63"/>
      <c r="FZ221" s="63"/>
      <c r="GA221" s="63"/>
      <c r="GB221" s="63"/>
      <c r="GC221" s="63"/>
      <c r="GD221" s="63"/>
      <c r="GE221" s="63"/>
      <c r="GF221" s="63"/>
      <c r="GG221" s="63"/>
      <c r="GH221" s="63"/>
      <c r="GI221" s="63"/>
      <c r="GJ221" s="63"/>
      <c r="GK221" s="63"/>
      <c r="GL221" s="63"/>
      <c r="GM221" s="63"/>
      <c r="GN221" s="63"/>
      <c r="GO221" s="63"/>
      <c r="GP221" s="63"/>
      <c r="GQ221" s="63"/>
      <c r="GR221" s="63"/>
      <c r="GS221" s="63"/>
      <c r="GT221" s="63"/>
      <c r="GU221" s="63"/>
      <c r="GV221" s="63"/>
      <c r="GW221" s="63"/>
      <c r="GX221" s="63"/>
      <c r="GY221" s="63"/>
      <c r="GZ221" s="63"/>
      <c r="HA221" s="63"/>
      <c r="HB221" s="63"/>
      <c r="HC221" s="63"/>
      <c r="HD221" s="63"/>
      <c r="HE221" s="63"/>
      <c r="HF221" s="63"/>
      <c r="HG221" s="63"/>
      <c r="HH221" s="63"/>
      <c r="HI221" s="63"/>
      <c r="HJ221" s="63"/>
      <c r="HK221" s="63"/>
      <c r="HL221" s="63"/>
      <c r="HM221" s="63"/>
      <c r="HN221" s="63"/>
      <c r="HO221" s="63"/>
      <c r="HP221" s="63"/>
      <c r="HQ221" s="63"/>
      <c r="HR221" s="63"/>
      <c r="HS221" s="63"/>
      <c r="HT221" s="63"/>
      <c r="HU221" s="63"/>
      <c r="HV221" s="63"/>
      <c r="HW221" s="63"/>
      <c r="HX221" s="63"/>
      <c r="HY221" s="63"/>
      <c r="HZ221" s="63"/>
      <c r="IA221" s="63"/>
      <c r="IB221" s="63"/>
      <c r="IC221" s="63"/>
      <c r="ID221" s="63"/>
      <c r="IE221" s="63"/>
    </row>
    <row r="222" spans="4:239" ht="17" hidden="1" customHeight="1" outlineLevel="1" x14ac:dyDescent="0.15">
      <c r="D222" s="428" t="str">
        <f>X!$C$267</f>
        <v>Pronto di fabbrica, ermetico</v>
      </c>
      <c r="E222" s="34"/>
      <c r="F222" s="34"/>
      <c r="G222" s="34"/>
      <c r="H222" s="34"/>
      <c r="I222" s="34"/>
      <c r="J222" s="34"/>
      <c r="K222" s="34"/>
      <c r="L222" s="34"/>
      <c r="M222" s="34"/>
      <c r="N222" s="34"/>
      <c r="O222" s="34"/>
      <c r="P222" s="34"/>
      <c r="Q222" s="34"/>
      <c r="R222" s="34"/>
      <c r="S222" s="34"/>
      <c r="T222" s="34"/>
      <c r="U222" s="34"/>
      <c r="V222" s="34"/>
      <c r="W222" s="34"/>
      <c r="X222" s="34"/>
      <c r="Y222" s="34"/>
      <c r="Z222" s="34"/>
      <c r="AA222" s="1642" t="str">
        <f>AH216</f>
        <v/>
      </c>
      <c r="AB222" s="1642"/>
      <c r="AC222" s="1642"/>
      <c r="AD222" s="1642"/>
      <c r="AE222" s="1642"/>
      <c r="AF222" s="1642"/>
      <c r="AG222" s="1642"/>
      <c r="AH222" s="1642"/>
      <c r="AI222" s="1642"/>
      <c r="AJ222" s="1642"/>
      <c r="AK222" s="27"/>
      <c r="AL222" s="268"/>
      <c r="AM222" s="268"/>
      <c r="AN222" s="268"/>
      <c r="AO222" s="268"/>
      <c r="AP222" s="95"/>
      <c r="AQ222" s="124"/>
      <c r="AR222" s="124"/>
      <c r="AS222" s="268"/>
      <c r="AT222" s="1642" t="str">
        <f>BC216</f>
        <v/>
      </c>
      <c r="AU222" s="1642"/>
      <c r="AV222" s="1642"/>
      <c r="AW222" s="1642"/>
      <c r="AX222" s="1642"/>
      <c r="AY222" s="1642"/>
      <c r="AZ222" s="1642"/>
      <c r="BA222" s="1642"/>
      <c r="BB222" s="1642"/>
      <c r="BC222" s="1642"/>
      <c r="BD222" s="34"/>
      <c r="BE222" s="65"/>
      <c r="BF222" s="34"/>
      <c r="ED222" s="63"/>
      <c r="EE222" s="63"/>
      <c r="EF222" s="63"/>
      <c r="EG222" s="63"/>
      <c r="EH222" s="63"/>
      <c r="EI222" s="63"/>
      <c r="EJ222" s="63"/>
      <c r="EK222" s="63"/>
      <c r="EL222" s="63"/>
      <c r="EM222" s="63"/>
      <c r="EN222" s="63"/>
      <c r="EO222" s="63"/>
      <c r="EP222" s="63"/>
      <c r="EQ222" s="63"/>
      <c r="ER222" s="63"/>
      <c r="ES222" s="63"/>
      <c r="ET222" s="63"/>
      <c r="EU222" s="63"/>
      <c r="EV222" s="63"/>
      <c r="EW222" s="63"/>
      <c r="EX222" s="63"/>
      <c r="EY222" s="63"/>
      <c r="EZ222" s="63"/>
      <c r="FA222" s="63"/>
      <c r="FB222" s="63"/>
      <c r="FC222" s="63"/>
      <c r="FD222" s="63"/>
      <c r="FE222" s="63"/>
      <c r="FF222" s="63"/>
      <c r="FG222" s="63"/>
      <c r="FH222" s="63"/>
      <c r="FI222" s="63"/>
      <c r="FJ222" s="63"/>
      <c r="FK222" s="63"/>
      <c r="FL222" s="63"/>
      <c r="FM222" s="63"/>
      <c r="FN222" s="63"/>
      <c r="FO222" s="63"/>
      <c r="FP222" s="63"/>
      <c r="FQ222" s="63"/>
      <c r="FR222" s="63"/>
      <c r="FS222" s="63"/>
      <c r="FT222" s="63"/>
      <c r="FU222" s="63"/>
      <c r="FV222" s="63"/>
      <c r="FW222" s="63"/>
      <c r="FX222" s="63"/>
      <c r="FY222" s="63"/>
      <c r="FZ222" s="63"/>
      <c r="GA222" s="63"/>
      <c r="GB222" s="63"/>
      <c r="GC222" s="63"/>
      <c r="GD222" s="63"/>
      <c r="GE222" s="63"/>
      <c r="GF222" s="63"/>
      <c r="GG222" s="63"/>
      <c r="GH222" s="63"/>
      <c r="GI222" s="63"/>
      <c r="GJ222" s="63"/>
      <c r="GK222" s="63"/>
      <c r="GL222" s="63"/>
      <c r="GM222" s="63"/>
      <c r="GN222" s="63"/>
      <c r="GO222" s="63"/>
      <c r="GP222" s="63"/>
      <c r="GQ222" s="63"/>
      <c r="GR222" s="63"/>
      <c r="GS222" s="63"/>
      <c r="GT222" s="63"/>
      <c r="GU222" s="63"/>
      <c r="GV222" s="63"/>
      <c r="GW222" s="63"/>
      <c r="GX222" s="63"/>
      <c r="GY222" s="63"/>
      <c r="GZ222" s="63"/>
      <c r="HA222" s="63"/>
      <c r="HB222" s="63"/>
      <c r="HC222" s="63"/>
      <c r="HD222" s="63"/>
      <c r="HE222" s="63"/>
      <c r="HF222" s="63"/>
      <c r="HG222" s="63"/>
      <c r="HH222" s="63"/>
      <c r="HI222" s="63"/>
      <c r="HJ222" s="63"/>
      <c r="HK222" s="63"/>
      <c r="HL222" s="63"/>
      <c r="HM222" s="63"/>
      <c r="HN222" s="63"/>
      <c r="HO222" s="63"/>
      <c r="HP222" s="63"/>
      <c r="HQ222" s="63"/>
      <c r="HR222" s="63"/>
      <c r="HS222" s="63"/>
      <c r="HT222" s="63"/>
      <c r="HU222" s="63"/>
      <c r="HV222" s="63"/>
      <c r="HW222" s="63"/>
      <c r="HX222" s="63"/>
      <c r="HY222" s="63"/>
      <c r="HZ222" s="63"/>
      <c r="IA222" s="63"/>
      <c r="IB222" s="63"/>
      <c r="IC222" s="63"/>
      <c r="ID222" s="63"/>
      <c r="IE222" s="63"/>
    </row>
    <row r="223" spans="4:239" ht="17" hidden="1" customHeight="1" outlineLevel="1" x14ac:dyDescent="0.15">
      <c r="D223" s="73" t="s">
        <v>72</v>
      </c>
      <c r="E223" s="34"/>
      <c r="F223" s="34"/>
      <c r="G223" s="34"/>
      <c r="H223" s="34"/>
      <c r="I223" s="34"/>
      <c r="J223" s="34"/>
      <c r="K223" s="34"/>
      <c r="L223" s="34"/>
      <c r="M223" s="34"/>
      <c r="N223" s="34"/>
      <c r="O223" s="34"/>
      <c r="P223" s="34"/>
      <c r="Q223" s="34"/>
      <c r="R223" s="34"/>
      <c r="S223" s="34"/>
      <c r="T223" s="34"/>
      <c r="U223" s="34"/>
      <c r="V223" s="34"/>
      <c r="W223" s="34"/>
      <c r="X223" s="34"/>
      <c r="Y223" s="34"/>
      <c r="Z223" s="34"/>
      <c r="AA223" s="1586" t="str">
        <f>IF(Z$45=$D$195,$D223,"-")</f>
        <v>-</v>
      </c>
      <c r="AB223" s="1586"/>
      <c r="AC223" s="1586"/>
      <c r="AD223" s="1586"/>
      <c r="AE223" s="1586"/>
      <c r="AF223" s="1586"/>
      <c r="AG223" s="1586"/>
      <c r="AH223" s="1586"/>
      <c r="AI223" s="1586"/>
      <c r="AJ223" s="1586"/>
      <c r="AK223" s="27"/>
      <c r="AL223" s="268"/>
      <c r="AM223" s="268"/>
      <c r="AN223" s="268"/>
      <c r="AO223" s="268"/>
      <c r="AP223" s="95"/>
      <c r="AQ223" s="124"/>
      <c r="AR223" s="124"/>
      <c r="AS223" s="268"/>
      <c r="AT223" s="1586" t="str">
        <f>IF(AS$45=$D$195,$D223,"-")</f>
        <v>-</v>
      </c>
      <c r="AU223" s="1586"/>
      <c r="AV223" s="1586"/>
      <c r="AW223" s="1586"/>
      <c r="AX223" s="1586"/>
      <c r="AY223" s="1586"/>
      <c r="AZ223" s="1586"/>
      <c r="BA223" s="1586"/>
      <c r="BB223" s="1586"/>
      <c r="BC223" s="1586"/>
      <c r="BD223" s="34"/>
      <c r="BE223" s="34"/>
      <c r="BF223" s="34"/>
      <c r="BG223" s="34"/>
      <c r="ED223" s="63"/>
      <c r="EE223" s="63"/>
      <c r="EF223" s="63"/>
      <c r="EG223" s="63"/>
      <c r="EH223" s="63"/>
      <c r="EI223" s="63"/>
      <c r="EJ223" s="63"/>
      <c r="EK223" s="63"/>
      <c r="EL223" s="63"/>
      <c r="EM223" s="63"/>
      <c r="EN223" s="63"/>
      <c r="EO223" s="63"/>
      <c r="EP223" s="63"/>
      <c r="EQ223" s="63"/>
      <c r="ER223" s="63"/>
      <c r="ES223" s="63"/>
      <c r="ET223" s="63"/>
      <c r="EU223" s="63"/>
      <c r="EV223" s="63"/>
      <c r="EW223" s="63"/>
      <c r="EX223" s="63"/>
      <c r="EY223" s="63"/>
      <c r="EZ223" s="63"/>
      <c r="FA223" s="63"/>
      <c r="FB223" s="63"/>
      <c r="FC223" s="63"/>
      <c r="FD223" s="63"/>
      <c r="FE223" s="63"/>
      <c r="FF223" s="63"/>
      <c r="FG223" s="63"/>
      <c r="FH223" s="63"/>
      <c r="FI223" s="63"/>
      <c r="FJ223" s="63"/>
      <c r="FK223" s="63"/>
      <c r="FL223" s="63"/>
      <c r="FM223" s="63"/>
      <c r="FN223" s="63"/>
      <c r="FO223" s="63"/>
      <c r="FP223" s="63"/>
      <c r="FQ223" s="63"/>
      <c r="FR223" s="63"/>
      <c r="FS223" s="63"/>
      <c r="FT223" s="63"/>
      <c r="FU223" s="63"/>
      <c r="FV223" s="63"/>
      <c r="FW223" s="63"/>
      <c r="FX223" s="63"/>
      <c r="FY223" s="63"/>
      <c r="FZ223" s="63"/>
      <c r="GA223" s="63"/>
      <c r="GB223" s="63"/>
      <c r="GC223" s="63"/>
      <c r="GD223" s="63"/>
      <c r="GE223" s="63"/>
      <c r="GF223" s="63"/>
      <c r="GG223" s="63"/>
      <c r="GH223" s="63"/>
      <c r="GI223" s="63"/>
      <c r="GJ223" s="63"/>
      <c r="GK223" s="63"/>
      <c r="GL223" s="63"/>
      <c r="GM223" s="63"/>
      <c r="GN223" s="63"/>
      <c r="GO223" s="63"/>
      <c r="GP223" s="63"/>
      <c r="GQ223" s="63"/>
      <c r="GR223" s="63"/>
      <c r="GS223" s="63"/>
      <c r="GT223" s="63"/>
      <c r="GU223" s="63"/>
      <c r="GV223" s="63"/>
      <c r="GW223" s="63"/>
      <c r="GX223" s="63"/>
      <c r="GY223" s="63"/>
      <c r="GZ223" s="63"/>
      <c r="HA223" s="63"/>
      <c r="HB223" s="63"/>
      <c r="HC223" s="63"/>
      <c r="HD223" s="63"/>
      <c r="HE223" s="63"/>
      <c r="HF223" s="63"/>
      <c r="HG223" s="63"/>
      <c r="HH223" s="63"/>
      <c r="HI223" s="63"/>
      <c r="HJ223" s="63"/>
      <c r="HK223" s="63"/>
      <c r="HL223" s="63"/>
      <c r="HM223" s="63"/>
      <c r="HN223" s="63"/>
      <c r="HO223" s="63"/>
      <c r="HP223" s="63"/>
      <c r="HQ223" s="63"/>
      <c r="HR223" s="63"/>
      <c r="HS223" s="63"/>
      <c r="HT223" s="63"/>
      <c r="HU223" s="63"/>
      <c r="HV223" s="63"/>
      <c r="HW223" s="63"/>
      <c r="HX223" s="63"/>
      <c r="HY223" s="63"/>
      <c r="HZ223" s="63"/>
      <c r="IA223" s="63"/>
      <c r="IB223" s="63"/>
      <c r="IC223" s="63"/>
      <c r="ID223" s="63"/>
      <c r="IE223" s="63"/>
    </row>
    <row r="224" spans="4:239" ht="17" hidden="1" customHeight="1" outlineLevel="1" x14ac:dyDescent="0.15">
      <c r="ED224" s="63"/>
      <c r="EE224" s="63"/>
      <c r="EF224" s="63"/>
      <c r="EG224" s="63"/>
      <c r="EH224" s="63"/>
      <c r="EI224" s="63"/>
      <c r="EJ224" s="63"/>
      <c r="EK224" s="63"/>
      <c r="EL224" s="63"/>
      <c r="EM224" s="63"/>
      <c r="EN224" s="63"/>
      <c r="EO224" s="63"/>
      <c r="EP224" s="63"/>
      <c r="EQ224" s="63"/>
      <c r="ER224" s="63"/>
      <c r="ES224" s="63"/>
      <c r="ET224" s="63"/>
      <c r="EU224" s="63"/>
      <c r="EV224" s="63"/>
      <c r="EW224" s="63"/>
      <c r="EX224" s="63"/>
      <c r="EY224" s="63"/>
      <c r="EZ224" s="63"/>
      <c r="FA224" s="63"/>
      <c r="FB224" s="63"/>
      <c r="FC224" s="63"/>
      <c r="FD224" s="63"/>
      <c r="FE224" s="63"/>
      <c r="FF224" s="63"/>
      <c r="FG224" s="63"/>
      <c r="FH224" s="63"/>
      <c r="FI224" s="63"/>
      <c r="FJ224" s="63"/>
      <c r="FK224" s="63"/>
      <c r="FL224" s="63"/>
      <c r="FM224" s="63"/>
      <c r="FN224" s="63"/>
      <c r="FO224" s="63"/>
      <c r="FP224" s="63"/>
      <c r="FQ224" s="63"/>
      <c r="FR224" s="63"/>
      <c r="FS224" s="63"/>
      <c r="FT224" s="63"/>
      <c r="FU224" s="63"/>
      <c r="FV224" s="63"/>
      <c r="FW224" s="63"/>
      <c r="FX224" s="63"/>
      <c r="FY224" s="63"/>
      <c r="FZ224" s="63"/>
      <c r="GA224" s="63"/>
      <c r="GB224" s="63"/>
      <c r="GC224" s="63"/>
      <c r="GD224" s="63"/>
      <c r="GE224" s="63"/>
      <c r="GF224" s="63"/>
      <c r="GG224" s="63"/>
      <c r="GH224" s="63"/>
      <c r="GI224" s="63"/>
      <c r="GJ224" s="63"/>
      <c r="GK224" s="63"/>
      <c r="GL224" s="63"/>
      <c r="GM224" s="63"/>
      <c r="GN224" s="63"/>
      <c r="GO224" s="63"/>
      <c r="GP224" s="63"/>
      <c r="GQ224" s="63"/>
      <c r="GR224" s="63"/>
      <c r="GS224" s="63"/>
      <c r="GT224" s="63"/>
      <c r="GU224" s="63"/>
      <c r="GV224" s="63"/>
      <c r="GW224" s="63"/>
      <c r="GX224" s="63"/>
      <c r="GY224" s="63"/>
      <c r="GZ224" s="63"/>
      <c r="HA224" s="63"/>
      <c r="HB224" s="63"/>
      <c r="HC224" s="63"/>
      <c r="HD224" s="63"/>
      <c r="HE224" s="63"/>
      <c r="HF224" s="63"/>
      <c r="HG224" s="63"/>
      <c r="HH224" s="63"/>
      <c r="HI224" s="63"/>
      <c r="HJ224" s="63"/>
      <c r="HK224" s="63"/>
      <c r="HL224" s="63"/>
      <c r="HM224" s="63"/>
      <c r="HN224" s="63"/>
      <c r="HO224" s="63"/>
      <c r="HP224" s="63"/>
      <c r="HQ224" s="63"/>
      <c r="HR224" s="63"/>
      <c r="HS224" s="63"/>
      <c r="HT224" s="63"/>
      <c r="HU224" s="63"/>
      <c r="HV224" s="63"/>
      <c r="HW224" s="63"/>
      <c r="HX224" s="63"/>
      <c r="HY224" s="63"/>
      <c r="HZ224" s="63"/>
      <c r="IA224" s="63"/>
      <c r="IB224" s="63"/>
      <c r="IC224" s="63"/>
      <c r="ID224" s="63"/>
      <c r="IE224" s="63"/>
    </row>
    <row r="225" spans="3:239" ht="17" hidden="1" customHeight="1" outlineLevel="1" x14ac:dyDescent="0.15">
      <c r="ED225" s="63"/>
      <c r="EE225" s="63"/>
      <c r="EF225" s="63"/>
      <c r="EG225" s="63"/>
      <c r="EH225" s="63"/>
      <c r="EI225" s="63"/>
      <c r="EJ225" s="63"/>
      <c r="EK225" s="63"/>
      <c r="EL225" s="63"/>
      <c r="EM225" s="63"/>
      <c r="EN225" s="63"/>
      <c r="EO225" s="63"/>
      <c r="EP225" s="63"/>
      <c r="EQ225" s="63"/>
      <c r="ER225" s="63"/>
      <c r="ES225" s="63"/>
      <c r="ET225" s="63"/>
      <c r="EU225" s="63"/>
      <c r="EV225" s="63"/>
      <c r="EW225" s="63"/>
      <c r="EX225" s="63"/>
      <c r="EY225" s="63"/>
      <c r="EZ225" s="63"/>
      <c r="FA225" s="63"/>
      <c r="FB225" s="63"/>
      <c r="FC225" s="63"/>
      <c r="FD225" s="63"/>
      <c r="FE225" s="63"/>
      <c r="FF225" s="63"/>
      <c r="FG225" s="63"/>
      <c r="FH225" s="63"/>
      <c r="FI225" s="63"/>
      <c r="FJ225" s="63"/>
      <c r="FK225" s="63"/>
      <c r="FL225" s="63"/>
      <c r="FM225" s="63"/>
      <c r="FN225" s="63"/>
      <c r="FO225" s="63"/>
      <c r="FP225" s="63"/>
      <c r="FQ225" s="63"/>
      <c r="FR225" s="63"/>
      <c r="FS225" s="63"/>
      <c r="FT225" s="63"/>
      <c r="FU225" s="63"/>
      <c r="FV225" s="63"/>
      <c r="FW225" s="63"/>
      <c r="FX225" s="63"/>
      <c r="FY225" s="63"/>
      <c r="FZ225" s="63"/>
      <c r="GA225" s="63"/>
      <c r="GB225" s="63"/>
      <c r="GC225" s="63"/>
      <c r="GD225" s="63"/>
      <c r="GE225" s="63"/>
      <c r="GF225" s="63"/>
      <c r="GG225" s="63"/>
      <c r="GH225" s="63"/>
      <c r="GI225" s="63"/>
      <c r="GJ225" s="63"/>
      <c r="GK225" s="63"/>
      <c r="GL225" s="63"/>
      <c r="GM225" s="63"/>
      <c r="GN225" s="63"/>
      <c r="GO225" s="63"/>
      <c r="GP225" s="63"/>
      <c r="GQ225" s="63"/>
      <c r="GR225" s="63"/>
      <c r="GS225" s="63"/>
      <c r="GT225" s="63"/>
      <c r="GU225" s="63"/>
      <c r="GV225" s="63"/>
      <c r="GW225" s="63"/>
      <c r="GX225" s="63"/>
      <c r="GY225" s="63"/>
      <c r="GZ225" s="63"/>
      <c r="HA225" s="63"/>
      <c r="HB225" s="63"/>
      <c r="HC225" s="63"/>
      <c r="HD225" s="63"/>
      <c r="HE225" s="63"/>
      <c r="HF225" s="63"/>
      <c r="HG225" s="63"/>
      <c r="HH225" s="63"/>
      <c r="HI225" s="63"/>
      <c r="HJ225" s="63"/>
      <c r="HK225" s="63"/>
      <c r="HL225" s="63"/>
      <c r="HM225" s="63"/>
      <c r="HN225" s="63"/>
      <c r="HO225" s="63"/>
      <c r="HP225" s="63"/>
      <c r="HQ225" s="63"/>
      <c r="HR225" s="63"/>
      <c r="HS225" s="63"/>
      <c r="HT225" s="63"/>
      <c r="HU225" s="63"/>
      <c r="HV225" s="63"/>
      <c r="HW225" s="63"/>
      <c r="HX225" s="63"/>
      <c r="HY225" s="63"/>
      <c r="HZ225" s="63"/>
      <c r="IA225" s="63"/>
      <c r="IB225" s="63"/>
      <c r="IC225" s="63"/>
      <c r="ID225" s="63"/>
      <c r="IE225" s="63"/>
    </row>
    <row r="226" spans="3:239" ht="17" hidden="1" customHeight="1" outlineLevel="1" x14ac:dyDescent="0.15">
      <c r="D226" s="367" t="s">
        <v>49</v>
      </c>
      <c r="E226" s="63"/>
      <c r="F226" s="63"/>
      <c r="G226" s="63"/>
      <c r="H226" s="63"/>
      <c r="I226" s="63"/>
      <c r="J226" s="63"/>
      <c r="K226" s="63"/>
      <c r="L226" s="63" t="s">
        <v>1604</v>
      </c>
      <c r="M226" s="63"/>
      <c r="N226" s="63"/>
      <c r="O226" s="63"/>
      <c r="P226" s="63"/>
      <c r="Q226" s="63"/>
      <c r="R226" s="63"/>
      <c r="S226" s="63" t="s">
        <v>1736</v>
      </c>
      <c r="T226" s="63"/>
      <c r="U226" s="63"/>
      <c r="V226" s="63"/>
      <c r="W226" s="63"/>
      <c r="X226" s="63"/>
      <c r="Y226" s="63"/>
      <c r="Z226" s="63"/>
      <c r="AA226" s="63"/>
      <c r="AB226" s="63"/>
      <c r="AC226" s="63"/>
      <c r="AD226" s="63"/>
      <c r="AE226" s="63"/>
      <c r="AF226" s="288"/>
      <c r="AH226" s="1592">
        <f>Z33</f>
        <v>0</v>
      </c>
      <c r="AI226" s="1592"/>
      <c r="AJ226" s="1592"/>
      <c r="AK226" s="1592"/>
      <c r="AL226" s="1592"/>
      <c r="AM226" s="289"/>
      <c r="AN226" s="63"/>
      <c r="AQ226" s="63"/>
      <c r="AR226" s="63"/>
      <c r="AS226" s="63"/>
      <c r="AT226" s="63"/>
      <c r="AU226" s="63"/>
      <c r="AV226" s="63"/>
      <c r="AW226" s="63"/>
      <c r="AX226" s="63"/>
      <c r="AY226" s="288"/>
      <c r="BA226" s="1592">
        <f>AS33</f>
        <v>0</v>
      </c>
      <c r="BB226" s="1592"/>
      <c r="BC226" s="1592"/>
      <c r="BD226" s="1592"/>
      <c r="BE226" s="1592"/>
      <c r="BF226" s="63"/>
      <c r="ED226" s="63"/>
      <c r="EE226" s="63"/>
      <c r="EF226" s="63"/>
      <c r="EG226" s="63"/>
      <c r="EH226" s="63"/>
      <c r="EI226" s="63"/>
      <c r="EJ226" s="63"/>
      <c r="EK226" s="63"/>
      <c r="EL226" s="63"/>
      <c r="EM226" s="63"/>
      <c r="EN226" s="63"/>
      <c r="EO226" s="63"/>
      <c r="EP226" s="63"/>
      <c r="EQ226" s="63"/>
      <c r="ER226" s="63"/>
      <c r="ES226" s="63"/>
      <c r="ET226" s="63"/>
      <c r="EU226" s="63"/>
      <c r="EV226" s="63"/>
      <c r="EW226" s="63"/>
      <c r="EX226" s="63"/>
      <c r="EY226" s="63"/>
      <c r="EZ226" s="63"/>
      <c r="FA226" s="63"/>
      <c r="FB226" s="63"/>
      <c r="FC226" s="63"/>
      <c r="FD226" s="63"/>
      <c r="FE226" s="63"/>
      <c r="FF226" s="63"/>
      <c r="FG226" s="63"/>
      <c r="FH226" s="63"/>
      <c r="FI226" s="63"/>
      <c r="FJ226" s="63"/>
      <c r="FK226" s="63"/>
      <c r="FL226" s="63"/>
      <c r="FM226" s="63"/>
      <c r="FN226" s="63"/>
      <c r="FO226" s="63"/>
      <c r="FP226" s="63"/>
      <c r="FQ226" s="63"/>
      <c r="FR226" s="63"/>
      <c r="FS226" s="63"/>
      <c r="FT226" s="63"/>
      <c r="FU226" s="63"/>
      <c r="FV226" s="63"/>
      <c r="FW226" s="63"/>
      <c r="FX226" s="63"/>
      <c r="FY226" s="63"/>
      <c r="FZ226" s="63"/>
      <c r="GA226" s="63"/>
      <c r="GB226" s="63"/>
      <c r="GC226" s="63"/>
      <c r="GD226" s="63"/>
      <c r="GE226" s="63"/>
      <c r="GF226" s="63"/>
      <c r="GG226" s="63"/>
      <c r="GH226" s="63"/>
      <c r="GI226" s="63"/>
      <c r="GJ226" s="63"/>
      <c r="GK226" s="63"/>
      <c r="GL226" s="63"/>
      <c r="GM226" s="63"/>
      <c r="GN226" s="63"/>
      <c r="GO226" s="63"/>
      <c r="GP226" s="63"/>
      <c r="GQ226" s="63"/>
      <c r="GR226" s="63"/>
      <c r="GS226" s="63"/>
      <c r="GT226" s="63"/>
      <c r="GU226" s="63"/>
      <c r="GV226" s="63"/>
      <c r="GW226" s="63"/>
      <c r="GX226" s="63"/>
      <c r="GY226" s="63"/>
      <c r="GZ226" s="63"/>
      <c r="HA226" s="63"/>
      <c r="HB226" s="63"/>
      <c r="HC226" s="63"/>
      <c r="HD226" s="63"/>
      <c r="HE226" s="63"/>
      <c r="HF226" s="63"/>
      <c r="HG226" s="63"/>
      <c r="HH226" s="63"/>
      <c r="HI226" s="63"/>
      <c r="HJ226" s="63"/>
      <c r="HK226" s="63"/>
      <c r="HL226" s="63"/>
      <c r="HM226" s="63"/>
      <c r="HN226" s="63"/>
      <c r="HO226" s="63"/>
      <c r="HP226" s="63"/>
      <c r="HQ226" s="63"/>
      <c r="HR226" s="63"/>
      <c r="HS226" s="63"/>
      <c r="HT226" s="63"/>
      <c r="HU226" s="63"/>
      <c r="HV226" s="63"/>
      <c r="HW226" s="63"/>
      <c r="HX226" s="63"/>
      <c r="HY226" s="63"/>
      <c r="HZ226" s="63"/>
      <c r="IA226" s="63"/>
      <c r="IB226" s="63"/>
      <c r="IC226" s="63"/>
      <c r="ID226" s="63"/>
      <c r="IE226" s="63"/>
    </row>
    <row r="227" spans="3:239" ht="17" hidden="1" customHeight="1" outlineLevel="1" x14ac:dyDescent="0.15">
      <c r="C227" s="306">
        <v>1</v>
      </c>
      <c r="D227" s="203" t="s">
        <v>1579</v>
      </c>
      <c r="E227" s="66"/>
      <c r="F227" s="66"/>
      <c r="G227" s="66"/>
      <c r="H227" s="66"/>
      <c r="I227" s="66"/>
      <c r="J227" s="66"/>
      <c r="K227" s="66"/>
      <c r="L227" s="1210" t="str">
        <f>X!$C$410</f>
        <v>Ammissibile con limitazioni</v>
      </c>
      <c r="M227" s="1210"/>
      <c r="N227" s="1210"/>
      <c r="O227" s="1210"/>
      <c r="P227" s="1210"/>
      <c r="Q227" s="66"/>
      <c r="R227" s="66"/>
      <c r="S227" s="66" t="str">
        <f>X!$C$406</f>
        <v>(vedi ORRPChim)</v>
      </c>
      <c r="T227" s="66"/>
      <c r="U227" s="66"/>
      <c r="V227" s="66"/>
      <c r="W227" s="66"/>
      <c r="X227" s="66"/>
      <c r="Y227" s="66"/>
      <c r="Z227" s="66"/>
      <c r="AA227" s="66"/>
      <c r="AB227" s="1591">
        <v>14800</v>
      </c>
      <c r="AC227" s="1591"/>
      <c r="AD227" s="1591"/>
      <c r="AE227" s="1591"/>
      <c r="AF227" s="1591"/>
      <c r="AH227" s="1590">
        <f>IF(AH$226=D227,AB227,0)</f>
        <v>0</v>
      </c>
      <c r="AI227" s="1590"/>
      <c r="AJ227" s="1590"/>
      <c r="AK227" s="1590"/>
      <c r="AL227" s="1590"/>
      <c r="AM227" s="66" t="str">
        <f>IF(AH$226=D227,L227,"")</f>
        <v/>
      </c>
      <c r="AN227" s="66" t="str">
        <f>IF(AH$226=D227,S227,"")</f>
        <v/>
      </c>
      <c r="AO227" t="s">
        <v>957</v>
      </c>
      <c r="AQ227" s="66"/>
      <c r="AR227" s="66"/>
      <c r="AS227" s="66"/>
      <c r="AT227" s="66"/>
      <c r="AU227" s="1590"/>
      <c r="AV227" s="1590"/>
      <c r="AW227" s="1590"/>
      <c r="AX227" s="1590"/>
      <c r="AY227" s="1590"/>
      <c r="BA227" s="1590">
        <f t="shared" ref="BA227:BA254" si="11">IF(D227=BA$226,AB227,0)</f>
        <v>0</v>
      </c>
      <c r="BB227" s="1590"/>
      <c r="BC227" s="1590"/>
      <c r="BD227" s="1590"/>
      <c r="BE227" s="1590">
        <v>0</v>
      </c>
      <c r="BF227" s="66" t="str">
        <f>IF(BA$226=D227,L227,"")</f>
        <v/>
      </c>
      <c r="BG227" s="66" t="str">
        <f>IF(BA$226=D227,S227,"")</f>
        <v/>
      </c>
      <c r="BH227" t="s">
        <v>957</v>
      </c>
      <c r="BI227" s="66"/>
      <c r="ED227" s="63"/>
      <c r="EE227" s="63"/>
      <c r="EF227" s="63"/>
      <c r="EG227" s="63"/>
      <c r="EH227" s="63"/>
      <c r="EI227" s="63"/>
      <c r="EJ227" s="63"/>
      <c r="EK227" s="63"/>
      <c r="EL227" s="63"/>
      <c r="EM227" s="63"/>
      <c r="EN227" s="63"/>
      <c r="EO227" s="63"/>
      <c r="EP227" s="63"/>
      <c r="EQ227" s="63"/>
      <c r="ER227" s="63"/>
      <c r="ES227" s="63"/>
      <c r="ET227" s="63"/>
      <c r="EU227" s="63"/>
      <c r="EV227" s="63"/>
      <c r="EW227" s="63"/>
      <c r="EX227" s="63"/>
      <c r="EY227" s="63"/>
      <c r="EZ227" s="63"/>
      <c r="FA227" s="63"/>
      <c r="FB227" s="63"/>
      <c r="FC227" s="63"/>
      <c r="FD227" s="63"/>
      <c r="FE227" s="63"/>
      <c r="FF227" s="63"/>
      <c r="FG227" s="63"/>
      <c r="FH227" s="63"/>
      <c r="FI227" s="63"/>
      <c r="FJ227" s="63"/>
      <c r="FK227" s="63"/>
      <c r="FL227" s="63"/>
      <c r="FM227" s="63"/>
      <c r="FN227" s="63"/>
      <c r="FO227" s="63"/>
      <c r="FP227" s="63"/>
      <c r="FQ227" s="63"/>
      <c r="FR227" s="63"/>
      <c r="FS227" s="63"/>
      <c r="FT227" s="63"/>
      <c r="FU227" s="63"/>
      <c r="FV227" s="63"/>
      <c r="FW227" s="63"/>
      <c r="FX227" s="63"/>
      <c r="FY227" s="63"/>
      <c r="FZ227" s="63"/>
      <c r="GA227" s="63"/>
      <c r="GB227" s="63"/>
      <c r="GC227" s="63"/>
      <c r="GD227" s="63"/>
      <c r="GE227" s="63"/>
      <c r="GF227" s="63"/>
      <c r="GG227" s="63"/>
      <c r="GH227" s="63"/>
      <c r="GI227" s="63"/>
      <c r="GJ227" s="63"/>
      <c r="GK227" s="63"/>
      <c r="GL227" s="63"/>
      <c r="GM227" s="63"/>
      <c r="GN227" s="63"/>
      <c r="GO227" s="63"/>
      <c r="GP227" s="63"/>
      <c r="GQ227" s="63"/>
      <c r="GR227" s="63"/>
      <c r="GS227" s="63"/>
      <c r="GT227" s="63"/>
      <c r="GU227" s="63"/>
      <c r="GV227" s="63"/>
      <c r="GW227" s="63"/>
      <c r="GX227" s="63"/>
      <c r="GY227" s="63"/>
      <c r="GZ227" s="63"/>
      <c r="HA227" s="63"/>
      <c r="HB227" s="63"/>
      <c r="HC227" s="63"/>
      <c r="HD227" s="63"/>
      <c r="HE227" s="63"/>
      <c r="HF227" s="63"/>
      <c r="HG227" s="63"/>
      <c r="HH227" s="63"/>
      <c r="HI227" s="63"/>
      <c r="HJ227" s="63"/>
      <c r="HK227" s="63"/>
      <c r="HL227" s="63"/>
      <c r="HM227" s="63"/>
      <c r="HN227" s="63"/>
      <c r="HO227" s="63"/>
      <c r="HP227" s="63"/>
      <c r="HQ227" s="63"/>
      <c r="HR227" s="63"/>
      <c r="HS227" s="63"/>
      <c r="HT227" s="63"/>
      <c r="HU227" s="63"/>
      <c r="HV227" s="63"/>
      <c r="HW227" s="63"/>
      <c r="HX227" s="63"/>
      <c r="HY227" s="63"/>
      <c r="HZ227" s="63"/>
      <c r="IA227" s="63"/>
      <c r="IB227" s="63"/>
      <c r="IC227" s="63"/>
      <c r="ID227" s="63"/>
      <c r="IE227" s="63"/>
    </row>
    <row r="228" spans="3:239" ht="17" hidden="1" customHeight="1" outlineLevel="1" x14ac:dyDescent="0.15">
      <c r="C228" s="306">
        <v>2</v>
      </c>
      <c r="D228" s="203" t="s">
        <v>1578</v>
      </c>
      <c r="E228" s="66"/>
      <c r="F228" s="66"/>
      <c r="G228" s="66"/>
      <c r="H228" s="66"/>
      <c r="I228" s="66"/>
      <c r="J228" s="66"/>
      <c r="K228" s="66"/>
      <c r="L228" s="1210" t="str">
        <f>X!$C$410</f>
        <v>Ammissibile con limitazioni</v>
      </c>
      <c r="M228" s="1210"/>
      <c r="N228" s="1210"/>
      <c r="O228" s="1210"/>
      <c r="P228" s="1210"/>
      <c r="Q228" s="66"/>
      <c r="R228" s="66"/>
      <c r="S228" s="66" t="str">
        <f>X!$C$406</f>
        <v>(vedi ORRPChim)</v>
      </c>
      <c r="T228" s="66"/>
      <c r="U228" s="66"/>
      <c r="V228" s="66"/>
      <c r="W228" s="66"/>
      <c r="X228" s="66"/>
      <c r="Y228" s="66"/>
      <c r="Z228" s="66"/>
      <c r="AA228" s="66"/>
      <c r="AB228" s="1591">
        <v>675</v>
      </c>
      <c r="AC228" s="1591"/>
      <c r="AD228" s="1591"/>
      <c r="AE228" s="1591"/>
      <c r="AF228" s="1591"/>
      <c r="AH228" s="1590">
        <f t="shared" ref="AH228" si="12">IF(AH$226=D228,AB228,0)</f>
        <v>0</v>
      </c>
      <c r="AI228" s="1590"/>
      <c r="AJ228" s="1590"/>
      <c r="AK228" s="1590"/>
      <c r="AL228" s="1590"/>
      <c r="AM228" s="66" t="str">
        <f t="shared" ref="AM228:AM254" si="13">IF(AH$226=D228,L228,"")</f>
        <v/>
      </c>
      <c r="AN228" s="66" t="str">
        <f t="shared" ref="AN228:AN254" si="14">IF(AH$226=D228,S228,"")</f>
        <v/>
      </c>
      <c r="AO228" t="s">
        <v>957</v>
      </c>
      <c r="AQ228" s="66"/>
      <c r="AR228" s="66"/>
      <c r="AS228" s="66"/>
      <c r="AT228" s="66"/>
      <c r="AU228" s="1590"/>
      <c r="AV228" s="1590"/>
      <c r="AW228" s="1590"/>
      <c r="AX228" s="1590"/>
      <c r="AY228" s="1590"/>
      <c r="BA228" s="1590">
        <f t="shared" ref="BA228" si="15">IF(D228=BA$226,AB228,0)</f>
        <v>0</v>
      </c>
      <c r="BB228" s="1590"/>
      <c r="BC228" s="1590"/>
      <c r="BD228" s="1590"/>
      <c r="BE228" s="1590">
        <v>0</v>
      </c>
      <c r="BF228" s="66" t="str">
        <f t="shared" ref="BF228:BF254" si="16">IF(BA$226=D228,L228,"")</f>
        <v/>
      </c>
      <c r="BG228" s="66" t="str">
        <f t="shared" ref="BG228:BG254" si="17">IF(BA$226=D228,S228,"")</f>
        <v/>
      </c>
      <c r="BH228" t="s">
        <v>957</v>
      </c>
      <c r="BI228" s="66"/>
      <c r="ED228" s="63"/>
      <c r="EE228" s="63"/>
      <c r="EF228" s="63"/>
      <c r="EG228" s="63"/>
      <c r="EH228" s="63"/>
      <c r="EI228" s="63"/>
      <c r="EJ228" s="63"/>
      <c r="EK228" s="63"/>
      <c r="EL228" s="63"/>
      <c r="EM228" s="63"/>
      <c r="EN228" s="63"/>
      <c r="EO228" s="63"/>
      <c r="EP228" s="63"/>
      <c r="EQ228" s="63"/>
      <c r="ER228" s="63"/>
      <c r="ES228" s="63"/>
      <c r="ET228" s="63"/>
      <c r="EU228" s="63"/>
      <c r="EV228" s="63"/>
      <c r="EW228" s="63"/>
      <c r="EX228" s="63"/>
      <c r="EY228" s="63"/>
      <c r="EZ228" s="63"/>
      <c r="FA228" s="63"/>
      <c r="FB228" s="63"/>
      <c r="FC228" s="63"/>
      <c r="FD228" s="63"/>
      <c r="FE228" s="63"/>
      <c r="FF228" s="63"/>
      <c r="FG228" s="63"/>
      <c r="FH228" s="63"/>
      <c r="FI228" s="63"/>
      <c r="FJ228" s="63"/>
      <c r="FK228" s="63"/>
      <c r="FL228" s="63"/>
      <c r="FM228" s="63"/>
      <c r="FN228" s="63"/>
      <c r="FO228" s="63"/>
      <c r="FP228" s="63"/>
      <c r="FQ228" s="63"/>
      <c r="FR228" s="63"/>
      <c r="FS228" s="63"/>
      <c r="FT228" s="63"/>
      <c r="FU228" s="63"/>
      <c r="FV228" s="63"/>
      <c r="FW228" s="63"/>
      <c r="FX228" s="63"/>
      <c r="FY228" s="63"/>
      <c r="FZ228" s="63"/>
      <c r="GA228" s="63"/>
      <c r="GB228" s="63"/>
      <c r="GC228" s="63"/>
      <c r="GD228" s="63"/>
      <c r="GE228" s="63"/>
      <c r="GF228" s="63"/>
      <c r="GG228" s="63"/>
      <c r="GH228" s="63"/>
      <c r="GI228" s="63"/>
      <c r="GJ228" s="63"/>
      <c r="GK228" s="63"/>
      <c r="GL228" s="63"/>
      <c r="GM228" s="63"/>
      <c r="GN228" s="63"/>
      <c r="GO228" s="63"/>
      <c r="GP228" s="63"/>
      <c r="GQ228" s="63"/>
      <c r="GR228" s="63"/>
      <c r="GS228" s="63"/>
      <c r="GT228" s="63"/>
      <c r="GU228" s="63"/>
      <c r="GV228" s="63"/>
      <c r="GW228" s="63"/>
      <c r="GX228" s="63"/>
      <c r="GY228" s="63"/>
      <c r="GZ228" s="63"/>
      <c r="HA228" s="63"/>
      <c r="HB228" s="63"/>
      <c r="HC228" s="63"/>
      <c r="HD228" s="63"/>
      <c r="HE228" s="63"/>
      <c r="HF228" s="63"/>
      <c r="HG228" s="63"/>
      <c r="HH228" s="63"/>
      <c r="HI228" s="63"/>
      <c r="HJ228" s="63"/>
      <c r="HK228" s="63"/>
      <c r="HL228" s="63"/>
      <c r="HM228" s="63"/>
      <c r="HN228" s="63"/>
      <c r="HO228" s="63"/>
      <c r="HP228" s="63"/>
      <c r="HQ228" s="63"/>
      <c r="HR228" s="63"/>
      <c r="HS228" s="63"/>
      <c r="HT228" s="63"/>
      <c r="HU228" s="63"/>
      <c r="HV228" s="63"/>
      <c r="HW228" s="63"/>
      <c r="HX228" s="63"/>
      <c r="HY228" s="63"/>
      <c r="HZ228" s="63"/>
      <c r="IA228" s="63"/>
      <c r="IB228" s="63"/>
      <c r="IC228" s="63"/>
      <c r="ID228" s="63"/>
      <c r="IE228" s="63"/>
    </row>
    <row r="229" spans="3:239" ht="17" hidden="1" customHeight="1" outlineLevel="1" x14ac:dyDescent="0.15">
      <c r="C229" s="306">
        <v>3</v>
      </c>
      <c r="D229" s="203" t="s">
        <v>1580</v>
      </c>
      <c r="E229" s="66"/>
      <c r="F229" s="66"/>
      <c r="G229" s="66"/>
      <c r="H229" s="66"/>
      <c r="I229" s="66"/>
      <c r="J229" s="66"/>
      <c r="K229" s="66"/>
      <c r="L229" s="1210" t="str">
        <f>X!$C$410</f>
        <v>Ammissibile con limitazioni</v>
      </c>
      <c r="M229" s="1210"/>
      <c r="N229" s="1210"/>
      <c r="O229" s="1210"/>
      <c r="P229" s="1210"/>
      <c r="Q229" s="66"/>
      <c r="R229" s="66"/>
      <c r="S229" s="66" t="str">
        <f>X!$C$406</f>
        <v>(vedi ORRPChim)</v>
      </c>
      <c r="T229" s="66"/>
      <c r="U229" s="66"/>
      <c r="V229" s="66"/>
      <c r="W229" s="66"/>
      <c r="X229" s="66"/>
      <c r="Y229" s="66"/>
      <c r="Z229" s="66"/>
      <c r="AA229" s="66"/>
      <c r="AB229" s="1591">
        <v>1430</v>
      </c>
      <c r="AC229" s="1591"/>
      <c r="AD229" s="1591"/>
      <c r="AE229" s="1591"/>
      <c r="AF229" s="1591"/>
      <c r="AH229" s="1590">
        <f t="shared" ref="AH229:AH241" si="18">IF(AH$226=D229,AB229,0)</f>
        <v>0</v>
      </c>
      <c r="AI229" s="1590"/>
      <c r="AJ229" s="1590"/>
      <c r="AK229" s="1590"/>
      <c r="AL229" s="1590"/>
      <c r="AM229" s="66" t="str">
        <f t="shared" si="13"/>
        <v/>
      </c>
      <c r="AN229" s="66" t="str">
        <f t="shared" si="14"/>
        <v/>
      </c>
      <c r="AO229" t="s">
        <v>957</v>
      </c>
      <c r="AQ229" s="66"/>
      <c r="AR229" s="66"/>
      <c r="AS229" s="66"/>
      <c r="AT229" s="66"/>
      <c r="AU229" s="1590"/>
      <c r="AV229" s="1590"/>
      <c r="AW229" s="1590"/>
      <c r="AX229" s="1590"/>
      <c r="AY229" s="1590"/>
      <c r="BA229" s="1590">
        <f t="shared" si="11"/>
        <v>0</v>
      </c>
      <c r="BB229" s="1590"/>
      <c r="BC229" s="1590"/>
      <c r="BD229" s="1590"/>
      <c r="BE229" s="1590">
        <v>0</v>
      </c>
      <c r="BF229" s="66" t="str">
        <f t="shared" si="16"/>
        <v/>
      </c>
      <c r="BG229" s="66" t="str">
        <f t="shared" si="17"/>
        <v/>
      </c>
      <c r="BH229" t="s">
        <v>957</v>
      </c>
      <c r="BI229" s="66"/>
      <c r="CX229" s="1101" t="s">
        <v>1745</v>
      </c>
      <c r="ED229" s="63"/>
      <c r="EE229" s="63"/>
      <c r="EF229" s="63"/>
      <c r="EG229" s="63"/>
      <c r="EH229" s="63"/>
      <c r="EI229" s="63"/>
      <c r="EJ229" s="63"/>
      <c r="EK229" s="63"/>
      <c r="EL229" s="63"/>
      <c r="EM229" s="63"/>
      <c r="EN229" s="63"/>
      <c r="EO229" s="63"/>
      <c r="EP229" s="63"/>
      <c r="EQ229" s="63"/>
      <c r="ER229" s="63"/>
      <c r="ES229" s="63"/>
      <c r="ET229" s="63"/>
      <c r="EU229" s="63"/>
      <c r="EV229" s="63"/>
      <c r="EW229" s="63"/>
      <c r="EX229" s="63"/>
      <c r="EY229" s="63"/>
      <c r="EZ229" s="63"/>
      <c r="FA229" s="63"/>
      <c r="FB229" s="63"/>
      <c r="FC229" s="63"/>
      <c r="FD229" s="63"/>
      <c r="FE229" s="63"/>
      <c r="FF229" s="63"/>
      <c r="FG229" s="63"/>
      <c r="FH229" s="63"/>
      <c r="FI229" s="63"/>
      <c r="FJ229" s="63"/>
      <c r="FK229" s="63"/>
      <c r="FL229" s="63"/>
      <c r="FM229" s="63"/>
      <c r="FN229" s="63"/>
      <c r="FO229" s="63"/>
      <c r="FP229" s="63"/>
      <c r="FQ229" s="63"/>
      <c r="FR229" s="63"/>
      <c r="FS229" s="63"/>
      <c r="FT229" s="63"/>
      <c r="FU229" s="63"/>
      <c r="FV229" s="63"/>
      <c r="FW229" s="63"/>
      <c r="FX229" s="63"/>
      <c r="FY229" s="63"/>
      <c r="FZ229" s="63"/>
      <c r="GA229" s="63"/>
      <c r="GB229" s="63"/>
      <c r="GC229" s="63"/>
      <c r="GD229" s="63"/>
      <c r="GE229" s="63"/>
      <c r="GF229" s="63"/>
      <c r="GG229" s="63"/>
      <c r="GH229" s="63"/>
      <c r="GI229" s="63"/>
      <c r="GJ229" s="63"/>
      <c r="GK229" s="63"/>
      <c r="GL229" s="63"/>
      <c r="GM229" s="63"/>
      <c r="GN229" s="63"/>
      <c r="GO229" s="63"/>
      <c r="GP229" s="63"/>
      <c r="GQ229" s="63"/>
      <c r="GR229" s="63"/>
      <c r="GS229" s="63"/>
      <c r="GT229" s="63"/>
      <c r="GU229" s="63"/>
      <c r="GV229" s="63"/>
      <c r="GW229" s="63"/>
      <c r="GX229" s="63"/>
      <c r="GY229" s="63"/>
      <c r="GZ229" s="63"/>
      <c r="HA229" s="63"/>
      <c r="HB229" s="63"/>
      <c r="HC229" s="63"/>
      <c r="HD229" s="63"/>
      <c r="HE229" s="63"/>
      <c r="HF229" s="63"/>
      <c r="HG229" s="63"/>
      <c r="HH229" s="63"/>
      <c r="HI229" s="63"/>
      <c r="HJ229" s="63"/>
      <c r="HK229" s="63"/>
      <c r="HL229" s="63"/>
      <c r="HM229" s="63"/>
      <c r="HN229" s="63"/>
      <c r="HO229" s="63"/>
      <c r="HP229" s="63"/>
      <c r="HQ229" s="63"/>
      <c r="HR229" s="63"/>
      <c r="HS229" s="63"/>
      <c r="HT229" s="63"/>
      <c r="HU229" s="63"/>
      <c r="HV229" s="63"/>
      <c r="HW229" s="63"/>
      <c r="HX229" s="63"/>
      <c r="HY229" s="63"/>
      <c r="HZ229" s="63"/>
      <c r="IA229" s="63"/>
      <c r="IB229" s="63"/>
      <c r="IC229" s="63"/>
      <c r="ID229" s="63"/>
      <c r="IE229" s="63"/>
    </row>
    <row r="230" spans="3:239" ht="17" hidden="1" customHeight="1" outlineLevel="1" x14ac:dyDescent="0.15">
      <c r="C230" s="306">
        <v>4</v>
      </c>
      <c r="D230" s="427" t="s">
        <v>1581</v>
      </c>
      <c r="E230" s="66"/>
      <c r="F230" s="66"/>
      <c r="G230" s="66"/>
      <c r="H230" s="66"/>
      <c r="I230" s="66"/>
      <c r="J230" s="66"/>
      <c r="K230" s="66"/>
      <c r="L230" s="1210" t="str">
        <f>X!$C$411</f>
        <v>ammissibile</v>
      </c>
      <c r="M230" s="1210"/>
      <c r="N230" s="1210"/>
      <c r="O230" s="1210"/>
      <c r="P230" s="1210"/>
      <c r="Q230" s="66"/>
      <c r="R230" s="66"/>
      <c r="S230" s="1100">
        <v>0</v>
      </c>
      <c r="T230" s="66"/>
      <c r="U230" s="66"/>
      <c r="V230" s="66"/>
      <c r="W230" s="66"/>
      <c r="X230" s="66"/>
      <c r="Y230" s="66"/>
      <c r="Z230" s="66"/>
      <c r="AA230" s="66"/>
      <c r="AB230" s="1590">
        <v>3</v>
      </c>
      <c r="AC230" s="1590"/>
      <c r="AD230" s="1590"/>
      <c r="AE230" s="1590"/>
      <c r="AF230" s="1590"/>
      <c r="AH230" s="1590">
        <f t="shared" si="18"/>
        <v>0</v>
      </c>
      <c r="AI230" s="1590"/>
      <c r="AJ230" s="1590"/>
      <c r="AK230" s="1590"/>
      <c r="AL230" s="1590"/>
      <c r="AM230" s="66" t="str">
        <f t="shared" si="13"/>
        <v/>
      </c>
      <c r="AN230" s="66" t="str">
        <f t="shared" si="14"/>
        <v/>
      </c>
      <c r="AO230" t="s">
        <v>957</v>
      </c>
      <c r="AQ230" s="66"/>
      <c r="AR230" s="66"/>
      <c r="AS230" s="66"/>
      <c r="AT230" s="66"/>
      <c r="AU230" s="1590"/>
      <c r="AV230" s="1590"/>
      <c r="AW230" s="1590"/>
      <c r="AX230" s="1590"/>
      <c r="AY230" s="1590"/>
      <c r="BA230" s="1590">
        <f>IF(D230=BA$226,AB230,0)</f>
        <v>0</v>
      </c>
      <c r="BB230" s="1590"/>
      <c r="BC230" s="1590"/>
      <c r="BD230" s="1590"/>
      <c r="BE230" s="1590">
        <v>0</v>
      </c>
      <c r="BF230" s="66" t="str">
        <f t="shared" si="16"/>
        <v/>
      </c>
      <c r="BG230" s="66" t="str">
        <f>IF(BA$226=D230,S230,"")</f>
        <v/>
      </c>
      <c r="BH230" t="s">
        <v>957</v>
      </c>
      <c r="BI230" s="66"/>
      <c r="ED230" s="63"/>
      <c r="EE230" s="63"/>
      <c r="EF230" s="63"/>
      <c r="EG230" s="63"/>
      <c r="EH230" s="63"/>
      <c r="EI230" s="63"/>
      <c r="EJ230" s="63"/>
      <c r="EK230" s="63"/>
      <c r="EL230" s="63"/>
      <c r="EM230" s="63"/>
      <c r="EN230" s="63"/>
      <c r="EO230" s="63"/>
      <c r="EP230" s="63"/>
      <c r="EQ230" s="63"/>
      <c r="ER230" s="63"/>
      <c r="ES230" s="63"/>
      <c r="ET230" s="63"/>
      <c r="EU230" s="63"/>
      <c r="EV230" s="63"/>
      <c r="EW230" s="63"/>
      <c r="EX230" s="63"/>
      <c r="EY230" s="63"/>
      <c r="EZ230" s="63"/>
      <c r="FA230" s="63"/>
      <c r="FB230" s="63"/>
      <c r="FC230" s="63"/>
      <c r="FD230" s="63"/>
      <c r="FE230" s="63"/>
      <c r="FF230" s="63"/>
      <c r="FG230" s="63"/>
      <c r="FH230" s="63"/>
      <c r="FI230" s="63"/>
      <c r="FJ230" s="63"/>
      <c r="FK230" s="63"/>
      <c r="FL230" s="63"/>
      <c r="FM230" s="63"/>
      <c r="FN230" s="63"/>
      <c r="FO230" s="63"/>
      <c r="FP230" s="63"/>
      <c r="FQ230" s="63"/>
      <c r="FR230" s="63"/>
      <c r="FS230" s="63"/>
      <c r="FT230" s="63"/>
      <c r="FU230" s="63"/>
      <c r="FV230" s="63"/>
      <c r="FW230" s="63"/>
      <c r="FX230" s="63"/>
      <c r="FY230" s="63"/>
      <c r="FZ230" s="63"/>
      <c r="GA230" s="63"/>
      <c r="GB230" s="63"/>
      <c r="GC230" s="63"/>
      <c r="GD230" s="63"/>
      <c r="GE230" s="63"/>
      <c r="GF230" s="63"/>
      <c r="GG230" s="63"/>
      <c r="GH230" s="63"/>
      <c r="GI230" s="63"/>
      <c r="GJ230" s="63"/>
      <c r="GK230" s="63"/>
      <c r="GL230" s="63"/>
      <c r="GM230" s="63"/>
      <c r="GN230" s="63"/>
      <c r="GO230" s="63"/>
      <c r="GP230" s="63"/>
      <c r="GQ230" s="63"/>
      <c r="GR230" s="63"/>
      <c r="GS230" s="63"/>
      <c r="GT230" s="63"/>
      <c r="GU230" s="63"/>
      <c r="GV230" s="63"/>
      <c r="GW230" s="63"/>
      <c r="GX230" s="63"/>
      <c r="GY230" s="63"/>
      <c r="GZ230" s="63"/>
      <c r="HA230" s="63"/>
      <c r="HB230" s="63"/>
      <c r="HC230" s="63"/>
      <c r="HD230" s="63"/>
      <c r="HE230" s="63"/>
      <c r="HF230" s="63"/>
      <c r="HG230" s="63"/>
      <c r="HH230" s="63"/>
      <c r="HI230" s="63"/>
      <c r="HJ230" s="63"/>
      <c r="HK230" s="63"/>
      <c r="HL230" s="63"/>
      <c r="HM230" s="63"/>
      <c r="HN230" s="63"/>
      <c r="HO230" s="63"/>
      <c r="HP230" s="63"/>
      <c r="HQ230" s="63"/>
      <c r="HR230" s="63"/>
      <c r="HS230" s="63"/>
      <c r="HT230" s="63"/>
      <c r="HU230" s="63"/>
      <c r="HV230" s="63"/>
      <c r="HW230" s="63"/>
      <c r="HX230" s="63"/>
      <c r="HY230" s="63"/>
      <c r="HZ230" s="63"/>
      <c r="IA230" s="63"/>
      <c r="IB230" s="63"/>
      <c r="IC230" s="63"/>
      <c r="ID230" s="63"/>
      <c r="IE230" s="63"/>
    </row>
    <row r="231" spans="3:239" ht="17" hidden="1" customHeight="1" outlineLevel="1" x14ac:dyDescent="0.15">
      <c r="C231" s="306">
        <v>5</v>
      </c>
      <c r="D231" s="203" t="s">
        <v>1582</v>
      </c>
      <c r="E231" s="66"/>
      <c r="F231" s="66"/>
      <c r="G231" s="66"/>
      <c r="H231" s="66"/>
      <c r="I231" s="66"/>
      <c r="J231" s="66"/>
      <c r="K231" s="66"/>
      <c r="L231" s="1210" t="str">
        <f>X!$C$410</f>
        <v>Ammissibile con limitazioni</v>
      </c>
      <c r="M231" s="1210"/>
      <c r="N231" s="1210"/>
      <c r="O231" s="1210"/>
      <c r="P231" s="1210"/>
      <c r="Q231" s="66"/>
      <c r="R231" s="66"/>
      <c r="S231" s="66" t="str">
        <f>X!$C$406</f>
        <v>(vedi ORRPChim)</v>
      </c>
      <c r="T231" s="66"/>
      <c r="U231" s="66"/>
      <c r="V231" s="66"/>
      <c r="W231" s="66"/>
      <c r="X231" s="66"/>
      <c r="Y231" s="66"/>
      <c r="Z231" s="66"/>
      <c r="AA231" s="66"/>
      <c r="AB231" s="1588">
        <v>3922</v>
      </c>
      <c r="AC231" s="1588"/>
      <c r="AD231" s="1588"/>
      <c r="AE231" s="1588"/>
      <c r="AF231" s="1588"/>
      <c r="AH231" s="1590">
        <f t="shared" si="18"/>
        <v>0</v>
      </c>
      <c r="AI231" s="1590"/>
      <c r="AJ231" s="1590"/>
      <c r="AK231" s="1590"/>
      <c r="AL231" s="1590"/>
      <c r="AM231" s="66" t="str">
        <f t="shared" si="13"/>
        <v/>
      </c>
      <c r="AN231" s="66" t="str">
        <f t="shared" si="14"/>
        <v/>
      </c>
      <c r="AO231" t="s">
        <v>957</v>
      </c>
      <c r="AQ231" s="66"/>
      <c r="AR231" s="66"/>
      <c r="AS231" s="66"/>
      <c r="AT231" s="66"/>
      <c r="AU231" s="1590"/>
      <c r="AV231" s="1590"/>
      <c r="AW231" s="1590"/>
      <c r="AX231" s="1590"/>
      <c r="AY231" s="1590"/>
      <c r="BA231" s="1590">
        <f t="shared" si="11"/>
        <v>0</v>
      </c>
      <c r="BB231" s="1590"/>
      <c r="BC231" s="1590"/>
      <c r="BD231" s="1590"/>
      <c r="BE231" s="1590">
        <v>0</v>
      </c>
      <c r="BF231" s="66" t="str">
        <f t="shared" si="16"/>
        <v/>
      </c>
      <c r="BG231" s="66" t="str">
        <f t="shared" si="17"/>
        <v/>
      </c>
      <c r="BH231" t="s">
        <v>957</v>
      </c>
      <c r="BI231" s="66"/>
      <c r="ED231" s="63"/>
      <c r="EE231" s="63"/>
      <c r="EF231" s="63"/>
      <c r="EG231" s="63"/>
      <c r="EH231" s="63"/>
      <c r="EI231" s="63"/>
      <c r="EJ231" s="63"/>
      <c r="EK231" s="63"/>
      <c r="EL231" s="63"/>
      <c r="EM231" s="63"/>
      <c r="EN231" s="63"/>
      <c r="EO231" s="63"/>
      <c r="EP231" s="63"/>
      <c r="EQ231" s="63"/>
      <c r="ER231" s="63"/>
      <c r="ES231" s="63"/>
      <c r="ET231" s="63"/>
      <c r="EU231" s="63"/>
      <c r="EV231" s="63"/>
      <c r="EW231" s="63"/>
      <c r="EX231" s="63"/>
      <c r="EY231" s="63"/>
      <c r="EZ231" s="63"/>
      <c r="FA231" s="63"/>
      <c r="FB231" s="63"/>
      <c r="FC231" s="63"/>
      <c r="FD231" s="63"/>
      <c r="FE231" s="63"/>
      <c r="FF231" s="63"/>
      <c r="FG231" s="63"/>
      <c r="FH231" s="63"/>
      <c r="FI231" s="63"/>
      <c r="FJ231" s="63"/>
      <c r="FK231" s="63"/>
      <c r="FL231" s="63"/>
      <c r="FM231" s="63"/>
      <c r="FN231" s="63"/>
      <c r="FO231" s="63"/>
      <c r="FP231" s="63"/>
      <c r="FQ231" s="63"/>
      <c r="FR231" s="63"/>
      <c r="FS231" s="63"/>
      <c r="FT231" s="63"/>
      <c r="FU231" s="63"/>
      <c r="FV231" s="63"/>
      <c r="FW231" s="63"/>
      <c r="FX231" s="63"/>
      <c r="FY231" s="63"/>
      <c r="FZ231" s="63"/>
      <c r="GA231" s="63"/>
      <c r="GB231" s="63"/>
      <c r="GC231" s="63"/>
      <c r="GD231" s="63"/>
      <c r="GE231" s="63"/>
      <c r="GF231" s="63"/>
      <c r="GG231" s="63"/>
      <c r="GH231" s="63"/>
      <c r="GI231" s="63"/>
      <c r="GJ231" s="63"/>
      <c r="GK231" s="63"/>
      <c r="GL231" s="63"/>
      <c r="GM231" s="63"/>
      <c r="GN231" s="63"/>
      <c r="GO231" s="63"/>
      <c r="GP231" s="63"/>
      <c r="GQ231" s="63"/>
      <c r="GR231" s="63"/>
      <c r="GS231" s="63"/>
      <c r="GT231" s="63"/>
      <c r="GU231" s="63"/>
      <c r="GV231" s="63"/>
      <c r="GW231" s="63"/>
      <c r="GX231" s="63"/>
      <c r="GY231" s="63"/>
      <c r="GZ231" s="63"/>
      <c r="HA231" s="63"/>
      <c r="HB231" s="63"/>
      <c r="HC231" s="63"/>
      <c r="HD231" s="63"/>
      <c r="HE231" s="63"/>
      <c r="HF231" s="63"/>
      <c r="HG231" s="63"/>
      <c r="HH231" s="63"/>
      <c r="HI231" s="63"/>
      <c r="HJ231" s="63"/>
      <c r="HK231" s="63"/>
      <c r="HL231" s="63"/>
      <c r="HM231" s="63"/>
      <c r="HN231" s="63"/>
      <c r="HO231" s="63"/>
      <c r="HP231" s="63"/>
      <c r="HQ231" s="63"/>
      <c r="HR231" s="63"/>
      <c r="HS231" s="63"/>
      <c r="HT231" s="63"/>
      <c r="HU231" s="63"/>
      <c r="HV231" s="63"/>
      <c r="HW231" s="63"/>
      <c r="HX231" s="63"/>
      <c r="HY231" s="63"/>
      <c r="HZ231" s="63"/>
      <c r="IA231" s="63"/>
      <c r="IB231" s="63"/>
      <c r="IC231" s="63"/>
      <c r="ID231" s="63"/>
      <c r="IE231" s="63"/>
    </row>
    <row r="232" spans="3:239" ht="17" hidden="1" customHeight="1" outlineLevel="1" x14ac:dyDescent="0.15">
      <c r="C232" s="306">
        <v>6</v>
      </c>
      <c r="D232" s="203" t="s">
        <v>1583</v>
      </c>
      <c r="E232" s="66"/>
      <c r="F232" s="66"/>
      <c r="G232" s="66"/>
      <c r="H232" s="66"/>
      <c r="I232" s="66"/>
      <c r="J232" s="66"/>
      <c r="K232" s="66"/>
      <c r="L232" s="1210" t="str">
        <f>X!$C$410</f>
        <v>Ammissibile con limitazioni</v>
      </c>
      <c r="M232" s="1210"/>
      <c r="N232" s="1210"/>
      <c r="O232" s="1210"/>
      <c r="P232" s="1210"/>
      <c r="Q232" s="66"/>
      <c r="R232" s="66"/>
      <c r="S232" s="66" t="str">
        <f>X!$C$406</f>
        <v>(vedi ORRPChim)</v>
      </c>
      <c r="T232" s="66"/>
      <c r="U232" s="66"/>
      <c r="V232" s="66"/>
      <c r="W232" s="66"/>
      <c r="X232" s="66"/>
      <c r="Y232" s="66"/>
      <c r="Z232" s="66"/>
      <c r="AA232" s="66"/>
      <c r="AB232" s="1588">
        <v>1774</v>
      </c>
      <c r="AC232" s="1588"/>
      <c r="AD232" s="1588"/>
      <c r="AE232" s="1588"/>
      <c r="AF232" s="1588"/>
      <c r="AH232" s="1590">
        <f t="shared" si="18"/>
        <v>0</v>
      </c>
      <c r="AI232" s="1590"/>
      <c r="AJ232" s="1590"/>
      <c r="AK232" s="1590"/>
      <c r="AL232" s="1590"/>
      <c r="AM232" s="66" t="str">
        <f t="shared" si="13"/>
        <v/>
      </c>
      <c r="AN232" s="66" t="str">
        <f t="shared" si="14"/>
        <v/>
      </c>
      <c r="AO232" t="s">
        <v>957</v>
      </c>
      <c r="AQ232" s="66"/>
      <c r="AR232" s="66"/>
      <c r="AS232" s="66"/>
      <c r="AT232" s="66"/>
      <c r="AU232" s="1590"/>
      <c r="AV232" s="1590"/>
      <c r="AW232" s="1590"/>
      <c r="AX232" s="1590"/>
      <c r="AY232" s="1590"/>
      <c r="BA232" s="1590">
        <f t="shared" si="11"/>
        <v>0</v>
      </c>
      <c r="BB232" s="1590"/>
      <c r="BC232" s="1590"/>
      <c r="BD232" s="1590"/>
      <c r="BE232" s="1590">
        <v>0</v>
      </c>
      <c r="BF232" s="66" t="str">
        <f t="shared" si="16"/>
        <v/>
      </c>
      <c r="BG232" s="66" t="str">
        <f t="shared" si="17"/>
        <v/>
      </c>
      <c r="BH232" t="s">
        <v>957</v>
      </c>
      <c r="BI232" s="66"/>
      <c r="ED232" s="63"/>
      <c r="EE232" s="63"/>
      <c r="EF232" s="63"/>
      <c r="EG232" s="63"/>
      <c r="EH232" s="63"/>
      <c r="EI232" s="63"/>
      <c r="EJ232" s="63"/>
      <c r="EK232" s="63"/>
      <c r="EL232" s="63"/>
      <c r="EM232" s="63"/>
      <c r="EN232" s="63"/>
      <c r="EO232" s="63"/>
      <c r="EP232" s="63"/>
      <c r="EQ232" s="63"/>
      <c r="ER232" s="63"/>
      <c r="ES232" s="63"/>
      <c r="ET232" s="63"/>
      <c r="EU232" s="63"/>
      <c r="EV232" s="63"/>
      <c r="EW232" s="63"/>
      <c r="EX232" s="63"/>
      <c r="EY232" s="63"/>
      <c r="EZ232" s="63"/>
      <c r="FA232" s="63"/>
      <c r="FB232" s="63"/>
      <c r="FC232" s="63"/>
      <c r="FD232" s="63"/>
      <c r="FE232" s="63"/>
      <c r="FF232" s="63"/>
      <c r="FG232" s="63"/>
      <c r="FH232" s="63"/>
      <c r="FI232" s="63"/>
      <c r="FJ232" s="63"/>
      <c r="FK232" s="63"/>
      <c r="FL232" s="63"/>
      <c r="FM232" s="63"/>
      <c r="FN232" s="63"/>
      <c r="FO232" s="63"/>
      <c r="FP232" s="63"/>
      <c r="FQ232" s="63"/>
      <c r="FR232" s="63"/>
      <c r="FS232" s="63"/>
      <c r="FT232" s="63"/>
      <c r="FU232" s="63"/>
      <c r="FV232" s="63"/>
      <c r="FW232" s="63"/>
      <c r="FX232" s="63"/>
      <c r="FY232" s="63"/>
      <c r="FZ232" s="63"/>
      <c r="GA232" s="63"/>
      <c r="GB232" s="63"/>
      <c r="GC232" s="63"/>
      <c r="GD232" s="63"/>
      <c r="GE232" s="63"/>
      <c r="GF232" s="63"/>
      <c r="GG232" s="63"/>
      <c r="GH232" s="63"/>
      <c r="GI232" s="63"/>
      <c r="GJ232" s="63"/>
      <c r="GK232" s="63"/>
      <c r="GL232" s="63"/>
      <c r="GM232" s="63"/>
      <c r="GN232" s="63"/>
      <c r="GO232" s="63"/>
      <c r="GP232" s="63"/>
      <c r="GQ232" s="63"/>
      <c r="GR232" s="63"/>
      <c r="GS232" s="63"/>
      <c r="GT232" s="63"/>
      <c r="GU232" s="63"/>
      <c r="GV232" s="63"/>
      <c r="GW232" s="63"/>
      <c r="GX232" s="63"/>
      <c r="GY232" s="63"/>
      <c r="GZ232" s="63"/>
      <c r="HA232" s="63"/>
      <c r="HB232" s="63"/>
      <c r="HC232" s="63"/>
      <c r="HD232" s="63"/>
      <c r="HE232" s="63"/>
      <c r="HF232" s="63"/>
      <c r="HG232" s="63"/>
      <c r="HH232" s="63"/>
      <c r="HI232" s="63"/>
      <c r="HJ232" s="63"/>
      <c r="HK232" s="63"/>
      <c r="HL232" s="63"/>
      <c r="HM232" s="63"/>
      <c r="HN232" s="63"/>
      <c r="HO232" s="63"/>
      <c r="HP232" s="63"/>
      <c r="HQ232" s="63"/>
      <c r="HR232" s="63"/>
      <c r="HS232" s="63"/>
      <c r="HT232" s="63"/>
      <c r="HU232" s="63"/>
      <c r="HV232" s="63"/>
      <c r="HW232" s="63"/>
      <c r="HX232" s="63"/>
      <c r="HY232" s="63"/>
      <c r="HZ232" s="63"/>
      <c r="IA232" s="63"/>
      <c r="IB232" s="63"/>
      <c r="IC232" s="63"/>
      <c r="ID232" s="63"/>
      <c r="IE232" s="63"/>
    </row>
    <row r="233" spans="3:239" ht="17" hidden="1" customHeight="1" outlineLevel="1" x14ac:dyDescent="0.15">
      <c r="C233" s="306">
        <v>7</v>
      </c>
      <c r="D233" s="203" t="s">
        <v>1584</v>
      </c>
      <c r="E233" s="66"/>
      <c r="F233" s="66"/>
      <c r="G233" s="66"/>
      <c r="H233" s="66"/>
      <c r="I233" s="66"/>
      <c r="J233" s="66"/>
      <c r="K233" s="66"/>
      <c r="L233" s="1210" t="str">
        <f>X!$C$410</f>
        <v>Ammissibile con limitazioni</v>
      </c>
      <c r="M233" s="1210"/>
      <c r="N233" s="1210"/>
      <c r="O233" s="1210"/>
      <c r="P233" s="1210"/>
      <c r="Q233" s="66"/>
      <c r="R233" s="66"/>
      <c r="S233" s="66" t="str">
        <f>X!$C$406</f>
        <v>(vedi ORRPChim)</v>
      </c>
      <c r="T233" s="66"/>
      <c r="U233" s="66"/>
      <c r="V233" s="66"/>
      <c r="W233" s="66"/>
      <c r="X233" s="66"/>
      <c r="Y233" s="66"/>
      <c r="Z233" s="66"/>
      <c r="AA233" s="66"/>
      <c r="AB233" s="1590">
        <v>1825</v>
      </c>
      <c r="AC233" s="1590"/>
      <c r="AD233" s="1590"/>
      <c r="AE233" s="1590"/>
      <c r="AF233" s="1590"/>
      <c r="AH233" s="1590">
        <f t="shared" si="18"/>
        <v>0</v>
      </c>
      <c r="AI233" s="1590"/>
      <c r="AJ233" s="1590"/>
      <c r="AK233" s="1590"/>
      <c r="AL233" s="1590"/>
      <c r="AM233" s="66" t="str">
        <f t="shared" si="13"/>
        <v/>
      </c>
      <c r="AN233" s="66" t="str">
        <f t="shared" si="14"/>
        <v/>
      </c>
      <c r="AO233" t="s">
        <v>957</v>
      </c>
      <c r="AQ233" s="66"/>
      <c r="AR233" s="66"/>
      <c r="AS233" s="66"/>
      <c r="AT233" s="66"/>
      <c r="AU233" s="1590"/>
      <c r="AV233" s="1590"/>
      <c r="AW233" s="1590"/>
      <c r="AX233" s="1590"/>
      <c r="AY233" s="1590"/>
      <c r="BA233" s="1590">
        <f t="shared" si="11"/>
        <v>0</v>
      </c>
      <c r="BB233" s="1590"/>
      <c r="BC233" s="1590"/>
      <c r="BD233" s="1590"/>
      <c r="BE233" s="1590">
        <v>0</v>
      </c>
      <c r="BF233" s="66" t="str">
        <f t="shared" si="16"/>
        <v/>
      </c>
      <c r="BG233" s="66" t="str">
        <f t="shared" si="17"/>
        <v/>
      </c>
      <c r="BH233" t="s">
        <v>957</v>
      </c>
      <c r="BI233" s="66"/>
      <c r="ED233" s="63"/>
      <c r="EE233" s="63"/>
      <c r="EF233" s="63"/>
      <c r="EG233" s="63"/>
      <c r="EH233" s="63"/>
      <c r="EI233" s="63"/>
      <c r="EJ233" s="63"/>
      <c r="EK233" s="63"/>
      <c r="EL233" s="63"/>
      <c r="EM233" s="63"/>
      <c r="EN233" s="63"/>
      <c r="EO233" s="63"/>
      <c r="EP233" s="63"/>
      <c r="EQ233" s="63"/>
      <c r="ER233" s="63"/>
      <c r="ES233" s="63"/>
      <c r="ET233" s="63"/>
      <c r="EU233" s="63"/>
      <c r="EV233" s="63"/>
      <c r="EW233" s="63"/>
      <c r="EX233" s="63"/>
      <c r="EY233" s="63"/>
      <c r="EZ233" s="63"/>
      <c r="FA233" s="63"/>
      <c r="FB233" s="63"/>
      <c r="FC233" s="63"/>
      <c r="FD233" s="63"/>
      <c r="FE233" s="63"/>
      <c r="FF233" s="63"/>
      <c r="FG233" s="63"/>
      <c r="FH233" s="63"/>
      <c r="FI233" s="63"/>
      <c r="FJ233" s="63"/>
      <c r="FK233" s="63"/>
      <c r="FL233" s="63"/>
      <c r="FM233" s="63"/>
      <c r="FN233" s="63"/>
      <c r="FO233" s="63"/>
      <c r="FP233" s="63"/>
      <c r="FQ233" s="63"/>
      <c r="FR233" s="63"/>
      <c r="FS233" s="63"/>
      <c r="FT233" s="63"/>
      <c r="FU233" s="63"/>
      <c r="FV233" s="63"/>
      <c r="FW233" s="63"/>
      <c r="FX233" s="63"/>
      <c r="FY233" s="63"/>
      <c r="FZ233" s="63"/>
      <c r="GA233" s="63"/>
      <c r="GB233" s="63"/>
      <c r="GC233" s="63"/>
      <c r="GD233" s="63"/>
      <c r="GE233" s="63"/>
      <c r="GF233" s="63"/>
      <c r="GG233" s="63"/>
      <c r="GH233" s="63"/>
      <c r="GI233" s="63"/>
      <c r="GJ233" s="63"/>
      <c r="GK233" s="63"/>
      <c r="GL233" s="63"/>
      <c r="GM233" s="63"/>
      <c r="GN233" s="63"/>
      <c r="GO233" s="63"/>
      <c r="GP233" s="63"/>
      <c r="GQ233" s="63"/>
      <c r="GR233" s="63"/>
      <c r="GS233" s="63"/>
      <c r="GT233" s="63"/>
      <c r="GU233" s="63"/>
      <c r="GV233" s="63"/>
      <c r="GW233" s="63"/>
      <c r="GX233" s="63"/>
      <c r="GY233" s="63"/>
      <c r="GZ233" s="63"/>
      <c r="HA233" s="63"/>
      <c r="HB233" s="63"/>
      <c r="HC233" s="63"/>
      <c r="HD233" s="63"/>
      <c r="HE233" s="63"/>
      <c r="HF233" s="63"/>
      <c r="HG233" s="63"/>
      <c r="HH233" s="63"/>
      <c r="HI233" s="63"/>
      <c r="HJ233" s="63"/>
      <c r="HK233" s="63"/>
      <c r="HL233" s="63"/>
      <c r="HM233" s="63"/>
      <c r="HN233" s="63"/>
      <c r="HO233" s="63"/>
      <c r="HP233" s="63"/>
      <c r="HQ233" s="63"/>
      <c r="HR233" s="63"/>
      <c r="HS233" s="63"/>
      <c r="HT233" s="63"/>
      <c r="HU233" s="63"/>
      <c r="HV233" s="63"/>
      <c r="HW233" s="63"/>
      <c r="HX233" s="63"/>
      <c r="HY233" s="63"/>
      <c r="HZ233" s="63"/>
      <c r="IA233" s="63"/>
      <c r="IB233" s="63"/>
      <c r="IC233" s="63"/>
      <c r="ID233" s="63"/>
      <c r="IE233" s="63"/>
    </row>
    <row r="234" spans="3:239" ht="17" hidden="1" customHeight="1" outlineLevel="1" x14ac:dyDescent="0.15">
      <c r="C234" s="306">
        <v>8</v>
      </c>
      <c r="D234" s="203" t="s">
        <v>1585</v>
      </c>
      <c r="E234" s="66"/>
      <c r="F234" s="66"/>
      <c r="G234" s="66"/>
      <c r="H234" s="66"/>
      <c r="I234" s="66"/>
      <c r="J234" s="66"/>
      <c r="K234" s="66"/>
      <c r="L234" s="1210" t="str">
        <f>X!$C$410</f>
        <v>Ammissibile con limitazioni</v>
      </c>
      <c r="M234" s="1210"/>
      <c r="N234" s="1210"/>
      <c r="O234" s="1210"/>
      <c r="P234" s="1210"/>
      <c r="Q234" s="66"/>
      <c r="R234" s="66"/>
      <c r="S234" s="66" t="str">
        <f>X!$C$406</f>
        <v>(vedi ORRPChim)</v>
      </c>
      <c r="T234" s="66"/>
      <c r="U234" s="66"/>
      <c r="V234" s="66"/>
      <c r="W234" s="66"/>
      <c r="X234" s="66"/>
      <c r="Y234" s="66"/>
      <c r="Z234" s="66"/>
      <c r="AA234" s="66"/>
      <c r="AB234" s="1588">
        <v>2088</v>
      </c>
      <c r="AC234" s="1588"/>
      <c r="AD234" s="1588"/>
      <c r="AE234" s="1588"/>
      <c r="AF234" s="1588"/>
      <c r="AH234" s="1590">
        <f t="shared" si="18"/>
        <v>0</v>
      </c>
      <c r="AI234" s="1590"/>
      <c r="AJ234" s="1590"/>
      <c r="AK234" s="1590"/>
      <c r="AL234" s="1590"/>
      <c r="AM234" s="66" t="str">
        <f t="shared" si="13"/>
        <v/>
      </c>
      <c r="AN234" s="66" t="str">
        <f t="shared" si="14"/>
        <v/>
      </c>
      <c r="AO234" t="s">
        <v>957</v>
      </c>
      <c r="AQ234" s="66"/>
      <c r="AR234" s="66"/>
      <c r="AS234" s="66"/>
      <c r="AT234" s="66"/>
      <c r="AU234" s="1590"/>
      <c r="AV234" s="1590"/>
      <c r="AW234" s="1590"/>
      <c r="AX234" s="1590"/>
      <c r="AY234" s="1590"/>
      <c r="BA234" s="1590">
        <f t="shared" si="11"/>
        <v>0</v>
      </c>
      <c r="BB234" s="1590"/>
      <c r="BC234" s="1590"/>
      <c r="BD234" s="1590"/>
      <c r="BE234" s="1590">
        <v>0</v>
      </c>
      <c r="BF234" s="66" t="str">
        <f t="shared" si="16"/>
        <v/>
      </c>
      <c r="BG234" s="66" t="str">
        <f t="shared" si="17"/>
        <v/>
      </c>
      <c r="BH234" t="s">
        <v>957</v>
      </c>
      <c r="BI234" s="66"/>
      <c r="ED234" s="63"/>
      <c r="EE234" s="63"/>
      <c r="EF234" s="63"/>
      <c r="EG234" s="63"/>
      <c r="EH234" s="63"/>
      <c r="EI234" s="63"/>
      <c r="EJ234" s="63"/>
      <c r="EK234" s="63"/>
      <c r="EL234" s="63"/>
      <c r="EM234" s="63"/>
      <c r="EN234" s="63"/>
      <c r="EO234" s="63"/>
      <c r="EP234" s="63"/>
      <c r="EQ234" s="63"/>
      <c r="ER234" s="63"/>
      <c r="ES234" s="63"/>
      <c r="ET234" s="63"/>
      <c r="EU234" s="63"/>
      <c r="EV234" s="63"/>
      <c r="EW234" s="63"/>
      <c r="EX234" s="63"/>
      <c r="EY234" s="63"/>
      <c r="EZ234" s="63"/>
      <c r="FA234" s="63"/>
      <c r="FB234" s="63"/>
      <c r="FC234" s="63"/>
      <c r="FD234" s="63"/>
      <c r="FE234" s="63"/>
      <c r="FF234" s="63"/>
      <c r="FG234" s="63"/>
      <c r="FH234" s="63"/>
      <c r="FI234" s="63"/>
      <c r="FJ234" s="63"/>
      <c r="FK234" s="63"/>
      <c r="FL234" s="63"/>
      <c r="FM234" s="63"/>
      <c r="FN234" s="63"/>
      <c r="FO234" s="63"/>
      <c r="FP234" s="63"/>
      <c r="FQ234" s="63"/>
      <c r="FR234" s="63"/>
      <c r="FS234" s="63"/>
      <c r="FT234" s="63"/>
      <c r="FU234" s="63"/>
      <c r="FV234" s="63"/>
      <c r="FW234" s="63"/>
      <c r="FX234" s="63"/>
      <c r="FY234" s="63"/>
      <c r="FZ234" s="63"/>
      <c r="GA234" s="63"/>
      <c r="GB234" s="63"/>
      <c r="GC234" s="63"/>
      <c r="GD234" s="63"/>
      <c r="GE234" s="63"/>
      <c r="GF234" s="63"/>
      <c r="GG234" s="63"/>
      <c r="GH234" s="63"/>
      <c r="GI234" s="63"/>
      <c r="GJ234" s="63"/>
      <c r="GK234" s="63"/>
      <c r="GL234" s="63"/>
      <c r="GM234" s="63"/>
      <c r="GN234" s="63"/>
      <c r="GO234" s="63"/>
      <c r="GP234" s="63"/>
      <c r="GQ234" s="63"/>
      <c r="GR234" s="63"/>
      <c r="GS234" s="63"/>
      <c r="GT234" s="63"/>
      <c r="GU234" s="63"/>
      <c r="GV234" s="63"/>
      <c r="GW234" s="63"/>
      <c r="GX234" s="63"/>
      <c r="GY234" s="63"/>
      <c r="GZ234" s="63"/>
      <c r="HA234" s="63"/>
      <c r="HB234" s="63"/>
      <c r="HC234" s="63"/>
      <c r="HD234" s="63"/>
      <c r="HE234" s="63"/>
      <c r="HF234" s="63"/>
      <c r="HG234" s="63"/>
      <c r="HH234" s="63"/>
      <c r="HI234" s="63"/>
      <c r="HJ234" s="63"/>
      <c r="HK234" s="63"/>
      <c r="HL234" s="63"/>
      <c r="HM234" s="63"/>
      <c r="HN234" s="63"/>
      <c r="HO234" s="63"/>
      <c r="HP234" s="63"/>
      <c r="HQ234" s="63"/>
      <c r="HR234" s="63"/>
      <c r="HS234" s="63"/>
      <c r="HT234" s="63"/>
      <c r="HU234" s="63"/>
      <c r="HV234" s="63"/>
      <c r="HW234" s="63"/>
      <c r="HX234" s="63"/>
      <c r="HY234" s="63"/>
      <c r="HZ234" s="63"/>
      <c r="IA234" s="63"/>
      <c r="IB234" s="63"/>
      <c r="IC234" s="63"/>
      <c r="ID234" s="63"/>
      <c r="IE234" s="63"/>
    </row>
    <row r="235" spans="3:239" ht="17" hidden="1" customHeight="1" outlineLevel="1" x14ac:dyDescent="0.15">
      <c r="C235" s="306">
        <v>9</v>
      </c>
      <c r="D235" s="203" t="s">
        <v>1586</v>
      </c>
      <c r="E235" s="66"/>
      <c r="F235" s="66"/>
      <c r="G235" s="66"/>
      <c r="H235" s="66"/>
      <c r="I235" s="66"/>
      <c r="J235" s="66"/>
      <c r="K235" s="66"/>
      <c r="L235" s="1210" t="str">
        <f>X!$C$410</f>
        <v>Ammissibile con limitazioni</v>
      </c>
      <c r="M235" s="1210"/>
      <c r="N235" s="1210"/>
      <c r="O235" s="1210"/>
      <c r="P235" s="1210"/>
      <c r="Q235" s="66"/>
      <c r="R235" s="66"/>
      <c r="S235" s="66" t="str">
        <f>X!$C$406</f>
        <v>(vedi ORRPChim)</v>
      </c>
      <c r="T235" s="66"/>
      <c r="U235" s="66"/>
      <c r="V235" s="66"/>
      <c r="W235" s="66"/>
      <c r="X235" s="66"/>
      <c r="Y235" s="66"/>
      <c r="Z235" s="66"/>
      <c r="AA235" s="66"/>
      <c r="AB235" s="1588">
        <v>2346</v>
      </c>
      <c r="AC235" s="1588"/>
      <c r="AD235" s="1588"/>
      <c r="AE235" s="1588"/>
      <c r="AF235" s="1588"/>
      <c r="AH235" s="1590">
        <f t="shared" si="18"/>
        <v>0</v>
      </c>
      <c r="AI235" s="1590"/>
      <c r="AJ235" s="1590"/>
      <c r="AK235" s="1590"/>
      <c r="AL235" s="1590"/>
      <c r="AM235" s="66" t="str">
        <f t="shared" si="13"/>
        <v/>
      </c>
      <c r="AN235" s="66" t="str">
        <f t="shared" si="14"/>
        <v/>
      </c>
      <c r="AO235" t="s">
        <v>957</v>
      </c>
      <c r="AQ235" s="66"/>
      <c r="AR235" s="66"/>
      <c r="AS235" s="66"/>
      <c r="AT235" s="66"/>
      <c r="AU235" s="1590"/>
      <c r="AV235" s="1590"/>
      <c r="AW235" s="1590"/>
      <c r="AX235" s="1590"/>
      <c r="AY235" s="1590"/>
      <c r="BA235" s="1590">
        <f t="shared" si="11"/>
        <v>0</v>
      </c>
      <c r="BB235" s="1590"/>
      <c r="BC235" s="1590"/>
      <c r="BD235" s="1590"/>
      <c r="BE235" s="1590">
        <v>0</v>
      </c>
      <c r="BF235" s="66" t="str">
        <f t="shared" si="16"/>
        <v/>
      </c>
      <c r="BG235" s="66" t="str">
        <f t="shared" si="17"/>
        <v/>
      </c>
      <c r="BH235" t="s">
        <v>957</v>
      </c>
      <c r="BI235" s="66"/>
      <c r="ED235" s="63"/>
      <c r="EE235" s="63"/>
      <c r="EF235" s="63"/>
      <c r="EG235" s="63"/>
      <c r="EH235" s="63"/>
      <c r="EI235" s="63"/>
      <c r="EJ235" s="63"/>
      <c r="EK235" s="63"/>
      <c r="EL235" s="63"/>
      <c r="EM235" s="63"/>
      <c r="EN235" s="63"/>
      <c r="EO235" s="63"/>
      <c r="EP235" s="63"/>
      <c r="EQ235" s="63"/>
      <c r="ER235" s="63"/>
      <c r="ES235" s="63"/>
      <c r="ET235" s="63"/>
      <c r="EU235" s="63"/>
      <c r="EV235" s="63"/>
      <c r="EW235" s="63"/>
      <c r="EX235" s="63"/>
      <c r="EY235" s="63"/>
      <c r="EZ235" s="63"/>
      <c r="FA235" s="63"/>
      <c r="FB235" s="63"/>
      <c r="FC235" s="63"/>
      <c r="FD235" s="63"/>
      <c r="FE235" s="63"/>
      <c r="FF235" s="63"/>
      <c r="FG235" s="63"/>
      <c r="FH235" s="63"/>
      <c r="FI235" s="63"/>
      <c r="FJ235" s="63"/>
      <c r="FK235" s="63"/>
      <c r="FL235" s="63"/>
      <c r="FM235" s="63"/>
      <c r="FN235" s="63"/>
      <c r="FO235" s="63"/>
      <c r="FP235" s="63"/>
      <c r="FQ235" s="63"/>
      <c r="FR235" s="63"/>
      <c r="FS235" s="63"/>
      <c r="FT235" s="63"/>
      <c r="FU235" s="63"/>
      <c r="FV235" s="63"/>
      <c r="FW235" s="63"/>
      <c r="FX235" s="63"/>
      <c r="FY235" s="63"/>
      <c r="FZ235" s="63"/>
      <c r="GA235" s="63"/>
      <c r="GB235" s="63"/>
      <c r="GC235" s="63"/>
      <c r="GD235" s="63"/>
      <c r="GE235" s="63"/>
      <c r="GF235" s="63"/>
      <c r="GG235" s="63"/>
      <c r="GH235" s="63"/>
      <c r="GI235" s="63"/>
      <c r="GJ235" s="63"/>
      <c r="GK235" s="63"/>
      <c r="GL235" s="63"/>
      <c r="GM235" s="63"/>
      <c r="GN235" s="63"/>
      <c r="GO235" s="63"/>
      <c r="GP235" s="63"/>
      <c r="GQ235" s="63"/>
      <c r="GR235" s="63"/>
      <c r="GS235" s="63"/>
      <c r="GT235" s="63"/>
      <c r="GU235" s="63"/>
      <c r="GV235" s="63"/>
      <c r="GW235" s="63"/>
      <c r="GX235" s="63"/>
      <c r="GY235" s="63"/>
      <c r="GZ235" s="63"/>
      <c r="HA235" s="63"/>
      <c r="HB235" s="63"/>
      <c r="HC235" s="63"/>
      <c r="HD235" s="63"/>
      <c r="HE235" s="63"/>
      <c r="HF235" s="63"/>
      <c r="HG235" s="63"/>
      <c r="HH235" s="63"/>
      <c r="HI235" s="63"/>
      <c r="HJ235" s="63"/>
      <c r="HK235" s="63"/>
      <c r="HL235" s="63"/>
      <c r="HM235" s="63"/>
      <c r="HN235" s="63"/>
      <c r="HO235" s="63"/>
      <c r="HP235" s="63"/>
      <c r="HQ235" s="63"/>
      <c r="HR235" s="63"/>
      <c r="HS235" s="63"/>
      <c r="HT235" s="63"/>
      <c r="HU235" s="63"/>
      <c r="HV235" s="63"/>
      <c r="HW235" s="63"/>
      <c r="HX235" s="63"/>
      <c r="HY235" s="63"/>
      <c r="HZ235" s="63"/>
      <c r="IA235" s="63"/>
      <c r="IB235" s="63"/>
      <c r="IC235" s="63"/>
      <c r="ID235" s="63"/>
      <c r="IE235" s="63"/>
    </row>
    <row r="236" spans="3:239" ht="17" hidden="1" customHeight="1" outlineLevel="1" x14ac:dyDescent="0.15">
      <c r="C236" s="306">
        <v>10</v>
      </c>
      <c r="D236" s="203" t="s">
        <v>1587</v>
      </c>
      <c r="E236" s="66"/>
      <c r="F236" s="66"/>
      <c r="G236" s="66"/>
      <c r="H236" s="66"/>
      <c r="I236" s="66"/>
      <c r="J236" s="66"/>
      <c r="K236" s="66"/>
      <c r="L236" s="1210" t="str">
        <f>X!$C$410</f>
        <v>Ammissibile con limitazioni</v>
      </c>
      <c r="M236" s="1210"/>
      <c r="N236" s="1210"/>
      <c r="O236" s="1210"/>
      <c r="P236" s="1210"/>
      <c r="Q236" s="66"/>
      <c r="R236" s="66"/>
      <c r="S236" s="66" t="str">
        <f>X!$C$406</f>
        <v>(vedi ORRPChim)</v>
      </c>
      <c r="T236" s="66"/>
      <c r="U236" s="66"/>
      <c r="V236" s="66"/>
      <c r="W236" s="66"/>
      <c r="X236" s="66"/>
      <c r="Y236" s="66"/>
      <c r="Z236" s="66"/>
      <c r="AA236" s="66"/>
      <c r="AB236" s="1588">
        <v>3143</v>
      </c>
      <c r="AC236" s="1588"/>
      <c r="AD236" s="1588"/>
      <c r="AE236" s="1588"/>
      <c r="AF236" s="1588"/>
      <c r="AH236" s="1590">
        <f t="shared" si="18"/>
        <v>0</v>
      </c>
      <c r="AI236" s="1590"/>
      <c r="AJ236" s="1590"/>
      <c r="AK236" s="1590"/>
      <c r="AL236" s="1590"/>
      <c r="AM236" s="66" t="str">
        <f t="shared" si="13"/>
        <v/>
      </c>
      <c r="AN236" s="66" t="str">
        <f t="shared" si="14"/>
        <v/>
      </c>
      <c r="AO236" t="s">
        <v>957</v>
      </c>
      <c r="AQ236" s="66"/>
      <c r="AR236" s="66"/>
      <c r="AS236" s="66"/>
      <c r="AT236" s="66"/>
      <c r="AU236" s="1590"/>
      <c r="AV236" s="1590"/>
      <c r="AW236" s="1590"/>
      <c r="AX236" s="1590"/>
      <c r="AY236" s="1590"/>
      <c r="BA236" s="1590">
        <f t="shared" si="11"/>
        <v>0</v>
      </c>
      <c r="BB236" s="1590"/>
      <c r="BC236" s="1590"/>
      <c r="BD236" s="1590"/>
      <c r="BE236" s="1590">
        <v>0</v>
      </c>
      <c r="BF236" s="66" t="str">
        <f t="shared" si="16"/>
        <v/>
      </c>
      <c r="BG236" s="66" t="str">
        <f t="shared" si="17"/>
        <v/>
      </c>
      <c r="BH236" t="s">
        <v>957</v>
      </c>
      <c r="BI236" s="66"/>
      <c r="ED236" s="63"/>
      <c r="EE236" s="63"/>
      <c r="EF236" s="63"/>
      <c r="EG236" s="63"/>
      <c r="EH236" s="63"/>
      <c r="EI236" s="63"/>
      <c r="EJ236" s="63"/>
      <c r="EK236" s="63"/>
      <c r="EL236" s="63"/>
      <c r="EM236" s="63"/>
      <c r="EN236" s="63"/>
      <c r="EO236" s="63"/>
      <c r="EP236" s="63"/>
      <c r="EQ236" s="63"/>
      <c r="ER236" s="63"/>
      <c r="ES236" s="63"/>
      <c r="ET236" s="63"/>
      <c r="EU236" s="63"/>
      <c r="EV236" s="63"/>
      <c r="EW236" s="63"/>
      <c r="EX236" s="63"/>
      <c r="EY236" s="63"/>
      <c r="EZ236" s="63"/>
      <c r="FA236" s="63"/>
      <c r="FB236" s="63"/>
      <c r="FC236" s="63"/>
      <c r="FD236" s="63"/>
      <c r="FE236" s="63"/>
      <c r="FF236" s="63"/>
      <c r="FG236" s="63"/>
      <c r="FH236" s="63"/>
      <c r="FI236" s="63"/>
      <c r="FJ236" s="63"/>
      <c r="FK236" s="63"/>
      <c r="FL236" s="63"/>
      <c r="FM236" s="63"/>
      <c r="FN236" s="63"/>
      <c r="FO236" s="63"/>
      <c r="FP236" s="63"/>
      <c r="FQ236" s="63"/>
      <c r="FR236" s="63"/>
      <c r="FS236" s="63"/>
      <c r="FT236" s="63"/>
      <c r="FU236" s="63"/>
      <c r="FV236" s="63"/>
      <c r="FW236" s="63"/>
      <c r="FX236" s="63"/>
      <c r="FY236" s="63"/>
      <c r="FZ236" s="63"/>
      <c r="GA236" s="63"/>
      <c r="GB236" s="63"/>
      <c r="GC236" s="63"/>
      <c r="GD236" s="63"/>
      <c r="GE236" s="63"/>
      <c r="GF236" s="63"/>
      <c r="GG236" s="63"/>
      <c r="GH236" s="63"/>
      <c r="GI236" s="63"/>
      <c r="GJ236" s="63"/>
      <c r="GK236" s="63"/>
      <c r="GL236" s="63"/>
      <c r="GM236" s="63"/>
      <c r="GN236" s="63"/>
      <c r="GO236" s="63"/>
      <c r="GP236" s="63"/>
      <c r="GQ236" s="63"/>
      <c r="GR236" s="63"/>
      <c r="GS236" s="63"/>
      <c r="GT236" s="63"/>
      <c r="GU236" s="63"/>
      <c r="GV236" s="63"/>
      <c r="GW236" s="63"/>
      <c r="GX236" s="63"/>
      <c r="GY236" s="63"/>
      <c r="GZ236" s="63"/>
      <c r="HA236" s="63"/>
      <c r="HB236" s="63"/>
      <c r="HC236" s="63"/>
      <c r="HD236" s="63"/>
      <c r="HE236" s="63"/>
      <c r="HF236" s="63"/>
      <c r="HG236" s="63"/>
      <c r="HH236" s="63"/>
      <c r="HI236" s="63"/>
      <c r="HJ236" s="63"/>
      <c r="HK236" s="63"/>
      <c r="HL236" s="63"/>
      <c r="HM236" s="63"/>
      <c r="HN236" s="63"/>
      <c r="HO236" s="63"/>
      <c r="HP236" s="63"/>
      <c r="HQ236" s="63"/>
      <c r="HR236" s="63"/>
      <c r="HS236" s="63"/>
      <c r="HT236" s="63"/>
      <c r="HU236" s="63"/>
      <c r="HV236" s="63"/>
      <c r="HW236" s="63"/>
      <c r="HX236" s="63"/>
      <c r="HY236" s="63"/>
      <c r="HZ236" s="63"/>
      <c r="IA236" s="63"/>
      <c r="IB236" s="63"/>
      <c r="IC236" s="63"/>
      <c r="ID236" s="63"/>
      <c r="IE236" s="63"/>
    </row>
    <row r="237" spans="3:239" ht="17" hidden="1" customHeight="1" outlineLevel="1" x14ac:dyDescent="0.15">
      <c r="C237" s="306">
        <v>11</v>
      </c>
      <c r="D237" s="203" t="s">
        <v>1588</v>
      </c>
      <c r="E237" s="66"/>
      <c r="F237" s="66"/>
      <c r="G237" s="66"/>
      <c r="H237" s="66"/>
      <c r="I237" s="66"/>
      <c r="J237" s="66"/>
      <c r="K237" s="66"/>
      <c r="L237" s="1210" t="str">
        <f>X!$C$410</f>
        <v>Ammissibile con limitazioni</v>
      </c>
      <c r="M237" s="1210"/>
      <c r="N237" s="1210"/>
      <c r="O237" s="1210"/>
      <c r="P237" s="1210"/>
      <c r="Q237" s="66"/>
      <c r="R237" s="66"/>
      <c r="S237" s="66" t="str">
        <f>X!$C$406</f>
        <v>(vedi ORRPChim)</v>
      </c>
      <c r="T237" s="66"/>
      <c r="U237" s="66"/>
      <c r="V237" s="66"/>
      <c r="W237" s="66"/>
      <c r="X237" s="66"/>
      <c r="Y237" s="66"/>
      <c r="Z237" s="66"/>
      <c r="AA237" s="66"/>
      <c r="AB237" s="1588">
        <v>2729</v>
      </c>
      <c r="AC237" s="1588"/>
      <c r="AD237" s="1588"/>
      <c r="AE237" s="1588"/>
      <c r="AF237" s="1588"/>
      <c r="AH237" s="1590">
        <f t="shared" si="18"/>
        <v>0</v>
      </c>
      <c r="AI237" s="1590"/>
      <c r="AJ237" s="1590"/>
      <c r="AK237" s="1590"/>
      <c r="AL237" s="1590"/>
      <c r="AM237" s="66" t="str">
        <f t="shared" si="13"/>
        <v/>
      </c>
      <c r="AN237" s="66" t="str">
        <f t="shared" si="14"/>
        <v/>
      </c>
      <c r="AO237" t="s">
        <v>957</v>
      </c>
      <c r="AQ237" s="66"/>
      <c r="AR237" s="66"/>
      <c r="AS237" s="66"/>
      <c r="AT237" s="66"/>
      <c r="AU237" s="1590"/>
      <c r="AV237" s="1590"/>
      <c r="AW237" s="1590"/>
      <c r="AX237" s="1590"/>
      <c r="AY237" s="1590"/>
      <c r="BA237" s="1590">
        <f t="shared" si="11"/>
        <v>0</v>
      </c>
      <c r="BB237" s="1590"/>
      <c r="BC237" s="1590"/>
      <c r="BD237" s="1590"/>
      <c r="BE237" s="1590">
        <v>0</v>
      </c>
      <c r="BF237" s="66" t="str">
        <f t="shared" si="16"/>
        <v/>
      </c>
      <c r="BG237" s="66" t="str">
        <f t="shared" si="17"/>
        <v/>
      </c>
      <c r="BH237" t="s">
        <v>957</v>
      </c>
      <c r="BI237" s="66"/>
      <c r="ED237" s="63"/>
      <c r="EE237" s="63"/>
      <c r="EF237" s="63"/>
      <c r="EG237" s="63"/>
      <c r="EH237" s="63"/>
      <c r="EI237" s="63"/>
      <c r="EJ237" s="63"/>
      <c r="EK237" s="63"/>
      <c r="EL237" s="63"/>
      <c r="EM237" s="63"/>
      <c r="EN237" s="63"/>
      <c r="EO237" s="63"/>
      <c r="EP237" s="63"/>
      <c r="EQ237" s="63"/>
      <c r="ER237" s="63"/>
      <c r="ES237" s="63"/>
      <c r="ET237" s="63"/>
      <c r="EU237" s="63"/>
      <c r="EV237" s="63"/>
      <c r="EW237" s="63"/>
      <c r="EX237" s="63"/>
      <c r="EY237" s="63"/>
      <c r="EZ237" s="63"/>
      <c r="FA237" s="63"/>
      <c r="FB237" s="63"/>
      <c r="FC237" s="63"/>
      <c r="FD237" s="63"/>
      <c r="FE237" s="63"/>
      <c r="FF237" s="63"/>
      <c r="FG237" s="63"/>
      <c r="FH237" s="63"/>
      <c r="FI237" s="63"/>
      <c r="FJ237" s="63"/>
      <c r="FK237" s="63"/>
      <c r="FL237" s="63"/>
      <c r="FM237" s="63"/>
      <c r="FN237" s="63"/>
      <c r="FO237" s="63"/>
      <c r="FP237" s="63"/>
      <c r="FQ237" s="63"/>
      <c r="FR237" s="63"/>
      <c r="FS237" s="63"/>
      <c r="FT237" s="63"/>
      <c r="FU237" s="63"/>
      <c r="FV237" s="63"/>
      <c r="FW237" s="63"/>
      <c r="FX237" s="63"/>
      <c r="FY237" s="63"/>
      <c r="FZ237" s="63"/>
      <c r="GA237" s="63"/>
      <c r="GB237" s="63"/>
      <c r="GC237" s="63"/>
      <c r="GD237" s="63"/>
      <c r="GE237" s="63"/>
      <c r="GF237" s="63"/>
      <c r="GG237" s="63"/>
      <c r="GH237" s="63"/>
      <c r="GI237" s="63"/>
      <c r="GJ237" s="63"/>
      <c r="GK237" s="63"/>
      <c r="GL237" s="63"/>
      <c r="GM237" s="63"/>
      <c r="GN237" s="63"/>
      <c r="GO237" s="63"/>
      <c r="GP237" s="63"/>
      <c r="GQ237" s="63"/>
      <c r="GR237" s="63"/>
      <c r="GS237" s="63"/>
      <c r="GT237" s="63"/>
      <c r="GU237" s="63"/>
      <c r="GV237" s="63"/>
      <c r="GW237" s="63"/>
      <c r="GX237" s="63"/>
      <c r="GY237" s="63"/>
      <c r="GZ237" s="63"/>
      <c r="HA237" s="63"/>
      <c r="HB237" s="63"/>
      <c r="HC237" s="63"/>
      <c r="HD237" s="63"/>
      <c r="HE237" s="63"/>
      <c r="HF237" s="63"/>
      <c r="HG237" s="63"/>
      <c r="HH237" s="63"/>
      <c r="HI237" s="63"/>
      <c r="HJ237" s="63"/>
      <c r="HK237" s="63"/>
      <c r="HL237" s="63"/>
      <c r="HM237" s="63"/>
      <c r="HN237" s="63"/>
      <c r="HO237" s="63"/>
      <c r="HP237" s="63"/>
      <c r="HQ237" s="63"/>
      <c r="HR237" s="63"/>
      <c r="HS237" s="63"/>
      <c r="HT237" s="63"/>
      <c r="HU237" s="63"/>
      <c r="HV237" s="63"/>
      <c r="HW237" s="63"/>
      <c r="HX237" s="63"/>
      <c r="HY237" s="63"/>
      <c r="HZ237" s="63"/>
      <c r="IA237" s="63"/>
      <c r="IB237" s="63"/>
      <c r="IC237" s="63"/>
      <c r="ID237" s="63"/>
      <c r="IE237" s="63"/>
    </row>
    <row r="238" spans="3:239" ht="17" hidden="1" customHeight="1" outlineLevel="1" x14ac:dyDescent="0.15">
      <c r="C238" s="306">
        <v>12</v>
      </c>
      <c r="D238" s="898" t="s">
        <v>1589</v>
      </c>
      <c r="E238" s="66"/>
      <c r="F238" s="66"/>
      <c r="G238" s="66"/>
      <c r="H238" s="66"/>
      <c r="I238" s="66"/>
      <c r="J238" s="66"/>
      <c r="K238" s="66"/>
      <c r="L238" s="1210" t="str">
        <f>X!$C$410</f>
        <v>Ammissibile con limitazioni</v>
      </c>
      <c r="M238" s="1210"/>
      <c r="N238" s="1210"/>
      <c r="O238" s="1210"/>
      <c r="P238" s="1210"/>
      <c r="Q238" s="66"/>
      <c r="R238" s="66"/>
      <c r="S238" s="66" t="str">
        <f>X!$C$406</f>
        <v>(vedi ORRPChim)</v>
      </c>
      <c r="T238" s="66"/>
      <c r="U238" s="66"/>
      <c r="V238" s="66"/>
      <c r="W238" s="66"/>
      <c r="X238" s="66"/>
      <c r="Y238" s="66"/>
      <c r="Z238" s="66"/>
      <c r="AA238" s="66"/>
      <c r="AB238" s="1589">
        <v>1805</v>
      </c>
      <c r="AC238" s="1589"/>
      <c r="AD238" s="1589"/>
      <c r="AE238" s="1589"/>
      <c r="AF238" s="1589"/>
      <c r="AH238" s="1590">
        <f t="shared" si="18"/>
        <v>0</v>
      </c>
      <c r="AI238" s="1590"/>
      <c r="AJ238" s="1590"/>
      <c r="AK238" s="1590"/>
      <c r="AL238" s="1590"/>
      <c r="AM238" s="66" t="str">
        <f t="shared" si="13"/>
        <v/>
      </c>
      <c r="AN238" s="66" t="str">
        <f t="shared" si="14"/>
        <v/>
      </c>
      <c r="AO238" t="s">
        <v>957</v>
      </c>
      <c r="AQ238" s="66"/>
      <c r="AR238" s="66"/>
      <c r="AS238" s="66"/>
      <c r="AT238" s="66"/>
      <c r="AU238" s="1590"/>
      <c r="AV238" s="1590"/>
      <c r="AW238" s="1590"/>
      <c r="AX238" s="1590"/>
      <c r="AY238" s="1590"/>
      <c r="BA238" s="1590">
        <f t="shared" si="11"/>
        <v>0</v>
      </c>
      <c r="BB238" s="1590"/>
      <c r="BC238" s="1590"/>
      <c r="BD238" s="1590"/>
      <c r="BE238" s="1590">
        <v>0</v>
      </c>
      <c r="BF238" s="66" t="str">
        <f t="shared" si="16"/>
        <v/>
      </c>
      <c r="BG238" s="66" t="str">
        <f t="shared" si="17"/>
        <v/>
      </c>
      <c r="BH238" t="s">
        <v>957</v>
      </c>
      <c r="BI238" s="66"/>
      <c r="ED238" s="63"/>
      <c r="EE238" s="63"/>
      <c r="EF238" s="63"/>
      <c r="EG238" s="63"/>
      <c r="EH238" s="63"/>
      <c r="EI238" s="63"/>
      <c r="EJ238" s="63"/>
      <c r="EK238" s="63"/>
      <c r="EL238" s="63"/>
      <c r="EM238" s="63"/>
      <c r="EN238" s="63"/>
      <c r="EO238" s="63"/>
      <c r="EP238" s="63"/>
      <c r="EQ238" s="63"/>
      <c r="ER238" s="63"/>
      <c r="ES238" s="63"/>
      <c r="ET238" s="63"/>
      <c r="EU238" s="63"/>
      <c r="EV238" s="63"/>
      <c r="EW238" s="63"/>
      <c r="EX238" s="63"/>
      <c r="EY238" s="63"/>
      <c r="EZ238" s="63"/>
      <c r="FA238" s="63"/>
      <c r="FB238" s="63"/>
      <c r="FC238" s="63"/>
      <c r="FD238" s="63"/>
      <c r="FE238" s="63"/>
      <c r="FF238" s="63"/>
      <c r="FG238" s="63"/>
      <c r="FH238" s="63"/>
      <c r="FI238" s="63"/>
      <c r="FJ238" s="63"/>
      <c r="FK238" s="63"/>
      <c r="FL238" s="63"/>
      <c r="FM238" s="63"/>
      <c r="FN238" s="63"/>
      <c r="FO238" s="63"/>
      <c r="FP238" s="63"/>
      <c r="FQ238" s="63"/>
      <c r="FR238" s="63"/>
      <c r="FS238" s="63"/>
      <c r="FT238" s="63"/>
      <c r="FU238" s="63"/>
      <c r="FV238" s="63"/>
      <c r="FW238" s="63"/>
      <c r="FX238" s="63"/>
      <c r="FY238" s="63"/>
      <c r="FZ238" s="63"/>
      <c r="GA238" s="63"/>
      <c r="GB238" s="63"/>
      <c r="GC238" s="63"/>
      <c r="GD238" s="63"/>
      <c r="GE238" s="63"/>
      <c r="GF238" s="63"/>
      <c r="GG238" s="63"/>
      <c r="GH238" s="63"/>
      <c r="GI238" s="63"/>
      <c r="GJ238" s="63"/>
      <c r="GK238" s="63"/>
      <c r="GL238" s="63"/>
      <c r="GM238" s="63"/>
      <c r="GN238" s="63"/>
      <c r="GO238" s="63"/>
      <c r="GP238" s="63"/>
      <c r="GQ238" s="63"/>
      <c r="GR238" s="63"/>
      <c r="GS238" s="63"/>
      <c r="GT238" s="63"/>
      <c r="GU238" s="63"/>
      <c r="GV238" s="63"/>
      <c r="GW238" s="63"/>
      <c r="GX238" s="63"/>
      <c r="GY238" s="63"/>
      <c r="GZ238" s="63"/>
      <c r="HA238" s="63"/>
      <c r="HB238" s="63"/>
      <c r="HC238" s="63"/>
      <c r="HD238" s="63"/>
      <c r="HE238" s="63"/>
      <c r="HF238" s="63"/>
      <c r="HG238" s="63"/>
      <c r="HH238" s="63"/>
      <c r="HI238" s="63"/>
      <c r="HJ238" s="63"/>
      <c r="HK238" s="63"/>
      <c r="HL238" s="63"/>
      <c r="HM238" s="63"/>
      <c r="HN238" s="63"/>
      <c r="HO238" s="63"/>
      <c r="HP238" s="63"/>
      <c r="HQ238" s="63"/>
      <c r="HR238" s="63"/>
      <c r="HS238" s="63"/>
      <c r="HT238" s="63"/>
      <c r="HU238" s="63"/>
      <c r="HV238" s="63"/>
      <c r="HW238" s="63"/>
      <c r="HX238" s="63"/>
      <c r="HY238" s="63"/>
      <c r="HZ238" s="63"/>
      <c r="IA238" s="63"/>
      <c r="IB238" s="63"/>
      <c r="IC238" s="63"/>
      <c r="ID238" s="63"/>
      <c r="IE238" s="63"/>
    </row>
    <row r="239" spans="3:239" ht="17" hidden="1" customHeight="1" outlineLevel="1" x14ac:dyDescent="0.15">
      <c r="C239" s="306">
        <v>13</v>
      </c>
      <c r="D239" s="203" t="s">
        <v>1590</v>
      </c>
      <c r="E239" s="66"/>
      <c r="F239" s="66"/>
      <c r="G239" s="66"/>
      <c r="H239" s="66"/>
      <c r="I239" s="66"/>
      <c r="J239" s="66"/>
      <c r="K239" s="66"/>
      <c r="L239" s="1210" t="str">
        <f>X!$C$410</f>
        <v>Ammissibile con limitazioni</v>
      </c>
      <c r="M239" s="1210"/>
      <c r="N239" s="1210"/>
      <c r="O239" s="1210"/>
      <c r="P239" s="1210"/>
      <c r="Q239" s="66"/>
      <c r="R239" s="66"/>
      <c r="S239" s="66" t="str">
        <f>X!$C$406</f>
        <v>(vedi ORRPChim)</v>
      </c>
      <c r="T239" s="66"/>
      <c r="U239" s="66"/>
      <c r="V239" s="66"/>
      <c r="W239" s="66"/>
      <c r="X239" s="66"/>
      <c r="Y239" s="66"/>
      <c r="Z239" s="66"/>
      <c r="AA239" s="66"/>
      <c r="AB239" s="1590">
        <v>1386</v>
      </c>
      <c r="AC239" s="1590"/>
      <c r="AD239" s="1590"/>
      <c r="AE239" s="1590"/>
      <c r="AF239" s="1590"/>
      <c r="AH239" s="1590">
        <f t="shared" si="18"/>
        <v>0</v>
      </c>
      <c r="AI239" s="1590"/>
      <c r="AJ239" s="1590"/>
      <c r="AK239" s="1590"/>
      <c r="AL239" s="1590"/>
      <c r="AM239" s="66" t="str">
        <f t="shared" si="13"/>
        <v/>
      </c>
      <c r="AN239" s="66" t="str">
        <f t="shared" si="14"/>
        <v/>
      </c>
      <c r="AO239" t="s">
        <v>957</v>
      </c>
      <c r="AQ239" s="66"/>
      <c r="AR239" s="66"/>
      <c r="AS239" s="66"/>
      <c r="AT239" s="66"/>
      <c r="AU239" s="1590"/>
      <c r="AV239" s="1590"/>
      <c r="AW239" s="1590"/>
      <c r="AX239" s="1590"/>
      <c r="AY239" s="1590"/>
      <c r="BA239" s="1590">
        <f t="shared" si="11"/>
        <v>0</v>
      </c>
      <c r="BB239" s="1590"/>
      <c r="BC239" s="1590"/>
      <c r="BD239" s="1590"/>
      <c r="BE239" s="1590">
        <v>0</v>
      </c>
      <c r="BF239" s="66" t="str">
        <f t="shared" si="16"/>
        <v/>
      </c>
      <c r="BG239" s="66" t="str">
        <f t="shared" si="17"/>
        <v/>
      </c>
      <c r="BH239" t="s">
        <v>957</v>
      </c>
      <c r="BI239" s="66"/>
      <c r="ED239" s="63"/>
      <c r="EE239" s="63"/>
      <c r="EF239" s="63"/>
      <c r="EG239" s="63"/>
      <c r="EH239" s="63"/>
      <c r="EI239" s="63"/>
      <c r="EJ239" s="63"/>
      <c r="EK239" s="63"/>
      <c r="EL239" s="63"/>
      <c r="EM239" s="63"/>
      <c r="EN239" s="63"/>
      <c r="EO239" s="63"/>
      <c r="EP239" s="63"/>
      <c r="EQ239" s="63"/>
      <c r="ER239" s="63"/>
      <c r="ES239" s="63"/>
      <c r="ET239" s="63"/>
      <c r="EU239" s="63"/>
      <c r="EV239" s="63"/>
      <c r="EW239" s="63"/>
      <c r="EX239" s="63"/>
      <c r="EY239" s="63"/>
      <c r="EZ239" s="63"/>
      <c r="FA239" s="63"/>
      <c r="FB239" s="63"/>
      <c r="FC239" s="63"/>
      <c r="FD239" s="63"/>
      <c r="FE239" s="63"/>
      <c r="FF239" s="63"/>
      <c r="FG239" s="63"/>
      <c r="FH239" s="63"/>
      <c r="FI239" s="63"/>
      <c r="FJ239" s="63"/>
      <c r="FK239" s="63"/>
      <c r="FL239" s="63"/>
      <c r="FM239" s="63"/>
      <c r="FN239" s="63"/>
      <c r="FO239" s="63"/>
      <c r="FP239" s="63"/>
      <c r="FQ239" s="63"/>
      <c r="FR239" s="63"/>
      <c r="FS239" s="63"/>
      <c r="FT239" s="63"/>
      <c r="FU239" s="63"/>
      <c r="FV239" s="63"/>
      <c r="FW239" s="63"/>
      <c r="FX239" s="63"/>
      <c r="FY239" s="63"/>
      <c r="FZ239" s="63"/>
      <c r="GA239" s="63"/>
      <c r="GB239" s="63"/>
      <c r="GC239" s="63"/>
      <c r="GD239" s="63"/>
      <c r="GE239" s="63"/>
      <c r="GF239" s="63"/>
      <c r="GG239" s="63"/>
      <c r="GH239" s="63"/>
      <c r="GI239" s="63"/>
      <c r="GJ239" s="63"/>
      <c r="GK239" s="63"/>
      <c r="GL239" s="63"/>
      <c r="GM239" s="63"/>
      <c r="GN239" s="63"/>
      <c r="GO239" s="63"/>
      <c r="GP239" s="63"/>
      <c r="GQ239" s="63"/>
      <c r="GR239" s="63"/>
      <c r="GS239" s="63"/>
      <c r="GT239" s="63"/>
      <c r="GU239" s="63"/>
      <c r="GV239" s="63"/>
      <c r="GW239" s="63"/>
      <c r="GX239" s="63"/>
      <c r="GY239" s="63"/>
      <c r="GZ239" s="63"/>
      <c r="HA239" s="63"/>
      <c r="HB239" s="63"/>
      <c r="HC239" s="63"/>
      <c r="HD239" s="63"/>
      <c r="HE239" s="63"/>
      <c r="HF239" s="63"/>
      <c r="HG239" s="63"/>
      <c r="HH239" s="63"/>
      <c r="HI239" s="63"/>
      <c r="HJ239" s="63"/>
      <c r="HK239" s="63"/>
      <c r="HL239" s="63"/>
      <c r="HM239" s="63"/>
      <c r="HN239" s="63"/>
      <c r="HO239" s="63"/>
      <c r="HP239" s="63"/>
      <c r="HQ239" s="63"/>
      <c r="HR239" s="63"/>
      <c r="HS239" s="63"/>
      <c r="HT239" s="63"/>
      <c r="HU239" s="63"/>
      <c r="HV239" s="63"/>
      <c r="HW239" s="63"/>
      <c r="HX239" s="63"/>
      <c r="HY239" s="63"/>
      <c r="HZ239" s="63"/>
      <c r="IA239" s="63"/>
      <c r="IB239" s="63"/>
      <c r="IC239" s="63"/>
      <c r="ID239" s="63"/>
      <c r="IE239" s="63"/>
    </row>
    <row r="240" spans="3:239" ht="17" hidden="1" customHeight="1" outlineLevel="1" x14ac:dyDescent="0.15">
      <c r="C240" s="306">
        <v>14</v>
      </c>
      <c r="D240" s="203" t="s">
        <v>1591</v>
      </c>
      <c r="E240" s="66"/>
      <c r="F240" s="66"/>
      <c r="G240" s="66"/>
      <c r="H240" s="66"/>
      <c r="I240" s="66"/>
      <c r="J240" s="66"/>
      <c r="K240" s="66"/>
      <c r="L240" s="1210" t="str">
        <f>X!$C$410</f>
        <v>Ammissibile con limitazioni</v>
      </c>
      <c r="M240" s="1210"/>
      <c r="N240" s="1210"/>
      <c r="O240" s="1210"/>
      <c r="P240" s="1210"/>
      <c r="Q240" s="66"/>
      <c r="R240" s="66"/>
      <c r="S240" s="66" t="str">
        <f>X!$C$406</f>
        <v>(vedi ORRPChim)</v>
      </c>
      <c r="T240" s="66"/>
      <c r="U240" s="66"/>
      <c r="V240" s="66"/>
      <c r="W240" s="66"/>
      <c r="X240" s="66"/>
      <c r="Y240" s="66"/>
      <c r="Z240" s="66"/>
      <c r="AA240" s="66"/>
      <c r="AB240" s="1588">
        <v>1396</v>
      </c>
      <c r="AC240" s="1588"/>
      <c r="AD240" s="1588"/>
      <c r="AE240" s="1588"/>
      <c r="AF240" s="1588"/>
      <c r="AH240" s="1590">
        <f t="shared" si="18"/>
        <v>0</v>
      </c>
      <c r="AI240" s="1590"/>
      <c r="AJ240" s="1590"/>
      <c r="AK240" s="1590"/>
      <c r="AL240" s="1590"/>
      <c r="AM240" s="66" t="str">
        <f t="shared" si="13"/>
        <v/>
      </c>
      <c r="AN240" s="66" t="str">
        <f t="shared" si="14"/>
        <v/>
      </c>
      <c r="AO240" t="s">
        <v>957</v>
      </c>
      <c r="AQ240" s="66"/>
      <c r="AR240" s="66"/>
      <c r="AS240" s="66"/>
      <c r="AT240" s="66"/>
      <c r="AU240" s="1590"/>
      <c r="AV240" s="1590"/>
      <c r="AW240" s="1590"/>
      <c r="AX240" s="1590"/>
      <c r="AY240" s="1590"/>
      <c r="BA240" s="1590">
        <f t="shared" si="11"/>
        <v>0</v>
      </c>
      <c r="BB240" s="1590"/>
      <c r="BC240" s="1590"/>
      <c r="BD240" s="1590"/>
      <c r="BE240" s="1590">
        <v>0</v>
      </c>
      <c r="BF240" s="66" t="str">
        <f t="shared" si="16"/>
        <v/>
      </c>
      <c r="BG240" s="66" t="str">
        <f t="shared" si="17"/>
        <v/>
      </c>
      <c r="BH240" t="s">
        <v>957</v>
      </c>
      <c r="BI240" s="66"/>
      <c r="ED240" s="63"/>
      <c r="EE240" s="63"/>
      <c r="EF240" s="63"/>
      <c r="EG240" s="63"/>
      <c r="EH240" s="63"/>
      <c r="EI240" s="63"/>
      <c r="EJ240" s="63"/>
      <c r="EK240" s="63"/>
      <c r="EL240" s="63"/>
      <c r="EM240" s="63"/>
      <c r="EN240" s="63"/>
      <c r="EO240" s="63"/>
      <c r="EP240" s="63"/>
      <c r="EQ240" s="63"/>
      <c r="ER240" s="63"/>
      <c r="ES240" s="63"/>
      <c r="ET240" s="63"/>
      <c r="EU240" s="63"/>
      <c r="EV240" s="63"/>
      <c r="EW240" s="63"/>
      <c r="EX240" s="63"/>
      <c r="EY240" s="63"/>
      <c r="EZ240" s="63"/>
      <c r="FA240" s="63"/>
      <c r="FB240" s="63"/>
      <c r="FC240" s="63"/>
      <c r="FD240" s="63"/>
      <c r="FE240" s="63"/>
      <c r="FF240" s="63"/>
      <c r="FG240" s="63"/>
      <c r="FH240" s="63"/>
      <c r="FI240" s="63"/>
      <c r="FJ240" s="63"/>
      <c r="FK240" s="63"/>
      <c r="FL240" s="63"/>
      <c r="FM240" s="63"/>
      <c r="FN240" s="63"/>
      <c r="FO240" s="63"/>
      <c r="FP240" s="63"/>
      <c r="FQ240" s="63"/>
      <c r="FR240" s="63"/>
      <c r="FS240" s="63"/>
      <c r="FT240" s="63"/>
      <c r="FU240" s="63"/>
      <c r="FV240" s="63"/>
      <c r="FW240" s="63"/>
      <c r="FX240" s="63"/>
      <c r="FY240" s="63"/>
      <c r="FZ240" s="63"/>
      <c r="GA240" s="63"/>
      <c r="GB240" s="63"/>
      <c r="GC240" s="63"/>
      <c r="GD240" s="63"/>
      <c r="GE240" s="63"/>
      <c r="GF240" s="63"/>
      <c r="GG240" s="63"/>
      <c r="GH240" s="63"/>
      <c r="GI240" s="63"/>
      <c r="GJ240" s="63"/>
      <c r="GK240" s="63"/>
      <c r="GL240" s="63"/>
      <c r="GM240" s="63"/>
      <c r="GN240" s="63"/>
      <c r="GO240" s="63"/>
      <c r="GP240" s="63"/>
      <c r="GQ240" s="63"/>
      <c r="GR240" s="63"/>
      <c r="GS240" s="63"/>
      <c r="GT240" s="63"/>
      <c r="GU240" s="63"/>
      <c r="GV240" s="63"/>
      <c r="GW240" s="63"/>
      <c r="GX240" s="63"/>
      <c r="GY240" s="63"/>
      <c r="GZ240" s="63"/>
      <c r="HA240" s="63"/>
      <c r="HB240" s="63"/>
      <c r="HC240" s="63"/>
      <c r="HD240" s="63"/>
      <c r="HE240" s="63"/>
      <c r="HF240" s="63"/>
      <c r="HG240" s="63"/>
      <c r="HH240" s="63"/>
      <c r="HI240" s="63"/>
      <c r="HJ240" s="63"/>
      <c r="HK240" s="63"/>
      <c r="HL240" s="63"/>
      <c r="HM240" s="63"/>
      <c r="HN240" s="63"/>
      <c r="HO240" s="63"/>
      <c r="HP240" s="63"/>
      <c r="HQ240" s="63"/>
      <c r="HR240" s="63"/>
      <c r="HS240" s="63"/>
      <c r="HT240" s="63"/>
      <c r="HU240" s="63"/>
      <c r="HV240" s="63"/>
      <c r="HW240" s="63"/>
      <c r="HX240" s="63"/>
      <c r="HY240" s="63"/>
      <c r="HZ240" s="63"/>
      <c r="IA240" s="63"/>
      <c r="IB240" s="63"/>
      <c r="IC240" s="63"/>
      <c r="ID240" s="63"/>
      <c r="IE240" s="63"/>
    </row>
    <row r="241" spans="1:239" ht="17" hidden="1" customHeight="1" outlineLevel="1" x14ac:dyDescent="0.15">
      <c r="C241" s="306">
        <v>15</v>
      </c>
      <c r="D241" s="203" t="s">
        <v>1592</v>
      </c>
      <c r="E241" s="66"/>
      <c r="F241" s="66"/>
      <c r="G241" s="66"/>
      <c r="H241" s="66"/>
      <c r="I241" s="66"/>
      <c r="J241" s="66"/>
      <c r="K241" s="66"/>
      <c r="L241" s="1210" t="str">
        <f>X!$C$410</f>
        <v>Ammissibile con limitazioni</v>
      </c>
      <c r="M241" s="1210"/>
      <c r="N241" s="1210"/>
      <c r="O241" s="1210"/>
      <c r="P241" s="1210"/>
      <c r="Q241" s="66"/>
      <c r="R241" s="66"/>
      <c r="S241" s="66" t="str">
        <f>X!$C$406</f>
        <v>(vedi ORRPChim)</v>
      </c>
      <c r="T241" s="66"/>
      <c r="U241" s="66"/>
      <c r="V241" s="66"/>
      <c r="W241" s="66"/>
      <c r="X241" s="66"/>
      <c r="Y241" s="66"/>
      <c r="Z241" s="66"/>
      <c r="AA241" s="66"/>
      <c r="AB241" s="1590">
        <v>601</v>
      </c>
      <c r="AC241" s="1590"/>
      <c r="AD241" s="1590"/>
      <c r="AE241" s="1590"/>
      <c r="AF241" s="1590"/>
      <c r="AH241" s="1590">
        <f t="shared" si="18"/>
        <v>0</v>
      </c>
      <c r="AI241" s="1590"/>
      <c r="AJ241" s="1590"/>
      <c r="AK241" s="1590"/>
      <c r="AL241" s="1590"/>
      <c r="AM241" s="66" t="str">
        <f t="shared" si="13"/>
        <v/>
      </c>
      <c r="AN241" s="66" t="str">
        <f t="shared" si="14"/>
        <v/>
      </c>
      <c r="AO241" t="s">
        <v>957</v>
      </c>
      <c r="AQ241" s="66"/>
      <c r="AR241" s="66"/>
      <c r="AS241" s="66"/>
      <c r="AT241" s="66"/>
      <c r="AU241" s="1590"/>
      <c r="AV241" s="1590"/>
      <c r="AW241" s="1590"/>
      <c r="AX241" s="1590"/>
      <c r="AY241" s="1590"/>
      <c r="BA241" s="1590">
        <f t="shared" si="11"/>
        <v>0</v>
      </c>
      <c r="BB241" s="1590"/>
      <c r="BC241" s="1590"/>
      <c r="BD241" s="1590"/>
      <c r="BE241" s="1590">
        <v>0</v>
      </c>
      <c r="BF241" s="66" t="str">
        <f t="shared" si="16"/>
        <v/>
      </c>
      <c r="BG241" s="66" t="str">
        <f t="shared" si="17"/>
        <v/>
      </c>
      <c r="BH241" t="s">
        <v>957</v>
      </c>
      <c r="BI241" s="66"/>
      <c r="ED241" s="63"/>
      <c r="EE241" s="63"/>
      <c r="EF241" s="63"/>
      <c r="EG241" s="63"/>
      <c r="EH241" s="63"/>
      <c r="EI241" s="63"/>
      <c r="EJ241" s="63"/>
      <c r="EK241" s="63"/>
      <c r="EL241" s="63"/>
      <c r="EM241" s="63"/>
      <c r="EN241" s="63"/>
      <c r="EO241" s="63"/>
      <c r="EP241" s="63"/>
      <c r="EQ241" s="63"/>
      <c r="ER241" s="63"/>
      <c r="ES241" s="63"/>
      <c r="ET241" s="63"/>
      <c r="EU241" s="63"/>
      <c r="EV241" s="63"/>
      <c r="EW241" s="63"/>
      <c r="EX241" s="63"/>
      <c r="EY241" s="63"/>
      <c r="EZ241" s="63"/>
      <c r="FA241" s="63"/>
      <c r="FB241" s="63"/>
      <c r="FC241" s="63"/>
      <c r="FD241" s="63"/>
      <c r="FE241" s="63"/>
      <c r="FF241" s="63"/>
      <c r="FG241" s="63"/>
      <c r="FH241" s="63"/>
      <c r="FI241" s="63"/>
      <c r="FJ241" s="63"/>
      <c r="FK241" s="63"/>
      <c r="FL241" s="63"/>
      <c r="FM241" s="63"/>
      <c r="FN241" s="63"/>
      <c r="FO241" s="63"/>
      <c r="FP241" s="63"/>
      <c r="FQ241" s="63"/>
      <c r="FR241" s="63"/>
      <c r="FS241" s="63"/>
      <c r="FT241" s="63"/>
      <c r="FU241" s="63"/>
      <c r="FV241" s="63"/>
      <c r="FW241" s="63"/>
      <c r="FX241" s="63"/>
      <c r="FY241" s="63"/>
      <c r="FZ241" s="63"/>
      <c r="GA241" s="63"/>
      <c r="GB241" s="63"/>
      <c r="GC241" s="63"/>
      <c r="GD241" s="63"/>
      <c r="GE241" s="63"/>
      <c r="GF241" s="63"/>
      <c r="GG241" s="63"/>
      <c r="GH241" s="63"/>
      <c r="GI241" s="63"/>
      <c r="GJ241" s="63"/>
      <c r="GK241" s="63"/>
      <c r="GL241" s="63"/>
      <c r="GM241" s="63"/>
      <c r="GN241" s="63"/>
      <c r="GO241" s="63"/>
      <c r="GP241" s="63"/>
      <c r="GQ241" s="63"/>
      <c r="GR241" s="63"/>
      <c r="GS241" s="63"/>
      <c r="GT241" s="63"/>
      <c r="GU241" s="63"/>
      <c r="GV241" s="63"/>
      <c r="GW241" s="63"/>
      <c r="GX241" s="63"/>
      <c r="GY241" s="63"/>
      <c r="GZ241" s="63"/>
      <c r="HA241" s="63"/>
      <c r="HB241" s="63"/>
      <c r="HC241" s="63"/>
      <c r="HD241" s="63"/>
      <c r="HE241" s="63"/>
      <c r="HF241" s="63"/>
      <c r="HG241" s="63"/>
      <c r="HH241" s="63"/>
      <c r="HI241" s="63"/>
      <c r="HJ241" s="63"/>
      <c r="HK241" s="63"/>
      <c r="HL241" s="63"/>
      <c r="HM241" s="63"/>
      <c r="HN241" s="63"/>
      <c r="HO241" s="63"/>
      <c r="HP241" s="63"/>
      <c r="HQ241" s="63"/>
      <c r="HR241" s="63"/>
      <c r="HS241" s="63"/>
      <c r="HT241" s="63"/>
      <c r="HU241" s="63"/>
      <c r="HV241" s="63"/>
      <c r="HW241" s="63"/>
      <c r="HX241" s="63"/>
      <c r="HY241" s="63"/>
      <c r="HZ241" s="63"/>
      <c r="IA241" s="63"/>
      <c r="IB241" s="63"/>
      <c r="IC241" s="63"/>
      <c r="ID241" s="63"/>
      <c r="IE241" s="63"/>
    </row>
    <row r="242" spans="1:239" ht="17" hidden="1" customHeight="1" outlineLevel="1" x14ac:dyDescent="0.15">
      <c r="C242" s="306">
        <v>16</v>
      </c>
      <c r="D242" s="901" t="s">
        <v>1593</v>
      </c>
      <c r="E242" s="66"/>
      <c r="F242" s="66"/>
      <c r="G242" s="66"/>
      <c r="H242" s="66"/>
      <c r="I242" s="66"/>
      <c r="J242" s="66"/>
      <c r="K242" s="66"/>
      <c r="L242" s="1210" t="str">
        <f>X!$C$410</f>
        <v>Ammissibile con limitazioni</v>
      </c>
      <c r="M242" s="1210"/>
      <c r="N242" s="1210"/>
      <c r="O242" s="1210"/>
      <c r="P242" s="1210"/>
      <c r="Q242" s="66"/>
      <c r="R242" s="66"/>
      <c r="S242" s="66" t="str">
        <f>X!$C$406</f>
        <v>(vedi ORRPChim)</v>
      </c>
      <c r="T242" s="66"/>
      <c r="U242" s="66"/>
      <c r="V242" s="66"/>
      <c r="W242" s="66"/>
      <c r="X242" s="66"/>
      <c r="Y242" s="66"/>
      <c r="Z242" s="66"/>
      <c r="AA242" s="66"/>
      <c r="AB242" s="1591">
        <v>2140</v>
      </c>
      <c r="AC242" s="1591"/>
      <c r="AD242" s="1591"/>
      <c r="AE242" s="1591"/>
      <c r="AF242" s="1591"/>
      <c r="AH242" s="1590">
        <f t="shared" ref="AH242" si="19">IF(AH$226=D242,AB242,0)</f>
        <v>0</v>
      </c>
      <c r="AI242" s="1590"/>
      <c r="AJ242" s="1590"/>
      <c r="AK242" s="1590"/>
      <c r="AL242" s="1590"/>
      <c r="AM242" s="66" t="str">
        <f t="shared" si="13"/>
        <v/>
      </c>
      <c r="AN242" s="66" t="str">
        <f t="shared" si="14"/>
        <v/>
      </c>
      <c r="AO242" t="s">
        <v>957</v>
      </c>
      <c r="AQ242" s="66"/>
      <c r="AR242" s="66"/>
      <c r="AS242" s="66"/>
      <c r="AT242" s="66"/>
      <c r="AU242" s="1590"/>
      <c r="AV242" s="1590"/>
      <c r="AW242" s="1590"/>
      <c r="AX242" s="1590"/>
      <c r="AY242" s="1590"/>
      <c r="BA242" s="1590">
        <f t="shared" ref="BA242" si="20">IF(D242=BA$226,AB242,0)</f>
        <v>0</v>
      </c>
      <c r="BB242" s="1590"/>
      <c r="BC242" s="1590"/>
      <c r="BD242" s="1590"/>
      <c r="BE242" s="1590">
        <v>0</v>
      </c>
      <c r="BF242" s="66" t="str">
        <f t="shared" si="16"/>
        <v/>
      </c>
      <c r="BG242" s="66" t="str">
        <f t="shared" si="17"/>
        <v/>
      </c>
      <c r="BH242" t="s">
        <v>957</v>
      </c>
      <c r="BI242" s="66"/>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c r="GA242" s="63"/>
      <c r="GB242" s="63"/>
      <c r="GC242" s="63"/>
      <c r="GD242" s="63"/>
      <c r="GE242" s="63"/>
      <c r="GF242" s="63"/>
      <c r="GG242" s="63"/>
      <c r="GH242" s="63"/>
      <c r="GI242" s="63"/>
      <c r="GJ242" s="63"/>
      <c r="GK242" s="63"/>
      <c r="GL242" s="63"/>
      <c r="GM242" s="63"/>
      <c r="GN242" s="63"/>
      <c r="GO242" s="63"/>
      <c r="GP242" s="63"/>
      <c r="GQ242" s="63"/>
      <c r="GR242" s="63"/>
      <c r="GS242" s="63"/>
      <c r="GT242" s="63"/>
      <c r="GU242" s="63"/>
      <c r="GV242" s="63"/>
      <c r="GW242" s="63"/>
      <c r="GX242" s="63"/>
      <c r="GY242" s="63"/>
      <c r="GZ242" s="63"/>
      <c r="HA242" s="63"/>
      <c r="HB242" s="63"/>
      <c r="HC242" s="63"/>
      <c r="HD242" s="63"/>
      <c r="HE242" s="63"/>
      <c r="HF242" s="63"/>
      <c r="HG242" s="63"/>
      <c r="HH242" s="63"/>
      <c r="HI242" s="63"/>
      <c r="HJ242" s="63"/>
      <c r="HK242" s="63"/>
      <c r="HL242" s="63"/>
      <c r="HM242" s="63"/>
      <c r="HN242" s="63"/>
      <c r="HO242" s="63"/>
      <c r="HP242" s="63"/>
      <c r="HQ242" s="63"/>
      <c r="HR242" s="63"/>
      <c r="HS242" s="63"/>
      <c r="HT242" s="63"/>
      <c r="HU242" s="63"/>
      <c r="HV242" s="63"/>
      <c r="HW242" s="63"/>
      <c r="HX242" s="63"/>
      <c r="HY242" s="63"/>
      <c r="HZ242" s="63"/>
      <c r="IA242" s="63"/>
      <c r="IB242" s="63"/>
      <c r="IC242" s="63"/>
      <c r="ID242" s="63"/>
      <c r="IE242" s="63"/>
    </row>
    <row r="243" spans="1:239" ht="17" hidden="1" customHeight="1" outlineLevel="1" x14ac:dyDescent="0.15">
      <c r="C243" s="306">
        <v>17</v>
      </c>
      <c r="D243" s="901" t="s">
        <v>1594</v>
      </c>
      <c r="E243" s="66"/>
      <c r="F243" s="66"/>
      <c r="G243" s="66"/>
      <c r="H243" s="66"/>
      <c r="I243" s="66"/>
      <c r="J243" s="66"/>
      <c r="K243" s="66"/>
      <c r="L243" s="1210" t="str">
        <f>X!$C$410</f>
        <v>Ammissibile con limitazioni</v>
      </c>
      <c r="M243" s="1210"/>
      <c r="N243" s="1210"/>
      <c r="O243" s="1210"/>
      <c r="P243" s="1210"/>
      <c r="Q243" s="66"/>
      <c r="R243" s="66"/>
      <c r="S243" s="66" t="str">
        <f>X!$C$406</f>
        <v>(vedi ORRPChim)</v>
      </c>
      <c r="T243" s="66"/>
      <c r="U243" s="66"/>
      <c r="V243" s="66"/>
      <c r="W243" s="66"/>
      <c r="X243" s="66"/>
      <c r="Y243" s="66"/>
      <c r="Z243" s="66"/>
      <c r="AA243" s="66"/>
      <c r="AB243" s="1591">
        <v>146</v>
      </c>
      <c r="AC243" s="1591"/>
      <c r="AD243" s="1591"/>
      <c r="AE243" s="1591"/>
      <c r="AF243" s="1591"/>
      <c r="AH243" s="1590">
        <f t="shared" ref="AH243" si="21">IF(AH$226=D243,AB243,0)</f>
        <v>0</v>
      </c>
      <c r="AI243" s="1590"/>
      <c r="AJ243" s="1590"/>
      <c r="AK243" s="1590"/>
      <c r="AL243" s="1590"/>
      <c r="AM243" s="66" t="str">
        <f t="shared" si="13"/>
        <v/>
      </c>
      <c r="AN243" s="66" t="str">
        <f t="shared" si="14"/>
        <v/>
      </c>
      <c r="AO243" t="s">
        <v>957</v>
      </c>
      <c r="AQ243" s="66"/>
      <c r="AR243" s="66"/>
      <c r="AS243" s="66"/>
      <c r="AT243" s="66"/>
      <c r="AU243" s="1590"/>
      <c r="AV243" s="1590"/>
      <c r="AW243" s="1590"/>
      <c r="AX243" s="1590"/>
      <c r="AY243" s="1590"/>
      <c r="BA243" s="1590">
        <f t="shared" ref="BA243" si="22">IF(D243=BA$226,AB243,0)</f>
        <v>0</v>
      </c>
      <c r="BB243" s="1590"/>
      <c r="BC243" s="1590"/>
      <c r="BD243" s="1590"/>
      <c r="BE243" s="1590">
        <v>0</v>
      </c>
      <c r="BF243" s="66" t="str">
        <f t="shared" si="16"/>
        <v/>
      </c>
      <c r="BG243" s="66" t="str">
        <f t="shared" si="17"/>
        <v/>
      </c>
      <c r="BH243" t="s">
        <v>957</v>
      </c>
      <c r="BI243" s="66"/>
      <c r="ED243" s="63"/>
      <c r="EE243" s="63"/>
      <c r="EF243" s="63"/>
      <c r="EG243" s="63"/>
      <c r="EH243" s="63"/>
      <c r="EI243" s="63"/>
      <c r="EJ243" s="63"/>
      <c r="EK243" s="63"/>
      <c r="EL243" s="63"/>
      <c r="EM243" s="63"/>
      <c r="EN243" s="63"/>
      <c r="EO243" s="63"/>
      <c r="EP243" s="63"/>
      <c r="EQ243" s="63"/>
      <c r="ER243" s="63"/>
      <c r="ES243" s="63"/>
      <c r="ET243" s="63"/>
      <c r="EU243" s="63"/>
      <c r="EV243" s="63"/>
      <c r="EW243" s="63"/>
      <c r="EX243" s="63"/>
      <c r="EY243" s="63"/>
      <c r="EZ243" s="63"/>
      <c r="FA243" s="63"/>
      <c r="FB243" s="63"/>
      <c r="FC243" s="63"/>
      <c r="FD243" s="63"/>
      <c r="FE243" s="63"/>
      <c r="FF243" s="63"/>
      <c r="FG243" s="63"/>
      <c r="FH243" s="63"/>
      <c r="FI243" s="63"/>
      <c r="FJ243" s="63"/>
      <c r="FK243" s="63"/>
      <c r="FL243" s="63"/>
      <c r="FM243" s="63"/>
      <c r="FN243" s="63"/>
      <c r="FO243" s="63"/>
      <c r="FP243" s="63"/>
      <c r="FQ243" s="63"/>
      <c r="FR243" s="63"/>
      <c r="FS243" s="63"/>
      <c r="FT243" s="63"/>
      <c r="FU243" s="63"/>
      <c r="FV243" s="63"/>
      <c r="FW243" s="63"/>
      <c r="FX243" s="63"/>
      <c r="FY243" s="63"/>
      <c r="FZ243" s="63"/>
      <c r="GA243" s="63"/>
      <c r="GB243" s="63"/>
      <c r="GC243" s="63"/>
      <c r="GD243" s="63"/>
      <c r="GE243" s="63"/>
      <c r="GF243" s="63"/>
      <c r="GG243" s="63"/>
      <c r="GH243" s="63"/>
      <c r="GI243" s="63"/>
      <c r="GJ243" s="63"/>
      <c r="GK243" s="63"/>
      <c r="GL243" s="63"/>
      <c r="GM243" s="63"/>
      <c r="GN243" s="63"/>
      <c r="GO243" s="63"/>
      <c r="GP243" s="63"/>
      <c r="GQ243" s="63"/>
      <c r="GR243" s="63"/>
      <c r="GS243" s="63"/>
      <c r="GT243" s="63"/>
      <c r="GU243" s="63"/>
      <c r="GV243" s="63"/>
      <c r="GW243" s="63"/>
      <c r="GX243" s="63"/>
      <c r="GY243" s="63"/>
      <c r="GZ243" s="63"/>
      <c r="HA243" s="63"/>
      <c r="HB243" s="63"/>
      <c r="HC243" s="63"/>
      <c r="HD243" s="63"/>
      <c r="HE243" s="63"/>
      <c r="HF243" s="63"/>
      <c r="HG243" s="63"/>
      <c r="HH243" s="63"/>
      <c r="HI243" s="63"/>
      <c r="HJ243" s="63"/>
      <c r="HK243" s="63"/>
      <c r="HL243" s="63"/>
      <c r="HM243" s="63"/>
      <c r="HN243" s="63"/>
      <c r="HO243" s="63"/>
      <c r="HP243" s="63"/>
      <c r="HQ243" s="63"/>
      <c r="HR243" s="63"/>
      <c r="HS243" s="63"/>
      <c r="HT243" s="63"/>
      <c r="HU243" s="63"/>
      <c r="HV243" s="63"/>
      <c r="HW243" s="63"/>
      <c r="HX243" s="63"/>
      <c r="HY243" s="63"/>
      <c r="HZ243" s="63"/>
      <c r="IA243" s="63"/>
      <c r="IB243" s="63"/>
      <c r="IC243" s="63"/>
      <c r="ID243" s="63"/>
      <c r="IE243" s="63"/>
    </row>
    <row r="244" spans="1:239" ht="17" hidden="1" customHeight="1" outlineLevel="1" x14ac:dyDescent="0.15">
      <c r="C244" s="306">
        <v>18</v>
      </c>
      <c r="D244" s="203" t="s">
        <v>1595</v>
      </c>
      <c r="E244" s="66"/>
      <c r="F244" s="66"/>
      <c r="G244" s="66"/>
      <c r="H244" s="66"/>
      <c r="I244" s="66"/>
      <c r="J244" s="66"/>
      <c r="K244" s="66"/>
      <c r="L244" s="1210" t="str">
        <f>X!$C$410</f>
        <v>Ammissibile con limitazioni</v>
      </c>
      <c r="M244" s="1210"/>
      <c r="N244" s="1210"/>
      <c r="O244" s="1210"/>
      <c r="P244" s="1210"/>
      <c r="Q244" s="66"/>
      <c r="R244" s="66"/>
      <c r="S244" s="66" t="str">
        <f>X!$C$406</f>
        <v>(vedi ORRPChim)</v>
      </c>
      <c r="T244" s="66"/>
      <c r="U244" s="66"/>
      <c r="V244" s="66"/>
      <c r="W244" s="66"/>
      <c r="X244" s="66"/>
      <c r="Y244" s="66"/>
      <c r="Z244" s="66"/>
      <c r="AA244" s="66"/>
      <c r="AB244" s="1588">
        <v>3985</v>
      </c>
      <c r="AC244" s="1588"/>
      <c r="AD244" s="1588"/>
      <c r="AE244" s="1588"/>
      <c r="AF244" s="1588"/>
      <c r="AH244" s="1590">
        <f>IF(AH$226=D244,AB244,0)</f>
        <v>0</v>
      </c>
      <c r="AI244" s="1590"/>
      <c r="AJ244" s="1590"/>
      <c r="AK244" s="1590"/>
      <c r="AL244" s="1590"/>
      <c r="AM244" s="66" t="str">
        <f t="shared" si="13"/>
        <v/>
      </c>
      <c r="AN244" s="66" t="str">
        <f t="shared" si="14"/>
        <v/>
      </c>
      <c r="AO244" t="s">
        <v>957</v>
      </c>
      <c r="AQ244" s="66"/>
      <c r="AR244" s="66"/>
      <c r="AS244" s="66"/>
      <c r="AT244" s="66"/>
      <c r="AU244" s="1590"/>
      <c r="AV244" s="1590"/>
      <c r="AW244" s="1590"/>
      <c r="AX244" s="1590"/>
      <c r="AY244" s="1590"/>
      <c r="BA244" s="1590">
        <f t="shared" si="11"/>
        <v>0</v>
      </c>
      <c r="BB244" s="1590"/>
      <c r="BC244" s="1590"/>
      <c r="BD244" s="1590"/>
      <c r="BE244" s="1590">
        <v>0</v>
      </c>
      <c r="BF244" s="66" t="str">
        <f t="shared" si="16"/>
        <v/>
      </c>
      <c r="BG244" s="66" t="str">
        <f t="shared" si="17"/>
        <v/>
      </c>
      <c r="BH244" t="s">
        <v>957</v>
      </c>
      <c r="BI244" s="66"/>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c r="GA244" s="63"/>
      <c r="GB244" s="63"/>
      <c r="GC244" s="63"/>
      <c r="GD244" s="63"/>
      <c r="GE244" s="63"/>
      <c r="GF244" s="63"/>
      <c r="GG244" s="63"/>
      <c r="GH244" s="63"/>
      <c r="GI244" s="63"/>
      <c r="GJ244" s="63"/>
      <c r="GK244" s="63"/>
      <c r="GL244" s="63"/>
      <c r="GM244" s="63"/>
      <c r="GN244" s="63"/>
      <c r="GO244" s="63"/>
      <c r="GP244" s="63"/>
      <c r="GQ244" s="63"/>
      <c r="GR244" s="63"/>
      <c r="GS244" s="63"/>
      <c r="GT244" s="63"/>
      <c r="GU244" s="63"/>
      <c r="GV244" s="63"/>
      <c r="GW244" s="63"/>
      <c r="GX244" s="63"/>
      <c r="GY244" s="63"/>
      <c r="GZ244" s="63"/>
      <c r="HA244" s="63"/>
      <c r="HB244" s="63"/>
      <c r="HC244" s="63"/>
      <c r="HD244" s="63"/>
      <c r="HE244" s="63"/>
      <c r="HF244" s="63"/>
      <c r="HG244" s="63"/>
      <c r="HH244" s="63"/>
      <c r="HI244" s="63"/>
      <c r="HJ244" s="63"/>
      <c r="HK244" s="63"/>
      <c r="HL244" s="63"/>
      <c r="HM244" s="63"/>
      <c r="HN244" s="63"/>
      <c r="HO244" s="63"/>
      <c r="HP244" s="63"/>
      <c r="HQ244" s="63"/>
      <c r="HR244" s="63"/>
      <c r="HS244" s="63"/>
      <c r="HT244" s="63"/>
      <c r="HU244" s="63"/>
      <c r="HV244" s="63"/>
      <c r="HW244" s="63"/>
      <c r="HX244" s="63"/>
      <c r="HY244" s="63"/>
      <c r="HZ244" s="63"/>
      <c r="IA244" s="63"/>
      <c r="IB244" s="63"/>
      <c r="IC244" s="63"/>
      <c r="ID244" s="63"/>
      <c r="IE244" s="63"/>
    </row>
    <row r="245" spans="1:239" ht="17" hidden="1" customHeight="1" outlineLevel="1" x14ac:dyDescent="0.15">
      <c r="C245" s="306">
        <v>19</v>
      </c>
      <c r="D245" s="203" t="s">
        <v>1596</v>
      </c>
      <c r="E245" s="66"/>
      <c r="F245" s="66"/>
      <c r="G245" s="66"/>
      <c r="H245" s="66"/>
      <c r="I245" s="66"/>
      <c r="J245" s="66"/>
      <c r="K245" s="66"/>
      <c r="L245" s="1210" t="str">
        <f>X!$C$410</f>
        <v>Ammissibile con limitazioni</v>
      </c>
      <c r="M245" s="1210"/>
      <c r="N245" s="1210"/>
      <c r="O245" s="1210"/>
      <c r="P245" s="1210"/>
      <c r="Q245" s="66"/>
      <c r="R245" s="66"/>
      <c r="S245" s="66" t="str">
        <f>X!$C$406</f>
        <v>(vedi ORRPChim)</v>
      </c>
      <c r="T245" s="66"/>
      <c r="U245" s="66"/>
      <c r="V245" s="66"/>
      <c r="W245" s="66"/>
      <c r="X245" s="66"/>
      <c r="Y245" s="66"/>
      <c r="Z245" s="66"/>
      <c r="AA245" s="66"/>
      <c r="AB245" s="1588">
        <v>630</v>
      </c>
      <c r="AC245" s="1588"/>
      <c r="AD245" s="1588"/>
      <c r="AE245" s="1588"/>
      <c r="AF245" s="1588"/>
      <c r="AH245" s="1590">
        <f>IF(AH$226=D245,AB245,0)</f>
        <v>0</v>
      </c>
      <c r="AI245" s="1590"/>
      <c r="AJ245" s="1590"/>
      <c r="AK245" s="1590"/>
      <c r="AL245" s="1590"/>
      <c r="AM245" s="66" t="str">
        <f t="shared" si="13"/>
        <v/>
      </c>
      <c r="AN245" s="66" t="str">
        <f t="shared" si="14"/>
        <v/>
      </c>
      <c r="AO245" t="s">
        <v>957</v>
      </c>
      <c r="AQ245" s="66"/>
      <c r="AR245" s="66"/>
      <c r="AS245" s="66"/>
      <c r="AT245" s="66"/>
      <c r="AU245" s="1590"/>
      <c r="AV245" s="1590"/>
      <c r="AW245" s="1590"/>
      <c r="AX245" s="1590"/>
      <c r="AY245" s="1590"/>
      <c r="BA245" s="1590">
        <f t="shared" si="11"/>
        <v>0</v>
      </c>
      <c r="BB245" s="1590"/>
      <c r="BC245" s="1590"/>
      <c r="BD245" s="1590"/>
      <c r="BE245" s="1590">
        <v>0</v>
      </c>
      <c r="BF245" s="66" t="str">
        <f t="shared" si="16"/>
        <v/>
      </c>
      <c r="BG245" s="66" t="str">
        <f t="shared" si="17"/>
        <v/>
      </c>
      <c r="BH245" t="s">
        <v>957</v>
      </c>
      <c r="BI245" s="66"/>
      <c r="ED245" s="63"/>
      <c r="EE245" s="63"/>
      <c r="EF245" s="63"/>
      <c r="EG245" s="63"/>
      <c r="EH245" s="63"/>
      <c r="EI245" s="63"/>
      <c r="EJ245" s="63"/>
      <c r="EK245" s="63"/>
      <c r="EL245" s="63"/>
      <c r="EM245" s="63"/>
      <c r="EN245" s="63"/>
      <c r="EO245" s="63"/>
      <c r="EP245" s="63"/>
      <c r="EQ245" s="63"/>
      <c r="ER245" s="63"/>
      <c r="ES245" s="63"/>
      <c r="ET245" s="63"/>
      <c r="EU245" s="63"/>
      <c r="EV245" s="63"/>
      <c r="EW245" s="63"/>
      <c r="EX245" s="63"/>
      <c r="EY245" s="63"/>
      <c r="EZ245" s="63"/>
      <c r="FA245" s="63"/>
      <c r="FB245" s="63"/>
      <c r="FC245" s="63"/>
      <c r="FD245" s="63"/>
      <c r="FE245" s="63"/>
      <c r="FF245" s="63"/>
      <c r="FG245" s="63"/>
      <c r="FH245" s="63"/>
      <c r="FI245" s="63"/>
      <c r="FJ245" s="63"/>
      <c r="FK245" s="63"/>
      <c r="FL245" s="63"/>
      <c r="FM245" s="63"/>
      <c r="FN245" s="63"/>
      <c r="FO245" s="63"/>
      <c r="FP245" s="63"/>
      <c r="FQ245" s="63"/>
      <c r="FR245" s="63"/>
      <c r="FS245" s="63"/>
      <c r="FT245" s="63"/>
      <c r="FU245" s="63"/>
      <c r="FV245" s="63"/>
      <c r="FW245" s="63"/>
      <c r="FX245" s="63"/>
      <c r="FY245" s="63"/>
      <c r="FZ245" s="63"/>
      <c r="GA245" s="63"/>
      <c r="GB245" s="63"/>
      <c r="GC245" s="63"/>
      <c r="GD245" s="63"/>
      <c r="GE245" s="63"/>
      <c r="GF245" s="63"/>
      <c r="GG245" s="63"/>
      <c r="GH245" s="63"/>
      <c r="GI245" s="63"/>
      <c r="GJ245" s="63"/>
      <c r="GK245" s="63"/>
      <c r="GL245" s="63"/>
      <c r="GM245" s="63"/>
      <c r="GN245" s="63"/>
      <c r="GO245" s="63"/>
      <c r="GP245" s="63"/>
      <c r="GQ245" s="63"/>
      <c r="GR245" s="63"/>
      <c r="GS245" s="63"/>
      <c r="GT245" s="63"/>
      <c r="GU245" s="63"/>
      <c r="GV245" s="63"/>
      <c r="GW245" s="63"/>
      <c r="GX245" s="63"/>
      <c r="GY245" s="63"/>
      <c r="GZ245" s="63"/>
      <c r="HA245" s="63"/>
      <c r="HB245" s="63"/>
      <c r="HC245" s="63"/>
      <c r="HD245" s="63"/>
      <c r="HE245" s="63"/>
      <c r="HF245" s="63"/>
      <c r="HG245" s="63"/>
      <c r="HH245" s="63"/>
      <c r="HI245" s="63"/>
      <c r="HJ245" s="63"/>
      <c r="HK245" s="63"/>
      <c r="HL245" s="63"/>
      <c r="HM245" s="63"/>
      <c r="HN245" s="63"/>
      <c r="HO245" s="63"/>
      <c r="HP245" s="63"/>
      <c r="HQ245" s="63"/>
      <c r="HR245" s="63"/>
      <c r="HS245" s="63"/>
      <c r="HT245" s="63"/>
      <c r="HU245" s="63"/>
      <c r="HV245" s="63"/>
      <c r="HW245" s="63"/>
      <c r="HX245" s="63"/>
      <c r="HY245" s="63"/>
      <c r="HZ245" s="63"/>
      <c r="IA245" s="63"/>
      <c r="IB245" s="63"/>
      <c r="IC245" s="63"/>
      <c r="ID245" s="63"/>
      <c r="IE245" s="63"/>
    </row>
    <row r="246" spans="1:239" ht="17" hidden="1" customHeight="1" outlineLevel="1" x14ac:dyDescent="0.15">
      <c r="C246" s="306">
        <v>20</v>
      </c>
      <c r="D246" s="901" t="s">
        <v>1597</v>
      </c>
      <c r="E246" s="66"/>
      <c r="F246" s="66"/>
      <c r="G246" s="66"/>
      <c r="H246" s="66"/>
      <c r="I246" s="66"/>
      <c r="J246" s="66"/>
      <c r="K246" s="66"/>
      <c r="L246" s="1210" t="str">
        <f>X!$C$410</f>
        <v>Ammissibile con limitazioni</v>
      </c>
      <c r="M246" s="1210"/>
      <c r="N246" s="1210"/>
      <c r="O246" s="1210"/>
      <c r="P246" s="1210"/>
      <c r="Q246" s="66"/>
      <c r="R246" s="66"/>
      <c r="S246" s="66" t="str">
        <f>X!$C$406</f>
        <v>(vedi ORRPChim)</v>
      </c>
      <c r="T246" s="66"/>
      <c r="U246" s="66"/>
      <c r="V246" s="66"/>
      <c r="W246" s="66"/>
      <c r="X246" s="66"/>
      <c r="Y246" s="66"/>
      <c r="Z246" s="66"/>
      <c r="AA246" s="66"/>
      <c r="AB246" s="1591">
        <v>293</v>
      </c>
      <c r="AC246" s="1591"/>
      <c r="AD246" s="1591"/>
      <c r="AE246" s="1591"/>
      <c r="AF246" s="1591"/>
      <c r="AH246" s="1590">
        <f t="shared" ref="AH246" si="23">IF(AH$226=D246,AB246,0)</f>
        <v>0</v>
      </c>
      <c r="AI246" s="1590"/>
      <c r="AJ246" s="1590"/>
      <c r="AK246" s="1590"/>
      <c r="AL246" s="1590"/>
      <c r="AM246" s="66" t="str">
        <f t="shared" si="13"/>
        <v/>
      </c>
      <c r="AN246" s="66" t="str">
        <f t="shared" si="14"/>
        <v/>
      </c>
      <c r="AO246" t="s">
        <v>957</v>
      </c>
      <c r="AQ246" s="66"/>
      <c r="AR246" s="66"/>
      <c r="AS246" s="66"/>
      <c r="AT246" s="66"/>
      <c r="AU246" s="1590"/>
      <c r="AV246" s="1590"/>
      <c r="AW246" s="1590"/>
      <c r="AX246" s="1590"/>
      <c r="AY246" s="1590"/>
      <c r="BA246" s="1590">
        <f t="shared" ref="BA246" si="24">IF(D246=BA$226,AB246,0)</f>
        <v>0</v>
      </c>
      <c r="BB246" s="1590"/>
      <c r="BC246" s="1590"/>
      <c r="BD246" s="1590"/>
      <c r="BE246" s="1590">
        <v>0</v>
      </c>
      <c r="BF246" s="66" t="str">
        <f t="shared" si="16"/>
        <v/>
      </c>
      <c r="BG246" s="66" t="str">
        <f t="shared" si="17"/>
        <v/>
      </c>
      <c r="BH246" t="s">
        <v>957</v>
      </c>
      <c r="BI246" s="66"/>
      <c r="ED246" s="63"/>
      <c r="EE246" s="63"/>
      <c r="EF246" s="63"/>
      <c r="EG246" s="63"/>
      <c r="EH246" s="63"/>
      <c r="EI246" s="63"/>
      <c r="EJ246" s="63"/>
      <c r="EK246" s="63"/>
      <c r="EL246" s="63"/>
      <c r="EM246" s="63"/>
      <c r="EN246" s="63"/>
      <c r="EO246" s="63"/>
      <c r="EP246" s="63"/>
      <c r="EQ246" s="63"/>
      <c r="ER246" s="63"/>
      <c r="ES246" s="63"/>
      <c r="ET246" s="63"/>
      <c r="EU246" s="63"/>
      <c r="EV246" s="63"/>
      <c r="EW246" s="63"/>
      <c r="EX246" s="63"/>
      <c r="EY246" s="63"/>
      <c r="EZ246" s="63"/>
      <c r="FA246" s="63"/>
      <c r="FB246" s="63"/>
      <c r="FC246" s="63"/>
      <c r="FD246" s="63"/>
      <c r="FE246" s="63"/>
      <c r="FF246" s="63"/>
      <c r="FG246" s="63"/>
      <c r="FH246" s="63"/>
      <c r="FI246" s="63"/>
      <c r="FJ246" s="63"/>
      <c r="FK246" s="63"/>
      <c r="FL246" s="63"/>
      <c r="FM246" s="63"/>
      <c r="FN246" s="63"/>
      <c r="FO246" s="63"/>
      <c r="FP246" s="63"/>
      <c r="FQ246" s="63"/>
      <c r="FR246" s="63"/>
      <c r="FS246" s="63"/>
      <c r="FT246" s="63"/>
      <c r="FU246" s="63"/>
      <c r="FV246" s="63"/>
      <c r="FW246" s="63"/>
      <c r="FX246" s="63"/>
      <c r="FY246" s="63"/>
      <c r="FZ246" s="63"/>
      <c r="GA246" s="63"/>
      <c r="GB246" s="63"/>
      <c r="GC246" s="63"/>
      <c r="GD246" s="63"/>
      <c r="GE246" s="63"/>
      <c r="GF246" s="63"/>
      <c r="GG246" s="63"/>
      <c r="GH246" s="63"/>
      <c r="GI246" s="63"/>
      <c r="GJ246" s="63"/>
      <c r="GK246" s="63"/>
      <c r="GL246" s="63"/>
      <c r="GM246" s="63"/>
      <c r="GN246" s="63"/>
      <c r="GO246" s="63"/>
      <c r="GP246" s="63"/>
      <c r="GQ246" s="63"/>
      <c r="GR246" s="63"/>
      <c r="GS246" s="63"/>
      <c r="GT246" s="63"/>
      <c r="GU246" s="63"/>
      <c r="GV246" s="63"/>
      <c r="GW246" s="63"/>
      <c r="GX246" s="63"/>
      <c r="GY246" s="63"/>
      <c r="GZ246" s="63"/>
      <c r="HA246" s="63"/>
      <c r="HB246" s="63"/>
      <c r="HC246" s="63"/>
      <c r="HD246" s="63"/>
      <c r="HE246" s="63"/>
      <c r="HF246" s="63"/>
      <c r="HG246" s="63"/>
      <c r="HH246" s="63"/>
      <c r="HI246" s="63"/>
      <c r="HJ246" s="63"/>
      <c r="HK246" s="63"/>
      <c r="HL246" s="63"/>
      <c r="HM246" s="63"/>
      <c r="HN246" s="63"/>
      <c r="HO246" s="63"/>
      <c r="HP246" s="63"/>
      <c r="HQ246" s="63"/>
      <c r="HR246" s="63"/>
      <c r="HS246" s="63"/>
      <c r="HT246" s="63"/>
      <c r="HU246" s="63"/>
      <c r="HV246" s="63"/>
      <c r="HW246" s="63"/>
      <c r="HX246" s="63"/>
      <c r="HY246" s="63"/>
      <c r="HZ246" s="63"/>
      <c r="IA246" s="63"/>
      <c r="IB246" s="63"/>
      <c r="IC246" s="63"/>
      <c r="ID246" s="63"/>
      <c r="IE246" s="63"/>
    </row>
    <row r="247" spans="1:239" ht="17" hidden="1" customHeight="1" outlineLevel="1" x14ac:dyDescent="0.15">
      <c r="C247" s="306">
        <v>21</v>
      </c>
      <c r="D247" s="427" t="s">
        <v>1598</v>
      </c>
      <c r="E247" s="66"/>
      <c r="F247" s="66"/>
      <c r="G247" s="66"/>
      <c r="H247" s="66"/>
      <c r="I247" s="66"/>
      <c r="J247" s="66"/>
      <c r="K247" s="66"/>
      <c r="L247" s="1210" t="str">
        <f>X!$C$411</f>
        <v>ammissibile</v>
      </c>
      <c r="M247" s="1210"/>
      <c r="N247" s="1210"/>
      <c r="O247" s="1210"/>
      <c r="P247" s="1210"/>
      <c r="Q247" s="66"/>
      <c r="R247" s="66"/>
      <c r="S247" s="1100">
        <v>0</v>
      </c>
      <c r="T247" s="66"/>
      <c r="U247" s="66"/>
      <c r="V247" s="66"/>
      <c r="W247" s="66"/>
      <c r="X247" s="66"/>
      <c r="Y247" s="66"/>
      <c r="Z247" s="66"/>
      <c r="AA247" s="66"/>
      <c r="AB247" s="1588">
        <v>0</v>
      </c>
      <c r="AC247" s="1588"/>
      <c r="AD247" s="1588"/>
      <c r="AE247" s="1588"/>
      <c r="AF247" s="1588"/>
      <c r="AH247" s="1590">
        <f t="shared" ref="AH247:AH252" si="25">IF(AH$226=D247,AB247,0)</f>
        <v>0</v>
      </c>
      <c r="AI247" s="1590"/>
      <c r="AJ247" s="1590"/>
      <c r="AK247" s="1590"/>
      <c r="AL247" s="1590"/>
      <c r="AM247" s="66" t="str">
        <f t="shared" si="13"/>
        <v/>
      </c>
      <c r="AN247" s="66" t="str">
        <f t="shared" si="14"/>
        <v/>
      </c>
      <c r="AO247" t="s">
        <v>957</v>
      </c>
      <c r="AQ247" s="66"/>
      <c r="AR247" s="66"/>
      <c r="AS247" s="66"/>
      <c r="AT247" s="66"/>
      <c r="AU247" s="1590"/>
      <c r="AV247" s="1590"/>
      <c r="AW247" s="1590"/>
      <c r="AX247" s="1590"/>
      <c r="AY247" s="1590"/>
      <c r="BA247" s="1590">
        <f t="shared" si="11"/>
        <v>0</v>
      </c>
      <c r="BB247" s="1590"/>
      <c r="BC247" s="1590"/>
      <c r="BD247" s="1590"/>
      <c r="BE247" s="1590">
        <v>0</v>
      </c>
      <c r="BF247" s="66" t="str">
        <f t="shared" si="16"/>
        <v/>
      </c>
      <c r="BG247" s="66" t="str">
        <f t="shared" si="17"/>
        <v/>
      </c>
      <c r="BH247" t="s">
        <v>957</v>
      </c>
      <c r="BI247" s="66"/>
      <c r="CX247" s="1101" t="s">
        <v>1745</v>
      </c>
      <c r="ED247" s="63"/>
      <c r="EE247" s="63"/>
      <c r="EF247" s="63"/>
      <c r="EG247" s="63"/>
      <c r="EH247" s="63"/>
      <c r="EI247" s="63"/>
      <c r="EJ247" s="63"/>
      <c r="EK247" s="63"/>
      <c r="EL247" s="63"/>
      <c r="EM247" s="63"/>
      <c r="EN247" s="63"/>
      <c r="EO247" s="63"/>
      <c r="EP247" s="63"/>
      <c r="EQ247" s="63"/>
      <c r="ER247" s="63"/>
      <c r="ES247" s="63"/>
      <c r="ET247" s="63"/>
      <c r="EU247" s="63"/>
      <c r="EV247" s="63"/>
      <c r="EW247" s="63"/>
      <c r="EX247" s="63"/>
      <c r="EY247" s="63"/>
      <c r="EZ247" s="63"/>
      <c r="FA247" s="63"/>
      <c r="FB247" s="63"/>
      <c r="FC247" s="63"/>
      <c r="FD247" s="63"/>
      <c r="FE247" s="63"/>
      <c r="FF247" s="63"/>
      <c r="FG247" s="63"/>
      <c r="FH247" s="63"/>
      <c r="FI247" s="63"/>
      <c r="FJ247" s="63"/>
      <c r="FK247" s="63"/>
      <c r="FL247" s="63"/>
      <c r="FM247" s="63"/>
      <c r="FN247" s="63"/>
      <c r="FO247" s="63"/>
      <c r="FP247" s="63"/>
      <c r="FQ247" s="63"/>
      <c r="FR247" s="63"/>
      <c r="FS247" s="63"/>
      <c r="FT247" s="63"/>
      <c r="FU247" s="63"/>
      <c r="FV247" s="63"/>
      <c r="FW247" s="63"/>
      <c r="FX247" s="63"/>
      <c r="FY247" s="63"/>
      <c r="FZ247" s="63"/>
      <c r="GA247" s="63"/>
      <c r="GB247" s="63"/>
      <c r="GC247" s="63"/>
      <c r="GD247" s="63"/>
      <c r="GE247" s="63"/>
      <c r="GF247" s="63"/>
      <c r="GG247" s="63"/>
      <c r="GH247" s="63"/>
      <c r="GI247" s="63"/>
      <c r="GJ247" s="63"/>
      <c r="GK247" s="63"/>
      <c r="GL247" s="63"/>
      <c r="GM247" s="63"/>
      <c r="GN247" s="63"/>
      <c r="GO247" s="63"/>
      <c r="GP247" s="63"/>
      <c r="GQ247" s="63"/>
      <c r="GR247" s="63"/>
      <c r="GS247" s="63"/>
      <c r="GT247" s="63"/>
      <c r="GU247" s="63"/>
      <c r="GV247" s="63"/>
      <c r="GW247" s="63"/>
      <c r="GX247" s="63"/>
      <c r="GY247" s="63"/>
      <c r="GZ247" s="63"/>
      <c r="HA247" s="63"/>
      <c r="HB247" s="63"/>
      <c r="HC247" s="63"/>
      <c r="HD247" s="63"/>
      <c r="HE247" s="63"/>
      <c r="HF247" s="63"/>
      <c r="HG247" s="63"/>
      <c r="HH247" s="63"/>
      <c r="HI247" s="63"/>
      <c r="HJ247" s="63"/>
      <c r="HK247" s="63"/>
      <c r="HL247" s="63"/>
      <c r="HM247" s="63"/>
      <c r="HN247" s="63"/>
      <c r="HO247" s="63"/>
      <c r="HP247" s="63"/>
      <c r="HQ247" s="63"/>
      <c r="HR247" s="63"/>
      <c r="HS247" s="63"/>
      <c r="HT247" s="63"/>
      <c r="HU247" s="63"/>
      <c r="HV247" s="63"/>
      <c r="HW247" s="63"/>
      <c r="HX247" s="63"/>
      <c r="HY247" s="63"/>
      <c r="HZ247" s="63"/>
      <c r="IA247" s="63"/>
      <c r="IB247" s="63"/>
      <c r="IC247" s="63"/>
      <c r="ID247" s="63"/>
      <c r="IE247" s="63"/>
    </row>
    <row r="248" spans="1:239" ht="17" hidden="1" customHeight="1" outlineLevel="1" x14ac:dyDescent="0.15">
      <c r="C248" s="306">
        <v>22</v>
      </c>
      <c r="D248" s="203" t="s">
        <v>1599</v>
      </c>
      <c r="E248" s="66"/>
      <c r="F248" s="66"/>
      <c r="G248" s="66"/>
      <c r="H248" s="66"/>
      <c r="I248" s="66"/>
      <c r="J248" s="66"/>
      <c r="K248" s="66"/>
      <c r="L248" s="1210" t="str">
        <f>X!$C$411</f>
        <v>ammissibile</v>
      </c>
      <c r="M248" s="1210"/>
      <c r="N248" s="1210"/>
      <c r="O248" s="1210"/>
      <c r="P248" s="1210"/>
      <c r="Q248" s="66"/>
      <c r="R248" s="66"/>
      <c r="S248" s="1100">
        <v>0</v>
      </c>
      <c r="T248" s="66"/>
      <c r="U248" s="66"/>
      <c r="V248" s="66"/>
      <c r="W248" s="66"/>
      <c r="X248" s="66"/>
      <c r="Y248" s="66"/>
      <c r="Z248" s="66"/>
      <c r="AA248" s="66"/>
      <c r="AB248" s="1588">
        <v>8</v>
      </c>
      <c r="AC248" s="1588"/>
      <c r="AD248" s="1588"/>
      <c r="AE248" s="1588"/>
      <c r="AF248" s="1588"/>
      <c r="AH248" s="1590">
        <f t="shared" si="25"/>
        <v>0</v>
      </c>
      <c r="AI248" s="1590"/>
      <c r="AJ248" s="1590"/>
      <c r="AK248" s="1590"/>
      <c r="AL248" s="1590"/>
      <c r="AM248" s="66" t="str">
        <f t="shared" si="13"/>
        <v/>
      </c>
      <c r="AN248" s="66" t="str">
        <f t="shared" si="14"/>
        <v/>
      </c>
      <c r="AO248" t="s">
        <v>957</v>
      </c>
      <c r="AQ248" s="66"/>
      <c r="AR248" s="66"/>
      <c r="AS248" s="66"/>
      <c r="AT248" s="66"/>
      <c r="AU248" s="1590"/>
      <c r="AV248" s="1590"/>
      <c r="AW248" s="1590"/>
      <c r="AX248" s="1590"/>
      <c r="AY248" s="1590"/>
      <c r="BA248" s="1590">
        <f t="shared" si="11"/>
        <v>0</v>
      </c>
      <c r="BB248" s="1590"/>
      <c r="BC248" s="1590"/>
      <c r="BD248" s="1590"/>
      <c r="BE248" s="1590">
        <v>0</v>
      </c>
      <c r="BF248" s="66" t="str">
        <f t="shared" si="16"/>
        <v/>
      </c>
      <c r="BG248" s="66" t="str">
        <f t="shared" si="17"/>
        <v/>
      </c>
      <c r="BH248" t="s">
        <v>957</v>
      </c>
      <c r="BI248" s="66"/>
      <c r="CX248" s="1101" t="s">
        <v>1745</v>
      </c>
      <c r="ED248" s="63"/>
      <c r="EE248" s="63"/>
      <c r="EF248" s="63"/>
      <c r="EG248" s="63"/>
      <c r="EH248" s="63"/>
      <c r="EI248" s="63"/>
      <c r="EJ248" s="63"/>
      <c r="EK248" s="63"/>
      <c r="EL248" s="63"/>
      <c r="EM248" s="63"/>
      <c r="EN248" s="63"/>
      <c r="EO248" s="63"/>
      <c r="EP248" s="63"/>
      <c r="EQ248" s="63"/>
      <c r="ER248" s="63"/>
      <c r="ES248" s="63"/>
      <c r="ET248" s="63"/>
      <c r="EU248" s="63"/>
      <c r="EV248" s="63"/>
      <c r="EW248" s="63"/>
      <c r="EX248" s="63"/>
      <c r="EY248" s="63"/>
      <c r="EZ248" s="63"/>
      <c r="FA248" s="63"/>
      <c r="FB248" s="63"/>
      <c r="FC248" s="63"/>
      <c r="FD248" s="63"/>
      <c r="FE248" s="63"/>
      <c r="FF248" s="63"/>
      <c r="FG248" s="63"/>
      <c r="FH248" s="63"/>
      <c r="FI248" s="63"/>
      <c r="FJ248" s="63"/>
      <c r="FK248" s="63"/>
      <c r="FL248" s="63"/>
      <c r="FM248" s="63"/>
      <c r="FN248" s="63"/>
      <c r="FO248" s="63"/>
      <c r="FP248" s="63"/>
      <c r="FQ248" s="63"/>
      <c r="FR248" s="63"/>
      <c r="FS248" s="63"/>
      <c r="FT248" s="63"/>
      <c r="FU248" s="63"/>
      <c r="FV248" s="63"/>
      <c r="FW248" s="63"/>
      <c r="FX248" s="63"/>
      <c r="FY248" s="63"/>
      <c r="FZ248" s="63"/>
      <c r="GA248" s="63"/>
      <c r="GB248" s="63"/>
      <c r="GC248" s="63"/>
      <c r="GD248" s="63"/>
      <c r="GE248" s="63"/>
      <c r="GF248" s="63"/>
      <c r="GG248" s="63"/>
      <c r="GH248" s="63"/>
      <c r="GI248" s="63"/>
      <c r="GJ248" s="63"/>
      <c r="GK248" s="63"/>
      <c r="GL248" s="63"/>
      <c r="GM248" s="63"/>
      <c r="GN248" s="63"/>
      <c r="GO248" s="63"/>
      <c r="GP248" s="63"/>
      <c r="GQ248" s="63"/>
      <c r="GR248" s="63"/>
      <c r="GS248" s="63"/>
      <c r="GT248" s="63"/>
      <c r="GU248" s="63"/>
      <c r="GV248" s="63"/>
      <c r="GW248" s="63"/>
      <c r="GX248" s="63"/>
      <c r="GY248" s="63"/>
      <c r="GZ248" s="63"/>
      <c r="HA248" s="63"/>
      <c r="HB248" s="63"/>
      <c r="HC248" s="63"/>
      <c r="HD248" s="63"/>
      <c r="HE248" s="63"/>
      <c r="HF248" s="63"/>
      <c r="HG248" s="63"/>
      <c r="HH248" s="63"/>
      <c r="HI248" s="63"/>
      <c r="HJ248" s="63"/>
      <c r="HK248" s="63"/>
      <c r="HL248" s="63"/>
      <c r="HM248" s="63"/>
      <c r="HN248" s="63"/>
      <c r="HO248" s="63"/>
      <c r="HP248" s="63"/>
      <c r="HQ248" s="63"/>
      <c r="HR248" s="63"/>
      <c r="HS248" s="63"/>
      <c r="HT248" s="63"/>
      <c r="HU248" s="63"/>
      <c r="HV248" s="63"/>
      <c r="HW248" s="63"/>
      <c r="HX248" s="63"/>
      <c r="HY248" s="63"/>
      <c r="HZ248" s="63"/>
      <c r="IA248" s="63"/>
      <c r="IB248" s="63"/>
      <c r="IC248" s="63"/>
      <c r="ID248" s="63"/>
      <c r="IE248" s="63"/>
    </row>
    <row r="249" spans="1:239" ht="17" hidden="1" customHeight="1" outlineLevel="1" x14ac:dyDescent="0.15">
      <c r="C249" s="306">
        <v>23</v>
      </c>
      <c r="D249" s="427" t="s">
        <v>1600</v>
      </c>
      <c r="E249" s="66"/>
      <c r="F249" s="66"/>
      <c r="G249" s="66"/>
      <c r="H249" s="66"/>
      <c r="I249" s="66"/>
      <c r="J249" s="66"/>
      <c r="K249" s="66"/>
      <c r="L249" s="1210" t="str">
        <f>X!$C$411</f>
        <v>ammissibile</v>
      </c>
      <c r="M249" s="1210"/>
      <c r="N249" s="1210"/>
      <c r="O249" s="1210"/>
      <c r="P249" s="1210"/>
      <c r="Q249" s="66"/>
      <c r="R249" s="66"/>
      <c r="S249" s="1100">
        <v>0</v>
      </c>
      <c r="T249" s="66"/>
      <c r="U249" s="66"/>
      <c r="V249" s="66"/>
      <c r="W249" s="66"/>
      <c r="X249" s="66"/>
      <c r="Y249" s="66"/>
      <c r="Z249" s="66"/>
      <c r="AA249" s="66"/>
      <c r="AB249" s="1590">
        <v>1</v>
      </c>
      <c r="AC249" s="1590"/>
      <c r="AD249" s="1590"/>
      <c r="AE249" s="1590"/>
      <c r="AF249" s="1590"/>
      <c r="AH249" s="1590">
        <f t="shared" si="25"/>
        <v>0</v>
      </c>
      <c r="AI249" s="1590"/>
      <c r="AJ249" s="1590"/>
      <c r="AK249" s="1590"/>
      <c r="AL249" s="1590"/>
      <c r="AM249" s="66" t="str">
        <f t="shared" si="13"/>
        <v/>
      </c>
      <c r="AN249" s="66" t="str">
        <f t="shared" si="14"/>
        <v/>
      </c>
      <c r="AO249" t="s">
        <v>957</v>
      </c>
      <c r="AQ249" s="66"/>
      <c r="AR249" s="66"/>
      <c r="AS249" s="66"/>
      <c r="AT249" s="66"/>
      <c r="AU249" s="1590"/>
      <c r="AV249" s="1590"/>
      <c r="AW249" s="1590"/>
      <c r="AX249" s="1590"/>
      <c r="AY249" s="1590"/>
      <c r="BA249" s="1590">
        <f t="shared" si="11"/>
        <v>0</v>
      </c>
      <c r="BB249" s="1590"/>
      <c r="BC249" s="1590"/>
      <c r="BD249" s="1590"/>
      <c r="BE249" s="1590">
        <v>0</v>
      </c>
      <c r="BF249" s="66" t="str">
        <f t="shared" si="16"/>
        <v/>
      </c>
      <c r="BG249" s="66" t="str">
        <f t="shared" si="17"/>
        <v/>
      </c>
      <c r="BH249" t="s">
        <v>957</v>
      </c>
      <c r="BI249" s="66"/>
      <c r="CX249" s="1101" t="s">
        <v>1745</v>
      </c>
      <c r="ED249" s="63"/>
      <c r="EE249" s="63"/>
      <c r="EF249" s="63"/>
      <c r="EG249" s="63"/>
      <c r="EH249" s="63"/>
      <c r="EI249" s="63"/>
      <c r="EJ249" s="63"/>
      <c r="EK249" s="63"/>
      <c r="EL249" s="63"/>
      <c r="EM249" s="63"/>
      <c r="EN249" s="63"/>
      <c r="EO249" s="63"/>
      <c r="EP249" s="63"/>
      <c r="EQ249" s="63"/>
      <c r="ER249" s="63"/>
      <c r="ES249" s="63"/>
      <c r="ET249" s="63"/>
      <c r="EU249" s="63"/>
      <c r="EV249" s="63"/>
      <c r="EW249" s="63"/>
      <c r="EX249" s="63"/>
      <c r="EY249" s="63"/>
      <c r="EZ249" s="63"/>
      <c r="FA249" s="63"/>
      <c r="FB249" s="63"/>
      <c r="FC249" s="63"/>
      <c r="FD249" s="63"/>
      <c r="FE249" s="63"/>
      <c r="FF249" s="63"/>
      <c r="FG249" s="63"/>
      <c r="FH249" s="63"/>
      <c r="FI249" s="63"/>
      <c r="FJ249" s="63"/>
      <c r="FK249" s="63"/>
      <c r="FL249" s="63"/>
      <c r="FM249" s="63"/>
      <c r="FN249" s="63"/>
      <c r="FO249" s="63"/>
      <c r="FP249" s="63"/>
      <c r="FQ249" s="63"/>
      <c r="FR249" s="63"/>
      <c r="FS249" s="63"/>
      <c r="FT249" s="63"/>
      <c r="FU249" s="63"/>
      <c r="FV249" s="63"/>
      <c r="FW249" s="63"/>
      <c r="FX249" s="63"/>
      <c r="FY249" s="63"/>
      <c r="FZ249" s="63"/>
      <c r="GA249" s="63"/>
      <c r="GB249" s="63"/>
      <c r="GC249" s="63"/>
      <c r="GD249" s="63"/>
      <c r="GE249" s="63"/>
      <c r="GF249" s="63"/>
      <c r="GG249" s="63"/>
      <c r="GH249" s="63"/>
      <c r="GI249" s="63"/>
      <c r="GJ249" s="63"/>
      <c r="GK249" s="63"/>
      <c r="GL249" s="63"/>
      <c r="GM249" s="63"/>
      <c r="GN249" s="63"/>
      <c r="GO249" s="63"/>
      <c r="GP249" s="63"/>
      <c r="GQ249" s="63"/>
      <c r="GR249" s="63"/>
      <c r="GS249" s="63"/>
      <c r="GT249" s="63"/>
      <c r="GU249" s="63"/>
      <c r="GV249" s="63"/>
      <c r="GW249" s="63"/>
      <c r="GX249" s="63"/>
      <c r="GY249" s="63"/>
      <c r="GZ249" s="63"/>
      <c r="HA249" s="63"/>
      <c r="HB249" s="63"/>
      <c r="HC249" s="63"/>
      <c r="HD249" s="63"/>
      <c r="HE249" s="63"/>
      <c r="HF249" s="63"/>
      <c r="HG249" s="63"/>
      <c r="HH249" s="63"/>
      <c r="HI249" s="63"/>
      <c r="HJ249" s="63"/>
      <c r="HK249" s="63"/>
      <c r="HL249" s="63"/>
      <c r="HM249" s="63"/>
      <c r="HN249" s="63"/>
      <c r="HO249" s="63"/>
      <c r="HP249" s="63"/>
      <c r="HQ249" s="63"/>
      <c r="HR249" s="63"/>
      <c r="HS249" s="63"/>
      <c r="HT249" s="63"/>
      <c r="HU249" s="63"/>
      <c r="HV249" s="63"/>
      <c r="HW249" s="63"/>
      <c r="HX249" s="63"/>
      <c r="HY249" s="63"/>
      <c r="HZ249" s="63"/>
      <c r="IA249" s="63"/>
      <c r="IB249" s="63"/>
      <c r="IC249" s="63"/>
      <c r="ID249" s="63"/>
      <c r="IE249" s="63"/>
    </row>
    <row r="250" spans="1:239" ht="17" hidden="1" customHeight="1" outlineLevel="1" x14ac:dyDescent="0.15">
      <c r="C250" s="306">
        <v>24</v>
      </c>
      <c r="D250" s="899" t="s">
        <v>1601</v>
      </c>
      <c r="E250" s="66"/>
      <c r="F250" s="66"/>
      <c r="G250" s="66"/>
      <c r="H250" s="66"/>
      <c r="I250" s="66"/>
      <c r="J250" s="66"/>
      <c r="K250" s="66"/>
      <c r="L250" s="1210" t="str">
        <f>X!$C$411</f>
        <v>ammissibile</v>
      </c>
      <c r="M250" s="1210"/>
      <c r="N250" s="1210"/>
      <c r="O250" s="1210"/>
      <c r="P250" s="1210"/>
      <c r="Q250" s="66"/>
      <c r="R250" s="66"/>
      <c r="S250" s="1100">
        <v>0</v>
      </c>
      <c r="T250" s="66"/>
      <c r="U250" s="66"/>
      <c r="V250" s="66"/>
      <c r="W250" s="66"/>
      <c r="X250" s="66"/>
      <c r="Y250" s="66"/>
      <c r="Z250" s="66"/>
      <c r="AA250" s="66"/>
      <c r="AB250" s="1588">
        <v>2</v>
      </c>
      <c r="AC250" s="1588"/>
      <c r="AD250" s="1588"/>
      <c r="AE250" s="1588"/>
      <c r="AF250" s="1588"/>
      <c r="AH250" s="1590">
        <f t="shared" si="25"/>
        <v>0</v>
      </c>
      <c r="AI250" s="1590"/>
      <c r="AJ250" s="1590"/>
      <c r="AK250" s="1590"/>
      <c r="AL250" s="1590"/>
      <c r="AM250" s="66" t="str">
        <f t="shared" si="13"/>
        <v/>
      </c>
      <c r="AN250" s="66" t="str">
        <f t="shared" si="14"/>
        <v/>
      </c>
      <c r="AO250" t="s">
        <v>957</v>
      </c>
      <c r="AQ250" s="66"/>
      <c r="AR250" s="66"/>
      <c r="AS250" s="66"/>
      <c r="AT250" s="66"/>
      <c r="AU250" s="1590"/>
      <c r="AV250" s="1590"/>
      <c r="AW250" s="1590"/>
      <c r="AX250" s="1590"/>
      <c r="AY250" s="1590"/>
      <c r="BA250" s="1590">
        <f t="shared" si="11"/>
        <v>0</v>
      </c>
      <c r="BB250" s="1590"/>
      <c r="BC250" s="1590"/>
      <c r="BD250" s="1590"/>
      <c r="BE250" s="1590">
        <v>0</v>
      </c>
      <c r="BF250" s="66" t="str">
        <f t="shared" si="16"/>
        <v/>
      </c>
      <c r="BG250" s="66" t="str">
        <f t="shared" si="17"/>
        <v/>
      </c>
      <c r="BH250" t="s">
        <v>957</v>
      </c>
      <c r="BI250" s="66"/>
      <c r="CX250" s="1101" t="s">
        <v>1745</v>
      </c>
      <c r="ED250" s="63"/>
      <c r="EE250" s="63"/>
      <c r="EF250" s="63"/>
      <c r="EG250" s="63"/>
      <c r="EH250" s="63"/>
      <c r="EI250" s="63"/>
      <c r="EJ250" s="63"/>
      <c r="EK250" s="63"/>
      <c r="EL250" s="63"/>
      <c r="EM250" s="63"/>
      <c r="EN250" s="63"/>
      <c r="EO250" s="63"/>
      <c r="EP250" s="63"/>
      <c r="EQ250" s="63"/>
      <c r="ER250" s="63"/>
      <c r="ES250" s="63"/>
      <c r="ET250" s="63"/>
      <c r="EU250" s="63"/>
      <c r="EV250" s="63"/>
      <c r="EW250" s="63"/>
      <c r="EX250" s="63"/>
      <c r="EY250" s="63"/>
      <c r="EZ250" s="63"/>
      <c r="FA250" s="63"/>
      <c r="FB250" s="63"/>
      <c r="FC250" s="63"/>
      <c r="FD250" s="63"/>
      <c r="FE250" s="63"/>
      <c r="FF250" s="63"/>
      <c r="FG250" s="63"/>
      <c r="FH250" s="63"/>
      <c r="FI250" s="63"/>
      <c r="FJ250" s="63"/>
      <c r="FK250" s="63"/>
      <c r="FL250" s="63"/>
      <c r="FM250" s="63"/>
      <c r="FN250" s="63"/>
      <c r="FO250" s="63"/>
      <c r="FP250" s="63"/>
      <c r="FQ250" s="63"/>
      <c r="FR250" s="63"/>
      <c r="FS250" s="63"/>
      <c r="FT250" s="63"/>
      <c r="FU250" s="63"/>
      <c r="FV250" s="63"/>
      <c r="FW250" s="63"/>
      <c r="FX250" s="63"/>
      <c r="FY250" s="63"/>
      <c r="FZ250" s="63"/>
      <c r="GA250" s="63"/>
      <c r="GB250" s="63"/>
      <c r="GC250" s="63"/>
      <c r="GD250" s="63"/>
      <c r="GE250" s="63"/>
      <c r="GF250" s="63"/>
      <c r="GG250" s="63"/>
      <c r="GH250" s="63"/>
      <c r="GI250" s="63"/>
      <c r="GJ250" s="63"/>
      <c r="GK250" s="63"/>
      <c r="GL250" s="63"/>
      <c r="GM250" s="63"/>
      <c r="GN250" s="63"/>
      <c r="GO250" s="63"/>
      <c r="GP250" s="63"/>
      <c r="GQ250" s="63"/>
      <c r="GR250" s="63"/>
      <c r="GS250" s="63"/>
      <c r="GT250" s="63"/>
      <c r="GU250" s="63"/>
      <c r="GV250" s="63"/>
      <c r="GW250" s="63"/>
      <c r="GX250" s="63"/>
      <c r="GY250" s="63"/>
      <c r="GZ250" s="63"/>
      <c r="HA250" s="63"/>
      <c r="HB250" s="63"/>
      <c r="HC250" s="63"/>
      <c r="HD250" s="63"/>
      <c r="HE250" s="63"/>
      <c r="HF250" s="63"/>
      <c r="HG250" s="63"/>
      <c r="HH250" s="63"/>
      <c r="HI250" s="63"/>
      <c r="HJ250" s="63"/>
      <c r="HK250" s="63"/>
      <c r="HL250" s="63"/>
      <c r="HM250" s="63"/>
      <c r="HN250" s="63"/>
      <c r="HO250" s="63"/>
      <c r="HP250" s="63"/>
      <c r="HQ250" s="63"/>
      <c r="HR250" s="63"/>
      <c r="HS250" s="63"/>
      <c r="HT250" s="63"/>
      <c r="HU250" s="63"/>
      <c r="HV250" s="63"/>
      <c r="HW250" s="63"/>
      <c r="HX250" s="63"/>
      <c r="HY250" s="63"/>
      <c r="HZ250" s="63"/>
      <c r="IA250" s="63"/>
      <c r="IB250" s="63"/>
      <c r="IC250" s="63"/>
      <c r="ID250" s="63"/>
      <c r="IE250" s="63"/>
    </row>
    <row r="251" spans="1:239" ht="17" hidden="1" customHeight="1" outlineLevel="1" x14ac:dyDescent="0.15">
      <c r="C251" s="306">
        <v>25</v>
      </c>
      <c r="D251" s="900" t="s">
        <v>1605</v>
      </c>
      <c r="E251" s="66"/>
      <c r="F251" s="66"/>
      <c r="G251" s="66"/>
      <c r="H251" s="66"/>
      <c r="I251" s="66"/>
      <c r="J251" s="66" t="s">
        <v>70</v>
      </c>
      <c r="K251" s="66"/>
      <c r="L251" s="1210" t="str">
        <f>X!$C$409</f>
        <v>Proibito con eccezioni</v>
      </c>
      <c r="M251" s="1210"/>
      <c r="N251" s="1210"/>
      <c r="O251" s="1210"/>
      <c r="P251" s="1210"/>
      <c r="Q251" s="66"/>
      <c r="R251" s="66"/>
      <c r="S251" s="66" t="str">
        <f>X!$C$406</f>
        <v>(vedi ORRPChim)</v>
      </c>
      <c r="T251" s="66"/>
      <c r="U251" s="66"/>
      <c r="V251" s="66"/>
      <c r="W251" s="66"/>
      <c r="X251" s="66"/>
      <c r="Y251" s="66"/>
      <c r="Z251" s="66"/>
      <c r="AA251" s="66"/>
      <c r="AB251" s="1637">
        <v>4</v>
      </c>
      <c r="AC251" s="1637"/>
      <c r="AD251" s="1637"/>
      <c r="AE251" s="1637"/>
      <c r="AF251" s="1637"/>
      <c r="AH251" s="1590">
        <f t="shared" si="25"/>
        <v>0</v>
      </c>
      <c r="AI251" s="1590"/>
      <c r="AJ251" s="1590"/>
      <c r="AK251" s="1590"/>
      <c r="AL251" s="1590"/>
      <c r="AM251" s="66" t="str">
        <f t="shared" si="13"/>
        <v/>
      </c>
      <c r="AN251" s="66" t="str">
        <f t="shared" si="14"/>
        <v/>
      </c>
      <c r="AO251" t="s">
        <v>957</v>
      </c>
      <c r="AQ251" s="66"/>
      <c r="AR251" s="66"/>
      <c r="AS251" s="66"/>
      <c r="AT251" s="66"/>
      <c r="AU251" s="1590"/>
      <c r="AV251" s="1590"/>
      <c r="AW251" s="1590"/>
      <c r="AX251" s="1590"/>
      <c r="AY251" s="1590"/>
      <c r="BA251" s="1590">
        <f t="shared" si="11"/>
        <v>0</v>
      </c>
      <c r="BB251" s="1590"/>
      <c r="BC251" s="1590"/>
      <c r="BD251" s="1590"/>
      <c r="BE251" s="1590">
        <v>0</v>
      </c>
      <c r="BF251" s="66" t="str">
        <f t="shared" si="16"/>
        <v/>
      </c>
      <c r="BG251" s="66" t="str">
        <f t="shared" si="17"/>
        <v/>
      </c>
      <c r="BH251" t="s">
        <v>957</v>
      </c>
      <c r="BI251" s="66"/>
      <c r="ED251" s="63"/>
      <c r="EE251" s="63"/>
      <c r="EF251" s="63"/>
      <c r="EG251" s="63"/>
      <c r="EH251" s="63"/>
      <c r="EI251" s="63"/>
      <c r="EJ251" s="63"/>
      <c r="EK251" s="63"/>
      <c r="EL251" s="63"/>
      <c r="EM251" s="63"/>
      <c r="EN251" s="63"/>
      <c r="EO251" s="63"/>
      <c r="EP251" s="63"/>
      <c r="EQ251" s="63"/>
      <c r="ER251" s="63"/>
      <c r="ES251" s="63"/>
      <c r="ET251" s="63"/>
      <c r="EU251" s="63"/>
      <c r="EV251" s="63"/>
      <c r="EW251" s="63"/>
      <c r="EX251" s="63"/>
      <c r="EY251" s="63"/>
      <c r="EZ251" s="63"/>
      <c r="FA251" s="63"/>
      <c r="FB251" s="63"/>
      <c r="FC251" s="63"/>
      <c r="FD251" s="63"/>
      <c r="FE251" s="63"/>
      <c r="FF251" s="63"/>
      <c r="FG251" s="63"/>
      <c r="FH251" s="63"/>
      <c r="FI251" s="63"/>
      <c r="FJ251" s="63"/>
      <c r="FK251" s="63"/>
      <c r="FL251" s="63"/>
      <c r="FM251" s="63"/>
      <c r="FN251" s="63"/>
      <c r="FO251" s="63"/>
      <c r="FP251" s="63"/>
      <c r="FQ251" s="63"/>
      <c r="FR251" s="63"/>
      <c r="FS251" s="63"/>
      <c r="FT251" s="63"/>
      <c r="FU251" s="63"/>
      <c r="FV251" s="63"/>
      <c r="FW251" s="63"/>
      <c r="FX251" s="63"/>
      <c r="FY251" s="63"/>
      <c r="FZ251" s="63"/>
      <c r="GA251" s="63"/>
      <c r="GB251" s="63"/>
      <c r="GC251" s="63"/>
      <c r="GD251" s="63"/>
      <c r="GE251" s="63"/>
      <c r="GF251" s="63"/>
      <c r="GG251" s="63"/>
      <c r="GH251" s="63"/>
      <c r="GI251" s="63"/>
      <c r="GJ251" s="63"/>
      <c r="GK251" s="63"/>
      <c r="GL251" s="63"/>
      <c r="GM251" s="63"/>
      <c r="GN251" s="63"/>
      <c r="GO251" s="63"/>
      <c r="GP251" s="63"/>
      <c r="GQ251" s="63"/>
      <c r="GR251" s="63"/>
      <c r="GS251" s="63"/>
      <c r="GT251" s="63"/>
      <c r="GU251" s="63"/>
      <c r="GV251" s="63"/>
      <c r="GW251" s="63"/>
      <c r="GX251" s="63"/>
      <c r="GY251" s="63"/>
      <c r="GZ251" s="63"/>
      <c r="HA251" s="63"/>
      <c r="HB251" s="63"/>
      <c r="HC251" s="63"/>
      <c r="HD251" s="63"/>
      <c r="HE251" s="63"/>
      <c r="HF251" s="63"/>
      <c r="HG251" s="63"/>
      <c r="HH251" s="63"/>
      <c r="HI251" s="63"/>
      <c r="HJ251" s="63"/>
      <c r="HK251" s="63"/>
      <c r="HL251" s="63"/>
      <c r="HM251" s="63"/>
      <c r="HN251" s="63"/>
      <c r="HO251" s="63"/>
      <c r="HP251" s="63"/>
      <c r="HQ251" s="63"/>
      <c r="HR251" s="63"/>
      <c r="HS251" s="63"/>
      <c r="HT251" s="63"/>
      <c r="HU251" s="63"/>
      <c r="HV251" s="63"/>
      <c r="HW251" s="63"/>
      <c r="HX251" s="63"/>
      <c r="HY251" s="63"/>
      <c r="HZ251" s="63"/>
      <c r="IA251" s="63"/>
      <c r="IB251" s="63"/>
      <c r="IC251" s="63"/>
      <c r="ID251" s="63"/>
      <c r="IE251" s="63"/>
    </row>
    <row r="252" spans="1:239" ht="17" hidden="1" customHeight="1" outlineLevel="1" x14ac:dyDescent="0.15">
      <c r="C252" s="306">
        <v>26</v>
      </c>
      <c r="D252" s="203" t="s">
        <v>1606</v>
      </c>
      <c r="E252" s="66"/>
      <c r="F252" s="66"/>
      <c r="G252" s="66"/>
      <c r="H252" s="66"/>
      <c r="I252" s="66"/>
      <c r="J252" s="66"/>
      <c r="K252" s="66"/>
      <c r="L252" s="1210" t="str">
        <f>X!$C$411</f>
        <v>ammissibile</v>
      </c>
      <c r="M252" s="1210"/>
      <c r="N252" s="1210"/>
      <c r="O252" s="1210"/>
      <c r="P252" s="1210"/>
      <c r="Q252" s="66"/>
      <c r="R252" s="66"/>
      <c r="S252" s="1100">
        <v>0</v>
      </c>
      <c r="T252" s="66"/>
      <c r="U252" s="66"/>
      <c r="V252" s="66"/>
      <c r="W252" s="66"/>
      <c r="X252" s="66"/>
      <c r="Y252" s="66"/>
      <c r="Z252" s="66"/>
      <c r="AA252" s="66"/>
      <c r="AB252" s="1588">
        <v>1</v>
      </c>
      <c r="AC252" s="1588"/>
      <c r="AD252" s="1588"/>
      <c r="AE252" s="1588"/>
      <c r="AF252" s="1588"/>
      <c r="AH252" s="1590">
        <f t="shared" si="25"/>
        <v>0</v>
      </c>
      <c r="AI252" s="1590"/>
      <c r="AJ252" s="1590"/>
      <c r="AK252" s="1590"/>
      <c r="AL252" s="1590"/>
      <c r="AM252" s="66" t="str">
        <f t="shared" si="13"/>
        <v/>
      </c>
      <c r="AN252" s="66" t="str">
        <f t="shared" si="14"/>
        <v/>
      </c>
      <c r="AO252" t="s">
        <v>957</v>
      </c>
      <c r="AQ252" s="66"/>
      <c r="AR252" s="66"/>
      <c r="AS252" s="66"/>
      <c r="AT252" s="66"/>
      <c r="AU252" s="1590"/>
      <c r="AV252" s="1590"/>
      <c r="AW252" s="1590"/>
      <c r="AX252" s="1590"/>
      <c r="AY252" s="1590"/>
      <c r="BA252" s="1590">
        <f t="shared" si="11"/>
        <v>0</v>
      </c>
      <c r="BB252" s="1590"/>
      <c r="BC252" s="1590"/>
      <c r="BD252" s="1590"/>
      <c r="BE252" s="1590">
        <v>0</v>
      </c>
      <c r="BF252" s="66" t="str">
        <f t="shared" si="16"/>
        <v/>
      </c>
      <c r="BG252" s="66" t="str">
        <f t="shared" si="17"/>
        <v/>
      </c>
      <c r="BH252" t="s">
        <v>957</v>
      </c>
      <c r="BI252" s="66"/>
      <c r="CX252" s="1101" t="s">
        <v>1745</v>
      </c>
      <c r="ED252" s="63"/>
      <c r="EE252" s="63"/>
      <c r="EF252" s="63"/>
      <c r="EG252" s="63"/>
      <c r="EH252" s="63"/>
      <c r="EI252" s="63"/>
      <c r="EJ252" s="63"/>
      <c r="EK252" s="63"/>
      <c r="EL252" s="63"/>
      <c r="EM252" s="63"/>
      <c r="EN252" s="63"/>
      <c r="EO252" s="63"/>
      <c r="EP252" s="63"/>
      <c r="EQ252" s="63"/>
      <c r="ER252" s="63"/>
      <c r="ES252" s="63"/>
      <c r="ET252" s="63"/>
      <c r="EU252" s="63"/>
      <c r="EV252" s="63"/>
      <c r="EW252" s="63"/>
      <c r="EX252" s="63"/>
      <c r="EY252" s="63"/>
      <c r="EZ252" s="63"/>
      <c r="FA252" s="63"/>
      <c r="FB252" s="63"/>
      <c r="FC252" s="63"/>
      <c r="FD252" s="63"/>
      <c r="FE252" s="63"/>
      <c r="FF252" s="63"/>
      <c r="FG252" s="63"/>
      <c r="FH252" s="63"/>
      <c r="FI252" s="63"/>
      <c r="FJ252" s="63"/>
      <c r="FK252" s="63"/>
      <c r="FL252" s="63"/>
      <c r="FM252" s="63"/>
      <c r="FN252" s="63"/>
      <c r="FO252" s="63"/>
      <c r="FP252" s="63"/>
      <c r="FQ252" s="63"/>
      <c r="FR252" s="63"/>
      <c r="FS252" s="63"/>
      <c r="FT252" s="63"/>
      <c r="FU252" s="63"/>
      <c r="FV252" s="63"/>
      <c r="FW252" s="63"/>
      <c r="FX252" s="63"/>
      <c r="FY252" s="63"/>
      <c r="FZ252" s="63"/>
      <c r="GA252" s="63"/>
      <c r="GB252" s="63"/>
      <c r="GC252" s="63"/>
      <c r="GD252" s="63"/>
      <c r="GE252" s="63"/>
      <c r="GF252" s="63"/>
      <c r="GG252" s="63"/>
      <c r="GH252" s="63"/>
      <c r="GI252" s="63"/>
      <c r="GJ252" s="63"/>
      <c r="GK252" s="63"/>
      <c r="GL252" s="63"/>
      <c r="GM252" s="63"/>
      <c r="GN252" s="63"/>
      <c r="GO252" s="63"/>
      <c r="GP252" s="63"/>
      <c r="GQ252" s="63"/>
      <c r="GR252" s="63"/>
      <c r="GS252" s="63"/>
      <c r="GT252" s="63"/>
      <c r="GU252" s="63"/>
      <c r="GV252" s="63"/>
      <c r="GW252" s="63"/>
      <c r="GX252" s="63"/>
      <c r="GY252" s="63"/>
      <c r="GZ252" s="63"/>
      <c r="HA252" s="63"/>
      <c r="HB252" s="63"/>
      <c r="HC252" s="63"/>
      <c r="HD252" s="63"/>
      <c r="HE252" s="63"/>
      <c r="HF252" s="63"/>
      <c r="HG252" s="63"/>
      <c r="HH252" s="63"/>
      <c r="HI252" s="63"/>
      <c r="HJ252" s="63"/>
      <c r="HK252" s="63"/>
      <c r="HL252" s="63"/>
      <c r="HM252" s="63"/>
      <c r="HN252" s="63"/>
      <c r="HO252" s="63"/>
      <c r="HP252" s="63"/>
      <c r="HQ252" s="63"/>
      <c r="HR252" s="63"/>
      <c r="HS252" s="63"/>
      <c r="HT252" s="63"/>
      <c r="HU252" s="63"/>
      <c r="HV252" s="63"/>
      <c r="HW252" s="63"/>
      <c r="HX252" s="63"/>
      <c r="HY252" s="63"/>
      <c r="HZ252" s="63"/>
      <c r="IA252" s="63"/>
      <c r="IB252" s="63"/>
      <c r="IC252" s="63"/>
      <c r="ID252" s="63"/>
      <c r="IE252" s="63"/>
    </row>
    <row r="253" spans="1:239" ht="17" hidden="1" customHeight="1" outlineLevel="1" x14ac:dyDescent="0.15">
      <c r="C253" s="306">
        <v>27</v>
      </c>
      <c r="D253" s="203" t="s">
        <v>1602</v>
      </c>
      <c r="E253" s="66"/>
      <c r="F253" s="66"/>
      <c r="G253" s="66"/>
      <c r="H253" s="66"/>
      <c r="I253" s="66"/>
      <c r="J253" s="66" t="s">
        <v>71</v>
      </c>
      <c r="K253" s="66"/>
      <c r="L253" s="1210" t="str">
        <f>X!$C$411</f>
        <v>ammissibile</v>
      </c>
      <c r="M253" s="1210"/>
      <c r="N253" s="1210"/>
      <c r="O253" s="1210"/>
      <c r="P253" s="1210"/>
      <c r="Q253" s="66"/>
      <c r="R253" s="66"/>
      <c r="S253" s="1100">
        <v>0</v>
      </c>
      <c r="T253" s="66"/>
      <c r="U253" s="66"/>
      <c r="V253" s="66"/>
      <c r="W253" s="66"/>
      <c r="X253" s="66"/>
      <c r="Y253" s="66"/>
      <c r="Z253" s="66"/>
      <c r="AA253" s="66"/>
      <c r="AB253" s="1588">
        <v>1</v>
      </c>
      <c r="AC253" s="1588"/>
      <c r="AD253" s="1588"/>
      <c r="AE253" s="1588"/>
      <c r="AF253" s="1588"/>
      <c r="AH253" s="1590">
        <f t="shared" ref="AH253" si="26">IF(AH$226=D253,AB253,0)</f>
        <v>0</v>
      </c>
      <c r="AI253" s="1590"/>
      <c r="AJ253" s="1590"/>
      <c r="AK253" s="1590"/>
      <c r="AL253" s="1590"/>
      <c r="AM253" s="66" t="str">
        <f t="shared" si="13"/>
        <v/>
      </c>
      <c r="AN253" s="66" t="str">
        <f t="shared" si="14"/>
        <v/>
      </c>
      <c r="AO253" t="s">
        <v>957</v>
      </c>
      <c r="AQ253" s="66"/>
      <c r="AR253" s="66"/>
      <c r="AS253" s="66"/>
      <c r="AT253" s="66"/>
      <c r="AU253" s="1590"/>
      <c r="AV253" s="1590"/>
      <c r="AW253" s="1590"/>
      <c r="AX253" s="1590"/>
      <c r="AY253" s="1590"/>
      <c r="BA253" s="1590">
        <f t="shared" ref="BA253" si="27">IF(D253=BA$226,AB253,0)</f>
        <v>0</v>
      </c>
      <c r="BB253" s="1590"/>
      <c r="BC253" s="1590"/>
      <c r="BD253" s="1590"/>
      <c r="BE253" s="1590">
        <v>0</v>
      </c>
      <c r="BF253" s="66" t="str">
        <f t="shared" si="16"/>
        <v/>
      </c>
      <c r="BG253" s="66" t="str">
        <f t="shared" si="17"/>
        <v/>
      </c>
      <c r="BH253" t="s">
        <v>957</v>
      </c>
      <c r="BI253" s="66"/>
      <c r="CX253" s="1101" t="s">
        <v>1745</v>
      </c>
      <c r="ED253" s="63"/>
      <c r="EE253" s="63"/>
      <c r="EF253" s="63"/>
      <c r="EG253" s="63"/>
      <c r="EH253" s="63"/>
      <c r="EI253" s="63"/>
      <c r="EJ253" s="63"/>
      <c r="EK253" s="63"/>
      <c r="EL253" s="63"/>
      <c r="EM253" s="63"/>
      <c r="EN253" s="63"/>
      <c r="EO253" s="63"/>
      <c r="EP253" s="63"/>
      <c r="EQ253" s="63"/>
      <c r="ER253" s="63"/>
      <c r="ES253" s="63"/>
      <c r="ET253" s="63"/>
      <c r="EU253" s="63"/>
      <c r="EV253" s="63"/>
      <c r="EW253" s="63"/>
      <c r="EX253" s="63"/>
      <c r="EY253" s="63"/>
      <c r="EZ253" s="63"/>
      <c r="FA253" s="63"/>
      <c r="FB253" s="63"/>
      <c r="FC253" s="63"/>
      <c r="FD253" s="63"/>
      <c r="FE253" s="63"/>
      <c r="FF253" s="63"/>
      <c r="FG253" s="63"/>
      <c r="FH253" s="63"/>
      <c r="FI253" s="63"/>
      <c r="FJ253" s="63"/>
      <c r="FK253" s="63"/>
      <c r="FL253" s="63"/>
      <c r="FM253" s="63"/>
      <c r="FN253" s="63"/>
      <c r="FO253" s="63"/>
      <c r="FP253" s="63"/>
      <c r="FQ253" s="63"/>
      <c r="FR253" s="63"/>
      <c r="FS253" s="63"/>
      <c r="FT253" s="63"/>
      <c r="FU253" s="63"/>
      <c r="FV253" s="63"/>
      <c r="FW253" s="63"/>
      <c r="FX253" s="63"/>
      <c r="FY253" s="63"/>
      <c r="FZ253" s="63"/>
      <c r="GA253" s="63"/>
      <c r="GB253" s="63"/>
      <c r="GC253" s="63"/>
      <c r="GD253" s="63"/>
      <c r="GE253" s="63"/>
      <c r="GF253" s="63"/>
      <c r="GG253" s="63"/>
      <c r="GH253" s="63"/>
      <c r="GI253" s="63"/>
      <c r="GJ253" s="63"/>
      <c r="GK253" s="63"/>
      <c r="GL253" s="63"/>
      <c r="GM253" s="63"/>
      <c r="GN253" s="63"/>
      <c r="GO253" s="63"/>
      <c r="GP253" s="63"/>
      <c r="GQ253" s="63"/>
      <c r="GR253" s="63"/>
      <c r="GS253" s="63"/>
      <c r="GT253" s="63"/>
      <c r="GU253" s="63"/>
      <c r="GV253" s="63"/>
      <c r="GW253" s="63"/>
      <c r="GX253" s="63"/>
      <c r="GY253" s="63"/>
      <c r="GZ253" s="63"/>
      <c r="HA253" s="63"/>
      <c r="HB253" s="63"/>
      <c r="HC253" s="63"/>
      <c r="HD253" s="63"/>
      <c r="HE253" s="63"/>
      <c r="HF253" s="63"/>
      <c r="HG253" s="63"/>
      <c r="HH253" s="63"/>
      <c r="HI253" s="63"/>
      <c r="HJ253" s="63"/>
      <c r="HK253" s="63"/>
      <c r="HL253" s="63"/>
      <c r="HM253" s="63"/>
      <c r="HN253" s="63"/>
      <c r="HO253" s="63"/>
      <c r="HP253" s="63"/>
      <c r="HQ253" s="63"/>
      <c r="HR253" s="63"/>
      <c r="HS253" s="63"/>
      <c r="HT253" s="63"/>
      <c r="HU253" s="63"/>
      <c r="HV253" s="63"/>
      <c r="HW253" s="63"/>
      <c r="HX253" s="63"/>
      <c r="HY253" s="63"/>
      <c r="HZ253" s="63"/>
      <c r="IA253" s="63"/>
      <c r="IB253" s="63"/>
      <c r="IC253" s="63"/>
      <c r="ID253" s="63"/>
      <c r="IE253" s="63"/>
    </row>
    <row r="254" spans="1:239" ht="17" hidden="1" customHeight="1" outlineLevel="1" x14ac:dyDescent="0.15">
      <c r="C254" s="306">
        <v>28</v>
      </c>
      <c r="D254" s="901" t="s">
        <v>1603</v>
      </c>
      <c r="E254" s="66"/>
      <c r="F254" s="66"/>
      <c r="G254" s="66"/>
      <c r="H254" s="66"/>
      <c r="I254" s="66"/>
      <c r="J254" s="66" t="s">
        <v>71</v>
      </c>
      <c r="K254" s="66"/>
      <c r="L254" s="1210" t="str">
        <f>X!$C$411</f>
        <v>ammissibile</v>
      </c>
      <c r="M254" s="1210"/>
      <c r="N254" s="1210"/>
      <c r="O254" s="1210"/>
      <c r="P254" s="1210"/>
      <c r="Q254" s="66"/>
      <c r="R254" s="66"/>
      <c r="S254" s="1100">
        <v>0</v>
      </c>
      <c r="T254" s="66"/>
      <c r="U254" s="66"/>
      <c r="V254" s="66"/>
      <c r="W254" s="66"/>
      <c r="X254" s="66"/>
      <c r="Y254" s="66"/>
      <c r="Z254" s="66"/>
      <c r="AA254" s="66"/>
      <c r="AB254" s="1588">
        <v>2</v>
      </c>
      <c r="AC254" s="1588"/>
      <c r="AD254" s="1588"/>
      <c r="AE254" s="1588"/>
      <c r="AF254" s="1588"/>
      <c r="AH254" s="1590">
        <f>IF(AH$226=D254,AB254,0)</f>
        <v>0</v>
      </c>
      <c r="AI254" s="1590"/>
      <c r="AJ254" s="1590"/>
      <c r="AK254" s="1590"/>
      <c r="AL254" s="1590"/>
      <c r="AM254" s="66" t="str">
        <f t="shared" si="13"/>
        <v/>
      </c>
      <c r="AN254" s="66" t="str">
        <f t="shared" si="14"/>
        <v/>
      </c>
      <c r="AO254" t="s">
        <v>957</v>
      </c>
      <c r="AQ254" s="66"/>
      <c r="AR254" s="66"/>
      <c r="AS254" s="66"/>
      <c r="AT254" s="66"/>
      <c r="AU254" s="1590"/>
      <c r="AV254" s="1590"/>
      <c r="AW254" s="1590"/>
      <c r="AX254" s="1590"/>
      <c r="AY254" s="1590"/>
      <c r="BA254" s="1590">
        <f t="shared" si="11"/>
        <v>0</v>
      </c>
      <c r="BB254" s="1590"/>
      <c r="BC254" s="1590"/>
      <c r="BD254" s="1590"/>
      <c r="BE254" s="1590">
        <v>0</v>
      </c>
      <c r="BF254" s="66" t="str">
        <f t="shared" si="16"/>
        <v/>
      </c>
      <c r="BG254" s="66" t="str">
        <f t="shared" si="17"/>
        <v/>
      </c>
      <c r="BH254" t="s">
        <v>957</v>
      </c>
      <c r="BI254" s="66"/>
      <c r="CX254" s="1101" t="s">
        <v>1745</v>
      </c>
      <c r="ED254" s="63"/>
      <c r="EE254" s="63"/>
      <c r="EF254" s="63"/>
      <c r="EG254" s="63"/>
      <c r="EH254" s="63"/>
      <c r="EI254" s="63"/>
      <c r="EJ254" s="63"/>
      <c r="EK254" s="63"/>
      <c r="EL254" s="63"/>
      <c r="EM254" s="63"/>
      <c r="EN254" s="63"/>
      <c r="EO254" s="63"/>
      <c r="EP254" s="63"/>
      <c r="EQ254" s="63"/>
      <c r="ER254" s="63"/>
      <c r="ES254" s="63"/>
      <c r="ET254" s="63"/>
      <c r="EU254" s="63"/>
      <c r="EV254" s="63"/>
      <c r="EW254" s="63"/>
      <c r="EX254" s="63"/>
      <c r="EY254" s="63"/>
      <c r="EZ254" s="63"/>
      <c r="FA254" s="63"/>
      <c r="FB254" s="63"/>
      <c r="FC254" s="63"/>
      <c r="FD254" s="63"/>
      <c r="FE254" s="63"/>
      <c r="FF254" s="63"/>
      <c r="FG254" s="63"/>
      <c r="FH254" s="63"/>
      <c r="FI254" s="63"/>
      <c r="FJ254" s="63"/>
      <c r="FK254" s="63"/>
      <c r="FL254" s="63"/>
      <c r="FM254" s="63"/>
      <c r="FN254" s="63"/>
      <c r="FO254" s="63"/>
      <c r="FP254" s="63"/>
      <c r="FQ254" s="63"/>
      <c r="FR254" s="63"/>
      <c r="FS254" s="63"/>
      <c r="FT254" s="63"/>
      <c r="FU254" s="63"/>
      <c r="FV254" s="63"/>
      <c r="FW254" s="63"/>
      <c r="FX254" s="63"/>
      <c r="FY254" s="63"/>
      <c r="FZ254" s="63"/>
      <c r="GA254" s="63"/>
      <c r="GB254" s="63"/>
      <c r="GC254" s="63"/>
      <c r="GD254" s="63"/>
      <c r="GE254" s="63"/>
      <c r="GF254" s="63"/>
      <c r="GG254" s="63"/>
      <c r="GH254" s="63"/>
      <c r="GI254" s="63"/>
      <c r="GJ254" s="63"/>
      <c r="GK254" s="63"/>
      <c r="GL254" s="63"/>
      <c r="GM254" s="63"/>
      <c r="GN254" s="63"/>
      <c r="GO254" s="63"/>
      <c r="GP254" s="63"/>
      <c r="GQ254" s="63"/>
      <c r="GR254" s="63"/>
      <c r="GS254" s="63"/>
      <c r="GT254" s="63"/>
      <c r="GU254" s="63"/>
      <c r="GV254" s="63"/>
      <c r="GW254" s="63"/>
      <c r="GX254" s="63"/>
      <c r="GY254" s="63"/>
      <c r="GZ254" s="63"/>
      <c r="HA254" s="63"/>
      <c r="HB254" s="63"/>
      <c r="HC254" s="63"/>
      <c r="HD254" s="63"/>
      <c r="HE254" s="63"/>
      <c r="HF254" s="63"/>
      <c r="HG254" s="63"/>
      <c r="HH254" s="63"/>
      <c r="HI254" s="63"/>
      <c r="HJ254" s="63"/>
      <c r="HK254" s="63"/>
      <c r="HL254" s="63"/>
      <c r="HM254" s="63"/>
      <c r="HN254" s="63"/>
      <c r="HO254" s="63"/>
      <c r="HP254" s="63"/>
      <c r="HQ254" s="63"/>
      <c r="HR254" s="63"/>
      <c r="HS254" s="63"/>
      <c r="HT254" s="63"/>
      <c r="HU254" s="63"/>
      <c r="HV254" s="63"/>
      <c r="HW254" s="63"/>
      <c r="HX254" s="63"/>
      <c r="HY254" s="63"/>
      <c r="HZ254" s="63"/>
      <c r="IA254" s="63"/>
      <c r="IB254" s="63"/>
      <c r="IC254" s="63"/>
      <c r="ID254" s="63"/>
      <c r="IE254" s="63"/>
    </row>
    <row r="255" spans="1:239" s="179" customFormat="1" ht="17" hidden="1" customHeight="1" outlineLevel="1" x14ac:dyDescent="0.15">
      <c r="A255" s="62"/>
      <c r="D255" s="368" t="s">
        <v>69</v>
      </c>
      <c r="E255" s="205"/>
      <c r="F255" s="205"/>
      <c r="G255" s="205"/>
      <c r="H255" s="205"/>
      <c r="I255" s="205"/>
      <c r="J255" s="205"/>
      <c r="K255" s="205"/>
      <c r="L255" s="1210"/>
      <c r="M255" s="1210"/>
      <c r="N255" s="1210"/>
      <c r="O255" s="1210"/>
      <c r="P255" s="1210"/>
      <c r="Q255" s="205"/>
      <c r="R255" s="205"/>
      <c r="S255" s="205"/>
      <c r="T255" s="205"/>
      <c r="U255" s="205"/>
      <c r="V255" s="205"/>
      <c r="W255" s="205"/>
      <c r="X255" s="205"/>
      <c r="Y255" s="205"/>
      <c r="Z255" s="205"/>
      <c r="AA255" s="205"/>
      <c r="AB255" s="1601"/>
      <c r="AC255" s="1601"/>
      <c r="AD255" s="1601"/>
      <c r="AE255" s="1601"/>
      <c r="AF255" s="1601"/>
      <c r="AH255" s="1601">
        <f>SUM(AH227:AL252)</f>
        <v>0</v>
      </c>
      <c r="AI255" s="1601"/>
      <c r="AJ255" s="1601"/>
      <c r="AK255" s="1601"/>
      <c r="AL255" s="1601"/>
      <c r="AM255" s="66" t="str">
        <f>CONCATENATE(AM227,AM228,AM229,AM230,AM231,AM232,AM233,AM234,AM235,AM236,AM237,AM238,AM239,AM240,AM241,AM242,AM243,AM244,AM245,AM246,AM247,AM248,AM249,AM250,AM251,AM252,AM253,AM254)</f>
        <v/>
      </c>
      <c r="AN255" s="66" t="str">
        <f>CONCATENATE(AN227,AN228,AN229,AN230,AN231,AN232,AN233,AN234,AN235,AN236,AN237,AN238,AN239,AN240,AN241,AN242,AN243,AN244,AN245,AN246,AN247,AN248,AN249,AN250,AN251,AN252,AN253,AN254)</f>
        <v/>
      </c>
      <c r="AO255" t="s">
        <v>957</v>
      </c>
      <c r="AQ255" s="205"/>
      <c r="AR255" s="205"/>
      <c r="AS255" s="205"/>
      <c r="AT255" s="205"/>
      <c r="AU255" s="1601"/>
      <c r="AV255" s="1601"/>
      <c r="AW255" s="1601"/>
      <c r="AX255" s="1601"/>
      <c r="AY255" s="1601"/>
      <c r="BA255" s="1601">
        <f>SUM(BA227:BE252)</f>
        <v>0</v>
      </c>
      <c r="BB255" s="1601"/>
      <c r="BC255" s="1601"/>
      <c r="BD255" s="1601"/>
      <c r="BE255" s="1601"/>
      <c r="BF255" s="66" t="str">
        <f>CONCATENATE(BF227,BF228,BF229,BF230,BF231,BF232,BF233,BF234,BF235,BF236,BF237,BF238,BF239,BF240,BF241,BF242,BF243,BF244,BF245,BF246,BF247,BF248,BF249,BF250,BF251,BF252,BF253,BF254)</f>
        <v/>
      </c>
      <c r="BG255" s="66" t="str">
        <f>CONCATENATE(BG227,BG228,BG229,BG230,BG231,BG232,BG233,BG234,BG235,BG236,BG237,BG238,BG239,BG240,BG241,BG242,BG243,BG244,BG245,BG246,BG247,BG248,BG249,BG250,BG251,BG252,BG253,BG254)</f>
        <v/>
      </c>
      <c r="BH255" t="s">
        <v>957</v>
      </c>
      <c r="BI255" s="66"/>
      <c r="BL255" s="62"/>
      <c r="BM255" s="62"/>
      <c r="BN255" s="62"/>
      <c r="BO255" s="62"/>
      <c r="BP255" s="62"/>
      <c r="BQ255" s="62"/>
      <c r="BR255" s="62"/>
      <c r="BS255" s="62"/>
      <c r="BT255" s="62"/>
      <c r="BU255" s="62"/>
      <c r="BV255" s="62"/>
      <c r="BW255" s="62"/>
      <c r="BX255" s="62"/>
      <c r="BY255" s="62"/>
      <c r="BZ255" s="62"/>
      <c r="CA255" s="62"/>
      <c r="CB255" s="62"/>
      <c r="CC255" s="62"/>
      <c r="CD255" s="62"/>
      <c r="CE255" s="62"/>
      <c r="CF255" s="62"/>
      <c r="CG255" s="62"/>
      <c r="CH255" s="62"/>
      <c r="CI255" s="62"/>
      <c r="CJ255" s="62"/>
      <c r="CK255" s="62"/>
      <c r="CL255" s="62"/>
      <c r="CM255" s="62"/>
      <c r="CN255" s="62"/>
      <c r="CO255" s="62"/>
      <c r="CP255" s="62"/>
      <c r="CQ255" s="62"/>
      <c r="CR255" s="62"/>
      <c r="CS255" s="62"/>
      <c r="CT255" s="62"/>
      <c r="CU255" s="62"/>
      <c r="CV255" s="62"/>
      <c r="CW255" s="62"/>
      <c r="CX255" s="62"/>
      <c r="CY255" s="62"/>
      <c r="CZ255" s="62"/>
      <c r="DA255" s="62"/>
      <c r="DB255" s="62"/>
      <c r="DC255" s="62"/>
      <c r="DD255" s="62"/>
      <c r="DE255" s="62"/>
      <c r="DF255" s="62"/>
      <c r="DG255" s="62"/>
      <c r="DH255" s="62"/>
      <c r="DI255" s="62"/>
      <c r="DJ255" s="62"/>
      <c r="DK255" s="62"/>
      <c r="DL255" s="62"/>
      <c r="DM255" s="62"/>
      <c r="DN255" s="62"/>
      <c r="DO255" s="62"/>
      <c r="DP255" s="62"/>
      <c r="DQ255" s="62"/>
      <c r="DR255" s="62"/>
      <c r="DS255" s="62"/>
      <c r="DT255" s="62"/>
      <c r="DU255" s="62"/>
      <c r="DV255" s="62"/>
      <c r="DW255" s="62"/>
      <c r="DX255" s="62"/>
      <c r="DY255" s="62"/>
      <c r="DZ255" s="62"/>
      <c r="EA255" s="62"/>
      <c r="EB255" s="62"/>
      <c r="EC255" s="63"/>
      <c r="ED255" s="63"/>
      <c r="EE255" s="63"/>
      <c r="EF255" s="63"/>
      <c r="EG255" s="63"/>
      <c r="EH255" s="63"/>
      <c r="EI255" s="63"/>
      <c r="EJ255" s="63"/>
      <c r="EK255" s="63"/>
      <c r="EL255" s="63"/>
      <c r="EM255" s="63"/>
      <c r="EN255" s="63"/>
      <c r="EO255" s="63"/>
      <c r="EP255" s="63"/>
      <c r="EQ255" s="63"/>
      <c r="ER255" s="63"/>
      <c r="ES255" s="63"/>
      <c r="ET255" s="63"/>
      <c r="EU255" s="63"/>
      <c r="EV255" s="63"/>
      <c r="EW255" s="63"/>
      <c r="EX255" s="63"/>
      <c r="EY255" s="63"/>
      <c r="EZ255" s="63"/>
      <c r="FA255" s="63"/>
      <c r="FB255" s="63"/>
      <c r="FC255" s="63"/>
      <c r="FD255" s="63"/>
      <c r="FE255" s="63"/>
      <c r="FF255" s="63"/>
      <c r="FG255" s="63"/>
      <c r="FH255" s="63"/>
      <c r="FI255" s="63"/>
      <c r="FJ255" s="63"/>
      <c r="FK255" s="63"/>
      <c r="FL255" s="63"/>
      <c r="FM255" s="63"/>
      <c r="FN255" s="63"/>
      <c r="FO255" s="63"/>
      <c r="FP255" s="63"/>
      <c r="FQ255" s="63"/>
      <c r="FR255" s="63"/>
      <c r="FS255" s="63"/>
      <c r="FT255" s="63"/>
      <c r="FU255" s="63"/>
      <c r="FV255" s="63"/>
      <c r="FW255" s="63"/>
      <c r="FX255" s="63"/>
      <c r="FY255" s="63"/>
      <c r="FZ255" s="63"/>
      <c r="GA255" s="63"/>
      <c r="GB255" s="63"/>
      <c r="GC255" s="63"/>
      <c r="GD255" s="63"/>
      <c r="GE255" s="63"/>
      <c r="GF255" s="63"/>
      <c r="GG255" s="63"/>
      <c r="GH255" s="63"/>
      <c r="GI255" s="63"/>
      <c r="GJ255" s="63"/>
      <c r="GK255" s="63"/>
      <c r="GL255" s="63"/>
      <c r="GM255" s="63"/>
      <c r="GN255" s="63"/>
      <c r="GO255" s="63"/>
      <c r="GP255" s="63"/>
      <c r="GQ255" s="63"/>
      <c r="GR255" s="63"/>
      <c r="GS255" s="63"/>
      <c r="GT255" s="63"/>
      <c r="GU255" s="63"/>
      <c r="GV255" s="63"/>
      <c r="GW255" s="63"/>
      <c r="GX255" s="63"/>
      <c r="GY255" s="63"/>
      <c r="GZ255" s="63"/>
      <c r="HA255" s="63"/>
      <c r="HB255" s="63"/>
      <c r="HC255" s="63"/>
      <c r="HD255" s="63"/>
      <c r="HE255" s="63"/>
      <c r="HF255" s="63"/>
      <c r="HG255" s="63"/>
      <c r="HH255" s="63"/>
      <c r="HI255" s="63"/>
      <c r="HJ255" s="63"/>
      <c r="HK255" s="63"/>
      <c r="HL255" s="63"/>
      <c r="HM255" s="63"/>
      <c r="HN255" s="63"/>
      <c r="HO255" s="63"/>
      <c r="HP255" s="63"/>
      <c r="HQ255" s="63"/>
      <c r="HR255" s="63"/>
      <c r="HS255" s="63"/>
      <c r="HT255" s="63"/>
      <c r="HU255" s="63"/>
      <c r="HV255" s="63"/>
      <c r="HW255" s="63"/>
      <c r="HX255" s="63"/>
      <c r="HY255" s="63"/>
      <c r="HZ255" s="63"/>
      <c r="IA255" s="63"/>
      <c r="IB255" s="63"/>
      <c r="IC255" s="63"/>
      <c r="ID255" s="63"/>
      <c r="IE255" s="63"/>
    </row>
    <row r="256" spans="1:239" ht="17" hidden="1" customHeight="1" outlineLevel="1" x14ac:dyDescent="0.15">
      <c r="ED256" s="63"/>
      <c r="EE256" s="63"/>
      <c r="EF256" s="63"/>
      <c r="EG256" s="63"/>
      <c r="EH256" s="63"/>
      <c r="EI256" s="63"/>
      <c r="EJ256" s="63"/>
      <c r="EK256" s="63"/>
      <c r="EL256" s="63"/>
      <c r="EM256" s="63"/>
      <c r="EN256" s="63"/>
      <c r="EO256" s="63"/>
      <c r="EP256" s="63"/>
      <c r="EQ256" s="63"/>
      <c r="ER256" s="63"/>
      <c r="ES256" s="63"/>
      <c r="ET256" s="63"/>
      <c r="EU256" s="63"/>
      <c r="EV256" s="63"/>
      <c r="EW256" s="63"/>
      <c r="EX256" s="63"/>
      <c r="EY256" s="63"/>
      <c r="EZ256" s="63"/>
      <c r="FA256" s="63"/>
      <c r="FB256" s="63"/>
      <c r="FC256" s="63"/>
      <c r="FD256" s="63"/>
      <c r="FE256" s="63"/>
      <c r="FF256" s="63"/>
      <c r="FG256" s="63"/>
      <c r="FH256" s="63"/>
      <c r="FI256" s="63"/>
      <c r="FJ256" s="63"/>
      <c r="FK256" s="63"/>
      <c r="FL256" s="63"/>
      <c r="FM256" s="63"/>
      <c r="FN256" s="63"/>
      <c r="FO256" s="63"/>
      <c r="FP256" s="63"/>
      <c r="FQ256" s="63"/>
      <c r="FR256" s="63"/>
      <c r="FS256" s="63"/>
      <c r="FT256" s="63"/>
      <c r="FU256" s="63"/>
      <c r="FV256" s="63"/>
      <c r="FW256" s="63"/>
      <c r="FX256" s="63"/>
      <c r="FY256" s="63"/>
      <c r="FZ256" s="63"/>
      <c r="GA256" s="63"/>
      <c r="GB256" s="63"/>
      <c r="GC256" s="63"/>
      <c r="GD256" s="63"/>
      <c r="GE256" s="63"/>
      <c r="GF256" s="63"/>
      <c r="GG256" s="63"/>
      <c r="GH256" s="63"/>
      <c r="GI256" s="63"/>
      <c r="GJ256" s="63"/>
      <c r="GK256" s="63"/>
      <c r="GL256" s="63"/>
      <c r="GM256" s="63"/>
      <c r="GN256" s="63"/>
      <c r="GO256" s="63"/>
      <c r="GP256" s="63"/>
      <c r="GQ256" s="63"/>
      <c r="GR256" s="63"/>
      <c r="GS256" s="63"/>
      <c r="GT256" s="63"/>
      <c r="GU256" s="63"/>
      <c r="GV256" s="63"/>
      <c r="GW256" s="63"/>
      <c r="GX256" s="63"/>
      <c r="GY256" s="63"/>
      <c r="GZ256" s="63"/>
      <c r="HA256" s="63"/>
      <c r="HB256" s="63"/>
      <c r="HC256" s="63"/>
      <c r="HD256" s="63"/>
      <c r="HE256" s="63"/>
      <c r="HF256" s="63"/>
      <c r="HG256" s="63"/>
      <c r="HH256" s="63"/>
      <c r="HI256" s="63"/>
      <c r="HJ256" s="63"/>
      <c r="HK256" s="63"/>
      <c r="HL256" s="63"/>
      <c r="HM256" s="63"/>
      <c r="HN256" s="63"/>
      <c r="HO256" s="63"/>
      <c r="HP256" s="63"/>
      <c r="HQ256" s="63"/>
      <c r="HR256" s="63"/>
      <c r="HS256" s="63"/>
      <c r="HT256" s="63"/>
      <c r="HU256" s="63"/>
      <c r="HV256" s="63"/>
      <c r="HW256" s="63"/>
      <c r="HX256" s="63"/>
      <c r="HY256" s="63"/>
      <c r="HZ256" s="63"/>
      <c r="IA256" s="63"/>
      <c r="IB256" s="63"/>
      <c r="IC256" s="63"/>
      <c r="ID256" s="63"/>
      <c r="IE256" s="63"/>
    </row>
    <row r="257" spans="1:239" ht="17" hidden="1" customHeight="1" outlineLevel="1" x14ac:dyDescent="0.15">
      <c r="AL257" s="70" t="str">
        <f>AM255</f>
        <v/>
      </c>
      <c r="BE257" s="1002" t="str">
        <f>BF255</f>
        <v/>
      </c>
      <c r="ED257" s="63"/>
      <c r="EE257" s="63"/>
      <c r="EF257" s="63"/>
      <c r="EG257" s="63"/>
      <c r="EH257" s="63"/>
      <c r="EI257" s="63"/>
      <c r="EJ257" s="63"/>
      <c r="EK257" s="63"/>
      <c r="EL257" s="63"/>
      <c r="EM257" s="63"/>
      <c r="EN257" s="63"/>
      <c r="EO257" s="63"/>
      <c r="EP257" s="63"/>
      <c r="EQ257" s="63"/>
      <c r="ER257" s="63"/>
      <c r="ES257" s="63"/>
      <c r="ET257" s="63"/>
      <c r="EU257" s="63"/>
      <c r="EV257" s="63"/>
      <c r="EW257" s="63"/>
      <c r="EX257" s="63"/>
      <c r="EY257" s="63"/>
      <c r="EZ257" s="63"/>
      <c r="FA257" s="63"/>
      <c r="FB257" s="63"/>
      <c r="FC257" s="63"/>
      <c r="FD257" s="63"/>
      <c r="FE257" s="63"/>
      <c r="FF257" s="63"/>
      <c r="FG257" s="63"/>
      <c r="FH257" s="63"/>
      <c r="FI257" s="63"/>
      <c r="FJ257" s="63"/>
      <c r="FK257" s="63"/>
      <c r="FL257" s="63"/>
      <c r="FM257" s="63"/>
      <c r="FN257" s="63"/>
      <c r="FO257" s="63"/>
      <c r="FP257" s="63"/>
      <c r="FQ257" s="63"/>
      <c r="FR257" s="63"/>
      <c r="FS257" s="63"/>
      <c r="FT257" s="63"/>
      <c r="FU257" s="63"/>
      <c r="FV257" s="63"/>
      <c r="FW257" s="63"/>
      <c r="FX257" s="63"/>
      <c r="FY257" s="63"/>
      <c r="FZ257" s="63"/>
      <c r="GA257" s="63"/>
      <c r="GB257" s="63"/>
      <c r="GC257" s="63"/>
      <c r="GD257" s="63"/>
      <c r="GE257" s="63"/>
      <c r="GF257" s="63"/>
      <c r="GG257" s="63"/>
      <c r="GH257" s="63"/>
      <c r="GI257" s="63"/>
      <c r="GJ257" s="63"/>
      <c r="GK257" s="63"/>
      <c r="GL257" s="63"/>
      <c r="GM257" s="63"/>
      <c r="GN257" s="63"/>
      <c r="GO257" s="63"/>
      <c r="GP257" s="63"/>
      <c r="GQ257" s="63"/>
      <c r="GR257" s="63"/>
      <c r="GS257" s="63"/>
      <c r="GT257" s="63"/>
      <c r="GU257" s="63"/>
      <c r="GV257" s="63"/>
      <c r="GW257" s="63"/>
      <c r="GX257" s="63"/>
      <c r="GY257" s="63"/>
      <c r="GZ257" s="63"/>
      <c r="HA257" s="63"/>
      <c r="HB257" s="63"/>
      <c r="HC257" s="63"/>
      <c r="HD257" s="63"/>
      <c r="HE257" s="63"/>
      <c r="HF257" s="63"/>
      <c r="HG257" s="63"/>
      <c r="HH257" s="63"/>
      <c r="HI257" s="63"/>
      <c r="HJ257" s="63"/>
      <c r="HK257" s="63"/>
      <c r="HL257" s="63"/>
      <c r="HM257" s="63"/>
      <c r="HN257" s="63"/>
      <c r="HO257" s="63"/>
      <c r="HP257" s="63"/>
      <c r="HQ257" s="63"/>
      <c r="HR257" s="63"/>
      <c r="HS257" s="63"/>
      <c r="HT257" s="63"/>
      <c r="HU257" s="63"/>
      <c r="HV257" s="63"/>
      <c r="HW257" s="63"/>
      <c r="HX257" s="63"/>
      <c r="HY257" s="63"/>
      <c r="HZ257" s="63"/>
      <c r="IA257" s="63"/>
      <c r="IB257" s="63"/>
      <c r="IC257" s="63"/>
      <c r="ID257" s="63"/>
      <c r="IE257" s="63"/>
    </row>
    <row r="258" spans="1:239" ht="17" hidden="1" customHeight="1" outlineLevel="1" x14ac:dyDescent="0.15">
      <c r="AL258" s="70" t="str">
        <f>AN255</f>
        <v/>
      </c>
      <c r="BE258" s="70" t="str">
        <f>BG255</f>
        <v/>
      </c>
      <c r="ED258" s="63"/>
      <c r="EE258" s="63"/>
      <c r="EF258" s="63"/>
      <c r="EG258" s="63"/>
      <c r="EH258" s="63"/>
      <c r="EI258" s="63"/>
      <c r="EJ258" s="63"/>
      <c r="EK258" s="63"/>
      <c r="EL258" s="63"/>
      <c r="EM258" s="63"/>
      <c r="EN258" s="63"/>
      <c r="EO258" s="63"/>
      <c r="EP258" s="63"/>
      <c r="EQ258" s="63"/>
      <c r="ER258" s="63"/>
      <c r="ES258" s="63"/>
      <c r="ET258" s="63"/>
      <c r="EU258" s="63"/>
      <c r="EV258" s="63"/>
      <c r="EW258" s="63"/>
      <c r="EX258" s="63"/>
      <c r="EY258" s="63"/>
      <c r="EZ258" s="63"/>
      <c r="FA258" s="63"/>
      <c r="FB258" s="63"/>
      <c r="FC258" s="63"/>
      <c r="FD258" s="63"/>
      <c r="FE258" s="63"/>
      <c r="FF258" s="63"/>
      <c r="FG258" s="63"/>
      <c r="FH258" s="63"/>
      <c r="FI258" s="63"/>
      <c r="FJ258" s="63"/>
      <c r="FK258" s="63"/>
      <c r="FL258" s="63"/>
      <c r="FM258" s="63"/>
      <c r="FN258" s="63"/>
      <c r="FO258" s="63"/>
      <c r="FP258" s="63"/>
      <c r="FQ258" s="63"/>
      <c r="FR258" s="63"/>
      <c r="FS258" s="63"/>
      <c r="FT258" s="63"/>
      <c r="FU258" s="63"/>
      <c r="FV258" s="63"/>
      <c r="FW258" s="63"/>
      <c r="FX258" s="63"/>
      <c r="FY258" s="63"/>
      <c r="FZ258" s="63"/>
      <c r="GA258" s="63"/>
      <c r="GB258" s="63"/>
      <c r="GC258" s="63"/>
      <c r="GD258" s="63"/>
      <c r="GE258" s="63"/>
      <c r="GF258" s="63"/>
      <c r="GG258" s="63"/>
      <c r="GH258" s="63"/>
      <c r="GI258" s="63"/>
      <c r="GJ258" s="63"/>
      <c r="GK258" s="63"/>
      <c r="GL258" s="63"/>
      <c r="GM258" s="63"/>
      <c r="GN258" s="63"/>
      <c r="GO258" s="63"/>
      <c r="GP258" s="63"/>
      <c r="GQ258" s="63"/>
      <c r="GR258" s="63"/>
      <c r="GS258" s="63"/>
      <c r="GT258" s="63"/>
      <c r="GU258" s="63"/>
      <c r="GV258" s="63"/>
      <c r="GW258" s="63"/>
      <c r="GX258" s="63"/>
      <c r="GY258" s="63"/>
      <c r="GZ258" s="63"/>
      <c r="HA258" s="63"/>
      <c r="HB258" s="63"/>
      <c r="HC258" s="63"/>
      <c r="HD258" s="63"/>
      <c r="HE258" s="63"/>
      <c r="HF258" s="63"/>
      <c r="HG258" s="63"/>
      <c r="HH258" s="63"/>
      <c r="HI258" s="63"/>
      <c r="HJ258" s="63"/>
      <c r="HK258" s="63"/>
      <c r="HL258" s="63"/>
      <c r="HM258" s="63"/>
      <c r="HN258" s="63"/>
      <c r="HO258" s="63"/>
      <c r="HP258" s="63"/>
      <c r="HQ258" s="63"/>
      <c r="HR258" s="63"/>
      <c r="HS258" s="63"/>
      <c r="HT258" s="63"/>
      <c r="HU258" s="63"/>
      <c r="HV258" s="63"/>
      <c r="HW258" s="63"/>
      <c r="HX258" s="63"/>
      <c r="HY258" s="63"/>
      <c r="HZ258" s="63"/>
      <c r="IA258" s="63"/>
      <c r="IB258" s="63"/>
      <c r="IC258" s="63"/>
      <c r="ID258" s="63"/>
      <c r="IE258" s="63"/>
    </row>
    <row r="259" spans="1:239" ht="17" hidden="1" customHeight="1" outlineLevel="1" x14ac:dyDescent="0.15">
      <c r="AL259" s="70"/>
      <c r="BE259" s="1002"/>
      <c r="ED259" s="63"/>
      <c r="EE259" s="63"/>
      <c r="EF259" s="63"/>
      <c r="EG259" s="63"/>
      <c r="EH259" s="63"/>
      <c r="EI259" s="63"/>
      <c r="EJ259" s="63"/>
      <c r="EK259" s="63"/>
      <c r="EL259" s="63"/>
      <c r="EM259" s="63"/>
      <c r="EN259" s="63"/>
      <c r="EO259" s="63"/>
      <c r="EP259" s="63"/>
      <c r="EQ259" s="63"/>
      <c r="ER259" s="63"/>
      <c r="ES259" s="63"/>
      <c r="ET259" s="63"/>
      <c r="EU259" s="63"/>
      <c r="EV259" s="63"/>
      <c r="EW259" s="63"/>
      <c r="EX259" s="63"/>
      <c r="EY259" s="63"/>
      <c r="EZ259" s="63"/>
      <c r="FA259" s="63"/>
      <c r="FB259" s="63"/>
      <c r="FC259" s="63"/>
      <c r="FD259" s="63"/>
      <c r="FE259" s="63"/>
      <c r="FF259" s="63"/>
      <c r="FG259" s="63"/>
      <c r="FH259" s="63"/>
      <c r="FI259" s="63"/>
      <c r="FJ259" s="63"/>
      <c r="FK259" s="63"/>
      <c r="FL259" s="63"/>
      <c r="FM259" s="63"/>
      <c r="FN259" s="63"/>
      <c r="FO259" s="63"/>
      <c r="FP259" s="63"/>
      <c r="FQ259" s="63"/>
      <c r="FR259" s="63"/>
      <c r="FS259" s="63"/>
      <c r="FT259" s="63"/>
      <c r="FU259" s="63"/>
      <c r="FV259" s="63"/>
      <c r="FW259" s="63"/>
      <c r="FX259" s="63"/>
      <c r="FY259" s="63"/>
      <c r="FZ259" s="63"/>
      <c r="GA259" s="63"/>
      <c r="GB259" s="63"/>
      <c r="GC259" s="63"/>
      <c r="GD259" s="63"/>
      <c r="GE259" s="63"/>
      <c r="GF259" s="63"/>
      <c r="GG259" s="63"/>
      <c r="GH259" s="63"/>
      <c r="GI259" s="63"/>
      <c r="GJ259" s="63"/>
      <c r="GK259" s="63"/>
      <c r="GL259" s="63"/>
      <c r="GM259" s="63"/>
      <c r="GN259" s="63"/>
      <c r="GO259" s="63"/>
      <c r="GP259" s="63"/>
      <c r="GQ259" s="63"/>
      <c r="GR259" s="63"/>
      <c r="GS259" s="63"/>
      <c r="GT259" s="63"/>
      <c r="GU259" s="63"/>
      <c r="GV259" s="63"/>
      <c r="GW259" s="63"/>
      <c r="GX259" s="63"/>
      <c r="GY259" s="63"/>
      <c r="GZ259" s="63"/>
      <c r="HA259" s="63"/>
      <c r="HB259" s="63"/>
      <c r="HC259" s="63"/>
      <c r="HD259" s="63"/>
      <c r="HE259" s="63"/>
      <c r="HF259" s="63"/>
      <c r="HG259" s="63"/>
      <c r="HH259" s="63"/>
      <c r="HI259" s="63"/>
      <c r="HJ259" s="63"/>
      <c r="HK259" s="63"/>
      <c r="HL259" s="63"/>
      <c r="HM259" s="63"/>
      <c r="HN259" s="63"/>
      <c r="HO259" s="63"/>
      <c r="HP259" s="63"/>
      <c r="HQ259" s="63"/>
      <c r="HR259" s="63"/>
      <c r="HS259" s="63"/>
      <c r="HT259" s="63"/>
      <c r="HU259" s="63"/>
      <c r="HV259" s="63"/>
      <c r="HW259" s="63"/>
      <c r="HX259" s="63"/>
      <c r="HY259" s="63"/>
      <c r="HZ259" s="63"/>
      <c r="IA259" s="63"/>
      <c r="IB259" s="63"/>
      <c r="IC259" s="63"/>
      <c r="ID259" s="63"/>
      <c r="IE259" s="63"/>
    </row>
    <row r="260" spans="1:239" ht="17" hidden="1" customHeight="1" outlineLevel="1" x14ac:dyDescent="0.15">
      <c r="ED260" s="63"/>
      <c r="EE260" s="63"/>
      <c r="EF260" s="63"/>
      <c r="EG260" s="63"/>
      <c r="EH260" s="63"/>
      <c r="EI260" s="63"/>
      <c r="EJ260" s="63"/>
      <c r="EK260" s="63"/>
      <c r="EL260" s="63"/>
      <c r="EM260" s="63"/>
      <c r="EN260" s="63"/>
      <c r="EO260" s="63"/>
      <c r="EP260" s="63"/>
      <c r="EQ260" s="63"/>
      <c r="ER260" s="63"/>
      <c r="ES260" s="63"/>
      <c r="ET260" s="63"/>
      <c r="EU260" s="63"/>
      <c r="EV260" s="63"/>
      <c r="EW260" s="63"/>
      <c r="EX260" s="63"/>
      <c r="EY260" s="63"/>
      <c r="EZ260" s="63"/>
      <c r="FA260" s="63"/>
      <c r="FB260" s="63"/>
      <c r="FC260" s="63"/>
      <c r="FD260" s="63"/>
      <c r="FE260" s="63"/>
      <c r="FF260" s="63"/>
      <c r="FG260" s="63"/>
      <c r="FH260" s="63"/>
      <c r="FI260" s="63"/>
      <c r="FJ260" s="63"/>
      <c r="FK260" s="63"/>
      <c r="FL260" s="63"/>
      <c r="FM260" s="63"/>
      <c r="FN260" s="63"/>
      <c r="FO260" s="63"/>
      <c r="FP260" s="63"/>
      <c r="FQ260" s="63"/>
      <c r="FR260" s="63"/>
      <c r="FS260" s="63"/>
      <c r="FT260" s="63"/>
      <c r="FU260" s="63"/>
      <c r="FV260" s="63"/>
      <c r="FW260" s="63"/>
      <c r="FX260" s="63"/>
      <c r="FY260" s="63"/>
      <c r="FZ260" s="63"/>
      <c r="GA260" s="63"/>
      <c r="GB260" s="63"/>
      <c r="GC260" s="63"/>
      <c r="GD260" s="63"/>
      <c r="GE260" s="63"/>
      <c r="GF260" s="63"/>
      <c r="GG260" s="63"/>
      <c r="GH260" s="63"/>
      <c r="GI260" s="63"/>
      <c r="GJ260" s="63"/>
      <c r="GK260" s="63"/>
      <c r="GL260" s="63"/>
      <c r="GM260" s="63"/>
      <c r="GN260" s="63"/>
      <c r="GO260" s="63"/>
      <c r="GP260" s="63"/>
      <c r="GQ260" s="63"/>
      <c r="GR260" s="63"/>
      <c r="GS260" s="63"/>
      <c r="GT260" s="63"/>
      <c r="GU260" s="63"/>
      <c r="GV260" s="63"/>
      <c r="GW260" s="63"/>
      <c r="GX260" s="63"/>
      <c r="GY260" s="63"/>
      <c r="GZ260" s="63"/>
      <c r="HA260" s="63"/>
      <c r="HB260" s="63"/>
      <c r="HC260" s="63"/>
      <c r="HD260" s="63"/>
      <c r="HE260" s="63"/>
      <c r="HF260" s="63"/>
      <c r="HG260" s="63"/>
      <c r="HH260" s="63"/>
      <c r="HI260" s="63"/>
      <c r="HJ260" s="63"/>
      <c r="HK260" s="63"/>
      <c r="HL260" s="63"/>
      <c r="HM260" s="63"/>
      <c r="HN260" s="63"/>
      <c r="HO260" s="63"/>
      <c r="HP260" s="63"/>
      <c r="HQ260" s="63"/>
      <c r="HR260" s="63"/>
      <c r="HS260" s="63"/>
      <c r="HT260" s="63"/>
      <c r="HU260" s="63"/>
      <c r="HV260" s="63"/>
      <c r="HW260" s="63"/>
      <c r="HX260" s="63"/>
      <c r="HY260" s="63"/>
      <c r="HZ260" s="63"/>
      <c r="IA260" s="63"/>
      <c r="IB260" s="63"/>
      <c r="IC260" s="63"/>
      <c r="ID260" s="63"/>
      <c r="IE260" s="63"/>
    </row>
    <row r="261" spans="1:239" ht="17" hidden="1" customHeight="1" outlineLevel="1" x14ac:dyDescent="0.15">
      <c r="D261" s="367" t="s">
        <v>21</v>
      </c>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288"/>
      <c r="AH261" s="1592">
        <f>Z41</f>
        <v>0</v>
      </c>
      <c r="AI261" s="1592"/>
      <c r="AJ261" s="1592"/>
      <c r="AK261" s="1592"/>
      <c r="AL261" s="1592" t="s">
        <v>22</v>
      </c>
      <c r="AM261" s="289"/>
      <c r="AN261" s="63"/>
      <c r="AQ261" s="63"/>
      <c r="AR261" s="63"/>
      <c r="AS261" s="63"/>
      <c r="AT261" s="63"/>
      <c r="AU261" s="63"/>
      <c r="AV261" s="63"/>
      <c r="AW261" s="63"/>
      <c r="AX261" s="63"/>
      <c r="AY261" s="288"/>
      <c r="BA261" s="1592">
        <f>AS41</f>
        <v>0</v>
      </c>
      <c r="BB261" s="1592"/>
      <c r="BC261" s="1592"/>
      <c r="BD261" s="1592"/>
      <c r="BE261" s="1592" t="s">
        <v>22</v>
      </c>
      <c r="BF261" s="63"/>
      <c r="ED261" s="63"/>
      <c r="EE261" s="63"/>
      <c r="EF261" s="63"/>
      <c r="EG261" s="63"/>
      <c r="EH261" s="63"/>
      <c r="EI261" s="63"/>
      <c r="EJ261" s="63"/>
      <c r="EK261" s="63"/>
      <c r="EL261" s="63"/>
      <c r="EM261" s="63"/>
      <c r="EN261" s="63"/>
      <c r="EO261" s="63"/>
      <c r="EP261" s="63"/>
      <c r="EQ261" s="63"/>
      <c r="ER261" s="63"/>
      <c r="ES261" s="63"/>
      <c r="ET261" s="63"/>
      <c r="EU261" s="63"/>
      <c r="EV261" s="63"/>
      <c r="EW261" s="63"/>
      <c r="EX261" s="63"/>
      <c r="EY261" s="63"/>
      <c r="EZ261" s="63"/>
      <c r="FA261" s="63"/>
      <c r="FB261" s="63"/>
      <c r="FC261" s="63"/>
      <c r="FD261" s="63"/>
      <c r="FE261" s="63"/>
      <c r="FF261" s="63"/>
      <c r="FG261" s="63"/>
      <c r="FH261" s="63"/>
      <c r="FI261" s="63"/>
      <c r="FJ261" s="63"/>
      <c r="FK261" s="63"/>
      <c r="FL261" s="63"/>
      <c r="FM261" s="63"/>
      <c r="FN261" s="63"/>
      <c r="FO261" s="63"/>
      <c r="FP261" s="63"/>
      <c r="FQ261" s="63"/>
      <c r="FR261" s="63"/>
      <c r="FS261" s="63"/>
      <c r="FT261" s="63"/>
      <c r="FU261" s="63"/>
      <c r="FV261" s="63"/>
      <c r="FW261" s="63"/>
      <c r="FX261" s="63"/>
      <c r="FY261" s="63"/>
      <c r="FZ261" s="63"/>
      <c r="GA261" s="63"/>
      <c r="GB261" s="63"/>
      <c r="GC261" s="63"/>
      <c r="GD261" s="63"/>
      <c r="GE261" s="63"/>
      <c r="GF261" s="63"/>
      <c r="GG261" s="63"/>
      <c r="GH261" s="63"/>
      <c r="GI261" s="63"/>
      <c r="GJ261" s="63"/>
      <c r="GK261" s="63"/>
      <c r="GL261" s="63"/>
      <c r="GM261" s="63"/>
      <c r="GN261" s="63"/>
      <c r="GO261" s="63"/>
      <c r="GP261" s="63"/>
      <c r="GQ261" s="63"/>
      <c r="GR261" s="63"/>
      <c r="GS261" s="63"/>
      <c r="GT261" s="63"/>
      <c r="GU261" s="63"/>
      <c r="GV261" s="63"/>
      <c r="GW261" s="63"/>
      <c r="GX261" s="63"/>
      <c r="GY261" s="63"/>
      <c r="GZ261" s="63"/>
      <c r="HA261" s="63"/>
      <c r="HB261" s="63"/>
      <c r="HC261" s="63"/>
      <c r="HD261" s="63"/>
      <c r="HE261" s="63"/>
      <c r="HF261" s="63"/>
      <c r="HG261" s="63"/>
      <c r="HH261" s="63"/>
      <c r="HI261" s="63"/>
      <c r="HJ261" s="63"/>
      <c r="HK261" s="63"/>
      <c r="HL261" s="63"/>
      <c r="HM261" s="63"/>
      <c r="HN261" s="63"/>
      <c r="HO261" s="63"/>
      <c r="HP261" s="63"/>
      <c r="HQ261" s="63"/>
      <c r="HR261" s="63"/>
      <c r="HS261" s="63"/>
      <c r="HT261" s="63"/>
      <c r="HU261" s="63"/>
      <c r="HV261" s="63"/>
      <c r="HW261" s="63"/>
      <c r="HX261" s="63"/>
      <c r="HY261" s="63"/>
      <c r="HZ261" s="63"/>
      <c r="IA261" s="63"/>
      <c r="IB261" s="63"/>
      <c r="IC261" s="63"/>
      <c r="ID261" s="63"/>
      <c r="IE261" s="63"/>
    </row>
    <row r="262" spans="1:239" ht="17" hidden="1" customHeight="1" outlineLevel="1" x14ac:dyDescent="0.15">
      <c r="D262" s="427" t="str">
        <f>X!$C$208</f>
        <v>Consumo misto svizzero</v>
      </c>
      <c r="E262" s="66"/>
      <c r="F262" s="66"/>
      <c r="G262" s="66"/>
      <c r="H262" s="66"/>
      <c r="I262" s="66"/>
      <c r="J262" s="66"/>
      <c r="K262" s="66"/>
      <c r="L262" s="66"/>
      <c r="M262" s="66"/>
      <c r="N262" s="66"/>
      <c r="O262" s="66"/>
      <c r="P262" s="66"/>
      <c r="Q262" s="66"/>
      <c r="R262" s="66"/>
      <c r="S262" s="66" t="s">
        <v>35</v>
      </c>
      <c r="T262" s="66"/>
      <c r="U262" s="66"/>
      <c r="V262" s="66"/>
      <c r="W262" s="66"/>
      <c r="X262" s="66"/>
      <c r="Y262" s="66"/>
      <c r="Z262" s="66"/>
      <c r="AA262" s="66"/>
      <c r="AB262" s="1602">
        <v>0.128</v>
      </c>
      <c r="AC262" s="1602"/>
      <c r="AD262" s="1602"/>
      <c r="AE262" s="1602"/>
      <c r="AF262" s="1602"/>
      <c r="AH262" s="1590">
        <f>IF(D262=AH$261,AB262,0)</f>
        <v>0</v>
      </c>
      <c r="AI262" s="1590"/>
      <c r="AJ262" s="1590"/>
      <c r="AK262" s="1590"/>
      <c r="AL262" s="1590">
        <v>0</v>
      </c>
      <c r="AM262" s="236"/>
      <c r="AN262" s="66"/>
      <c r="AQ262" s="66"/>
      <c r="AR262" s="66"/>
      <c r="AS262" s="66"/>
      <c r="AT262" s="66"/>
      <c r="AU262" s="1590"/>
      <c r="AV262" s="1590"/>
      <c r="AW262" s="1590"/>
      <c r="AX262" s="1590"/>
      <c r="AY262" s="1590"/>
      <c r="BA262" s="1590">
        <f>IF(D262=BA$261,AB262,0)</f>
        <v>0</v>
      </c>
      <c r="BB262" s="1590"/>
      <c r="BC262" s="1590"/>
      <c r="BD262" s="1590"/>
      <c r="BE262" s="1590">
        <v>0</v>
      </c>
      <c r="BF262" s="66"/>
      <c r="ED262" s="63"/>
      <c r="EE262" s="63"/>
      <c r="EF262" s="63"/>
      <c r="EG262" s="63"/>
      <c r="EH262" s="63"/>
      <c r="EI262" s="63"/>
      <c r="EJ262" s="63"/>
      <c r="EK262" s="63"/>
      <c r="EL262" s="63"/>
      <c r="EM262" s="63"/>
      <c r="EN262" s="63"/>
      <c r="EO262" s="63"/>
      <c r="EP262" s="63"/>
      <c r="EQ262" s="63"/>
      <c r="ER262" s="63"/>
      <c r="ES262" s="63"/>
      <c r="ET262" s="63"/>
      <c r="EU262" s="63"/>
      <c r="EV262" s="63"/>
      <c r="EW262" s="63"/>
      <c r="EX262" s="63"/>
      <c r="EY262" s="63"/>
      <c r="EZ262" s="63"/>
      <c r="FA262" s="63"/>
      <c r="FB262" s="63"/>
      <c r="FC262" s="63"/>
      <c r="FD262" s="63"/>
      <c r="FE262" s="63"/>
      <c r="FF262" s="63"/>
      <c r="FG262" s="63"/>
      <c r="FH262" s="63"/>
      <c r="FI262" s="63"/>
      <c r="FJ262" s="63"/>
      <c r="FK262" s="63"/>
      <c r="FL262" s="63"/>
      <c r="FM262" s="63"/>
      <c r="FN262" s="63"/>
      <c r="FO262" s="63"/>
      <c r="FP262" s="63"/>
      <c r="FQ262" s="63"/>
      <c r="FR262" s="63"/>
      <c r="FS262" s="63"/>
      <c r="FT262" s="63"/>
      <c r="FU262" s="63"/>
      <c r="FV262" s="63"/>
      <c r="FW262" s="63"/>
      <c r="FX262" s="63"/>
      <c r="FY262" s="63"/>
      <c r="FZ262" s="63"/>
      <c r="GA262" s="63"/>
      <c r="GB262" s="63"/>
      <c r="GC262" s="63"/>
      <c r="GD262" s="63"/>
      <c r="GE262" s="63"/>
      <c r="GF262" s="63"/>
      <c r="GG262" s="63"/>
      <c r="GH262" s="63"/>
      <c r="GI262" s="63"/>
      <c r="GJ262" s="63"/>
      <c r="GK262" s="63"/>
      <c r="GL262" s="63"/>
      <c r="GM262" s="63"/>
      <c r="GN262" s="63"/>
      <c r="GO262" s="63"/>
      <c r="GP262" s="63"/>
      <c r="GQ262" s="63"/>
      <c r="GR262" s="63"/>
      <c r="GS262" s="63"/>
      <c r="GT262" s="63"/>
      <c r="GU262" s="63"/>
      <c r="GV262" s="63"/>
      <c r="GW262" s="63"/>
      <c r="GX262" s="63"/>
      <c r="GY262" s="63"/>
      <c r="GZ262" s="63"/>
      <c r="HA262" s="63"/>
      <c r="HB262" s="63"/>
      <c r="HC262" s="63"/>
      <c r="HD262" s="63"/>
      <c r="HE262" s="63"/>
      <c r="HF262" s="63"/>
      <c r="HG262" s="63"/>
      <c r="HH262" s="63"/>
      <c r="HI262" s="63"/>
      <c r="HJ262" s="63"/>
      <c r="HK262" s="63"/>
      <c r="HL262" s="63"/>
      <c r="HM262" s="63"/>
      <c r="HN262" s="63"/>
      <c r="HO262" s="63"/>
      <c r="HP262" s="63"/>
      <c r="HQ262" s="63"/>
      <c r="HR262" s="63"/>
      <c r="HS262" s="63"/>
      <c r="HT262" s="63"/>
      <c r="HU262" s="63"/>
      <c r="HV262" s="63"/>
      <c r="HW262" s="63"/>
      <c r="HX262" s="63"/>
      <c r="HY262" s="63"/>
      <c r="HZ262" s="63"/>
      <c r="IA262" s="63"/>
      <c r="IB262" s="63"/>
      <c r="IC262" s="63"/>
      <c r="ID262" s="63"/>
      <c r="IE262" s="63"/>
    </row>
    <row r="263" spans="1:239" ht="17" hidden="1" customHeight="1" outlineLevel="1" x14ac:dyDescent="0.15">
      <c r="D263" s="427" t="str">
        <f>X!C300</f>
        <v>Mix elettrico svizzero.</v>
      </c>
      <c r="E263" s="66"/>
      <c r="F263" s="66"/>
      <c r="G263" s="66"/>
      <c r="H263" s="66"/>
      <c r="I263" s="66"/>
      <c r="J263" s="66"/>
      <c r="K263" s="66"/>
      <c r="L263" s="66"/>
      <c r="M263" s="66"/>
      <c r="N263" s="66"/>
      <c r="O263" s="66"/>
      <c r="P263" s="66"/>
      <c r="Q263" s="66"/>
      <c r="R263" s="66"/>
      <c r="S263" s="66" t="s">
        <v>35</v>
      </c>
      <c r="T263" s="66"/>
      <c r="U263" s="66"/>
      <c r="V263" s="66"/>
      <c r="W263" s="66"/>
      <c r="X263" s="66"/>
      <c r="Y263" s="66"/>
      <c r="Z263" s="66"/>
      <c r="AA263" s="66"/>
      <c r="AB263" s="1602">
        <v>2.9600000000000001E-2</v>
      </c>
      <c r="AC263" s="1602"/>
      <c r="AD263" s="1602"/>
      <c r="AE263" s="1602"/>
      <c r="AF263" s="1602"/>
      <c r="AH263" s="1590">
        <f>IF(D263=AH$261,AB263,0)</f>
        <v>0</v>
      </c>
      <c r="AI263" s="1590"/>
      <c r="AJ263" s="1590"/>
      <c r="AK263" s="1590"/>
      <c r="AL263" s="1590">
        <v>0</v>
      </c>
      <c r="AM263" s="236"/>
      <c r="AN263" s="66"/>
      <c r="AQ263" s="66"/>
      <c r="AR263" s="66"/>
      <c r="AS263" s="66"/>
      <c r="AT263" s="66"/>
      <c r="AU263" s="1590"/>
      <c r="AV263" s="1590"/>
      <c r="AW263" s="1590"/>
      <c r="AX263" s="1590"/>
      <c r="AY263" s="1590"/>
      <c r="BA263" s="1590">
        <f>IF(D263=BA$261,AB263,0)</f>
        <v>0</v>
      </c>
      <c r="BB263" s="1590"/>
      <c r="BC263" s="1590"/>
      <c r="BD263" s="1590"/>
      <c r="BE263" s="1590">
        <v>0</v>
      </c>
      <c r="BF263" s="66"/>
      <c r="ED263" s="63"/>
      <c r="EE263" s="63"/>
      <c r="EF263" s="63"/>
      <c r="EG263" s="63"/>
      <c r="EH263" s="63"/>
      <c r="EI263" s="63"/>
      <c r="EJ263" s="63"/>
      <c r="EK263" s="63"/>
      <c r="EL263" s="63"/>
      <c r="EM263" s="63"/>
      <c r="EN263" s="63"/>
      <c r="EO263" s="63"/>
      <c r="EP263" s="63"/>
      <c r="EQ263" s="63"/>
      <c r="ER263" s="63"/>
      <c r="ES263" s="63"/>
      <c r="ET263" s="63"/>
      <c r="EU263" s="63"/>
      <c r="EV263" s="63"/>
      <c r="EW263" s="63"/>
      <c r="EX263" s="63"/>
      <c r="EY263" s="63"/>
      <c r="EZ263" s="63"/>
      <c r="FA263" s="63"/>
      <c r="FB263" s="63"/>
      <c r="FC263" s="63"/>
      <c r="FD263" s="63"/>
      <c r="FE263" s="63"/>
      <c r="FF263" s="63"/>
      <c r="FG263" s="63"/>
      <c r="FH263" s="63"/>
      <c r="FI263" s="63"/>
      <c r="FJ263" s="63"/>
      <c r="FK263" s="63"/>
      <c r="FL263" s="63"/>
      <c r="FM263" s="63"/>
      <c r="FN263" s="63"/>
      <c r="FO263" s="63"/>
      <c r="FP263" s="63"/>
      <c r="FQ263" s="63"/>
      <c r="FR263" s="63"/>
      <c r="FS263" s="63"/>
      <c r="FT263" s="63"/>
      <c r="FU263" s="63"/>
      <c r="FV263" s="63"/>
      <c r="FW263" s="63"/>
      <c r="FX263" s="63"/>
      <c r="FY263" s="63"/>
      <c r="FZ263" s="63"/>
      <c r="GA263" s="63"/>
      <c r="GB263" s="63"/>
      <c r="GC263" s="63"/>
      <c r="GD263" s="63"/>
      <c r="GE263" s="63"/>
      <c r="GF263" s="63"/>
      <c r="GG263" s="63"/>
      <c r="GH263" s="63"/>
      <c r="GI263" s="63"/>
      <c r="GJ263" s="63"/>
      <c r="GK263" s="63"/>
      <c r="GL263" s="63"/>
      <c r="GM263" s="63"/>
      <c r="GN263" s="63"/>
      <c r="GO263" s="63"/>
      <c r="GP263" s="63"/>
      <c r="GQ263" s="63"/>
      <c r="GR263" s="63"/>
      <c r="GS263" s="63"/>
      <c r="GT263" s="63"/>
      <c r="GU263" s="63"/>
      <c r="GV263" s="63"/>
      <c r="GW263" s="63"/>
      <c r="GX263" s="63"/>
      <c r="GY263" s="63"/>
      <c r="GZ263" s="63"/>
      <c r="HA263" s="63"/>
      <c r="HB263" s="63"/>
      <c r="HC263" s="63"/>
      <c r="HD263" s="63"/>
      <c r="HE263" s="63"/>
      <c r="HF263" s="63"/>
      <c r="HG263" s="63"/>
      <c r="HH263" s="63"/>
      <c r="HI263" s="63"/>
      <c r="HJ263" s="63"/>
      <c r="HK263" s="63"/>
      <c r="HL263" s="63"/>
      <c r="HM263" s="63"/>
      <c r="HN263" s="63"/>
      <c r="HO263" s="63"/>
      <c r="HP263" s="63"/>
      <c r="HQ263" s="63"/>
      <c r="HR263" s="63"/>
      <c r="HS263" s="63"/>
      <c r="HT263" s="63"/>
      <c r="HU263" s="63"/>
      <c r="HV263" s="63"/>
      <c r="HW263" s="63"/>
      <c r="HX263" s="63"/>
      <c r="HY263" s="63"/>
      <c r="HZ263" s="63"/>
      <c r="IA263" s="63"/>
      <c r="IB263" s="63"/>
      <c r="IC263" s="63"/>
      <c r="ID263" s="63"/>
      <c r="IE263" s="63"/>
    </row>
    <row r="264" spans="1:239" ht="17" hidden="1" customHeight="1" outlineLevel="1" x14ac:dyDescent="0.15">
      <c r="D264" s="427" t="str">
        <f>X!$C$108</f>
        <v>Misto elettricità UE (DE)</v>
      </c>
      <c r="E264" s="66"/>
      <c r="F264" s="66"/>
      <c r="G264" s="66"/>
      <c r="H264" s="66"/>
      <c r="I264" s="66"/>
      <c r="J264" s="66"/>
      <c r="K264" s="66"/>
      <c r="L264" s="66"/>
      <c r="M264" s="66"/>
      <c r="N264" s="66"/>
      <c r="O264" s="66"/>
      <c r="P264" s="66"/>
      <c r="Q264" s="66"/>
      <c r="R264" s="66"/>
      <c r="S264" s="66" t="s">
        <v>35</v>
      </c>
      <c r="T264" s="66"/>
      <c r="U264" s="66"/>
      <c r="V264" s="66"/>
      <c r="W264" s="66"/>
      <c r="X264" s="66"/>
      <c r="Y264" s="66"/>
      <c r="Z264" s="66"/>
      <c r="AA264" s="66"/>
      <c r="AB264" s="1602">
        <v>0.47099999999999997</v>
      </c>
      <c r="AC264" s="1602"/>
      <c r="AD264" s="1602"/>
      <c r="AE264" s="1602"/>
      <c r="AF264" s="1602"/>
      <c r="AH264" s="1590">
        <f>IF(D264=AH$261,AB264,0)</f>
        <v>0</v>
      </c>
      <c r="AI264" s="1590"/>
      <c r="AJ264" s="1590"/>
      <c r="AK264" s="1590"/>
      <c r="AL264" s="1590">
        <v>0</v>
      </c>
      <c r="AM264" s="236"/>
      <c r="AN264" s="66"/>
      <c r="AQ264" s="66"/>
      <c r="AR264" s="66"/>
      <c r="AS264" s="66"/>
      <c r="AT264" s="66"/>
      <c r="AU264" s="1590"/>
      <c r="AV264" s="1590"/>
      <c r="AW264" s="1590"/>
      <c r="AX264" s="1590"/>
      <c r="AY264" s="1590"/>
      <c r="BA264" s="1590">
        <f>IF(D264=BA$261,AB264,0)</f>
        <v>0</v>
      </c>
      <c r="BB264" s="1590"/>
      <c r="BC264" s="1590"/>
      <c r="BD264" s="1590"/>
      <c r="BE264" s="1590">
        <v>0</v>
      </c>
      <c r="BF264" s="66"/>
      <c r="ED264" s="63"/>
      <c r="EE264" s="63"/>
      <c r="EF264" s="63"/>
      <c r="EG264" s="63"/>
      <c r="EH264" s="63"/>
      <c r="EI264" s="63"/>
      <c r="EJ264" s="63"/>
      <c r="EK264" s="63"/>
      <c r="EL264" s="63"/>
      <c r="EM264" s="63"/>
      <c r="EN264" s="63"/>
      <c r="EO264" s="63"/>
      <c r="EP264" s="63"/>
      <c r="EQ264" s="63"/>
      <c r="ER264" s="63"/>
      <c r="ES264" s="63"/>
      <c r="ET264" s="63"/>
      <c r="EU264" s="63"/>
      <c r="EV264" s="63"/>
      <c r="EW264" s="63"/>
      <c r="EX264" s="63"/>
      <c r="EY264" s="63"/>
      <c r="EZ264" s="63"/>
      <c r="FA264" s="63"/>
      <c r="FB264" s="63"/>
      <c r="FC264" s="63"/>
      <c r="FD264" s="63"/>
      <c r="FE264" s="63"/>
      <c r="FF264" s="63"/>
      <c r="FG264" s="63"/>
      <c r="FH264" s="63"/>
      <c r="FI264" s="63"/>
      <c r="FJ264" s="63"/>
      <c r="FK264" s="63"/>
      <c r="FL264" s="63"/>
      <c r="FM264" s="63"/>
      <c r="FN264" s="63"/>
      <c r="FO264" s="63"/>
      <c r="FP264" s="63"/>
      <c r="FQ264" s="63"/>
      <c r="FR264" s="63"/>
      <c r="FS264" s="63"/>
      <c r="FT264" s="63"/>
      <c r="FU264" s="63"/>
      <c r="FV264" s="63"/>
      <c r="FW264" s="63"/>
      <c r="FX264" s="63"/>
      <c r="FY264" s="63"/>
      <c r="FZ264" s="63"/>
      <c r="GA264" s="63"/>
      <c r="GB264" s="63"/>
      <c r="GC264" s="63"/>
      <c r="GD264" s="63"/>
      <c r="GE264" s="63"/>
      <c r="GF264" s="63"/>
      <c r="GG264" s="63"/>
      <c r="GH264" s="63"/>
      <c r="GI264" s="63"/>
      <c r="GJ264" s="63"/>
      <c r="GK264" s="63"/>
      <c r="GL264" s="63"/>
      <c r="GM264" s="63"/>
      <c r="GN264" s="63"/>
      <c r="GO264" s="63"/>
      <c r="GP264" s="63"/>
      <c r="GQ264" s="63"/>
      <c r="GR264" s="63"/>
      <c r="GS264" s="63"/>
      <c r="GT264" s="63"/>
      <c r="GU264" s="63"/>
      <c r="GV264" s="63"/>
      <c r="GW264" s="63"/>
      <c r="GX264" s="63"/>
      <c r="GY264" s="63"/>
      <c r="GZ264" s="63"/>
      <c r="HA264" s="63"/>
      <c r="HB264" s="63"/>
      <c r="HC264" s="63"/>
      <c r="HD264" s="63"/>
      <c r="HE264" s="63"/>
      <c r="HF264" s="63"/>
      <c r="HG264" s="63"/>
      <c r="HH264" s="63"/>
      <c r="HI264" s="63"/>
      <c r="HJ264" s="63"/>
      <c r="HK264" s="63"/>
      <c r="HL264" s="63"/>
      <c r="HM264" s="63"/>
      <c r="HN264" s="63"/>
      <c r="HO264" s="63"/>
      <c r="HP264" s="63"/>
      <c r="HQ264" s="63"/>
      <c r="HR264" s="63"/>
      <c r="HS264" s="63"/>
      <c r="HT264" s="63"/>
      <c r="HU264" s="63"/>
      <c r="HV264" s="63"/>
      <c r="HW264" s="63"/>
      <c r="HX264" s="63"/>
      <c r="HY264" s="63"/>
      <c r="HZ264" s="63"/>
      <c r="IA264" s="63"/>
      <c r="IB264" s="63"/>
      <c r="IC264" s="63"/>
      <c r="ID264" s="63"/>
      <c r="IE264" s="63"/>
    </row>
    <row r="265" spans="1:239" ht="17" hidden="1" customHeight="1" outlineLevel="1" x14ac:dyDescent="0.15">
      <c r="D265" s="427" t="str">
        <f>X!$C$186</f>
        <v>Fornitori Mix di elettricità Garanzia di origine</v>
      </c>
      <c r="E265" s="66"/>
      <c r="F265" s="66"/>
      <c r="G265" s="66"/>
      <c r="H265" s="66"/>
      <c r="I265" s="66"/>
      <c r="J265" s="66"/>
      <c r="K265" s="66"/>
      <c r="L265" s="66"/>
      <c r="M265" s="66"/>
      <c r="N265" s="66"/>
      <c r="O265" s="66"/>
      <c r="P265" s="66"/>
      <c r="Q265" s="66"/>
      <c r="R265" s="66"/>
      <c r="S265" s="66" t="s">
        <v>35</v>
      </c>
      <c r="T265" s="66"/>
      <c r="U265" s="66"/>
      <c r="V265" s="66"/>
      <c r="W265" s="66"/>
      <c r="X265" s="66"/>
      <c r="Y265" s="66"/>
      <c r="Z265" s="66"/>
      <c r="AA265" s="66"/>
      <c r="AB265" s="1602">
        <v>5.4699999999999999E-2</v>
      </c>
      <c r="AC265" s="1602"/>
      <c r="AD265" s="1602"/>
      <c r="AE265" s="1602"/>
      <c r="AF265" s="1602"/>
      <c r="AH265" s="1590">
        <f>IF(D265=AH$261,AB265,0)</f>
        <v>0</v>
      </c>
      <c r="AI265" s="1590"/>
      <c r="AJ265" s="1590"/>
      <c r="AK265" s="1590"/>
      <c r="AL265" s="1590">
        <v>0</v>
      </c>
      <c r="AM265" s="236"/>
      <c r="AN265" s="66"/>
      <c r="AQ265" s="66"/>
      <c r="AR265" s="66"/>
      <c r="AS265" s="66"/>
      <c r="AT265" s="66"/>
      <c r="AU265" s="1590"/>
      <c r="AV265" s="1590"/>
      <c r="AW265" s="1590"/>
      <c r="AX265" s="1590"/>
      <c r="AY265" s="1590"/>
      <c r="BA265" s="1590">
        <f>IF(D265=BA$261,AB265,0)</f>
        <v>0</v>
      </c>
      <c r="BB265" s="1590"/>
      <c r="BC265" s="1590"/>
      <c r="BD265" s="1590"/>
      <c r="BE265" s="1590">
        <v>0</v>
      </c>
      <c r="BF265" s="66"/>
      <c r="ED265" s="63"/>
      <c r="EE265" s="63"/>
      <c r="EF265" s="63"/>
      <c r="EG265" s="63"/>
      <c r="EH265" s="63"/>
      <c r="EI265" s="63"/>
      <c r="EJ265" s="63"/>
      <c r="EK265" s="63"/>
      <c r="EL265" s="63"/>
      <c r="EM265" s="63"/>
      <c r="EN265" s="63"/>
      <c r="EO265" s="63"/>
      <c r="EP265" s="63"/>
      <c r="EQ265" s="63"/>
      <c r="ER265" s="63"/>
      <c r="ES265" s="63"/>
      <c r="ET265" s="63"/>
      <c r="EU265" s="63"/>
      <c r="EV265" s="63"/>
      <c r="EW265" s="63"/>
      <c r="EX265" s="63"/>
      <c r="EY265" s="63"/>
      <c r="EZ265" s="63"/>
      <c r="FA265" s="63"/>
      <c r="FB265" s="63"/>
      <c r="FC265" s="63"/>
      <c r="FD265" s="63"/>
      <c r="FE265" s="63"/>
      <c r="FF265" s="63"/>
      <c r="FG265" s="63"/>
      <c r="FH265" s="63"/>
      <c r="FI265" s="63"/>
      <c r="FJ265" s="63"/>
      <c r="FK265" s="63"/>
      <c r="FL265" s="63"/>
      <c r="FM265" s="63"/>
      <c r="FN265" s="63"/>
      <c r="FO265" s="63"/>
      <c r="FP265" s="63"/>
      <c r="FQ265" s="63"/>
      <c r="FR265" s="63"/>
      <c r="FS265" s="63"/>
      <c r="FT265" s="63"/>
      <c r="FU265" s="63"/>
      <c r="FV265" s="63"/>
      <c r="FW265" s="63"/>
      <c r="FX265" s="63"/>
      <c r="FY265" s="63"/>
      <c r="FZ265" s="63"/>
      <c r="GA265" s="63"/>
      <c r="GB265" s="63"/>
      <c r="GC265" s="63"/>
      <c r="GD265" s="63"/>
      <c r="GE265" s="63"/>
      <c r="GF265" s="63"/>
      <c r="GG265" s="63"/>
      <c r="GH265" s="63"/>
      <c r="GI265" s="63"/>
      <c r="GJ265" s="63"/>
      <c r="GK265" s="63"/>
      <c r="GL265" s="63"/>
      <c r="GM265" s="63"/>
      <c r="GN265" s="63"/>
      <c r="GO265" s="63"/>
      <c r="GP265" s="63"/>
      <c r="GQ265" s="63"/>
      <c r="GR265" s="63"/>
      <c r="GS265" s="63"/>
      <c r="GT265" s="63"/>
      <c r="GU265" s="63"/>
      <c r="GV265" s="63"/>
      <c r="GW265" s="63"/>
      <c r="GX265" s="63"/>
      <c r="GY265" s="63"/>
      <c r="GZ265" s="63"/>
      <c r="HA265" s="63"/>
      <c r="HB265" s="63"/>
      <c r="HC265" s="63"/>
      <c r="HD265" s="63"/>
      <c r="HE265" s="63"/>
      <c r="HF265" s="63"/>
      <c r="HG265" s="63"/>
      <c r="HH265" s="63"/>
      <c r="HI265" s="63"/>
      <c r="HJ265" s="63"/>
      <c r="HK265" s="63"/>
      <c r="HL265" s="63"/>
      <c r="HM265" s="63"/>
      <c r="HN265" s="63"/>
      <c r="HO265" s="63"/>
      <c r="HP265" s="63"/>
      <c r="HQ265" s="63"/>
      <c r="HR265" s="63"/>
      <c r="HS265" s="63"/>
      <c r="HT265" s="63"/>
      <c r="HU265" s="63"/>
      <c r="HV265" s="63"/>
      <c r="HW265" s="63"/>
      <c r="HX265" s="63"/>
      <c r="HY265" s="63"/>
      <c r="HZ265" s="63"/>
      <c r="IA265" s="63"/>
      <c r="IB265" s="63"/>
      <c r="IC265" s="63"/>
      <c r="ID265" s="63"/>
      <c r="IE265" s="63"/>
    </row>
    <row r="266" spans="1:239" ht="17" hidden="1" customHeight="1" outlineLevel="1" x14ac:dyDescent="0.15">
      <c r="D266" s="427" t="str">
        <f>X!$C$185</f>
        <v>Prodotto elettrico svizzero da energia rinnovabile</v>
      </c>
      <c r="E266" s="66"/>
      <c r="F266" s="66"/>
      <c r="G266" s="66"/>
      <c r="H266" s="66"/>
      <c r="I266" s="66"/>
      <c r="J266" s="66"/>
      <c r="K266" s="66"/>
      <c r="L266" s="66"/>
      <c r="M266" s="66"/>
      <c r="N266" s="66"/>
      <c r="O266" s="66"/>
      <c r="P266" s="66"/>
      <c r="Q266" s="66"/>
      <c r="R266" s="66"/>
      <c r="S266" s="66" t="s">
        <v>35</v>
      </c>
      <c r="T266" s="66"/>
      <c r="U266" s="66"/>
      <c r="V266" s="66"/>
      <c r="W266" s="66"/>
      <c r="X266" s="66"/>
      <c r="Y266" s="66"/>
      <c r="Z266" s="66"/>
      <c r="AA266" s="66"/>
      <c r="AB266" s="1602">
        <v>1.5699999999999999E-2</v>
      </c>
      <c r="AC266" s="1602"/>
      <c r="AD266" s="1602"/>
      <c r="AE266" s="1602"/>
      <c r="AF266" s="1602"/>
      <c r="AH266" s="1590">
        <f>IF(D266=AH$261,AB266,0)</f>
        <v>0</v>
      </c>
      <c r="AI266" s="1590"/>
      <c r="AJ266" s="1590"/>
      <c r="AK266" s="1590"/>
      <c r="AL266" s="1590">
        <v>0</v>
      </c>
      <c r="AM266" s="236"/>
      <c r="AN266" s="66"/>
      <c r="AQ266" s="66"/>
      <c r="AR266" s="66"/>
      <c r="AS266" s="66"/>
      <c r="AT266" s="66"/>
      <c r="AU266" s="1590"/>
      <c r="AV266" s="1590"/>
      <c r="AW266" s="1590"/>
      <c r="AX266" s="1590"/>
      <c r="AY266" s="1590"/>
      <c r="BA266" s="1590">
        <f>IF(D266=BA$261,AB266,0)</f>
        <v>0</v>
      </c>
      <c r="BB266" s="1590"/>
      <c r="BC266" s="1590"/>
      <c r="BD266" s="1590"/>
      <c r="BE266" s="1590">
        <v>0</v>
      </c>
      <c r="BF266" s="66"/>
      <c r="ED266" s="63"/>
      <c r="EE266" s="63"/>
      <c r="EF266" s="63"/>
      <c r="EG266" s="63"/>
      <c r="EH266" s="63"/>
      <c r="EI266" s="63"/>
      <c r="EJ266" s="63"/>
      <c r="EK266" s="63"/>
      <c r="EL266" s="63"/>
      <c r="EM266" s="63"/>
      <c r="EN266" s="63"/>
      <c r="EO266" s="63"/>
      <c r="EP266" s="63"/>
      <c r="EQ266" s="63"/>
      <c r="ER266" s="63"/>
      <c r="ES266" s="63"/>
      <c r="ET266" s="63"/>
      <c r="EU266" s="63"/>
      <c r="EV266" s="63"/>
      <c r="EW266" s="63"/>
      <c r="EX266" s="63"/>
      <c r="EY266" s="63"/>
      <c r="EZ266" s="63"/>
      <c r="FA266" s="63"/>
      <c r="FB266" s="63"/>
      <c r="FC266" s="63"/>
      <c r="FD266" s="63"/>
      <c r="FE266" s="63"/>
      <c r="FF266" s="63"/>
      <c r="FG266" s="63"/>
      <c r="FH266" s="63"/>
      <c r="FI266" s="63"/>
      <c r="FJ266" s="63"/>
      <c r="FK266" s="63"/>
      <c r="FL266" s="63"/>
      <c r="FM266" s="63"/>
      <c r="FN266" s="63"/>
      <c r="FO266" s="63"/>
      <c r="FP266" s="63"/>
      <c r="FQ266" s="63"/>
      <c r="FR266" s="63"/>
      <c r="FS266" s="63"/>
      <c r="FT266" s="63"/>
      <c r="FU266" s="63"/>
      <c r="FV266" s="63"/>
      <c r="FW266" s="63"/>
      <c r="FX266" s="63"/>
      <c r="FY266" s="63"/>
      <c r="FZ266" s="63"/>
      <c r="GA266" s="63"/>
      <c r="GB266" s="63"/>
      <c r="GC266" s="63"/>
      <c r="GD266" s="63"/>
      <c r="GE266" s="63"/>
      <c r="GF266" s="63"/>
      <c r="GG266" s="63"/>
      <c r="GH266" s="63"/>
      <c r="GI266" s="63"/>
      <c r="GJ266" s="63"/>
      <c r="GK266" s="63"/>
      <c r="GL266" s="63"/>
      <c r="GM266" s="63"/>
      <c r="GN266" s="63"/>
      <c r="GO266" s="63"/>
      <c r="GP266" s="63"/>
      <c r="GQ266" s="63"/>
      <c r="GR266" s="63"/>
      <c r="GS266" s="63"/>
      <c r="GT266" s="63"/>
      <c r="GU266" s="63"/>
      <c r="GV266" s="63"/>
      <c r="GW266" s="63"/>
      <c r="GX266" s="63"/>
      <c r="GY266" s="63"/>
      <c r="GZ266" s="63"/>
      <c r="HA266" s="63"/>
      <c r="HB266" s="63"/>
      <c r="HC266" s="63"/>
      <c r="HD266" s="63"/>
      <c r="HE266" s="63"/>
      <c r="HF266" s="63"/>
      <c r="HG266" s="63"/>
      <c r="HH266" s="63"/>
      <c r="HI266" s="63"/>
      <c r="HJ266" s="63"/>
      <c r="HK266" s="63"/>
      <c r="HL266" s="63"/>
      <c r="HM266" s="63"/>
      <c r="HN266" s="63"/>
      <c r="HO266" s="63"/>
      <c r="HP266" s="63"/>
      <c r="HQ266" s="63"/>
      <c r="HR266" s="63"/>
      <c r="HS266" s="63"/>
      <c r="HT266" s="63"/>
      <c r="HU266" s="63"/>
      <c r="HV266" s="63"/>
      <c r="HW266" s="63"/>
      <c r="HX266" s="63"/>
      <c r="HY266" s="63"/>
      <c r="HZ266" s="63"/>
      <c r="IA266" s="63"/>
      <c r="IB266" s="63"/>
      <c r="IC266" s="63"/>
      <c r="ID266" s="63"/>
      <c r="IE266" s="63"/>
    </row>
    <row r="267" spans="1:239" s="179" customFormat="1" ht="17" hidden="1" customHeight="1" outlineLevel="1" x14ac:dyDescent="0.15">
      <c r="A267" s="62"/>
      <c r="D267" s="368" t="s">
        <v>69</v>
      </c>
      <c r="E267" s="205"/>
      <c r="F267" s="205"/>
      <c r="G267" s="205"/>
      <c r="H267" s="205"/>
      <c r="I267" s="205"/>
      <c r="J267" s="205"/>
      <c r="K267" s="205"/>
      <c r="L267" s="205"/>
      <c r="M267" s="205"/>
      <c r="N267" s="205"/>
      <c r="O267" s="205"/>
      <c r="P267" s="205"/>
      <c r="Q267" s="205"/>
      <c r="R267" s="205"/>
      <c r="S267" s="205"/>
      <c r="T267" s="205"/>
      <c r="U267" s="205"/>
      <c r="V267" s="205"/>
      <c r="W267" s="205"/>
      <c r="X267" s="205"/>
      <c r="Y267" s="205"/>
      <c r="Z267" s="205"/>
      <c r="AA267" s="205"/>
      <c r="AB267" s="1601"/>
      <c r="AC267" s="1601"/>
      <c r="AD267" s="1601"/>
      <c r="AE267" s="1601"/>
      <c r="AF267" s="1601"/>
      <c r="AH267" s="1601">
        <f>SUM(AH262:AL266)</f>
        <v>0</v>
      </c>
      <c r="AI267" s="1601"/>
      <c r="AJ267" s="1601"/>
      <c r="AK267" s="1601"/>
      <c r="AL267" s="1601"/>
      <c r="AM267" s="290"/>
      <c r="AN267" s="205"/>
      <c r="AQ267" s="205"/>
      <c r="AR267" s="205"/>
      <c r="AS267" s="205"/>
      <c r="AT267" s="205"/>
      <c r="AU267" s="1601"/>
      <c r="AV267" s="1601"/>
      <c r="AW267" s="1601"/>
      <c r="AX267" s="1601"/>
      <c r="AY267" s="1601"/>
      <c r="BA267" s="1601">
        <f>SUM(BA262:BE266)</f>
        <v>0</v>
      </c>
      <c r="BB267" s="1601"/>
      <c r="BC267" s="1601"/>
      <c r="BD267" s="1601"/>
      <c r="BE267" s="1601"/>
      <c r="BF267" s="205"/>
      <c r="BL267" s="62"/>
      <c r="BM267" s="62"/>
      <c r="BN267" s="62"/>
      <c r="BO267" s="62"/>
      <c r="BP267" s="62"/>
      <c r="BQ267" s="62"/>
      <c r="BR267" s="62"/>
      <c r="BS267" s="62"/>
      <c r="BT267" s="62"/>
      <c r="BU267" s="62"/>
      <c r="BV267" s="62"/>
      <c r="BW267" s="62"/>
      <c r="BX267" s="62"/>
      <c r="BY267" s="62"/>
      <c r="BZ267" s="62"/>
      <c r="CA267" s="62"/>
      <c r="CB267" s="62"/>
      <c r="CC267" s="62"/>
      <c r="CD267" s="62"/>
      <c r="CE267" s="62"/>
      <c r="CF267" s="62"/>
      <c r="CG267" s="62"/>
      <c r="CH267" s="62"/>
      <c r="CI267" s="62"/>
      <c r="CJ267" s="62"/>
      <c r="CK267" s="62"/>
      <c r="CL267" s="62"/>
      <c r="CM267" s="62"/>
      <c r="CN267" s="62"/>
      <c r="CO267" s="62"/>
      <c r="CP267" s="62"/>
      <c r="CQ267" s="62"/>
      <c r="CR267" s="62"/>
      <c r="CS267" s="62"/>
      <c r="CT267" s="62"/>
      <c r="CU267" s="62"/>
      <c r="CV267" s="62"/>
      <c r="CW267" s="62"/>
      <c r="CX267" s="62"/>
      <c r="CY267" s="62"/>
      <c r="CZ267" s="62"/>
      <c r="DA267" s="62"/>
      <c r="DB267" s="62"/>
      <c r="DC267" s="62"/>
      <c r="DD267" s="62"/>
      <c r="DE267" s="62"/>
      <c r="DF267" s="62"/>
      <c r="DG267" s="62"/>
      <c r="DH267" s="62"/>
      <c r="DI267" s="62"/>
      <c r="DJ267" s="62"/>
      <c r="DK267" s="62"/>
      <c r="DL267" s="62"/>
      <c r="DM267" s="62"/>
      <c r="DN267" s="62"/>
      <c r="DO267" s="62"/>
      <c r="DP267" s="62"/>
      <c r="DQ267" s="62"/>
      <c r="DR267" s="62"/>
      <c r="DS267" s="62"/>
      <c r="DT267" s="62"/>
      <c r="DU267" s="62"/>
      <c r="DV267" s="62"/>
      <c r="DW267" s="62"/>
      <c r="DX267" s="62"/>
      <c r="DY267" s="62"/>
      <c r="DZ267" s="62"/>
      <c r="EA267" s="62"/>
      <c r="EB267" s="62"/>
      <c r="EC267" s="63"/>
      <c r="ED267" s="63"/>
      <c r="EE267" s="63"/>
      <c r="EF267" s="63"/>
      <c r="EG267" s="63"/>
      <c r="EH267" s="63"/>
      <c r="EI267" s="63"/>
      <c r="EJ267" s="63"/>
      <c r="EK267" s="63"/>
      <c r="EL267" s="63"/>
      <c r="EM267" s="63"/>
      <c r="EN267" s="63"/>
      <c r="EO267" s="63"/>
      <c r="EP267" s="63"/>
      <c r="EQ267" s="63"/>
      <c r="ER267" s="63"/>
      <c r="ES267" s="63"/>
      <c r="ET267" s="63"/>
      <c r="EU267" s="63"/>
      <c r="EV267" s="63"/>
      <c r="EW267" s="63"/>
      <c r="EX267" s="63"/>
      <c r="EY267" s="63"/>
      <c r="EZ267" s="63"/>
      <c r="FA267" s="63"/>
      <c r="FB267" s="63"/>
      <c r="FC267" s="63"/>
      <c r="FD267" s="63"/>
      <c r="FE267" s="63"/>
      <c r="FF267" s="63"/>
      <c r="FG267" s="63"/>
      <c r="FH267" s="63"/>
      <c r="FI267" s="63"/>
      <c r="FJ267" s="63"/>
      <c r="FK267" s="63"/>
      <c r="FL267" s="63"/>
      <c r="FM267" s="63"/>
      <c r="FN267" s="63"/>
      <c r="FO267" s="63"/>
      <c r="FP267" s="63"/>
      <c r="FQ267" s="63"/>
      <c r="FR267" s="63"/>
      <c r="FS267" s="63"/>
      <c r="FT267" s="63"/>
      <c r="FU267" s="63"/>
      <c r="FV267" s="63"/>
      <c r="FW267" s="63"/>
      <c r="FX267" s="63"/>
      <c r="FY267" s="63"/>
      <c r="FZ267" s="63"/>
      <c r="GA267" s="63"/>
      <c r="GB267" s="63"/>
      <c r="GC267" s="63"/>
      <c r="GD267" s="63"/>
      <c r="GE267" s="63"/>
      <c r="GF267" s="63"/>
      <c r="GG267" s="63"/>
      <c r="GH267" s="63"/>
      <c r="GI267" s="63"/>
      <c r="GJ267" s="63"/>
      <c r="GK267" s="63"/>
      <c r="GL267" s="63"/>
      <c r="GM267" s="63"/>
      <c r="GN267" s="63"/>
      <c r="GO267" s="63"/>
      <c r="GP267" s="63"/>
      <c r="GQ267" s="63"/>
      <c r="GR267" s="63"/>
      <c r="GS267" s="63"/>
      <c r="GT267" s="63"/>
      <c r="GU267" s="63"/>
      <c r="GV267" s="63"/>
      <c r="GW267" s="63"/>
      <c r="GX267" s="63"/>
      <c r="GY267" s="63"/>
      <c r="GZ267" s="63"/>
      <c r="HA267" s="63"/>
      <c r="HB267" s="63"/>
      <c r="HC267" s="63"/>
      <c r="HD267" s="63"/>
      <c r="HE267" s="63"/>
      <c r="HF267" s="63"/>
      <c r="HG267" s="63"/>
      <c r="HH267" s="63"/>
      <c r="HI267" s="63"/>
      <c r="HJ267" s="63"/>
      <c r="HK267" s="63"/>
      <c r="HL267" s="63"/>
      <c r="HM267" s="63"/>
      <c r="HN267" s="63"/>
      <c r="HO267" s="63"/>
      <c r="HP267" s="63"/>
      <c r="HQ267" s="63"/>
      <c r="HR267" s="63"/>
      <c r="HS267" s="63"/>
      <c r="HT267" s="63"/>
      <c r="HU267" s="63"/>
      <c r="HV267" s="63"/>
      <c r="HW267" s="63"/>
      <c r="HX267" s="63"/>
      <c r="HY267" s="63"/>
      <c r="HZ267" s="63"/>
      <c r="IA267" s="63"/>
      <c r="IB267" s="63"/>
      <c r="IC267" s="63"/>
      <c r="ID267" s="63"/>
      <c r="IE267" s="63"/>
    </row>
    <row r="268" spans="1:239" ht="17" hidden="1" customHeight="1" outlineLevel="1" x14ac:dyDescent="0.15">
      <c r="ED268" s="63"/>
      <c r="EE268" s="63"/>
      <c r="EF268" s="63"/>
      <c r="EG268" s="63"/>
      <c r="EH268" s="63"/>
      <c r="EI268" s="63"/>
      <c r="EJ268" s="63"/>
      <c r="EK268" s="63"/>
      <c r="EL268" s="63"/>
      <c r="EM268" s="63"/>
      <c r="EN268" s="63"/>
      <c r="EO268" s="63"/>
      <c r="EP268" s="63"/>
      <c r="EQ268" s="63"/>
      <c r="ER268" s="63"/>
      <c r="ES268" s="63"/>
      <c r="ET268" s="63"/>
      <c r="EU268" s="63"/>
      <c r="EV268" s="63"/>
      <c r="EW268" s="63"/>
      <c r="EX268" s="63"/>
      <c r="EY268" s="63"/>
      <c r="EZ268" s="63"/>
      <c r="FA268" s="63"/>
      <c r="FB268" s="63"/>
      <c r="FC268" s="63"/>
      <c r="FD268" s="63"/>
      <c r="FE268" s="63"/>
      <c r="FF268" s="63"/>
      <c r="FG268" s="63"/>
      <c r="FH268" s="63"/>
      <c r="FI268" s="63"/>
      <c r="FJ268" s="63"/>
      <c r="FK268" s="63"/>
      <c r="FL268" s="63"/>
      <c r="FM268" s="63"/>
      <c r="FN268" s="63"/>
      <c r="FO268" s="63"/>
      <c r="FP268" s="63"/>
      <c r="FQ268" s="63"/>
      <c r="FR268" s="63"/>
      <c r="FS268" s="63"/>
      <c r="FT268" s="63"/>
      <c r="FU268" s="63"/>
      <c r="FV268" s="63"/>
      <c r="FW268" s="63"/>
      <c r="FX268" s="63"/>
      <c r="FY268" s="63"/>
      <c r="FZ268" s="63"/>
      <c r="GA268" s="63"/>
      <c r="GB268" s="63"/>
      <c r="GC268" s="63"/>
      <c r="GD268" s="63"/>
      <c r="GE268" s="63"/>
      <c r="GF268" s="63"/>
      <c r="GG268" s="63"/>
      <c r="GH268" s="63"/>
      <c r="GI268" s="63"/>
      <c r="GJ268" s="63"/>
      <c r="GK268" s="63"/>
      <c r="GL268" s="63"/>
      <c r="GM268" s="63"/>
      <c r="GN268" s="63"/>
      <c r="GO268" s="63"/>
      <c r="GP268" s="63"/>
      <c r="GQ268" s="63"/>
      <c r="GR268" s="63"/>
      <c r="GS268" s="63"/>
      <c r="GT268" s="63"/>
      <c r="GU268" s="63"/>
      <c r="GV268" s="63"/>
      <c r="GW268" s="63"/>
      <c r="GX268" s="63"/>
      <c r="GY268" s="63"/>
      <c r="GZ268" s="63"/>
      <c r="HA268" s="63"/>
      <c r="HB268" s="63"/>
      <c r="HC268" s="63"/>
      <c r="HD268" s="63"/>
      <c r="HE268" s="63"/>
      <c r="HF268" s="63"/>
      <c r="HG268" s="63"/>
      <c r="HH268" s="63"/>
      <c r="HI268" s="63"/>
      <c r="HJ268" s="63"/>
      <c r="HK268" s="63"/>
      <c r="HL268" s="63"/>
      <c r="HM268" s="63"/>
      <c r="HN268" s="63"/>
      <c r="HO268" s="63"/>
      <c r="HP268" s="63"/>
      <c r="HQ268" s="63"/>
      <c r="HR268" s="63"/>
      <c r="HS268" s="63"/>
      <c r="HT268" s="63"/>
      <c r="HU268" s="63"/>
      <c r="HV268" s="63"/>
      <c r="HW268" s="63"/>
      <c r="HX268" s="63"/>
      <c r="HY268" s="63"/>
      <c r="HZ268" s="63"/>
      <c r="IA268" s="63"/>
      <c r="IB268" s="63"/>
      <c r="IC268" s="63"/>
      <c r="ID268" s="63"/>
      <c r="IE268" s="63"/>
    </row>
    <row r="269" spans="1:239" ht="17" hidden="1" customHeight="1" outlineLevel="1" x14ac:dyDescent="0.15">
      <c r="ED269" s="63"/>
      <c r="EE269" s="63"/>
      <c r="EF269" s="63"/>
      <c r="EG269" s="63"/>
      <c r="EH269" s="63"/>
      <c r="EI269" s="63"/>
      <c r="EJ269" s="63"/>
      <c r="EK269" s="63"/>
      <c r="EL269" s="63"/>
      <c r="EM269" s="63"/>
      <c r="EN269" s="63"/>
      <c r="EO269" s="63"/>
      <c r="EP269" s="63"/>
      <c r="EQ269" s="63"/>
      <c r="ER269" s="63"/>
      <c r="ES269" s="63"/>
      <c r="ET269" s="63"/>
      <c r="EU269" s="63"/>
      <c r="EV269" s="63"/>
      <c r="EW269" s="63"/>
      <c r="EX269" s="63"/>
      <c r="EY269" s="63"/>
      <c r="EZ269" s="63"/>
      <c r="FA269" s="63"/>
      <c r="FB269" s="63"/>
      <c r="FC269" s="63"/>
      <c r="FD269" s="63"/>
      <c r="FE269" s="63"/>
      <c r="FF269" s="63"/>
      <c r="FG269" s="63"/>
      <c r="FH269" s="63"/>
      <c r="FI269" s="63"/>
      <c r="FJ269" s="63"/>
      <c r="FK269" s="63"/>
      <c r="FL269" s="63"/>
      <c r="FM269" s="63"/>
      <c r="FN269" s="63"/>
      <c r="FO269" s="63"/>
      <c r="FP269" s="63"/>
      <c r="FQ269" s="63"/>
      <c r="FR269" s="63"/>
      <c r="FS269" s="63"/>
      <c r="FT269" s="63"/>
      <c r="FU269" s="63"/>
      <c r="FV269" s="63"/>
      <c r="FW269" s="63"/>
      <c r="FX269" s="63"/>
      <c r="FY269" s="63"/>
      <c r="FZ269" s="63"/>
      <c r="GA269" s="63"/>
      <c r="GB269" s="63"/>
      <c r="GC269" s="63"/>
      <c r="GD269" s="63"/>
      <c r="GE269" s="63"/>
      <c r="GF269" s="63"/>
      <c r="GG269" s="63"/>
      <c r="GH269" s="63"/>
      <c r="GI269" s="63"/>
      <c r="GJ269" s="63"/>
      <c r="GK269" s="63"/>
      <c r="GL269" s="63"/>
      <c r="GM269" s="63"/>
      <c r="GN269" s="63"/>
      <c r="GO269" s="63"/>
      <c r="GP269" s="63"/>
      <c r="GQ269" s="63"/>
      <c r="GR269" s="63"/>
      <c r="GS269" s="63"/>
      <c r="GT269" s="63"/>
      <c r="GU269" s="63"/>
      <c r="GV269" s="63"/>
      <c r="GW269" s="63"/>
      <c r="GX269" s="63"/>
      <c r="GY269" s="63"/>
      <c r="GZ269" s="63"/>
      <c r="HA269" s="63"/>
      <c r="HB269" s="63"/>
      <c r="HC269" s="63"/>
      <c r="HD269" s="63"/>
      <c r="HE269" s="63"/>
      <c r="HF269" s="63"/>
      <c r="HG269" s="63"/>
      <c r="HH269" s="63"/>
      <c r="HI269" s="63"/>
      <c r="HJ269" s="63"/>
      <c r="HK269" s="63"/>
      <c r="HL269" s="63"/>
      <c r="HM269" s="63"/>
      <c r="HN269" s="63"/>
      <c r="HO269" s="63"/>
      <c r="HP269" s="63"/>
      <c r="HQ269" s="63"/>
      <c r="HR269" s="63"/>
      <c r="HS269" s="63"/>
      <c r="HT269" s="63"/>
      <c r="HU269" s="63"/>
      <c r="HV269" s="63"/>
      <c r="HW269" s="63"/>
      <c r="HX269" s="63"/>
      <c r="HY269" s="63"/>
      <c r="HZ269" s="63"/>
      <c r="IA269" s="63"/>
      <c r="IB269" s="63"/>
      <c r="IC269" s="63"/>
      <c r="ID269" s="63"/>
      <c r="IE269" s="63"/>
    </row>
    <row r="270" spans="1:239" ht="17" hidden="1" customHeight="1" outlineLevel="1" x14ac:dyDescent="0.15">
      <c r="D270" s="367" t="s">
        <v>754</v>
      </c>
      <c r="E270" s="63"/>
      <c r="F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288"/>
      <c r="AH270" s="1636" t="str">
        <f>IF(Z43="",$D271,Z43)</f>
        <v>Compensazione con certificati esteri</v>
      </c>
      <c r="AI270" s="1636"/>
      <c r="AJ270" s="1636"/>
      <c r="AK270" s="1636"/>
      <c r="AL270" s="1636" t="s">
        <v>22</v>
      </c>
      <c r="AM270" s="289"/>
      <c r="AN270" s="63"/>
      <c r="AQ270" s="63"/>
      <c r="AR270" s="63"/>
      <c r="AS270" s="63"/>
      <c r="AT270" s="63"/>
      <c r="AU270" s="63"/>
      <c r="AV270" s="63"/>
      <c r="AW270" s="63"/>
      <c r="AX270" s="63"/>
      <c r="AY270" s="288"/>
      <c r="BA270" s="1636" t="str">
        <f>IF(AS43="",$D271,AS43)</f>
        <v>Compensazione con certificati esteri</v>
      </c>
      <c r="BB270" s="1636"/>
      <c r="BC270" s="1636"/>
      <c r="BD270" s="1636"/>
      <c r="BE270" s="1636" t="s">
        <v>22</v>
      </c>
      <c r="BF270" s="63"/>
      <c r="ED270" s="63"/>
      <c r="EE270" s="63"/>
      <c r="EF270" s="63"/>
      <c r="EG270" s="63"/>
      <c r="EH270" s="63"/>
      <c r="EI270" s="63"/>
      <c r="EJ270" s="63"/>
      <c r="EK270" s="63"/>
      <c r="EL270" s="63"/>
      <c r="EM270" s="63"/>
      <c r="EN270" s="63"/>
      <c r="EO270" s="63"/>
      <c r="EP270" s="63"/>
      <c r="EQ270" s="63"/>
      <c r="ER270" s="63"/>
      <c r="ES270" s="63"/>
      <c r="ET270" s="63"/>
      <c r="EU270" s="63"/>
      <c r="EV270" s="63"/>
      <c r="EW270" s="63"/>
      <c r="EX270" s="63"/>
      <c r="EY270" s="63"/>
      <c r="EZ270" s="63"/>
      <c r="FA270" s="63"/>
      <c r="FB270" s="63"/>
      <c r="FC270" s="63"/>
      <c r="FD270" s="63"/>
      <c r="FE270" s="63"/>
      <c r="FF270" s="63"/>
      <c r="FG270" s="63"/>
      <c r="FH270" s="63"/>
      <c r="FI270" s="63"/>
      <c r="FJ270" s="63"/>
      <c r="FK270" s="63"/>
      <c r="FL270" s="63"/>
      <c r="FM270" s="63"/>
      <c r="FN270" s="63"/>
      <c r="FO270" s="63"/>
      <c r="FP270" s="63"/>
      <c r="FQ270" s="63"/>
      <c r="FR270" s="63"/>
      <c r="FS270" s="63"/>
      <c r="FT270" s="63"/>
      <c r="FU270" s="63"/>
      <c r="FV270" s="63"/>
      <c r="FW270" s="63"/>
      <c r="FX270" s="63"/>
      <c r="FY270" s="63"/>
      <c r="FZ270" s="63"/>
      <c r="GA270" s="63"/>
      <c r="GB270" s="63"/>
      <c r="GC270" s="63"/>
      <c r="GD270" s="63"/>
      <c r="GE270" s="63"/>
      <c r="GF270" s="63"/>
      <c r="GG270" s="63"/>
      <c r="GH270" s="63"/>
      <c r="GI270" s="63"/>
      <c r="GJ270" s="63"/>
      <c r="GK270" s="63"/>
      <c r="GL270" s="63"/>
      <c r="GM270" s="63"/>
      <c r="GN270" s="63"/>
      <c r="GO270" s="63"/>
      <c r="GP270" s="63"/>
      <c r="GQ270" s="63"/>
      <c r="GR270" s="63"/>
      <c r="GS270" s="63"/>
      <c r="GT270" s="63"/>
      <c r="GU270" s="63"/>
      <c r="GV270" s="63"/>
      <c r="GW270" s="63"/>
      <c r="GX270" s="63"/>
      <c r="GY270" s="63"/>
      <c r="GZ270" s="63"/>
      <c r="HA270" s="63"/>
      <c r="HB270" s="63"/>
      <c r="HC270" s="63"/>
      <c r="HD270" s="63"/>
      <c r="HE270" s="63"/>
      <c r="HF270" s="63"/>
      <c r="HG270" s="63"/>
      <c r="HH270" s="63"/>
      <c r="HI270" s="63"/>
      <c r="HJ270" s="63"/>
      <c r="HK270" s="63"/>
      <c r="HL270" s="63"/>
      <c r="HM270" s="63"/>
      <c r="HN270" s="63"/>
      <c r="HO270" s="63"/>
      <c r="HP270" s="63"/>
      <c r="HQ270" s="63"/>
      <c r="HR270" s="63"/>
      <c r="HS270" s="63"/>
      <c r="HT270" s="63"/>
      <c r="HU270" s="63"/>
      <c r="HV270" s="63"/>
      <c r="HW270" s="63"/>
      <c r="HX270" s="63"/>
      <c r="HY270" s="63"/>
      <c r="HZ270" s="63"/>
      <c r="IA270" s="63"/>
      <c r="IB270" s="63"/>
      <c r="IC270" s="63"/>
      <c r="ID270" s="63"/>
      <c r="IE270" s="63"/>
    </row>
    <row r="271" spans="1:239" ht="17" hidden="1" customHeight="1" outlineLevel="1" x14ac:dyDescent="0.15">
      <c r="D271" s="427" t="str">
        <f>X!C302</f>
        <v>Compensazione con certificati esteri</v>
      </c>
      <c r="E271" s="66"/>
      <c r="F271" s="66"/>
      <c r="G271" s="66"/>
      <c r="H271" s="66"/>
      <c r="I271" s="66"/>
      <c r="J271" s="66"/>
      <c r="K271" s="66"/>
      <c r="L271" s="66"/>
      <c r="M271" s="66"/>
      <c r="N271" s="66"/>
      <c r="O271" s="66"/>
      <c r="P271" s="66"/>
      <c r="Q271" s="66"/>
      <c r="R271" s="66"/>
      <c r="S271" s="66" t="s">
        <v>64</v>
      </c>
      <c r="T271" s="66"/>
      <c r="U271" s="66"/>
      <c r="V271" s="66"/>
      <c r="W271" s="66"/>
      <c r="X271" s="66"/>
      <c r="Y271" s="66"/>
      <c r="Z271" s="66"/>
      <c r="AA271" s="66"/>
      <c r="AB271" s="1609">
        <v>29</v>
      </c>
      <c r="AC271" s="1609"/>
      <c r="AD271" s="1609"/>
      <c r="AE271" s="1609"/>
      <c r="AF271" s="1609"/>
      <c r="AH271" s="1609">
        <f>IF(D271=AH$270,AB271,0)</f>
        <v>29</v>
      </c>
      <c r="AI271" s="1609"/>
      <c r="AJ271" s="1609"/>
      <c r="AK271" s="1609"/>
      <c r="AL271" s="1609"/>
      <c r="AM271" s="236"/>
      <c r="AN271" s="66"/>
      <c r="AQ271" s="66"/>
      <c r="AR271" s="66"/>
      <c r="AS271" s="66"/>
      <c r="AT271" s="66"/>
      <c r="AU271" s="1590"/>
      <c r="AV271" s="1590"/>
      <c r="AW271" s="1590"/>
      <c r="AX271" s="1590"/>
      <c r="AY271" s="1590"/>
      <c r="BA271" s="1609">
        <f>IF(D271=BA$270,AB271,0)</f>
        <v>29</v>
      </c>
      <c r="BB271" s="1609"/>
      <c r="BC271" s="1609"/>
      <c r="BD271" s="1609"/>
      <c r="BE271" s="1609"/>
      <c r="BF271" s="66"/>
      <c r="BH271" t="s">
        <v>752</v>
      </c>
      <c r="ED271" s="63"/>
      <c r="EE271" s="63"/>
      <c r="EF271" s="63"/>
      <c r="EG271" s="63"/>
      <c r="EH271" s="63"/>
      <c r="EI271" s="63"/>
      <c r="EJ271" s="63"/>
      <c r="EK271" s="63"/>
      <c r="EL271" s="63"/>
      <c r="EM271" s="63"/>
      <c r="EN271" s="63"/>
      <c r="EO271" s="63"/>
      <c r="EP271" s="63"/>
      <c r="EQ271" s="63"/>
      <c r="ER271" s="63"/>
      <c r="ES271" s="63"/>
      <c r="ET271" s="63"/>
      <c r="EU271" s="63"/>
      <c r="EV271" s="63"/>
      <c r="EW271" s="63"/>
      <c r="EX271" s="63"/>
      <c r="EY271" s="63"/>
      <c r="EZ271" s="63"/>
      <c r="FA271" s="63"/>
      <c r="FB271" s="63"/>
      <c r="FC271" s="63"/>
      <c r="FD271" s="63"/>
      <c r="FE271" s="63"/>
      <c r="FF271" s="63"/>
      <c r="FG271" s="63"/>
      <c r="FH271" s="63"/>
      <c r="FI271" s="63"/>
      <c r="FJ271" s="63"/>
      <c r="FK271" s="63"/>
      <c r="FL271" s="63"/>
      <c r="FM271" s="63"/>
      <c r="FN271" s="63"/>
      <c r="FO271" s="63"/>
      <c r="FP271" s="63"/>
      <c r="FQ271" s="63"/>
      <c r="FR271" s="63"/>
      <c r="FS271" s="63"/>
      <c r="FT271" s="63"/>
      <c r="FU271" s="63"/>
      <c r="FV271" s="63"/>
      <c r="FW271" s="63"/>
      <c r="FX271" s="63"/>
      <c r="FY271" s="63"/>
      <c r="FZ271" s="63"/>
      <c r="GA271" s="63"/>
      <c r="GB271" s="63"/>
      <c r="GC271" s="63"/>
      <c r="GD271" s="63"/>
      <c r="GE271" s="63"/>
      <c r="GF271" s="63"/>
      <c r="GG271" s="63"/>
      <c r="GH271" s="63"/>
      <c r="GI271" s="63"/>
      <c r="GJ271" s="63"/>
      <c r="GK271" s="63"/>
      <c r="GL271" s="63"/>
      <c r="GM271" s="63"/>
      <c r="GN271" s="63"/>
      <c r="GO271" s="63"/>
      <c r="GP271" s="63"/>
      <c r="GQ271" s="63"/>
      <c r="GR271" s="63"/>
      <c r="GS271" s="63"/>
      <c r="GT271" s="63"/>
      <c r="GU271" s="63"/>
      <c r="GV271" s="63"/>
      <c r="GW271" s="63"/>
      <c r="GX271" s="63"/>
      <c r="GY271" s="63"/>
      <c r="GZ271" s="63"/>
      <c r="HA271" s="63"/>
      <c r="HB271" s="63"/>
      <c r="HC271" s="63"/>
      <c r="HD271" s="63"/>
      <c r="HE271" s="63"/>
      <c r="HF271" s="63"/>
      <c r="HG271" s="63"/>
      <c r="HH271" s="63"/>
      <c r="HI271" s="63"/>
      <c r="HJ271" s="63"/>
      <c r="HK271" s="63"/>
      <c r="HL271" s="63"/>
      <c r="HM271" s="63"/>
      <c r="HN271" s="63"/>
      <c r="HO271" s="63"/>
      <c r="HP271" s="63"/>
      <c r="HQ271" s="63"/>
      <c r="HR271" s="63"/>
      <c r="HS271" s="63"/>
      <c r="HT271" s="63"/>
      <c r="HU271" s="63"/>
      <c r="HV271" s="63"/>
      <c r="HW271" s="63"/>
      <c r="HX271" s="63"/>
      <c r="HY271" s="63"/>
      <c r="HZ271" s="63"/>
      <c r="IA271" s="63"/>
      <c r="IB271" s="63"/>
      <c r="IC271" s="63"/>
      <c r="ID271" s="63"/>
      <c r="IE271" s="63"/>
    </row>
    <row r="272" spans="1:239" ht="17" hidden="1" customHeight="1" outlineLevel="1" x14ac:dyDescent="0.15">
      <c r="D272" s="427" t="str">
        <f>X!C303</f>
        <v>Aliquota della tassa CO2 attualmente in vigore in Svizzera</v>
      </c>
      <c r="E272" s="66"/>
      <c r="F272" s="66"/>
      <c r="G272" s="66"/>
      <c r="H272" s="66"/>
      <c r="I272" s="66"/>
      <c r="J272" s="66"/>
      <c r="K272" s="66"/>
      <c r="L272" s="66"/>
      <c r="M272" s="66"/>
      <c r="N272" s="66"/>
      <c r="O272" s="66"/>
      <c r="P272" s="66"/>
      <c r="Q272" s="66"/>
      <c r="R272" s="66"/>
      <c r="S272" s="66" t="s">
        <v>64</v>
      </c>
      <c r="T272" s="66"/>
      <c r="U272" s="66"/>
      <c r="V272" s="66"/>
      <c r="W272" s="66"/>
      <c r="X272" s="66"/>
      <c r="Y272" s="66"/>
      <c r="Z272" s="66"/>
      <c r="AA272" s="66"/>
      <c r="AB272" s="1638">
        <v>96</v>
      </c>
      <c r="AC272" s="1638"/>
      <c r="AD272" s="1638"/>
      <c r="AE272" s="1638"/>
      <c r="AF272" s="1638"/>
      <c r="AH272" s="1609">
        <f>IF(D272=AH$270,AB272,0)</f>
        <v>0</v>
      </c>
      <c r="AI272" s="1609"/>
      <c r="AJ272" s="1609"/>
      <c r="AK272" s="1609"/>
      <c r="AL272" s="1609"/>
      <c r="AM272" s="236"/>
      <c r="AN272" s="66"/>
      <c r="AQ272" s="66"/>
      <c r="AR272" s="66"/>
      <c r="AS272" s="66"/>
      <c r="AT272" s="66"/>
      <c r="AU272" s="1590"/>
      <c r="AV272" s="1590"/>
      <c r="AW272" s="1590"/>
      <c r="AX272" s="1590"/>
      <c r="AY272" s="1590"/>
      <c r="BA272" s="1609">
        <f>IF(D272=BA$270,AB272,0)</f>
        <v>0</v>
      </c>
      <c r="BB272" s="1609"/>
      <c r="BC272" s="1609"/>
      <c r="BD272" s="1609"/>
      <c r="BE272" s="1609"/>
      <c r="BF272" s="66"/>
      <c r="ED272" s="63"/>
      <c r="EE272" s="63"/>
      <c r="EF272" s="63"/>
      <c r="EG272" s="63"/>
      <c r="EH272" s="63"/>
      <c r="EI272" s="63"/>
      <c r="EJ272" s="63"/>
      <c r="EK272" s="63"/>
      <c r="EL272" s="63"/>
      <c r="EM272" s="63"/>
      <c r="EN272" s="63"/>
      <c r="EO272" s="63"/>
      <c r="EP272" s="63"/>
      <c r="EQ272" s="63"/>
      <c r="ER272" s="63"/>
      <c r="ES272" s="63"/>
      <c r="ET272" s="63"/>
      <c r="EU272" s="63"/>
      <c r="EV272" s="63"/>
      <c r="EW272" s="63"/>
      <c r="EX272" s="63"/>
      <c r="EY272" s="63"/>
      <c r="EZ272" s="63"/>
      <c r="FA272" s="63"/>
      <c r="FB272" s="63"/>
      <c r="FC272" s="63"/>
      <c r="FD272" s="63"/>
      <c r="FE272" s="63"/>
      <c r="FF272" s="63"/>
      <c r="FG272" s="63"/>
      <c r="FH272" s="63"/>
      <c r="FI272" s="63"/>
      <c r="FJ272" s="63"/>
      <c r="FK272" s="63"/>
      <c r="FL272" s="63"/>
      <c r="FM272" s="63"/>
      <c r="FN272" s="63"/>
      <c r="FO272" s="63"/>
      <c r="FP272" s="63"/>
      <c r="FQ272" s="63"/>
      <c r="FR272" s="63"/>
      <c r="FS272" s="63"/>
      <c r="FT272" s="63"/>
      <c r="FU272" s="63"/>
      <c r="FV272" s="63"/>
      <c r="FW272" s="63"/>
      <c r="FX272" s="63"/>
      <c r="FY272" s="63"/>
      <c r="FZ272" s="63"/>
      <c r="GA272" s="63"/>
      <c r="GB272" s="63"/>
      <c r="GC272" s="63"/>
      <c r="GD272" s="63"/>
      <c r="GE272" s="63"/>
      <c r="GF272" s="63"/>
      <c r="GG272" s="63"/>
      <c r="GH272" s="63"/>
      <c r="GI272" s="63"/>
      <c r="GJ272" s="63"/>
      <c r="GK272" s="63"/>
      <c r="GL272" s="63"/>
      <c r="GM272" s="63"/>
      <c r="GN272" s="63"/>
      <c r="GO272" s="63"/>
      <c r="GP272" s="63"/>
      <c r="GQ272" s="63"/>
      <c r="GR272" s="63"/>
      <c r="GS272" s="63"/>
      <c r="GT272" s="63"/>
      <c r="GU272" s="63"/>
      <c r="GV272" s="63"/>
      <c r="GW272" s="63"/>
      <c r="GX272" s="63"/>
      <c r="GY272" s="63"/>
      <c r="GZ272" s="63"/>
      <c r="HA272" s="63"/>
      <c r="HB272" s="63"/>
      <c r="HC272" s="63"/>
      <c r="HD272" s="63"/>
      <c r="HE272" s="63"/>
      <c r="HF272" s="63"/>
      <c r="HG272" s="63"/>
      <c r="HH272" s="63"/>
      <c r="HI272" s="63"/>
      <c r="HJ272" s="63"/>
      <c r="HK272" s="63"/>
      <c r="HL272" s="63"/>
      <c r="HM272" s="63"/>
      <c r="HN272" s="63"/>
      <c r="HO272" s="63"/>
      <c r="HP272" s="63"/>
      <c r="HQ272" s="63"/>
      <c r="HR272" s="63"/>
      <c r="HS272" s="63"/>
      <c r="HT272" s="63"/>
      <c r="HU272" s="63"/>
      <c r="HV272" s="63"/>
      <c r="HW272" s="63"/>
      <c r="HX272" s="63"/>
      <c r="HY272" s="63"/>
      <c r="HZ272" s="63"/>
      <c r="IA272" s="63"/>
      <c r="IB272" s="63"/>
      <c r="IC272" s="63"/>
      <c r="ID272" s="63"/>
      <c r="IE272" s="63"/>
    </row>
    <row r="273" spans="1:239" ht="17" hidden="1" customHeight="1" outlineLevel="1" x14ac:dyDescent="0.15">
      <c r="D273" s="427" t="str">
        <f>X!C304</f>
        <v>Costi globali per evitare le emissioni di CO2</v>
      </c>
      <c r="E273" s="66"/>
      <c r="F273" s="66"/>
      <c r="G273" s="66"/>
      <c r="H273" s="66"/>
      <c r="I273" s="66"/>
      <c r="J273" s="66"/>
      <c r="K273" s="66"/>
      <c r="L273" s="66"/>
      <c r="M273" s="66"/>
      <c r="N273" s="66"/>
      <c r="O273" s="66"/>
      <c r="P273" s="66"/>
      <c r="Q273" s="66"/>
      <c r="R273" s="66"/>
      <c r="S273" s="66" t="s">
        <v>64</v>
      </c>
      <c r="T273" s="66"/>
      <c r="U273" s="66"/>
      <c r="V273" s="66"/>
      <c r="W273" s="66"/>
      <c r="X273" s="66"/>
      <c r="Y273" s="66"/>
      <c r="Z273" s="66"/>
      <c r="AA273" s="66"/>
      <c r="AB273" s="1609">
        <v>117</v>
      </c>
      <c r="AC273" s="1609"/>
      <c r="AD273" s="1609"/>
      <c r="AE273" s="1609"/>
      <c r="AF273" s="1609"/>
      <c r="AH273" s="1609">
        <f>IF(D273=AH$270,AB273,0)</f>
        <v>0</v>
      </c>
      <c r="AI273" s="1609"/>
      <c r="AJ273" s="1609"/>
      <c r="AK273" s="1609"/>
      <c r="AL273" s="1609"/>
      <c r="AM273" s="236"/>
      <c r="AN273" s="66"/>
      <c r="AQ273" s="66"/>
      <c r="AR273" s="66"/>
      <c r="AS273" s="66"/>
      <c r="AT273" s="66"/>
      <c r="AU273" s="1590"/>
      <c r="AV273" s="1590"/>
      <c r="AW273" s="1590"/>
      <c r="AX273" s="1590"/>
      <c r="AY273" s="1590"/>
      <c r="BA273" s="1609">
        <f>IF(D273=BA$270,AB273,0)</f>
        <v>0</v>
      </c>
      <c r="BB273" s="1609"/>
      <c r="BC273" s="1609"/>
      <c r="BD273" s="1609"/>
      <c r="BE273" s="1609"/>
      <c r="BF273" s="66"/>
      <c r="ED273" s="63"/>
      <c r="EE273" s="63"/>
      <c r="EF273" s="63"/>
      <c r="EG273" s="63"/>
      <c r="EH273" s="63"/>
      <c r="EI273" s="63"/>
      <c r="EJ273" s="63"/>
      <c r="EK273" s="63"/>
      <c r="EL273" s="63"/>
      <c r="EM273" s="63"/>
      <c r="EN273" s="63"/>
      <c r="EO273" s="63"/>
      <c r="EP273" s="63"/>
      <c r="EQ273" s="63"/>
      <c r="ER273" s="63"/>
      <c r="ES273" s="63"/>
      <c r="ET273" s="63"/>
      <c r="EU273" s="63"/>
      <c r="EV273" s="63"/>
      <c r="EW273" s="63"/>
      <c r="EX273" s="63"/>
      <c r="EY273" s="63"/>
      <c r="EZ273" s="63"/>
      <c r="FA273" s="63"/>
      <c r="FB273" s="63"/>
      <c r="FC273" s="63"/>
      <c r="FD273" s="63"/>
      <c r="FE273" s="63"/>
      <c r="FF273" s="63"/>
      <c r="FG273" s="63"/>
      <c r="FH273" s="63"/>
      <c r="FI273" s="63"/>
      <c r="FJ273" s="63"/>
      <c r="FK273" s="63"/>
      <c r="FL273" s="63"/>
      <c r="FM273" s="63"/>
      <c r="FN273" s="63"/>
      <c r="FO273" s="63"/>
      <c r="FP273" s="63"/>
      <c r="FQ273" s="63"/>
      <c r="FR273" s="63"/>
      <c r="FS273" s="63"/>
      <c r="FT273" s="63"/>
      <c r="FU273" s="63"/>
      <c r="FV273" s="63"/>
      <c r="FW273" s="63"/>
      <c r="FX273" s="63"/>
      <c r="FY273" s="63"/>
      <c r="FZ273" s="63"/>
      <c r="GA273" s="63"/>
      <c r="GB273" s="63"/>
      <c r="GC273" s="63"/>
      <c r="GD273" s="63"/>
      <c r="GE273" s="63"/>
      <c r="GF273" s="63"/>
      <c r="GG273" s="63"/>
      <c r="GH273" s="63"/>
      <c r="GI273" s="63"/>
      <c r="GJ273" s="63"/>
      <c r="GK273" s="63"/>
      <c r="GL273" s="63"/>
      <c r="GM273" s="63"/>
      <c r="GN273" s="63"/>
      <c r="GO273" s="63"/>
      <c r="GP273" s="63"/>
      <c r="GQ273" s="63"/>
      <c r="GR273" s="63"/>
      <c r="GS273" s="63"/>
      <c r="GT273" s="63"/>
      <c r="GU273" s="63"/>
      <c r="GV273" s="63"/>
      <c r="GW273" s="63"/>
      <c r="GX273" s="63"/>
      <c r="GY273" s="63"/>
      <c r="GZ273" s="63"/>
      <c r="HA273" s="63"/>
      <c r="HB273" s="63"/>
      <c r="HC273" s="63"/>
      <c r="HD273" s="63"/>
      <c r="HE273" s="63"/>
      <c r="HF273" s="63"/>
      <c r="HG273" s="63"/>
      <c r="HH273" s="63"/>
      <c r="HI273" s="63"/>
      <c r="HJ273" s="63"/>
      <c r="HK273" s="63"/>
      <c r="HL273" s="63"/>
      <c r="HM273" s="63"/>
      <c r="HN273" s="63"/>
      <c r="HO273" s="63"/>
      <c r="HP273" s="63"/>
      <c r="HQ273" s="63"/>
      <c r="HR273" s="63"/>
      <c r="HS273" s="63"/>
      <c r="HT273" s="63"/>
      <c r="HU273" s="63"/>
      <c r="HV273" s="63"/>
      <c r="HW273" s="63"/>
      <c r="HX273" s="63"/>
      <c r="HY273" s="63"/>
      <c r="HZ273" s="63"/>
      <c r="IA273" s="63"/>
      <c r="IB273" s="63"/>
      <c r="IC273" s="63"/>
      <c r="ID273" s="63"/>
      <c r="IE273" s="63"/>
    </row>
    <row r="274" spans="1:239" s="179" customFormat="1" ht="17" hidden="1" customHeight="1" outlineLevel="1" x14ac:dyDescent="0.15">
      <c r="A274" s="62"/>
      <c r="D274" s="368" t="s">
        <v>69</v>
      </c>
      <c r="E274" s="205"/>
      <c r="F274" s="205"/>
      <c r="G274" s="205"/>
      <c r="H274" s="205"/>
      <c r="I274" s="205"/>
      <c r="J274" s="205"/>
      <c r="K274" s="205"/>
      <c r="L274" s="205"/>
      <c r="M274" s="205"/>
      <c r="N274" s="205"/>
      <c r="O274" s="205"/>
      <c r="P274" s="205"/>
      <c r="Q274" s="205"/>
      <c r="R274" s="205"/>
      <c r="S274" s="205"/>
      <c r="T274" s="205"/>
      <c r="U274" s="205"/>
      <c r="V274" s="205"/>
      <c r="W274" s="205"/>
      <c r="X274" s="205"/>
      <c r="Y274" s="205"/>
      <c r="Z274" s="205"/>
      <c r="AA274" s="205"/>
      <c r="AB274" s="1601"/>
      <c r="AC274" s="1601"/>
      <c r="AD274" s="1601"/>
      <c r="AE274" s="1601"/>
      <c r="AF274" s="1601"/>
      <c r="AH274" s="1635">
        <f>SUM(AH271:AL273)</f>
        <v>29</v>
      </c>
      <c r="AI274" s="1635"/>
      <c r="AJ274" s="1635"/>
      <c r="AK274" s="1635"/>
      <c r="AL274" s="1635"/>
      <c r="AM274" s="468"/>
      <c r="AN274" s="469"/>
      <c r="AO274" s="470"/>
      <c r="AP274" s="470"/>
      <c r="AQ274" s="469"/>
      <c r="AR274" s="469"/>
      <c r="AS274" s="469"/>
      <c r="AT274" s="469"/>
      <c r="AU274" s="1635"/>
      <c r="AV274" s="1635"/>
      <c r="AW274" s="1635"/>
      <c r="AX274" s="1635"/>
      <c r="AY274" s="1635"/>
      <c r="AZ274" s="470"/>
      <c r="BA274" s="1635">
        <f>SUM(BA271:BE273)</f>
        <v>29</v>
      </c>
      <c r="BB274" s="1635"/>
      <c r="BC274" s="1635"/>
      <c r="BD274" s="1635"/>
      <c r="BE274" s="1635"/>
      <c r="BF274" s="205"/>
      <c r="BL274" s="62"/>
      <c r="BM274" s="62"/>
      <c r="BN274" s="62"/>
      <c r="BO274" s="62"/>
      <c r="BP274" s="62"/>
      <c r="BQ274" s="62"/>
      <c r="BR274" s="62"/>
      <c r="BS274" s="62"/>
      <c r="BT274" s="62"/>
      <c r="BU274" s="62"/>
      <c r="BV274" s="62"/>
      <c r="BW274" s="62"/>
      <c r="BX274" s="62"/>
      <c r="BY274" s="62"/>
      <c r="BZ274" s="62"/>
      <c r="CA274" s="62"/>
      <c r="CB274" s="62"/>
      <c r="CC274" s="62"/>
      <c r="CD274" s="62"/>
      <c r="CE274" s="62"/>
      <c r="CF274" s="62"/>
      <c r="CG274" s="62"/>
      <c r="CH274" s="62"/>
      <c r="CI274" s="62"/>
      <c r="CJ274" s="62"/>
      <c r="CK274" s="62"/>
      <c r="CL274" s="62"/>
      <c r="CM274" s="62"/>
      <c r="CN274" s="62"/>
      <c r="CO274" s="62"/>
      <c r="CP274" s="62"/>
      <c r="CQ274" s="62"/>
      <c r="CR274" s="62"/>
      <c r="CS274" s="62"/>
      <c r="CT274" s="62"/>
      <c r="CU274" s="62"/>
      <c r="CV274" s="62"/>
      <c r="CW274" s="62"/>
      <c r="CX274" s="62"/>
      <c r="CY274" s="62"/>
      <c r="CZ274" s="62"/>
      <c r="DA274" s="62"/>
      <c r="DB274" s="62"/>
      <c r="DC274" s="62"/>
      <c r="DD274" s="62"/>
      <c r="DE274" s="62"/>
      <c r="DF274" s="62"/>
      <c r="DG274" s="62"/>
      <c r="DH274" s="62"/>
      <c r="DI274" s="62"/>
      <c r="DJ274" s="62"/>
      <c r="DK274" s="62"/>
      <c r="DL274" s="62"/>
      <c r="DM274" s="62"/>
      <c r="DN274" s="62"/>
      <c r="DO274" s="62"/>
      <c r="DP274" s="62"/>
      <c r="DQ274" s="62"/>
      <c r="DR274" s="62"/>
      <c r="DS274" s="62"/>
      <c r="DT274" s="62"/>
      <c r="DU274" s="62"/>
      <c r="DV274" s="62"/>
      <c r="DW274" s="62"/>
      <c r="DX274" s="62"/>
      <c r="DY274" s="62"/>
      <c r="DZ274" s="62"/>
      <c r="EA274" s="62"/>
      <c r="EB274" s="62"/>
      <c r="EC274" s="63"/>
      <c r="ED274" s="63"/>
      <c r="EE274" s="63"/>
      <c r="EF274" s="63"/>
      <c r="EG274" s="63"/>
      <c r="EH274" s="63"/>
      <c r="EI274" s="63"/>
      <c r="EJ274" s="63"/>
      <c r="EK274" s="63"/>
      <c r="EL274" s="63"/>
      <c r="EM274" s="63"/>
      <c r="EN274" s="63"/>
      <c r="EO274" s="63"/>
      <c r="EP274" s="63"/>
      <c r="EQ274" s="63"/>
      <c r="ER274" s="63"/>
      <c r="ES274" s="63"/>
      <c r="ET274" s="63"/>
      <c r="EU274" s="63"/>
      <c r="EV274" s="63"/>
      <c r="EW274" s="63"/>
      <c r="EX274" s="63"/>
      <c r="EY274" s="63"/>
      <c r="EZ274" s="63"/>
      <c r="FA274" s="63"/>
      <c r="FB274" s="63"/>
      <c r="FC274" s="63"/>
      <c r="FD274" s="63"/>
      <c r="FE274" s="63"/>
      <c r="FF274" s="63"/>
      <c r="FG274" s="63"/>
      <c r="FH274" s="63"/>
      <c r="FI274" s="63"/>
      <c r="FJ274" s="63"/>
      <c r="FK274" s="63"/>
      <c r="FL274" s="63"/>
      <c r="FM274" s="63"/>
      <c r="FN274" s="63"/>
      <c r="FO274" s="63"/>
      <c r="FP274" s="63"/>
      <c r="FQ274" s="63"/>
      <c r="FR274" s="63"/>
      <c r="FS274" s="63"/>
      <c r="FT274" s="63"/>
      <c r="FU274" s="63"/>
      <c r="FV274" s="63"/>
      <c r="FW274" s="63"/>
      <c r="FX274" s="63"/>
      <c r="FY274" s="63"/>
      <c r="FZ274" s="63"/>
      <c r="GA274" s="63"/>
      <c r="GB274" s="63"/>
      <c r="GC274" s="63"/>
      <c r="GD274" s="63"/>
      <c r="GE274" s="63"/>
      <c r="GF274" s="63"/>
      <c r="GG274" s="63"/>
      <c r="GH274" s="63"/>
      <c r="GI274" s="63"/>
      <c r="GJ274" s="63"/>
      <c r="GK274" s="63"/>
      <c r="GL274" s="63"/>
      <c r="GM274" s="63"/>
      <c r="GN274" s="63"/>
      <c r="GO274" s="63"/>
      <c r="GP274" s="63"/>
      <c r="GQ274" s="63"/>
      <c r="GR274" s="63"/>
      <c r="GS274" s="63"/>
      <c r="GT274" s="63"/>
      <c r="GU274" s="63"/>
      <c r="GV274" s="63"/>
      <c r="GW274" s="63"/>
      <c r="GX274" s="63"/>
      <c r="GY274" s="63"/>
      <c r="GZ274" s="63"/>
      <c r="HA274" s="63"/>
      <c r="HB274" s="63"/>
      <c r="HC274" s="63"/>
      <c r="HD274" s="63"/>
      <c r="HE274" s="63"/>
      <c r="HF274" s="63"/>
      <c r="HG274" s="63"/>
      <c r="HH274" s="63"/>
      <c r="HI274" s="63"/>
      <c r="HJ274" s="63"/>
      <c r="HK274" s="63"/>
      <c r="HL274" s="63"/>
      <c r="HM274" s="63"/>
      <c r="HN274" s="63"/>
      <c r="HO274" s="63"/>
      <c r="HP274" s="63"/>
      <c r="HQ274" s="63"/>
      <c r="HR274" s="63"/>
      <c r="HS274" s="63"/>
      <c r="HT274" s="63"/>
      <c r="HU274" s="63"/>
      <c r="HV274" s="63"/>
      <c r="HW274" s="63"/>
      <c r="HX274" s="63"/>
      <c r="HY274" s="63"/>
      <c r="HZ274" s="63"/>
      <c r="IA274" s="63"/>
      <c r="IB274" s="63"/>
      <c r="IC274" s="63"/>
      <c r="ID274" s="63"/>
      <c r="IE274" s="63"/>
    </row>
    <row r="275" spans="1:239" ht="17" hidden="1" customHeight="1" outlineLevel="1" x14ac:dyDescent="0.15">
      <c r="ED275" s="63"/>
      <c r="EE275" s="63"/>
      <c r="EF275" s="63"/>
      <c r="EG275" s="63"/>
      <c r="EH275" s="63"/>
      <c r="EI275" s="63"/>
      <c r="EJ275" s="63"/>
      <c r="EK275" s="63"/>
      <c r="EL275" s="63"/>
      <c r="EM275" s="63"/>
      <c r="EN275" s="63"/>
      <c r="EO275" s="63"/>
      <c r="EP275" s="63"/>
      <c r="EQ275" s="63"/>
      <c r="ER275" s="63"/>
      <c r="ES275" s="63"/>
      <c r="ET275" s="63"/>
      <c r="EU275" s="63"/>
      <c r="EV275" s="63"/>
      <c r="EW275" s="63"/>
      <c r="EX275" s="63"/>
      <c r="EY275" s="63"/>
      <c r="EZ275" s="63"/>
      <c r="FA275" s="63"/>
      <c r="FB275" s="63"/>
      <c r="FC275" s="63"/>
      <c r="FD275" s="63"/>
      <c r="FE275" s="63"/>
      <c r="FF275" s="63"/>
      <c r="FG275" s="63"/>
      <c r="FH275" s="63"/>
      <c r="FI275" s="63"/>
      <c r="FJ275" s="63"/>
      <c r="FK275" s="63"/>
      <c r="FL275" s="63"/>
      <c r="FM275" s="63"/>
      <c r="FN275" s="63"/>
      <c r="FO275" s="63"/>
      <c r="FP275" s="63"/>
      <c r="FQ275" s="63"/>
      <c r="FR275" s="63"/>
      <c r="FS275" s="63"/>
      <c r="FT275" s="63"/>
      <c r="FU275" s="63"/>
      <c r="FV275" s="63"/>
      <c r="FW275" s="63"/>
      <c r="FX275" s="63"/>
      <c r="FY275" s="63"/>
      <c r="FZ275" s="63"/>
      <c r="GA275" s="63"/>
      <c r="GB275" s="63"/>
      <c r="GC275" s="63"/>
      <c r="GD275" s="63"/>
      <c r="GE275" s="63"/>
      <c r="GF275" s="63"/>
      <c r="GG275" s="63"/>
      <c r="GH275" s="63"/>
      <c r="GI275" s="63"/>
      <c r="GJ275" s="63"/>
      <c r="GK275" s="63"/>
      <c r="GL275" s="63"/>
      <c r="GM275" s="63"/>
      <c r="GN275" s="63"/>
      <c r="GO275" s="63"/>
      <c r="GP275" s="63"/>
      <c r="GQ275" s="63"/>
      <c r="GR275" s="63"/>
      <c r="GS275" s="63"/>
      <c r="GT275" s="63"/>
      <c r="GU275" s="63"/>
      <c r="GV275" s="63"/>
      <c r="GW275" s="63"/>
      <c r="GX275" s="63"/>
      <c r="GY275" s="63"/>
      <c r="GZ275" s="63"/>
      <c r="HA275" s="63"/>
      <c r="HB275" s="63"/>
      <c r="HC275" s="63"/>
      <c r="HD275" s="63"/>
      <c r="HE275" s="63"/>
      <c r="HF275" s="63"/>
      <c r="HG275" s="63"/>
      <c r="HH275" s="63"/>
      <c r="HI275" s="63"/>
      <c r="HJ275" s="63"/>
      <c r="HK275" s="63"/>
      <c r="HL275" s="63"/>
      <c r="HM275" s="63"/>
      <c r="HN275" s="63"/>
      <c r="HO275" s="63"/>
      <c r="HP275" s="63"/>
      <c r="HQ275" s="63"/>
      <c r="HR275" s="63"/>
      <c r="HS275" s="63"/>
      <c r="HT275" s="63"/>
      <c r="HU275" s="63"/>
      <c r="HV275" s="63"/>
      <c r="HW275" s="63"/>
      <c r="HX275" s="63"/>
      <c r="HY275" s="63"/>
      <c r="HZ275" s="63"/>
      <c r="IA275" s="63"/>
      <c r="IB275" s="63"/>
      <c r="IC275" s="63"/>
      <c r="ID275" s="63"/>
      <c r="IE275" s="63"/>
    </row>
    <row r="276" spans="1:239" ht="17" hidden="1" customHeight="1" outlineLevel="1" x14ac:dyDescent="0.15">
      <c r="ED276" s="63"/>
      <c r="EE276" s="63"/>
      <c r="EF276" s="63"/>
      <c r="EG276" s="63"/>
      <c r="EH276" s="63"/>
      <c r="EI276" s="63"/>
      <c r="EJ276" s="63"/>
      <c r="EK276" s="63"/>
      <c r="EL276" s="63"/>
      <c r="EM276" s="63"/>
      <c r="EN276" s="63"/>
      <c r="EO276" s="63"/>
      <c r="EP276" s="63"/>
      <c r="EQ276" s="63"/>
      <c r="ER276" s="63"/>
      <c r="ES276" s="63"/>
      <c r="ET276" s="63"/>
      <c r="EU276" s="63"/>
      <c r="EV276" s="63"/>
      <c r="EW276" s="63"/>
      <c r="EX276" s="63"/>
      <c r="EY276" s="63"/>
      <c r="EZ276" s="63"/>
      <c r="FA276" s="63"/>
      <c r="FB276" s="63"/>
      <c r="FC276" s="63"/>
      <c r="FD276" s="63"/>
      <c r="FE276" s="63"/>
      <c r="FF276" s="63"/>
      <c r="FG276" s="63"/>
      <c r="FH276" s="63"/>
      <c r="FI276" s="63"/>
      <c r="FJ276" s="63"/>
      <c r="FK276" s="63"/>
      <c r="FL276" s="63"/>
      <c r="FM276" s="63"/>
      <c r="FN276" s="63"/>
      <c r="FO276" s="63"/>
      <c r="FP276" s="63"/>
      <c r="FQ276" s="63"/>
      <c r="FR276" s="63"/>
      <c r="FS276" s="63"/>
      <c r="FT276" s="63"/>
      <c r="FU276" s="63"/>
      <c r="FV276" s="63"/>
      <c r="FW276" s="63"/>
      <c r="FX276" s="63"/>
      <c r="FY276" s="63"/>
      <c r="FZ276" s="63"/>
      <c r="GA276" s="63"/>
      <c r="GB276" s="63"/>
      <c r="GC276" s="63"/>
      <c r="GD276" s="63"/>
      <c r="GE276" s="63"/>
      <c r="GF276" s="63"/>
      <c r="GG276" s="63"/>
      <c r="GH276" s="63"/>
      <c r="GI276" s="63"/>
      <c r="GJ276" s="63"/>
      <c r="GK276" s="63"/>
      <c r="GL276" s="63"/>
      <c r="GM276" s="63"/>
      <c r="GN276" s="63"/>
      <c r="GO276" s="63"/>
      <c r="GP276" s="63"/>
      <c r="GQ276" s="63"/>
      <c r="GR276" s="63"/>
      <c r="GS276" s="63"/>
      <c r="GT276" s="63"/>
      <c r="GU276" s="63"/>
      <c r="GV276" s="63"/>
      <c r="GW276" s="63"/>
      <c r="GX276" s="63"/>
      <c r="GY276" s="63"/>
      <c r="GZ276" s="63"/>
      <c r="HA276" s="63"/>
      <c r="HB276" s="63"/>
      <c r="HC276" s="63"/>
      <c r="HD276" s="63"/>
      <c r="HE276" s="63"/>
      <c r="HF276" s="63"/>
      <c r="HG276" s="63"/>
      <c r="HH276" s="63"/>
      <c r="HI276" s="63"/>
      <c r="HJ276" s="63"/>
      <c r="HK276" s="63"/>
      <c r="HL276" s="63"/>
      <c r="HM276" s="63"/>
      <c r="HN276" s="63"/>
      <c r="HO276" s="63"/>
      <c r="HP276" s="63"/>
      <c r="HQ276" s="63"/>
      <c r="HR276" s="63"/>
      <c r="HS276" s="63"/>
      <c r="HT276" s="63"/>
      <c r="HU276" s="63"/>
      <c r="HV276" s="63"/>
      <c r="HW276" s="63"/>
      <c r="HX276" s="63"/>
      <c r="HY276" s="63"/>
      <c r="HZ276" s="63"/>
      <c r="IA276" s="63"/>
      <c r="IB276" s="63"/>
      <c r="IC276" s="63"/>
      <c r="ID276" s="63"/>
      <c r="IE276" s="63"/>
    </row>
    <row r="277" spans="1:239" ht="17" hidden="1" customHeight="1" outlineLevel="1" x14ac:dyDescent="0.15">
      <c r="D277" s="367" t="s">
        <v>51</v>
      </c>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288"/>
      <c r="AH277" s="1592">
        <f>AA96</f>
        <v>0</v>
      </c>
      <c r="AI277" s="1592"/>
      <c r="AJ277" s="1592"/>
      <c r="AK277" s="1592"/>
      <c r="AL277" s="1592"/>
      <c r="AM277" s="289"/>
      <c r="AN277" s="63"/>
      <c r="AQ277" s="63"/>
      <c r="AR277" s="63"/>
      <c r="AS277" s="63"/>
      <c r="AT277" s="63"/>
      <c r="AU277" s="63"/>
      <c r="AV277" s="63"/>
      <c r="AW277" s="63"/>
      <c r="AX277" s="63"/>
      <c r="AY277" s="288"/>
      <c r="BA277" s="1592">
        <f>AH277</f>
        <v>0</v>
      </c>
      <c r="BB277" s="1592"/>
      <c r="BC277" s="1592"/>
      <c r="BD277" s="1592"/>
      <c r="BE277" s="1592"/>
      <c r="BF277" s="63"/>
      <c r="ED277" s="63"/>
      <c r="EE277" s="63"/>
      <c r="EF277" s="63"/>
      <c r="EG277" s="63"/>
      <c r="EH277" s="63"/>
      <c r="EI277" s="63"/>
      <c r="EJ277" s="63"/>
      <c r="EK277" s="63"/>
      <c r="EL277" s="63"/>
      <c r="EM277" s="63"/>
      <c r="EN277" s="63"/>
      <c r="EO277" s="63"/>
      <c r="EP277" s="63"/>
      <c r="EQ277" s="63"/>
      <c r="ER277" s="63"/>
      <c r="ES277" s="63"/>
      <c r="ET277" s="63"/>
      <c r="EU277" s="63"/>
      <c r="EV277" s="63"/>
      <c r="EW277" s="63"/>
      <c r="EX277" s="63"/>
      <c r="EY277" s="63"/>
      <c r="EZ277" s="63"/>
      <c r="FA277" s="63"/>
      <c r="FB277" s="63"/>
      <c r="FC277" s="63"/>
      <c r="FD277" s="63"/>
      <c r="FE277" s="63"/>
      <c r="FF277" s="63"/>
      <c r="FG277" s="63"/>
      <c r="FH277" s="63"/>
      <c r="FI277" s="63"/>
      <c r="FJ277" s="63"/>
      <c r="FK277" s="63"/>
      <c r="FL277" s="63"/>
      <c r="FM277" s="63"/>
      <c r="FN277" s="63"/>
      <c r="FO277" s="63"/>
      <c r="FP277" s="63"/>
      <c r="FQ277" s="63"/>
      <c r="FR277" s="63"/>
      <c r="FS277" s="63"/>
      <c r="FT277" s="63"/>
      <c r="FU277" s="63"/>
      <c r="FV277" s="63"/>
      <c r="FW277" s="63"/>
      <c r="FX277" s="63"/>
      <c r="FY277" s="63"/>
      <c r="FZ277" s="63"/>
      <c r="GA277" s="63"/>
      <c r="GB277" s="63"/>
      <c r="GC277" s="63"/>
      <c r="GD277" s="63"/>
      <c r="GE277" s="63"/>
      <c r="GF277" s="63"/>
      <c r="GG277" s="63"/>
      <c r="GH277" s="63"/>
      <c r="GI277" s="63"/>
      <c r="GJ277" s="63"/>
      <c r="GK277" s="63"/>
      <c r="GL277" s="63"/>
      <c r="GM277" s="63"/>
      <c r="GN277" s="63"/>
      <c r="GO277" s="63"/>
      <c r="GP277" s="63"/>
      <c r="GQ277" s="63"/>
      <c r="GR277" s="63"/>
      <c r="GS277" s="63"/>
      <c r="GT277" s="63"/>
      <c r="GU277" s="63"/>
      <c r="GV277" s="63"/>
      <c r="GW277" s="63"/>
      <c r="GX277" s="63"/>
      <c r="GY277" s="63"/>
      <c r="GZ277" s="63"/>
      <c r="HA277" s="63"/>
      <c r="HB277" s="63"/>
      <c r="HC277" s="63"/>
      <c r="HD277" s="63"/>
      <c r="HE277" s="63"/>
      <c r="HF277" s="63"/>
      <c r="HG277" s="63"/>
      <c r="HH277" s="63"/>
      <c r="HI277" s="63"/>
      <c r="HJ277" s="63"/>
      <c r="HK277" s="63"/>
      <c r="HL277" s="63"/>
      <c r="HM277" s="63"/>
      <c r="HN277" s="63"/>
      <c r="HO277" s="63"/>
      <c r="HP277" s="63"/>
      <c r="HQ277" s="63"/>
      <c r="HR277" s="63"/>
      <c r="HS277" s="63"/>
      <c r="HT277" s="63"/>
      <c r="HU277" s="63"/>
      <c r="HV277" s="63"/>
      <c r="HW277" s="63"/>
      <c r="HX277" s="63"/>
      <c r="HY277" s="63"/>
      <c r="HZ277" s="63"/>
      <c r="IA277" s="63"/>
      <c r="IB277" s="63"/>
      <c r="IC277" s="63"/>
      <c r="ID277" s="63"/>
      <c r="IE277" s="63"/>
    </row>
    <row r="278" spans="1:239" ht="17" hidden="1" customHeight="1" outlineLevel="1" x14ac:dyDescent="0.15">
      <c r="D278" s="203" t="str">
        <f t="shared" ref="D278:D284" si="28">D189</f>
        <v>Supermercato</v>
      </c>
      <c r="E278" s="66"/>
      <c r="F278" s="66"/>
      <c r="G278" s="66"/>
      <c r="H278" s="66"/>
      <c r="I278" s="66"/>
      <c r="J278" s="66"/>
      <c r="K278" s="66"/>
      <c r="L278" s="66"/>
      <c r="M278" s="66"/>
      <c r="N278" s="66"/>
      <c r="O278" s="66"/>
      <c r="P278" s="66"/>
      <c r="Q278" s="66"/>
      <c r="R278" s="66"/>
      <c r="S278" s="66" t="s">
        <v>25</v>
      </c>
      <c r="T278" s="66"/>
      <c r="U278" s="66"/>
      <c r="V278" s="66"/>
      <c r="W278" s="66"/>
      <c r="X278" s="66"/>
      <c r="Y278" s="66"/>
      <c r="Z278" s="66"/>
      <c r="AA278" s="66"/>
      <c r="AB278" s="1590">
        <v>12</v>
      </c>
      <c r="AC278" s="1590"/>
      <c r="AD278" s="1590"/>
      <c r="AE278" s="1590">
        <v>12</v>
      </c>
      <c r="AF278" s="1590"/>
      <c r="AH278" s="1590">
        <f t="shared" ref="AH278:AH284" si="29">IF(D278=AH$277,AB278,0)</f>
        <v>0</v>
      </c>
      <c r="AI278" s="1590"/>
      <c r="AJ278" s="1590"/>
      <c r="AK278" s="1590"/>
      <c r="AL278" s="1590">
        <v>0</v>
      </c>
      <c r="AM278" s="236"/>
      <c r="AN278" s="66"/>
      <c r="AQ278" s="66"/>
      <c r="AR278" s="66"/>
      <c r="AS278" s="66"/>
      <c r="AT278" s="66"/>
      <c r="AU278" s="1590">
        <v>12</v>
      </c>
      <c r="AV278" s="1590"/>
      <c r="AW278" s="1590"/>
      <c r="AX278" s="1590">
        <v>12</v>
      </c>
      <c r="AY278" s="1590"/>
      <c r="BA278" s="1590">
        <f t="shared" ref="BA278:BA284" si="30">IF(D278=BA$277,AB278,0)</f>
        <v>0</v>
      </c>
      <c r="BB278" s="1590"/>
      <c r="BC278" s="1590"/>
      <c r="BD278" s="1590"/>
      <c r="BE278" s="1590">
        <v>0</v>
      </c>
      <c r="BF278" s="66"/>
      <c r="ED278" s="63"/>
      <c r="EE278" s="63"/>
      <c r="EF278" s="63"/>
      <c r="EG278" s="63"/>
      <c r="EH278" s="63"/>
      <c r="EI278" s="63"/>
      <c r="EJ278" s="63"/>
      <c r="EK278" s="63"/>
      <c r="EL278" s="63"/>
      <c r="EM278" s="63"/>
      <c r="EN278" s="63"/>
      <c r="EO278" s="63"/>
      <c r="EP278" s="63"/>
      <c r="EQ278" s="63"/>
      <c r="ER278" s="63"/>
      <c r="ES278" s="63"/>
      <c r="ET278" s="63"/>
      <c r="EU278" s="63"/>
      <c r="EV278" s="63"/>
      <c r="EW278" s="63"/>
      <c r="EX278" s="63"/>
      <c r="EY278" s="63"/>
      <c r="EZ278" s="63"/>
      <c r="FA278" s="63"/>
      <c r="FB278" s="63"/>
      <c r="FC278" s="63"/>
      <c r="FD278" s="63"/>
      <c r="FE278" s="63"/>
      <c r="FF278" s="63"/>
      <c r="FG278" s="63"/>
      <c r="FH278" s="63"/>
      <c r="FI278" s="63"/>
      <c r="FJ278" s="63"/>
      <c r="FK278" s="63"/>
      <c r="FL278" s="63"/>
      <c r="FM278" s="63"/>
      <c r="FN278" s="63"/>
      <c r="FO278" s="63"/>
      <c r="FP278" s="63"/>
      <c r="FQ278" s="63"/>
      <c r="FR278" s="63"/>
      <c r="FS278" s="63"/>
      <c r="FT278" s="63"/>
      <c r="FU278" s="63"/>
      <c r="FV278" s="63"/>
      <c r="FW278" s="63"/>
      <c r="FX278" s="63"/>
      <c r="FY278" s="63"/>
      <c r="FZ278" s="63"/>
      <c r="GA278" s="63"/>
      <c r="GB278" s="63"/>
      <c r="GC278" s="63"/>
      <c r="GD278" s="63"/>
      <c r="GE278" s="63"/>
      <c r="GF278" s="63"/>
      <c r="GG278" s="63"/>
      <c r="GH278" s="63"/>
      <c r="GI278" s="63"/>
      <c r="GJ278" s="63"/>
      <c r="GK278" s="63"/>
      <c r="GL278" s="63"/>
      <c r="GM278" s="63"/>
      <c r="GN278" s="63"/>
      <c r="GO278" s="63"/>
      <c r="GP278" s="63"/>
      <c r="GQ278" s="63"/>
      <c r="GR278" s="63"/>
      <c r="GS278" s="63"/>
      <c r="GT278" s="63"/>
      <c r="GU278" s="63"/>
      <c r="GV278" s="63"/>
      <c r="GW278" s="63"/>
      <c r="GX278" s="63"/>
      <c r="GY278" s="63"/>
      <c r="GZ278" s="63"/>
      <c r="HA278" s="63"/>
      <c r="HB278" s="63"/>
      <c r="HC278" s="63"/>
      <c r="HD278" s="63"/>
      <c r="HE278" s="63"/>
      <c r="HF278" s="63"/>
      <c r="HG278" s="63"/>
      <c r="HH278" s="63"/>
      <c r="HI278" s="63"/>
      <c r="HJ278" s="63"/>
      <c r="HK278" s="63"/>
      <c r="HL278" s="63"/>
      <c r="HM278" s="63"/>
      <c r="HN278" s="63"/>
      <c r="HO278" s="63"/>
      <c r="HP278" s="63"/>
      <c r="HQ278" s="63"/>
      <c r="HR278" s="63"/>
      <c r="HS278" s="63"/>
      <c r="HT278" s="63"/>
      <c r="HU278" s="63"/>
      <c r="HV278" s="63"/>
      <c r="HW278" s="63"/>
      <c r="HX278" s="63"/>
      <c r="HY278" s="63"/>
      <c r="HZ278" s="63"/>
      <c r="IA278" s="63"/>
      <c r="IB278" s="63"/>
      <c r="IC278" s="63"/>
      <c r="ID278" s="63"/>
      <c r="IE278" s="63"/>
    </row>
    <row r="279" spans="1:239" ht="17" hidden="1" customHeight="1" outlineLevel="1" x14ac:dyDescent="0.15">
      <c r="D279" s="203" t="str">
        <f t="shared" si="28"/>
        <v>Industria</v>
      </c>
      <c r="E279" s="66"/>
      <c r="F279" s="66"/>
      <c r="G279" s="66"/>
      <c r="H279" s="66"/>
      <c r="I279" s="66"/>
      <c r="J279" s="66"/>
      <c r="K279" s="66"/>
      <c r="L279" s="66"/>
      <c r="M279" s="66"/>
      <c r="N279" s="66"/>
      <c r="O279" s="66"/>
      <c r="P279" s="66"/>
      <c r="Q279" s="66"/>
      <c r="R279" s="66"/>
      <c r="S279" s="66" t="s">
        <v>25</v>
      </c>
      <c r="T279" s="66"/>
      <c r="U279" s="66"/>
      <c r="V279" s="66"/>
      <c r="W279" s="66"/>
      <c r="X279" s="66"/>
      <c r="Y279" s="66"/>
      <c r="Z279" s="66"/>
      <c r="AA279" s="66"/>
      <c r="AB279" s="1590">
        <v>20</v>
      </c>
      <c r="AC279" s="1590"/>
      <c r="AD279" s="1590"/>
      <c r="AE279" s="1590">
        <v>20</v>
      </c>
      <c r="AF279" s="1590"/>
      <c r="AH279" s="1590">
        <f t="shared" si="29"/>
        <v>0</v>
      </c>
      <c r="AI279" s="1590"/>
      <c r="AJ279" s="1590"/>
      <c r="AK279" s="1590"/>
      <c r="AL279" s="1590">
        <v>0</v>
      </c>
      <c r="AM279" s="236"/>
      <c r="AN279" s="66"/>
      <c r="AQ279" s="66"/>
      <c r="AR279" s="66"/>
      <c r="AS279" s="66"/>
      <c r="AT279" s="66"/>
      <c r="AU279" s="1590">
        <v>20</v>
      </c>
      <c r="AV279" s="1590"/>
      <c r="AW279" s="1590"/>
      <c r="AX279" s="1590">
        <v>20</v>
      </c>
      <c r="AY279" s="1590"/>
      <c r="BA279" s="1590">
        <f t="shared" si="30"/>
        <v>0</v>
      </c>
      <c r="BB279" s="1590"/>
      <c r="BC279" s="1590"/>
      <c r="BD279" s="1590"/>
      <c r="BE279" s="1590">
        <v>0</v>
      </c>
      <c r="BF279" s="66"/>
      <c r="ED279" s="63"/>
      <c r="EE279" s="63"/>
      <c r="EF279" s="63"/>
      <c r="EG279" s="63"/>
      <c r="EH279" s="63"/>
      <c r="EI279" s="63"/>
      <c r="EJ279" s="63"/>
      <c r="EK279" s="63"/>
      <c r="EL279" s="63"/>
      <c r="EM279" s="63"/>
      <c r="EN279" s="63"/>
      <c r="EO279" s="63"/>
      <c r="EP279" s="63"/>
      <c r="EQ279" s="63"/>
      <c r="ER279" s="63"/>
      <c r="ES279" s="63"/>
      <c r="ET279" s="63"/>
      <c r="EU279" s="63"/>
      <c r="EV279" s="63"/>
      <c r="EW279" s="63"/>
      <c r="EX279" s="63"/>
      <c r="EY279" s="63"/>
      <c r="EZ279" s="63"/>
      <c r="FA279" s="63"/>
      <c r="FB279" s="63"/>
      <c r="FC279" s="63"/>
      <c r="FD279" s="63"/>
      <c r="FE279" s="63"/>
      <c r="FF279" s="63"/>
      <c r="FG279" s="63"/>
      <c r="FH279" s="63"/>
      <c r="FI279" s="63"/>
      <c r="FJ279" s="63"/>
      <c r="FK279" s="63"/>
      <c r="FL279" s="63"/>
      <c r="FM279" s="63"/>
      <c r="FN279" s="63"/>
      <c r="FO279" s="63"/>
      <c r="FP279" s="63"/>
      <c r="FQ279" s="63"/>
      <c r="FR279" s="63"/>
      <c r="FS279" s="63"/>
      <c r="FT279" s="63"/>
      <c r="FU279" s="63"/>
      <c r="FV279" s="63"/>
      <c r="FW279" s="63"/>
      <c r="FX279" s="63"/>
      <c r="FY279" s="63"/>
      <c r="FZ279" s="63"/>
      <c r="GA279" s="63"/>
      <c r="GB279" s="63"/>
      <c r="GC279" s="63"/>
      <c r="GD279" s="63"/>
      <c r="GE279" s="63"/>
      <c r="GF279" s="63"/>
      <c r="GG279" s="63"/>
      <c r="GH279" s="63"/>
      <c r="GI279" s="63"/>
      <c r="GJ279" s="63"/>
      <c r="GK279" s="63"/>
      <c r="GL279" s="63"/>
      <c r="GM279" s="63"/>
      <c r="GN279" s="63"/>
      <c r="GO279" s="63"/>
      <c r="GP279" s="63"/>
      <c r="GQ279" s="63"/>
      <c r="GR279" s="63"/>
      <c r="GS279" s="63"/>
      <c r="GT279" s="63"/>
      <c r="GU279" s="63"/>
      <c r="GV279" s="63"/>
      <c r="GW279" s="63"/>
      <c r="GX279" s="63"/>
      <c r="GY279" s="63"/>
      <c r="GZ279" s="63"/>
      <c r="HA279" s="63"/>
      <c r="HB279" s="63"/>
      <c r="HC279" s="63"/>
      <c r="HD279" s="63"/>
      <c r="HE279" s="63"/>
      <c r="HF279" s="63"/>
      <c r="HG279" s="63"/>
      <c r="HH279" s="63"/>
      <c r="HI279" s="63"/>
      <c r="HJ279" s="63"/>
      <c r="HK279" s="63"/>
      <c r="HL279" s="63"/>
      <c r="HM279" s="63"/>
      <c r="HN279" s="63"/>
      <c r="HO279" s="63"/>
      <c r="HP279" s="63"/>
      <c r="HQ279" s="63"/>
      <c r="HR279" s="63"/>
      <c r="HS279" s="63"/>
      <c r="HT279" s="63"/>
      <c r="HU279" s="63"/>
      <c r="HV279" s="63"/>
      <c r="HW279" s="63"/>
      <c r="HX279" s="63"/>
      <c r="HY279" s="63"/>
      <c r="HZ279" s="63"/>
      <c r="IA279" s="63"/>
      <c r="IB279" s="63"/>
      <c r="IC279" s="63"/>
      <c r="ID279" s="63"/>
      <c r="IE279" s="63"/>
    </row>
    <row r="280" spans="1:239" ht="17" hidden="1" customHeight="1" outlineLevel="1" x14ac:dyDescent="0.15">
      <c r="D280" s="1146" t="str">
        <f t="shared" si="28"/>
        <v xml:space="preserve">Industria (raffreddatori di liquidi per freddo di processo) </v>
      </c>
      <c r="E280" s="1147"/>
      <c r="F280" s="1147"/>
      <c r="G280" s="1147"/>
      <c r="H280" s="1147"/>
      <c r="I280" s="1147"/>
      <c r="J280" s="1147"/>
      <c r="K280" s="1147"/>
      <c r="L280" s="1147"/>
      <c r="M280" s="1147"/>
      <c r="N280" s="1147"/>
      <c r="O280" s="1147"/>
      <c r="P280" s="1147"/>
      <c r="Q280" s="1147"/>
      <c r="R280" s="1147"/>
      <c r="S280" s="1147" t="s">
        <v>25</v>
      </c>
      <c r="T280" s="1147"/>
      <c r="U280" s="1147"/>
      <c r="V280" s="1147"/>
      <c r="W280" s="1147"/>
      <c r="X280" s="1147"/>
      <c r="Y280" s="1147"/>
      <c r="Z280" s="1147"/>
      <c r="AA280" s="1147"/>
      <c r="AB280" s="1640">
        <v>20</v>
      </c>
      <c r="AC280" s="1640"/>
      <c r="AD280" s="1640"/>
      <c r="AE280" s="1640">
        <v>20</v>
      </c>
      <c r="AF280" s="1640"/>
      <c r="AH280" s="1590">
        <f t="shared" ref="AH280" si="31">IF(D280=AH$277,AB280,0)</f>
        <v>0</v>
      </c>
      <c r="AI280" s="1590"/>
      <c r="AJ280" s="1590"/>
      <c r="AK280" s="1590"/>
      <c r="AL280" s="1590">
        <v>0</v>
      </c>
      <c r="AM280" s="236"/>
      <c r="AN280" s="66"/>
      <c r="AQ280" s="66"/>
      <c r="AR280" s="66"/>
      <c r="AS280" s="66"/>
      <c r="AT280" s="66"/>
      <c r="AU280" s="1640">
        <v>20</v>
      </c>
      <c r="AV280" s="1640"/>
      <c r="AW280" s="1640"/>
      <c r="AX280" s="1640">
        <v>20</v>
      </c>
      <c r="AY280" s="1640"/>
      <c r="BA280" s="1590">
        <f t="shared" ref="BA280" si="32">IF(D280=BA$277,AB280,0)</f>
        <v>0</v>
      </c>
      <c r="BB280" s="1590"/>
      <c r="BC280" s="1590"/>
      <c r="BD280" s="1590"/>
      <c r="BE280" s="1590">
        <v>0</v>
      </c>
      <c r="BF280" s="66"/>
      <c r="ED280" s="63"/>
      <c r="EE280" s="63"/>
      <c r="EF280" s="63"/>
      <c r="EG280" s="63"/>
      <c r="EH280" s="63"/>
      <c r="EI280" s="63"/>
      <c r="EJ280" s="63"/>
      <c r="EK280" s="63"/>
      <c r="EL280" s="63"/>
      <c r="EM280" s="63"/>
      <c r="EN280" s="63"/>
      <c r="EO280" s="63"/>
      <c r="EP280" s="63"/>
      <c r="EQ280" s="63"/>
      <c r="ER280" s="63"/>
      <c r="ES280" s="63"/>
      <c r="ET280" s="63"/>
      <c r="EU280" s="63"/>
      <c r="EV280" s="63"/>
      <c r="EW280" s="63"/>
      <c r="EX280" s="63"/>
      <c r="EY280" s="63"/>
      <c r="EZ280" s="63"/>
      <c r="FA280" s="63"/>
      <c r="FB280" s="63"/>
      <c r="FC280" s="63"/>
      <c r="FD280" s="63"/>
      <c r="FE280" s="63"/>
      <c r="FF280" s="63"/>
      <c r="FG280" s="63"/>
      <c r="FH280" s="63"/>
      <c r="FI280" s="63"/>
      <c r="FJ280" s="63"/>
      <c r="FK280" s="63"/>
      <c r="FL280" s="63"/>
      <c r="FM280" s="63"/>
      <c r="FN280" s="63"/>
      <c r="FO280" s="63"/>
      <c r="FP280" s="63"/>
      <c r="FQ280" s="63"/>
      <c r="FR280" s="63"/>
      <c r="FS280" s="63"/>
      <c r="FT280" s="63"/>
      <c r="FU280" s="63"/>
      <c r="FV280" s="63"/>
      <c r="FW280" s="63"/>
      <c r="FX280" s="63"/>
      <c r="FY280" s="63"/>
      <c r="FZ280" s="63"/>
      <c r="GA280" s="63"/>
      <c r="GB280" s="63"/>
      <c r="GC280" s="63"/>
      <c r="GD280" s="63"/>
      <c r="GE280" s="63"/>
      <c r="GF280" s="63"/>
      <c r="GG280" s="63"/>
      <c r="GH280" s="63"/>
      <c r="GI280" s="63"/>
      <c r="GJ280" s="63"/>
      <c r="GK280" s="63"/>
      <c r="GL280" s="63"/>
      <c r="GM280" s="63"/>
      <c r="GN280" s="63"/>
      <c r="GO280" s="63"/>
      <c r="GP280" s="63"/>
      <c r="GQ280" s="63"/>
      <c r="GR280" s="63"/>
      <c r="GS280" s="63"/>
      <c r="GT280" s="63"/>
      <c r="GU280" s="63"/>
      <c r="GV280" s="63"/>
      <c r="GW280" s="63"/>
      <c r="GX280" s="63"/>
      <c r="GY280" s="63"/>
      <c r="GZ280" s="63"/>
      <c r="HA280" s="63"/>
      <c r="HB280" s="63"/>
      <c r="HC280" s="63"/>
      <c r="HD280" s="63"/>
      <c r="HE280" s="63"/>
      <c r="HF280" s="63"/>
      <c r="HG280" s="63"/>
      <c r="HH280" s="63"/>
      <c r="HI280" s="63"/>
      <c r="HJ280" s="63"/>
      <c r="HK280" s="63"/>
      <c r="HL280" s="63"/>
      <c r="HM280" s="63"/>
      <c r="HN280" s="63"/>
      <c r="HO280" s="63"/>
      <c r="HP280" s="63"/>
      <c r="HQ280" s="63"/>
      <c r="HR280" s="63"/>
      <c r="HS280" s="63"/>
      <c r="HT280" s="63"/>
      <c r="HU280" s="63"/>
      <c r="HV280" s="63"/>
      <c r="HW280" s="63"/>
      <c r="HX280" s="63"/>
      <c r="HY280" s="63"/>
      <c r="HZ280" s="63"/>
      <c r="IA280" s="63"/>
      <c r="IB280" s="63"/>
      <c r="IC280" s="63"/>
      <c r="ID280" s="63"/>
      <c r="IE280" s="63"/>
    </row>
    <row r="281" spans="1:239" ht="17" hidden="1" customHeight="1" outlineLevel="1" x14ac:dyDescent="0.15">
      <c r="D281" s="203" t="str">
        <f t="shared" si="28"/>
        <v>Commercio</v>
      </c>
      <c r="E281" s="66"/>
      <c r="F281" s="66"/>
      <c r="G281" s="66"/>
      <c r="H281" s="66"/>
      <c r="I281" s="66"/>
      <c r="J281" s="66"/>
      <c r="K281" s="66"/>
      <c r="L281" s="66"/>
      <c r="M281" s="66"/>
      <c r="N281" s="66"/>
      <c r="O281" s="66"/>
      <c r="P281" s="66"/>
      <c r="Q281" s="66"/>
      <c r="R281" s="66"/>
      <c r="S281" s="66" t="s">
        <v>25</v>
      </c>
      <c r="T281" s="66"/>
      <c r="U281" s="66"/>
      <c r="V281" s="66"/>
      <c r="W281" s="66"/>
      <c r="X281" s="66"/>
      <c r="Y281" s="66"/>
      <c r="Z281" s="66"/>
      <c r="AA281" s="66"/>
      <c r="AB281" s="1590">
        <v>15</v>
      </c>
      <c r="AC281" s="1590"/>
      <c r="AD281" s="1590"/>
      <c r="AE281" s="1590">
        <v>15</v>
      </c>
      <c r="AF281" s="1590"/>
      <c r="AH281" s="1590">
        <f t="shared" si="29"/>
        <v>0</v>
      </c>
      <c r="AI281" s="1590"/>
      <c r="AJ281" s="1590"/>
      <c r="AK281" s="1590"/>
      <c r="AL281" s="1590">
        <v>0</v>
      </c>
      <c r="AM281" s="236"/>
      <c r="AN281" s="66"/>
      <c r="AQ281" s="66"/>
      <c r="AR281" s="66"/>
      <c r="AS281" s="66"/>
      <c r="AT281" s="66"/>
      <c r="AU281" s="1590">
        <v>15</v>
      </c>
      <c r="AV281" s="1590"/>
      <c r="AW281" s="1590"/>
      <c r="AX281" s="1590">
        <v>15</v>
      </c>
      <c r="AY281" s="1590"/>
      <c r="BA281" s="1590">
        <f t="shared" si="30"/>
        <v>0</v>
      </c>
      <c r="BB281" s="1590"/>
      <c r="BC281" s="1590"/>
      <c r="BD281" s="1590"/>
      <c r="BE281" s="1590">
        <v>0</v>
      </c>
      <c r="BF281" s="66"/>
      <c r="ED281" s="63"/>
      <c r="EE281" s="63"/>
      <c r="EF281" s="63"/>
      <c r="EG281" s="63"/>
      <c r="EH281" s="63"/>
      <c r="EI281" s="63"/>
      <c r="EJ281" s="63"/>
      <c r="EK281" s="63"/>
      <c r="EL281" s="63"/>
      <c r="EM281" s="63"/>
      <c r="EN281" s="63"/>
      <c r="EO281" s="63"/>
      <c r="EP281" s="63"/>
      <c r="EQ281" s="63"/>
      <c r="ER281" s="63"/>
      <c r="ES281" s="63"/>
      <c r="ET281" s="63"/>
      <c r="EU281" s="63"/>
      <c r="EV281" s="63"/>
      <c r="EW281" s="63"/>
      <c r="EX281" s="63"/>
      <c r="EY281" s="63"/>
      <c r="EZ281" s="63"/>
      <c r="FA281" s="63"/>
      <c r="FB281" s="63"/>
      <c r="FC281" s="63"/>
      <c r="FD281" s="63"/>
      <c r="FE281" s="63"/>
      <c r="FF281" s="63"/>
      <c r="FG281" s="63"/>
      <c r="FH281" s="63"/>
      <c r="FI281" s="63"/>
      <c r="FJ281" s="63"/>
      <c r="FK281" s="63"/>
      <c r="FL281" s="63"/>
      <c r="FM281" s="63"/>
      <c r="FN281" s="63"/>
      <c r="FO281" s="63"/>
      <c r="FP281" s="63"/>
      <c r="FQ281" s="63"/>
      <c r="FR281" s="63"/>
      <c r="FS281" s="63"/>
      <c r="FT281" s="63"/>
      <c r="FU281" s="63"/>
      <c r="FV281" s="63"/>
      <c r="FW281" s="63"/>
      <c r="FX281" s="63"/>
      <c r="FY281" s="63"/>
      <c r="FZ281" s="63"/>
      <c r="GA281" s="63"/>
      <c r="GB281" s="63"/>
      <c r="GC281" s="63"/>
      <c r="GD281" s="63"/>
      <c r="GE281" s="63"/>
      <c r="GF281" s="63"/>
      <c r="GG281" s="63"/>
      <c r="GH281" s="63"/>
      <c r="GI281" s="63"/>
      <c r="GJ281" s="63"/>
      <c r="GK281" s="63"/>
      <c r="GL281" s="63"/>
      <c r="GM281" s="63"/>
      <c r="GN281" s="63"/>
      <c r="GO281" s="63"/>
      <c r="GP281" s="63"/>
      <c r="GQ281" s="63"/>
      <c r="GR281" s="63"/>
      <c r="GS281" s="63"/>
      <c r="GT281" s="63"/>
      <c r="GU281" s="63"/>
      <c r="GV281" s="63"/>
      <c r="GW281" s="63"/>
      <c r="GX281" s="63"/>
      <c r="GY281" s="63"/>
      <c r="GZ281" s="63"/>
      <c r="HA281" s="63"/>
      <c r="HB281" s="63"/>
      <c r="HC281" s="63"/>
      <c r="HD281" s="63"/>
      <c r="HE281" s="63"/>
      <c r="HF281" s="63"/>
      <c r="HG281" s="63"/>
      <c r="HH281" s="63"/>
      <c r="HI281" s="63"/>
      <c r="HJ281" s="63"/>
      <c r="HK281" s="63"/>
      <c r="HL281" s="63"/>
      <c r="HM281" s="63"/>
      <c r="HN281" s="63"/>
      <c r="HO281" s="63"/>
      <c r="HP281" s="63"/>
      <c r="HQ281" s="63"/>
      <c r="HR281" s="63"/>
      <c r="HS281" s="63"/>
      <c r="HT281" s="63"/>
      <c r="HU281" s="63"/>
      <c r="HV281" s="63"/>
      <c r="HW281" s="63"/>
      <c r="HX281" s="63"/>
      <c r="HY281" s="63"/>
      <c r="HZ281" s="63"/>
      <c r="IA281" s="63"/>
      <c r="IB281" s="63"/>
      <c r="IC281" s="63"/>
      <c r="ID281" s="63"/>
      <c r="IE281" s="63"/>
    </row>
    <row r="282" spans="1:239" ht="17" hidden="1" customHeight="1" outlineLevel="1" x14ac:dyDescent="0.15">
      <c r="D282" s="203" t="str">
        <f t="shared" si="28"/>
        <v>Refrigeratore-climatizzatore vaporizzazione diretta (sistemi VRV, VRF)</v>
      </c>
      <c r="E282" s="66"/>
      <c r="F282" s="66"/>
      <c r="G282" s="66"/>
      <c r="H282" s="66"/>
      <c r="I282" s="66"/>
      <c r="J282" s="66"/>
      <c r="K282" s="66"/>
      <c r="L282" s="66"/>
      <c r="M282" s="66"/>
      <c r="N282" s="66"/>
      <c r="O282" s="66"/>
      <c r="P282" s="66"/>
      <c r="Q282" s="66"/>
      <c r="R282" s="66"/>
      <c r="S282" s="66" t="s">
        <v>25</v>
      </c>
      <c r="T282" s="66"/>
      <c r="U282" s="66"/>
      <c r="V282" s="66"/>
      <c r="W282" s="66"/>
      <c r="X282" s="66"/>
      <c r="Y282" s="66"/>
      <c r="Z282" s="66"/>
      <c r="AA282" s="66"/>
      <c r="AB282" s="1590">
        <v>15</v>
      </c>
      <c r="AC282" s="1590"/>
      <c r="AD282" s="1590"/>
      <c r="AE282" s="1590">
        <v>15</v>
      </c>
      <c r="AF282" s="1590"/>
      <c r="AH282" s="1590">
        <f t="shared" si="29"/>
        <v>0</v>
      </c>
      <c r="AI282" s="1590"/>
      <c r="AJ282" s="1590"/>
      <c r="AK282" s="1590"/>
      <c r="AL282" s="1590">
        <v>0</v>
      </c>
      <c r="AM282" s="236"/>
      <c r="AN282" s="66"/>
      <c r="AQ282" s="66"/>
      <c r="AR282" s="66"/>
      <c r="AS282" s="66"/>
      <c r="AT282" s="66"/>
      <c r="AU282" s="1590">
        <v>15</v>
      </c>
      <c r="AV282" s="1590"/>
      <c r="AW282" s="1590"/>
      <c r="AX282" s="1590">
        <v>15</v>
      </c>
      <c r="AY282" s="1590"/>
      <c r="BA282" s="1590">
        <f t="shared" si="30"/>
        <v>0</v>
      </c>
      <c r="BB282" s="1590"/>
      <c r="BC282" s="1590"/>
      <c r="BD282" s="1590"/>
      <c r="BE282" s="1590">
        <v>0</v>
      </c>
      <c r="BF282" s="66"/>
      <c r="ED282" s="63"/>
      <c r="EE282" s="63"/>
      <c r="EF282" s="63"/>
      <c r="EG282" s="63"/>
      <c r="EH282" s="63"/>
      <c r="EI282" s="63"/>
      <c r="EJ282" s="63"/>
      <c r="EK282" s="63"/>
      <c r="EL282" s="63"/>
      <c r="EM282" s="63"/>
      <c r="EN282" s="63"/>
      <c r="EO282" s="63"/>
      <c r="EP282" s="63"/>
      <c r="EQ282" s="63"/>
      <c r="ER282" s="63"/>
      <c r="ES282" s="63"/>
      <c r="ET282" s="63"/>
      <c r="EU282" s="63"/>
      <c r="EV282" s="63"/>
      <c r="EW282" s="63"/>
      <c r="EX282" s="63"/>
      <c r="EY282" s="63"/>
      <c r="EZ282" s="63"/>
      <c r="FA282" s="63"/>
      <c r="FB282" s="63"/>
      <c r="FC282" s="63"/>
      <c r="FD282" s="63"/>
      <c r="FE282" s="63"/>
      <c r="FF282" s="63"/>
      <c r="FG282" s="63"/>
      <c r="FH282" s="63"/>
      <c r="FI282" s="63"/>
      <c r="FJ282" s="63"/>
      <c r="FK282" s="63"/>
      <c r="FL282" s="63"/>
      <c r="FM282" s="63"/>
      <c r="FN282" s="63"/>
      <c r="FO282" s="63"/>
      <c r="FP282" s="63"/>
      <c r="FQ282" s="63"/>
      <c r="FR282" s="63"/>
      <c r="FS282" s="63"/>
      <c r="FT282" s="63"/>
      <c r="FU282" s="63"/>
      <c r="FV282" s="63"/>
      <c r="FW282" s="63"/>
      <c r="FX282" s="63"/>
      <c r="FY282" s="63"/>
      <c r="FZ282" s="63"/>
      <c r="GA282" s="63"/>
      <c r="GB282" s="63"/>
      <c r="GC282" s="63"/>
      <c r="GD282" s="63"/>
      <c r="GE282" s="63"/>
      <c r="GF282" s="63"/>
      <c r="GG282" s="63"/>
      <c r="GH282" s="63"/>
      <c r="GI282" s="63"/>
      <c r="GJ282" s="63"/>
      <c r="GK282" s="63"/>
      <c r="GL282" s="63"/>
      <c r="GM282" s="63"/>
      <c r="GN282" s="63"/>
      <c r="GO282" s="63"/>
      <c r="GP282" s="63"/>
      <c r="GQ282" s="63"/>
      <c r="GR282" s="63"/>
      <c r="GS282" s="63"/>
      <c r="GT282" s="63"/>
      <c r="GU282" s="63"/>
      <c r="GV282" s="63"/>
      <c r="GW282" s="63"/>
      <c r="GX282" s="63"/>
      <c r="GY282" s="63"/>
      <c r="GZ282" s="63"/>
      <c r="HA282" s="63"/>
      <c r="HB282" s="63"/>
      <c r="HC282" s="63"/>
      <c r="HD282" s="63"/>
      <c r="HE282" s="63"/>
      <c r="HF282" s="63"/>
      <c r="HG282" s="63"/>
      <c r="HH282" s="63"/>
      <c r="HI282" s="63"/>
      <c r="HJ282" s="63"/>
      <c r="HK282" s="63"/>
      <c r="HL282" s="63"/>
      <c r="HM282" s="63"/>
      <c r="HN282" s="63"/>
      <c r="HO282" s="63"/>
      <c r="HP282" s="63"/>
      <c r="HQ282" s="63"/>
      <c r="HR282" s="63"/>
      <c r="HS282" s="63"/>
      <c r="HT282" s="63"/>
      <c r="HU282" s="63"/>
      <c r="HV282" s="63"/>
      <c r="HW282" s="63"/>
      <c r="HX282" s="63"/>
      <c r="HY282" s="63"/>
      <c r="HZ282" s="63"/>
      <c r="IA282" s="63"/>
      <c r="IB282" s="63"/>
      <c r="IC282" s="63"/>
      <c r="ID282" s="63"/>
      <c r="IE282" s="63"/>
    </row>
    <row r="283" spans="1:239" ht="17" hidden="1" customHeight="1" outlineLevel="1" x14ac:dyDescent="0.15">
      <c r="D283" s="203" t="str">
        <f t="shared" si="28"/>
        <v>Refrigeratore-climatizzatore (refrigeratori condensazione ad acqua)</v>
      </c>
      <c r="E283" s="66"/>
      <c r="F283" s="66"/>
      <c r="G283" s="66"/>
      <c r="H283" s="66"/>
      <c r="I283" s="66"/>
      <c r="J283" s="66"/>
      <c r="K283" s="66"/>
      <c r="L283" s="66"/>
      <c r="M283" s="66"/>
      <c r="N283" s="66"/>
      <c r="O283" s="66"/>
      <c r="P283" s="66"/>
      <c r="Q283" s="66"/>
      <c r="R283" s="66"/>
      <c r="S283" s="66" t="s">
        <v>25</v>
      </c>
      <c r="T283" s="66"/>
      <c r="U283" s="66"/>
      <c r="V283" s="66"/>
      <c r="W283" s="66"/>
      <c r="X283" s="66"/>
      <c r="Y283" s="66"/>
      <c r="Z283" s="66"/>
      <c r="AA283" s="66"/>
      <c r="AB283" s="1590">
        <v>15</v>
      </c>
      <c r="AC283" s="1590"/>
      <c r="AD283" s="1590"/>
      <c r="AE283" s="1590">
        <v>15</v>
      </c>
      <c r="AF283" s="1590"/>
      <c r="AH283" s="1590">
        <f t="shared" si="29"/>
        <v>0</v>
      </c>
      <c r="AI283" s="1590"/>
      <c r="AJ283" s="1590"/>
      <c r="AK283" s="1590"/>
      <c r="AL283" s="1590">
        <v>0</v>
      </c>
      <c r="AM283" s="236"/>
      <c r="AN283" s="66"/>
      <c r="AQ283" s="66"/>
      <c r="AR283" s="66"/>
      <c r="AS283" s="66"/>
      <c r="AT283" s="66"/>
      <c r="AU283" s="1590">
        <v>15</v>
      </c>
      <c r="AV283" s="1590"/>
      <c r="AW283" s="1590"/>
      <c r="AX283" s="1590">
        <v>15</v>
      </c>
      <c r="AY283" s="1590"/>
      <c r="BA283" s="1590">
        <f>IF(D283=BA$277,AB283,0)</f>
        <v>0</v>
      </c>
      <c r="BB283" s="1590"/>
      <c r="BC283" s="1590"/>
      <c r="BD283" s="1590"/>
      <c r="BE283" s="1590">
        <v>0</v>
      </c>
      <c r="BF283" s="66"/>
      <c r="ED283" s="63"/>
      <c r="EE283" s="63"/>
      <c r="EF283" s="63"/>
      <c r="EG283" s="63"/>
      <c r="EH283" s="63"/>
      <c r="EI283" s="63"/>
      <c r="EJ283" s="63"/>
      <c r="EK283" s="63"/>
      <c r="EL283" s="63"/>
      <c r="EM283" s="63"/>
      <c r="EN283" s="63"/>
      <c r="EO283" s="63"/>
      <c r="EP283" s="63"/>
      <c r="EQ283" s="63"/>
      <c r="ER283" s="63"/>
      <c r="ES283" s="63"/>
      <c r="ET283" s="63"/>
      <c r="EU283" s="63"/>
      <c r="EV283" s="63"/>
      <c r="EW283" s="63"/>
      <c r="EX283" s="63"/>
      <c r="EY283" s="63"/>
      <c r="EZ283" s="63"/>
      <c r="FA283" s="63"/>
      <c r="FB283" s="63"/>
      <c r="FC283" s="63"/>
      <c r="FD283" s="63"/>
      <c r="FE283" s="63"/>
      <c r="FF283" s="63"/>
      <c r="FG283" s="63"/>
      <c r="FH283" s="63"/>
      <c r="FI283" s="63"/>
      <c r="FJ283" s="63"/>
      <c r="FK283" s="63"/>
      <c r="FL283" s="63"/>
      <c r="FM283" s="63"/>
      <c r="FN283" s="63"/>
      <c r="FO283" s="63"/>
      <c r="FP283" s="63"/>
      <c r="FQ283" s="63"/>
      <c r="FR283" s="63"/>
      <c r="FS283" s="63"/>
      <c r="FT283" s="63"/>
      <c r="FU283" s="63"/>
      <c r="FV283" s="63"/>
      <c r="FW283" s="63"/>
      <c r="FX283" s="63"/>
      <c r="FY283" s="63"/>
      <c r="FZ283" s="63"/>
      <c r="GA283" s="63"/>
      <c r="GB283" s="63"/>
      <c r="GC283" s="63"/>
      <c r="GD283" s="63"/>
      <c r="GE283" s="63"/>
      <c r="GF283" s="63"/>
      <c r="GG283" s="63"/>
      <c r="GH283" s="63"/>
      <c r="GI283" s="63"/>
      <c r="GJ283" s="63"/>
      <c r="GK283" s="63"/>
      <c r="GL283" s="63"/>
      <c r="GM283" s="63"/>
      <c r="GN283" s="63"/>
      <c r="GO283" s="63"/>
      <c r="GP283" s="63"/>
      <c r="GQ283" s="63"/>
      <c r="GR283" s="63"/>
      <c r="GS283" s="63"/>
      <c r="GT283" s="63"/>
      <c r="GU283" s="63"/>
      <c r="GV283" s="63"/>
      <c r="GW283" s="63"/>
      <c r="GX283" s="63"/>
      <c r="GY283" s="63"/>
      <c r="GZ283" s="63"/>
      <c r="HA283" s="63"/>
      <c r="HB283" s="63"/>
      <c r="HC283" s="63"/>
      <c r="HD283" s="63"/>
      <c r="HE283" s="63"/>
      <c r="HF283" s="63"/>
      <c r="HG283" s="63"/>
      <c r="HH283" s="63"/>
      <c r="HI283" s="63"/>
      <c r="HJ283" s="63"/>
      <c r="HK283" s="63"/>
      <c r="HL283" s="63"/>
      <c r="HM283" s="63"/>
      <c r="HN283" s="63"/>
      <c r="HO283" s="63"/>
      <c r="HP283" s="63"/>
      <c r="HQ283" s="63"/>
      <c r="HR283" s="63"/>
      <c r="HS283" s="63"/>
      <c r="HT283" s="63"/>
      <c r="HU283" s="63"/>
      <c r="HV283" s="63"/>
      <c r="HW283" s="63"/>
      <c r="HX283" s="63"/>
      <c r="HY283" s="63"/>
      <c r="HZ283" s="63"/>
      <c r="IA283" s="63"/>
      <c r="IB283" s="63"/>
      <c r="IC283" s="63"/>
      <c r="ID283" s="63"/>
      <c r="IE283" s="63"/>
    </row>
    <row r="284" spans="1:239" ht="17" hidden="1" customHeight="1" outlineLevel="1" x14ac:dyDescent="0.15">
      <c r="D284" s="203" t="str">
        <f t="shared" si="28"/>
        <v>Refrigeratore-climatizzatore (refrigeratori condensazione ad aria)</v>
      </c>
      <c r="E284" s="66"/>
      <c r="F284" s="66"/>
      <c r="G284" s="66"/>
      <c r="H284" s="66"/>
      <c r="I284" s="66"/>
      <c r="J284" s="66"/>
      <c r="K284" s="66"/>
      <c r="L284" s="66"/>
      <c r="M284" s="66"/>
      <c r="N284" s="66"/>
      <c r="O284" s="66"/>
      <c r="P284" s="66"/>
      <c r="Q284" s="66"/>
      <c r="R284" s="66"/>
      <c r="S284" s="66" t="s">
        <v>25</v>
      </c>
      <c r="T284" s="66"/>
      <c r="U284" s="66"/>
      <c r="V284" s="66"/>
      <c r="W284" s="66"/>
      <c r="X284" s="66"/>
      <c r="Y284" s="66"/>
      <c r="Z284" s="66"/>
      <c r="AA284" s="66"/>
      <c r="AB284" s="1590">
        <v>15</v>
      </c>
      <c r="AC284" s="1590"/>
      <c r="AD284" s="1590"/>
      <c r="AE284" s="1590">
        <v>15</v>
      </c>
      <c r="AF284" s="1590"/>
      <c r="AH284" s="1590">
        <f t="shared" si="29"/>
        <v>0</v>
      </c>
      <c r="AI284" s="1590"/>
      <c r="AJ284" s="1590"/>
      <c r="AK284" s="1590"/>
      <c r="AL284" s="1590">
        <v>0</v>
      </c>
      <c r="AM284" s="236"/>
      <c r="AN284" s="66"/>
      <c r="AQ284" s="66"/>
      <c r="AR284" s="66"/>
      <c r="AS284" s="66"/>
      <c r="AT284" s="66"/>
      <c r="AU284" s="1590">
        <v>15</v>
      </c>
      <c r="AV284" s="1590"/>
      <c r="AW284" s="1590"/>
      <c r="AX284" s="1590">
        <v>15</v>
      </c>
      <c r="AY284" s="1590"/>
      <c r="BA284" s="1590">
        <f t="shared" si="30"/>
        <v>0</v>
      </c>
      <c r="BB284" s="1590"/>
      <c r="BC284" s="1590"/>
      <c r="BD284" s="1590"/>
      <c r="BE284" s="1590">
        <v>0</v>
      </c>
      <c r="BF284" s="66"/>
      <c r="ED284" s="63"/>
      <c r="EE284" s="63"/>
      <c r="EF284" s="63"/>
      <c r="EG284" s="63"/>
      <c r="EH284" s="63"/>
      <c r="EI284" s="63"/>
      <c r="EJ284" s="63"/>
      <c r="EK284" s="63"/>
      <c r="EL284" s="63"/>
      <c r="EM284" s="63"/>
      <c r="EN284" s="63"/>
      <c r="EO284" s="63"/>
      <c r="EP284" s="63"/>
      <c r="EQ284" s="63"/>
      <c r="ER284" s="63"/>
      <c r="ES284" s="63"/>
      <c r="ET284" s="63"/>
      <c r="EU284" s="63"/>
      <c r="EV284" s="63"/>
      <c r="EW284" s="63"/>
      <c r="EX284" s="63"/>
      <c r="EY284" s="63"/>
      <c r="EZ284" s="63"/>
      <c r="FA284" s="63"/>
      <c r="FB284" s="63"/>
      <c r="FC284" s="63"/>
      <c r="FD284" s="63"/>
      <c r="FE284" s="63"/>
      <c r="FF284" s="63"/>
      <c r="FG284" s="63"/>
      <c r="FH284" s="63"/>
      <c r="FI284" s="63"/>
      <c r="FJ284" s="63"/>
      <c r="FK284" s="63"/>
      <c r="FL284" s="63"/>
      <c r="FM284" s="63"/>
      <c r="FN284" s="63"/>
      <c r="FO284" s="63"/>
      <c r="FP284" s="63"/>
      <c r="FQ284" s="63"/>
      <c r="FR284" s="63"/>
      <c r="FS284" s="63"/>
      <c r="FT284" s="63"/>
      <c r="FU284" s="63"/>
      <c r="FV284" s="63"/>
      <c r="FW284" s="63"/>
      <c r="FX284" s="63"/>
      <c r="FY284" s="63"/>
      <c r="FZ284" s="63"/>
      <c r="GA284" s="63"/>
      <c r="GB284" s="63"/>
      <c r="GC284" s="63"/>
      <c r="GD284" s="63"/>
      <c r="GE284" s="63"/>
      <c r="GF284" s="63"/>
      <c r="GG284" s="63"/>
      <c r="GH284" s="63"/>
      <c r="GI284" s="63"/>
      <c r="GJ284" s="63"/>
      <c r="GK284" s="63"/>
      <c r="GL284" s="63"/>
      <c r="GM284" s="63"/>
      <c r="GN284" s="63"/>
      <c r="GO284" s="63"/>
      <c r="GP284" s="63"/>
      <c r="GQ284" s="63"/>
      <c r="GR284" s="63"/>
      <c r="GS284" s="63"/>
      <c r="GT284" s="63"/>
      <c r="GU284" s="63"/>
      <c r="GV284" s="63"/>
      <c r="GW284" s="63"/>
      <c r="GX284" s="63"/>
      <c r="GY284" s="63"/>
      <c r="GZ284" s="63"/>
      <c r="HA284" s="63"/>
      <c r="HB284" s="63"/>
      <c r="HC284" s="63"/>
      <c r="HD284" s="63"/>
      <c r="HE284" s="63"/>
      <c r="HF284" s="63"/>
      <c r="HG284" s="63"/>
      <c r="HH284" s="63"/>
      <c r="HI284" s="63"/>
      <c r="HJ284" s="63"/>
      <c r="HK284" s="63"/>
      <c r="HL284" s="63"/>
      <c r="HM284" s="63"/>
      <c r="HN284" s="63"/>
      <c r="HO284" s="63"/>
      <c r="HP284" s="63"/>
      <c r="HQ284" s="63"/>
      <c r="HR284" s="63"/>
      <c r="HS284" s="63"/>
      <c r="HT284" s="63"/>
      <c r="HU284" s="63"/>
      <c r="HV284" s="63"/>
      <c r="HW284" s="63"/>
      <c r="HX284" s="63"/>
      <c r="HY284" s="63"/>
      <c r="HZ284" s="63"/>
      <c r="IA284" s="63"/>
      <c r="IB284" s="63"/>
      <c r="IC284" s="63"/>
      <c r="ID284" s="63"/>
      <c r="IE284" s="63"/>
    </row>
    <row r="285" spans="1:239" s="179" customFormat="1" ht="17" hidden="1" customHeight="1" outlineLevel="1" x14ac:dyDescent="0.15">
      <c r="A285" s="62"/>
      <c r="D285" s="368" t="s">
        <v>69</v>
      </c>
      <c r="E285" s="205"/>
      <c r="F285" s="205"/>
      <c r="G285" s="205"/>
      <c r="H285" s="205"/>
      <c r="I285" s="205"/>
      <c r="J285" s="205"/>
      <c r="K285" s="205"/>
      <c r="L285" s="205"/>
      <c r="M285" s="205"/>
      <c r="N285" s="205"/>
      <c r="O285" s="205"/>
      <c r="P285" s="205"/>
      <c r="Q285" s="205"/>
      <c r="R285" s="205"/>
      <c r="S285" s="205"/>
      <c r="T285" s="205"/>
      <c r="U285" s="205"/>
      <c r="V285" s="205"/>
      <c r="W285" s="205"/>
      <c r="X285" s="205"/>
      <c r="Y285" s="205"/>
      <c r="Z285" s="205"/>
      <c r="AA285" s="205"/>
      <c r="AB285" s="1601"/>
      <c r="AC285" s="1601"/>
      <c r="AD285" s="1601"/>
      <c r="AE285" s="1601"/>
      <c r="AF285" s="1601"/>
      <c r="AH285" s="1601">
        <f>SUM(AH278:AL284)</f>
        <v>0</v>
      </c>
      <c r="AI285" s="1601"/>
      <c r="AJ285" s="1601"/>
      <c r="AK285" s="1601"/>
      <c r="AL285" s="1601"/>
      <c r="AM285" s="290"/>
      <c r="AN285" s="205"/>
      <c r="AQ285" s="205"/>
      <c r="AR285" s="205"/>
      <c r="AS285" s="205"/>
      <c r="AT285" s="205"/>
      <c r="AU285" s="1601"/>
      <c r="AV285" s="1601"/>
      <c r="AW285" s="1601"/>
      <c r="AX285" s="1601"/>
      <c r="AY285" s="1601"/>
      <c r="BA285" s="1601">
        <f>SUM(BA278:BE284)</f>
        <v>0</v>
      </c>
      <c r="BB285" s="1601"/>
      <c r="BC285" s="1601"/>
      <c r="BD285" s="1601"/>
      <c r="BE285" s="1601"/>
      <c r="BF285" s="205"/>
      <c r="BL285" s="62"/>
      <c r="BM285" s="62"/>
      <c r="BN285" s="62"/>
      <c r="BO285" s="62"/>
      <c r="BP285" s="62"/>
      <c r="BQ285" s="62"/>
      <c r="BR285" s="62"/>
      <c r="BS285" s="62"/>
      <c r="BT285" s="62"/>
      <c r="BU285" s="62"/>
      <c r="BV285" s="62"/>
      <c r="BW285" s="62"/>
      <c r="BX285" s="62"/>
      <c r="BY285" s="62"/>
      <c r="BZ285" s="62"/>
      <c r="CA285" s="62"/>
      <c r="CB285" s="62"/>
      <c r="CC285" s="62"/>
      <c r="CD285" s="62"/>
      <c r="CE285" s="62"/>
      <c r="CF285" s="62"/>
      <c r="CG285" s="62"/>
      <c r="CH285" s="62"/>
      <c r="CI285" s="62"/>
      <c r="CJ285" s="62"/>
      <c r="CK285" s="62"/>
      <c r="CL285" s="62"/>
      <c r="CM285" s="62"/>
      <c r="CN285" s="62"/>
      <c r="CO285" s="62"/>
      <c r="CP285" s="62"/>
      <c r="CQ285" s="62"/>
      <c r="CR285" s="62"/>
      <c r="CS285" s="62"/>
      <c r="CT285" s="62"/>
      <c r="CU285" s="62"/>
      <c r="CV285" s="62"/>
      <c r="CW285" s="62"/>
      <c r="CX285" s="62"/>
      <c r="CY285" s="62"/>
      <c r="CZ285" s="62"/>
      <c r="DA285" s="62"/>
      <c r="DB285" s="62"/>
      <c r="DC285" s="62"/>
      <c r="DD285" s="62"/>
      <c r="DE285" s="62"/>
      <c r="DF285" s="62"/>
      <c r="DG285" s="62"/>
      <c r="DH285" s="62"/>
      <c r="DI285" s="62"/>
      <c r="DJ285" s="62"/>
      <c r="DK285" s="62"/>
      <c r="DL285" s="62"/>
      <c r="DM285" s="62"/>
      <c r="DN285" s="62"/>
      <c r="DO285" s="62"/>
      <c r="DP285" s="62"/>
      <c r="DQ285" s="62"/>
      <c r="DR285" s="62"/>
      <c r="DS285" s="62"/>
      <c r="DT285" s="62"/>
      <c r="DU285" s="62"/>
      <c r="DV285" s="62"/>
      <c r="DW285" s="62"/>
      <c r="DX285" s="62"/>
      <c r="DY285" s="62"/>
      <c r="DZ285" s="62"/>
      <c r="EA285" s="62"/>
      <c r="EB285" s="62"/>
      <c r="EC285" s="63"/>
      <c r="ED285" s="63"/>
      <c r="EE285" s="63"/>
      <c r="EF285" s="63"/>
      <c r="EG285" s="63"/>
      <c r="EH285" s="63"/>
      <c r="EI285" s="63"/>
      <c r="EJ285" s="63"/>
      <c r="EK285" s="63"/>
      <c r="EL285" s="63"/>
      <c r="EM285" s="63"/>
      <c r="EN285" s="63"/>
      <c r="EO285" s="63"/>
      <c r="EP285" s="63"/>
      <c r="EQ285" s="63"/>
      <c r="ER285" s="63"/>
      <c r="ES285" s="63"/>
      <c r="ET285" s="63"/>
      <c r="EU285" s="63"/>
      <c r="EV285" s="63"/>
      <c r="EW285" s="63"/>
      <c r="EX285" s="63"/>
      <c r="EY285" s="63"/>
      <c r="EZ285" s="63"/>
      <c r="FA285" s="63"/>
      <c r="FB285" s="63"/>
      <c r="FC285" s="63"/>
      <c r="FD285" s="63"/>
      <c r="FE285" s="63"/>
      <c r="FF285" s="63"/>
      <c r="FG285" s="63"/>
      <c r="FH285" s="63"/>
      <c r="FI285" s="63"/>
      <c r="FJ285" s="63"/>
      <c r="FK285" s="63"/>
      <c r="FL285" s="63"/>
      <c r="FM285" s="63"/>
      <c r="FN285" s="63"/>
      <c r="FO285" s="63"/>
      <c r="FP285" s="63"/>
      <c r="FQ285" s="63"/>
      <c r="FR285" s="63"/>
      <c r="FS285" s="63"/>
      <c r="FT285" s="63"/>
      <c r="FU285" s="63"/>
      <c r="FV285" s="63"/>
      <c r="FW285" s="63"/>
      <c r="FX285" s="63"/>
      <c r="FY285" s="63"/>
      <c r="FZ285" s="63"/>
      <c r="GA285" s="63"/>
      <c r="GB285" s="63"/>
      <c r="GC285" s="63"/>
      <c r="GD285" s="63"/>
      <c r="GE285" s="63"/>
      <c r="GF285" s="63"/>
      <c r="GG285" s="63"/>
      <c r="GH285" s="63"/>
      <c r="GI285" s="63"/>
      <c r="GJ285" s="63"/>
      <c r="GK285" s="63"/>
      <c r="GL285" s="63"/>
      <c r="GM285" s="63"/>
      <c r="GN285" s="63"/>
      <c r="GO285" s="63"/>
      <c r="GP285" s="63"/>
      <c r="GQ285" s="63"/>
      <c r="GR285" s="63"/>
      <c r="GS285" s="63"/>
      <c r="GT285" s="63"/>
      <c r="GU285" s="63"/>
      <c r="GV285" s="63"/>
      <c r="GW285" s="63"/>
      <c r="GX285" s="63"/>
      <c r="GY285" s="63"/>
      <c r="GZ285" s="63"/>
      <c r="HA285" s="63"/>
      <c r="HB285" s="63"/>
      <c r="HC285" s="63"/>
      <c r="HD285" s="63"/>
      <c r="HE285" s="63"/>
      <c r="HF285" s="63"/>
      <c r="HG285" s="63"/>
      <c r="HH285" s="63"/>
      <c r="HI285" s="63"/>
      <c r="HJ285" s="63"/>
      <c r="HK285" s="63"/>
      <c r="HL285" s="63"/>
      <c r="HM285" s="63"/>
      <c r="HN285" s="63"/>
      <c r="HO285" s="63"/>
      <c r="HP285" s="63"/>
      <c r="HQ285" s="63"/>
      <c r="HR285" s="63"/>
      <c r="HS285" s="63"/>
      <c r="HT285" s="63"/>
      <c r="HU285" s="63"/>
      <c r="HV285" s="63"/>
      <c r="HW285" s="63"/>
      <c r="HX285" s="63"/>
      <c r="HY285" s="63"/>
      <c r="HZ285" s="63"/>
      <c r="IA285" s="63"/>
      <c r="IB285" s="63"/>
      <c r="IC285" s="63"/>
      <c r="ID285" s="63"/>
      <c r="IE285" s="63"/>
    </row>
    <row r="286" spans="1:239" ht="17" hidden="1" customHeight="1" outlineLevel="1" x14ac:dyDescent="0.15">
      <c r="ED286" s="63"/>
      <c r="EE286" s="63"/>
      <c r="EF286" s="63"/>
      <c r="EG286" s="63"/>
      <c r="EH286" s="63"/>
      <c r="EI286" s="63"/>
      <c r="EJ286" s="63"/>
      <c r="EK286" s="63"/>
      <c r="EL286" s="63"/>
      <c r="EM286" s="63"/>
      <c r="EN286" s="63"/>
      <c r="EO286" s="63"/>
      <c r="EP286" s="63"/>
      <c r="EQ286" s="63"/>
      <c r="ER286" s="63"/>
      <c r="ES286" s="63"/>
      <c r="ET286" s="63"/>
      <c r="EU286" s="63"/>
      <c r="EV286" s="63"/>
      <c r="EW286" s="63"/>
      <c r="EX286" s="63"/>
      <c r="EY286" s="63"/>
      <c r="EZ286" s="63"/>
      <c r="FA286" s="63"/>
      <c r="FB286" s="63"/>
      <c r="FC286" s="63"/>
      <c r="FD286" s="63"/>
      <c r="FE286" s="63"/>
      <c r="FF286" s="63"/>
      <c r="FG286" s="63"/>
      <c r="FH286" s="63"/>
      <c r="FI286" s="63"/>
      <c r="FJ286" s="63"/>
      <c r="FK286" s="63"/>
      <c r="FL286" s="63"/>
      <c r="FM286" s="63"/>
      <c r="FN286" s="63"/>
      <c r="FO286" s="63"/>
      <c r="FP286" s="63"/>
      <c r="FQ286" s="63"/>
      <c r="FR286" s="63"/>
      <c r="FS286" s="63"/>
      <c r="FT286" s="63"/>
      <c r="FU286" s="63"/>
      <c r="FV286" s="63"/>
      <c r="FW286" s="63"/>
      <c r="FX286" s="63"/>
      <c r="FY286" s="63"/>
      <c r="FZ286" s="63"/>
      <c r="GA286" s="63"/>
      <c r="GB286" s="63"/>
      <c r="GC286" s="63"/>
      <c r="GD286" s="63"/>
      <c r="GE286" s="63"/>
      <c r="GF286" s="63"/>
      <c r="GG286" s="63"/>
      <c r="GH286" s="63"/>
      <c r="GI286" s="63"/>
      <c r="GJ286" s="63"/>
      <c r="GK286" s="63"/>
      <c r="GL286" s="63"/>
      <c r="GM286" s="63"/>
      <c r="GN286" s="63"/>
      <c r="GO286" s="63"/>
      <c r="GP286" s="63"/>
      <c r="GQ286" s="63"/>
      <c r="GR286" s="63"/>
      <c r="GS286" s="63"/>
      <c r="GT286" s="63"/>
      <c r="GU286" s="63"/>
      <c r="GV286" s="63"/>
      <c r="GW286" s="63"/>
      <c r="GX286" s="63"/>
      <c r="GY286" s="63"/>
      <c r="GZ286" s="63"/>
      <c r="HA286" s="63"/>
      <c r="HB286" s="63"/>
      <c r="HC286" s="63"/>
      <c r="HD286" s="63"/>
      <c r="HE286" s="63"/>
      <c r="HF286" s="63"/>
      <c r="HG286" s="63"/>
      <c r="HH286" s="63"/>
      <c r="HI286" s="63"/>
      <c r="HJ286" s="63"/>
      <c r="HK286" s="63"/>
      <c r="HL286" s="63"/>
      <c r="HM286" s="63"/>
      <c r="HN286" s="63"/>
      <c r="HO286" s="63"/>
      <c r="HP286" s="63"/>
      <c r="HQ286" s="63"/>
      <c r="HR286" s="63"/>
      <c r="HS286" s="63"/>
      <c r="HT286" s="63"/>
      <c r="HU286" s="63"/>
      <c r="HV286" s="63"/>
      <c r="HW286" s="63"/>
      <c r="HX286" s="63"/>
      <c r="HY286" s="63"/>
      <c r="HZ286" s="63"/>
      <c r="IA286" s="63"/>
      <c r="IB286" s="63"/>
      <c r="IC286" s="63"/>
      <c r="ID286" s="63"/>
      <c r="IE286" s="63"/>
    </row>
    <row r="287" spans="1:239" hidden="1" outlineLevel="1" x14ac:dyDescent="0.15">
      <c r="ED287" s="63"/>
      <c r="EE287" s="63"/>
      <c r="EF287" s="63"/>
      <c r="EG287" s="63"/>
      <c r="EH287" s="63"/>
      <c r="EI287" s="63"/>
      <c r="EJ287" s="63"/>
      <c r="EK287" s="63"/>
      <c r="EL287" s="63"/>
      <c r="EM287" s="63"/>
      <c r="EN287" s="63"/>
      <c r="EO287" s="63"/>
      <c r="EP287" s="63"/>
      <c r="EQ287" s="63"/>
      <c r="ER287" s="63"/>
      <c r="ES287" s="63"/>
      <c r="ET287" s="63"/>
      <c r="EU287" s="63"/>
      <c r="EV287" s="63"/>
      <c r="EW287" s="63"/>
      <c r="EX287" s="63"/>
      <c r="EY287" s="63"/>
      <c r="EZ287" s="63"/>
      <c r="FA287" s="63"/>
      <c r="FB287" s="63"/>
      <c r="FC287" s="63"/>
      <c r="FD287" s="63"/>
      <c r="FE287" s="63"/>
      <c r="FF287" s="63"/>
      <c r="FG287" s="63"/>
      <c r="FH287" s="63"/>
      <c r="FI287" s="63"/>
      <c r="FJ287" s="63"/>
      <c r="FK287" s="63"/>
      <c r="FL287" s="63"/>
      <c r="FM287" s="63"/>
      <c r="FN287" s="63"/>
      <c r="FO287" s="63"/>
      <c r="FP287" s="63"/>
      <c r="FQ287" s="63"/>
      <c r="FR287" s="63"/>
      <c r="FS287" s="63"/>
      <c r="FT287" s="63"/>
      <c r="FU287" s="63"/>
      <c r="FV287" s="63"/>
      <c r="FW287" s="63"/>
      <c r="FX287" s="63"/>
      <c r="FY287" s="63"/>
      <c r="FZ287" s="63"/>
      <c r="GA287" s="63"/>
      <c r="GB287" s="63"/>
      <c r="GC287" s="63"/>
      <c r="GD287" s="63"/>
      <c r="GE287" s="63"/>
      <c r="GF287" s="63"/>
      <c r="GG287" s="63"/>
      <c r="GH287" s="63"/>
      <c r="GI287" s="63"/>
      <c r="GJ287" s="63"/>
      <c r="GK287" s="63"/>
      <c r="GL287" s="63"/>
      <c r="GM287" s="63"/>
      <c r="GN287" s="63"/>
      <c r="GO287" s="63"/>
      <c r="GP287" s="63"/>
      <c r="GQ287" s="63"/>
      <c r="GR287" s="63"/>
      <c r="GS287" s="63"/>
      <c r="GT287" s="63"/>
      <c r="GU287" s="63"/>
      <c r="GV287" s="63"/>
      <c r="GW287" s="63"/>
      <c r="GX287" s="63"/>
      <c r="GY287" s="63"/>
      <c r="GZ287" s="63"/>
      <c r="HA287" s="63"/>
      <c r="HB287" s="63"/>
      <c r="HC287" s="63"/>
      <c r="HD287" s="63"/>
      <c r="HE287" s="63"/>
      <c r="HF287" s="63"/>
      <c r="HG287" s="63"/>
      <c r="HH287" s="63"/>
      <c r="HI287" s="63"/>
      <c r="HJ287" s="63"/>
      <c r="HK287" s="63"/>
      <c r="HL287" s="63"/>
      <c r="HM287" s="63"/>
      <c r="HN287" s="63"/>
      <c r="HO287" s="63"/>
      <c r="HP287" s="63"/>
      <c r="HQ287" s="63"/>
      <c r="HR287" s="63"/>
      <c r="HS287" s="63"/>
      <c r="HT287" s="63"/>
      <c r="HU287" s="63"/>
      <c r="HV287" s="63"/>
      <c r="HW287" s="63"/>
      <c r="HX287" s="63"/>
      <c r="HY287" s="63"/>
      <c r="HZ287" s="63"/>
      <c r="IA287" s="63"/>
      <c r="IB287" s="63"/>
      <c r="IC287" s="63"/>
      <c r="ID287" s="63"/>
      <c r="IE287" s="63"/>
    </row>
    <row r="288" spans="1:239" ht="17" hidden="1" customHeight="1" outlineLevel="1" x14ac:dyDescent="0.15">
      <c r="ED288" s="63"/>
      <c r="EE288" s="63"/>
      <c r="EF288" s="63"/>
      <c r="EG288" s="63"/>
      <c r="EH288" s="63"/>
      <c r="EI288" s="63"/>
      <c r="EJ288" s="63"/>
      <c r="EK288" s="63"/>
      <c r="EL288" s="63"/>
      <c r="EM288" s="63"/>
      <c r="EN288" s="63"/>
      <c r="EO288" s="63"/>
      <c r="EP288" s="63"/>
      <c r="EQ288" s="63"/>
      <c r="ER288" s="63"/>
      <c r="ES288" s="63"/>
      <c r="ET288" s="63"/>
      <c r="EU288" s="63"/>
      <c r="EV288" s="63"/>
      <c r="EW288" s="63"/>
      <c r="EX288" s="63"/>
      <c r="EY288" s="63"/>
      <c r="EZ288" s="63"/>
      <c r="FA288" s="63"/>
      <c r="FB288" s="63"/>
      <c r="FC288" s="63"/>
      <c r="FD288" s="63"/>
      <c r="FE288" s="63"/>
      <c r="FF288" s="63"/>
      <c r="FG288" s="63"/>
      <c r="FH288" s="63"/>
      <c r="FI288" s="63"/>
      <c r="FJ288" s="63"/>
      <c r="FK288" s="63"/>
      <c r="FL288" s="63"/>
      <c r="FM288" s="63"/>
      <c r="FN288" s="63"/>
      <c r="FO288" s="63"/>
      <c r="FP288" s="63"/>
      <c r="FQ288" s="63"/>
      <c r="FR288" s="63"/>
      <c r="FS288" s="63"/>
      <c r="FT288" s="63"/>
      <c r="FU288" s="63"/>
      <c r="FV288" s="63"/>
      <c r="FW288" s="63"/>
      <c r="FX288" s="63"/>
      <c r="FY288" s="63"/>
      <c r="FZ288" s="63"/>
      <c r="GA288" s="63"/>
      <c r="GB288" s="63"/>
      <c r="GC288" s="63"/>
      <c r="GD288" s="63"/>
      <c r="GE288" s="63"/>
      <c r="GF288" s="63"/>
      <c r="GG288" s="63"/>
      <c r="GH288" s="63"/>
      <c r="GI288" s="63"/>
      <c r="GJ288" s="63"/>
      <c r="GK288" s="63"/>
      <c r="GL288" s="63"/>
      <c r="GM288" s="63"/>
      <c r="GN288" s="63"/>
      <c r="GO288" s="63"/>
      <c r="GP288" s="63"/>
      <c r="GQ288" s="63"/>
      <c r="GR288" s="63"/>
      <c r="GS288" s="63"/>
      <c r="GT288" s="63"/>
      <c r="GU288" s="63"/>
      <c r="GV288" s="63"/>
      <c r="GW288" s="63"/>
      <c r="GX288" s="63"/>
      <c r="GY288" s="63"/>
      <c r="GZ288" s="63"/>
      <c r="HA288" s="63"/>
      <c r="HB288" s="63"/>
      <c r="HC288" s="63"/>
      <c r="HD288" s="63"/>
      <c r="HE288" s="63"/>
      <c r="HF288" s="63"/>
      <c r="HG288" s="63"/>
      <c r="HH288" s="63"/>
      <c r="HI288" s="63"/>
      <c r="HJ288" s="63"/>
      <c r="HK288" s="63"/>
      <c r="HL288" s="63"/>
      <c r="HM288" s="63"/>
      <c r="HN288" s="63"/>
      <c r="HO288" s="63"/>
      <c r="HP288" s="63"/>
      <c r="HQ288" s="63"/>
      <c r="HR288" s="63"/>
      <c r="HS288" s="63"/>
      <c r="HT288" s="63"/>
      <c r="HU288" s="63"/>
      <c r="HV288" s="63"/>
      <c r="HW288" s="63"/>
      <c r="HX288" s="63"/>
      <c r="HY288" s="63"/>
      <c r="HZ288" s="63"/>
      <c r="IA288" s="63"/>
      <c r="IB288" s="63"/>
      <c r="IC288" s="63"/>
      <c r="ID288" s="63"/>
      <c r="IE288" s="63"/>
    </row>
    <row r="289" spans="1:239" ht="17" hidden="1" customHeight="1" outlineLevel="1" x14ac:dyDescent="0.15">
      <c r="D289" s="367" t="s">
        <v>891</v>
      </c>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t="s">
        <v>1078</v>
      </c>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ED289" s="63"/>
      <c r="EE289" s="63"/>
      <c r="EF289" s="63"/>
      <c r="EG289" s="63"/>
      <c r="EH289" s="63"/>
      <c r="EI289" s="63"/>
      <c r="EJ289" s="63"/>
      <c r="EK289" s="63"/>
      <c r="EL289" s="63"/>
      <c r="EM289" s="63"/>
      <c r="EN289" s="63"/>
      <c r="EO289" s="63"/>
      <c r="EP289" s="63"/>
      <c r="EQ289" s="63"/>
      <c r="ER289" s="63"/>
      <c r="ES289" s="63"/>
      <c r="ET289" s="63"/>
      <c r="EU289" s="63"/>
      <c r="EV289" s="63"/>
      <c r="EW289" s="63"/>
      <c r="EX289" s="63"/>
      <c r="EY289" s="63"/>
      <c r="EZ289" s="63"/>
      <c r="FA289" s="63"/>
      <c r="FB289" s="63"/>
      <c r="FC289" s="63"/>
      <c r="FD289" s="63"/>
      <c r="FE289" s="63"/>
      <c r="FF289" s="63"/>
      <c r="FG289" s="63"/>
      <c r="FH289" s="63"/>
      <c r="FI289" s="63"/>
      <c r="FJ289" s="63"/>
      <c r="FK289" s="63"/>
      <c r="FL289" s="63"/>
      <c r="FM289" s="63"/>
      <c r="FN289" s="63"/>
      <c r="FO289" s="63"/>
      <c r="FP289" s="63"/>
      <c r="FQ289" s="63"/>
      <c r="FR289" s="63"/>
      <c r="FS289" s="63"/>
      <c r="FT289" s="63"/>
      <c r="FU289" s="63"/>
      <c r="FV289" s="63"/>
      <c r="FW289" s="63"/>
      <c r="FX289" s="63"/>
      <c r="FY289" s="63"/>
      <c r="FZ289" s="63"/>
      <c r="GA289" s="63"/>
      <c r="GB289" s="63"/>
      <c r="GC289" s="63"/>
      <c r="GD289" s="63"/>
      <c r="GE289" s="63"/>
      <c r="GF289" s="63"/>
      <c r="GG289" s="63"/>
      <c r="GH289" s="63"/>
      <c r="GI289" s="63"/>
      <c r="GJ289" s="63"/>
      <c r="GK289" s="63"/>
      <c r="GL289" s="63"/>
      <c r="GM289" s="63"/>
      <c r="GN289" s="63"/>
      <c r="GO289" s="63"/>
      <c r="GP289" s="63"/>
      <c r="GQ289" s="63"/>
      <c r="GR289" s="63"/>
      <c r="GS289" s="63"/>
      <c r="GT289" s="63"/>
      <c r="GU289" s="63"/>
      <c r="GV289" s="63"/>
      <c r="GW289" s="63"/>
      <c r="GX289" s="63"/>
      <c r="GY289" s="63"/>
      <c r="GZ289" s="63"/>
      <c r="HA289" s="63"/>
      <c r="HB289" s="63"/>
      <c r="HC289" s="63"/>
      <c r="HD289" s="63"/>
      <c r="HE289" s="63"/>
      <c r="HF289" s="63"/>
      <c r="HG289" s="63"/>
      <c r="HH289" s="63"/>
      <c r="HI289" s="63"/>
      <c r="HJ289" s="63"/>
      <c r="HK289" s="63"/>
      <c r="HL289" s="63"/>
      <c r="HM289" s="63"/>
      <c r="HN289" s="63"/>
      <c r="HO289" s="63"/>
      <c r="HP289" s="63"/>
      <c r="HQ289" s="63"/>
      <c r="HR289" s="63"/>
      <c r="HS289" s="63"/>
      <c r="HT289" s="63"/>
      <c r="HU289" s="63"/>
      <c r="HV289" s="63"/>
      <c r="HW289" s="63"/>
      <c r="HX289" s="63"/>
      <c r="HY289" s="63"/>
      <c r="HZ289" s="63"/>
      <c r="IA289" s="63"/>
      <c r="IB289" s="63"/>
      <c r="IC289" s="63"/>
      <c r="ID289" s="63"/>
      <c r="IE289" s="63"/>
    </row>
    <row r="290" spans="1:239" hidden="1" outlineLevel="1" x14ac:dyDescent="0.15">
      <c r="D290"/>
      <c r="K290" s="161"/>
      <c r="L290" s="161"/>
      <c r="M290" s="161"/>
      <c r="ED290" s="63"/>
      <c r="EE290" s="63"/>
      <c r="EF290" s="63"/>
      <c r="EG290" s="63"/>
      <c r="EH290" s="63"/>
      <c r="EI290" s="63"/>
      <c r="EJ290" s="63"/>
      <c r="EK290" s="63"/>
      <c r="EL290" s="63"/>
      <c r="EM290" s="63"/>
      <c r="EN290" s="63"/>
      <c r="EO290" s="63"/>
      <c r="EP290" s="63"/>
      <c r="EQ290" s="63"/>
      <c r="ER290" s="63"/>
      <c r="ES290" s="63"/>
      <c r="ET290" s="63"/>
      <c r="EU290" s="63"/>
      <c r="EV290" s="63"/>
      <c r="EW290" s="63"/>
      <c r="EX290" s="63"/>
      <c r="EY290" s="63"/>
      <c r="EZ290" s="63"/>
      <c r="FA290" s="63"/>
      <c r="FB290" s="63"/>
      <c r="FC290" s="63"/>
      <c r="FD290" s="63"/>
      <c r="FE290" s="63"/>
      <c r="FF290" s="63"/>
      <c r="FG290" s="63"/>
      <c r="FH290" s="63"/>
      <c r="FI290" s="63"/>
      <c r="FJ290" s="63"/>
      <c r="FK290" s="63"/>
      <c r="FL290" s="63"/>
      <c r="FM290" s="63"/>
      <c r="FN290" s="63"/>
      <c r="FO290" s="63"/>
      <c r="FP290" s="63"/>
      <c r="FQ290" s="63"/>
      <c r="FR290" s="63"/>
      <c r="FS290" s="63"/>
      <c r="FT290" s="63"/>
      <c r="FU290" s="63"/>
      <c r="FV290" s="63"/>
      <c r="FW290" s="63"/>
      <c r="FX290" s="63"/>
      <c r="FY290" s="63"/>
      <c r="FZ290" s="63"/>
      <c r="GA290" s="63"/>
      <c r="GB290" s="63"/>
      <c r="GC290" s="63"/>
      <c r="GD290" s="63"/>
      <c r="GE290" s="63"/>
      <c r="GF290" s="63"/>
      <c r="GG290" s="63"/>
      <c r="GH290" s="63"/>
      <c r="GI290" s="63"/>
      <c r="GJ290" s="63"/>
      <c r="GK290" s="63"/>
      <c r="GL290" s="63"/>
      <c r="GM290" s="63"/>
      <c r="GN290" s="63"/>
      <c r="GO290" s="63"/>
      <c r="GP290" s="63"/>
      <c r="GQ290" s="63"/>
      <c r="GR290" s="63"/>
      <c r="GS290" s="63"/>
      <c r="GT290" s="63"/>
      <c r="GU290" s="63"/>
      <c r="GV290" s="63"/>
      <c r="GW290" s="63"/>
      <c r="GX290" s="63"/>
      <c r="GY290" s="63"/>
      <c r="GZ290" s="63"/>
      <c r="HA290" s="63"/>
      <c r="HB290" s="63"/>
      <c r="HC290" s="63"/>
      <c r="HD290" s="63"/>
      <c r="HE290" s="63"/>
      <c r="HF290" s="63"/>
      <c r="HG290" s="63"/>
      <c r="HH290" s="63"/>
      <c r="HI290" s="63"/>
      <c r="HJ290" s="63"/>
      <c r="HK290" s="63"/>
      <c r="HL290" s="63"/>
      <c r="HM290" s="63"/>
      <c r="HN290" s="63"/>
      <c r="HO290" s="63"/>
      <c r="HP290" s="63"/>
      <c r="HQ290" s="63"/>
      <c r="HR290" s="63"/>
      <c r="HS290" s="63"/>
      <c r="HT290" s="63"/>
      <c r="HU290" s="63"/>
      <c r="HV290" s="63"/>
      <c r="HW290" s="63"/>
      <c r="HX290" s="63"/>
      <c r="HY290" s="63"/>
      <c r="HZ290" s="63"/>
      <c r="IA290" s="63"/>
      <c r="IB290" s="63"/>
      <c r="IC290" s="63"/>
      <c r="ID290" s="63"/>
      <c r="IE290" s="63"/>
    </row>
    <row r="291" spans="1:239" hidden="1" outlineLevel="1" x14ac:dyDescent="0.15">
      <c r="D291"/>
      <c r="K291" s="161"/>
      <c r="L291" s="161"/>
      <c r="M291" s="161"/>
      <c r="AL291"/>
      <c r="AM291"/>
      <c r="BE291"/>
      <c r="BL291"/>
      <c r="ED291" s="63"/>
      <c r="EE291" s="63"/>
      <c r="EF291" s="63"/>
      <c r="EG291" s="63"/>
      <c r="EH291" s="63"/>
      <c r="EI291" s="63"/>
      <c r="EJ291" s="63"/>
      <c r="EK291" s="63"/>
      <c r="EL291" s="63"/>
      <c r="EM291" s="63"/>
      <c r="EN291" s="63"/>
      <c r="EO291" s="63"/>
      <c r="EP291" s="63"/>
      <c r="EQ291" s="63"/>
      <c r="ER291" s="63"/>
      <c r="ES291" s="63"/>
      <c r="ET291" s="63"/>
      <c r="EU291" s="63"/>
      <c r="EV291" s="63"/>
      <c r="EW291" s="63"/>
      <c r="EX291" s="63"/>
      <c r="EY291" s="63"/>
      <c r="EZ291" s="63"/>
      <c r="FA291" s="63"/>
      <c r="FB291" s="63"/>
      <c r="FC291" s="63"/>
      <c r="FD291" s="63"/>
      <c r="FE291" s="63"/>
      <c r="FF291" s="63"/>
      <c r="FG291" s="63"/>
      <c r="FH291" s="63"/>
      <c r="FI291" s="63"/>
      <c r="FJ291" s="63"/>
      <c r="FK291" s="63"/>
      <c r="FL291" s="63"/>
      <c r="FM291" s="63"/>
      <c r="FN291" s="63"/>
      <c r="FO291" s="63"/>
      <c r="FP291" s="63"/>
      <c r="FQ291" s="63"/>
      <c r="FR291" s="63"/>
      <c r="FS291" s="63"/>
      <c r="FT291" s="63"/>
      <c r="FU291" s="63"/>
      <c r="FV291" s="63"/>
      <c r="FW291" s="63"/>
      <c r="FX291" s="63"/>
      <c r="FY291" s="63"/>
      <c r="FZ291" s="63"/>
      <c r="GA291" s="63"/>
      <c r="GB291" s="63"/>
      <c r="GC291" s="63"/>
      <c r="GD291" s="63"/>
      <c r="GE291" s="63"/>
      <c r="GF291" s="63"/>
      <c r="GG291" s="63"/>
      <c r="GH291" s="63"/>
      <c r="GI291" s="63"/>
      <c r="GJ291" s="63"/>
      <c r="GK291" s="63"/>
      <c r="GL291" s="63"/>
      <c r="GM291" s="63"/>
      <c r="GN291" s="63"/>
      <c r="GO291" s="63"/>
      <c r="GP291" s="63"/>
      <c r="GQ291" s="63"/>
      <c r="GR291" s="63"/>
      <c r="GS291" s="63"/>
      <c r="GT291" s="63"/>
      <c r="GU291" s="63"/>
      <c r="GV291" s="63"/>
      <c r="GW291" s="63"/>
      <c r="GX291" s="63"/>
      <c r="GY291" s="63"/>
      <c r="GZ291" s="63"/>
      <c r="HA291" s="63"/>
      <c r="HB291" s="63"/>
      <c r="HC291" s="63"/>
      <c r="HD291" s="63"/>
      <c r="HE291" s="63"/>
      <c r="HF291" s="63"/>
      <c r="HG291" s="63"/>
      <c r="HH291" s="63"/>
      <c r="HI291" s="63"/>
      <c r="HJ291" s="63"/>
      <c r="HK291" s="63"/>
      <c r="HL291" s="63"/>
      <c r="HM291" s="63"/>
      <c r="HN291" s="63"/>
      <c r="HO291" s="63"/>
      <c r="HP291" s="63"/>
      <c r="HQ291" s="63"/>
      <c r="HR291" s="63"/>
      <c r="HS291" s="63"/>
      <c r="HT291" s="63"/>
      <c r="HU291" s="63"/>
      <c r="HV291" s="63"/>
      <c r="HW291" s="63"/>
      <c r="HX291" s="63"/>
      <c r="HY291" s="63"/>
      <c r="HZ291" s="63"/>
      <c r="IA291" s="63"/>
      <c r="IB291" s="63"/>
      <c r="IC291" s="63"/>
      <c r="ID291" s="63"/>
      <c r="IE291" s="63"/>
    </row>
    <row r="292" spans="1:239" s="27" customFormat="1" ht="17" hidden="1" customHeight="1" outlineLevel="1" x14ac:dyDescent="0.15">
      <c r="A292" s="201"/>
      <c r="K292" s="161"/>
      <c r="L292" s="161"/>
      <c r="M292" s="161"/>
      <c r="N292"/>
      <c r="O292" s="621" t="str">
        <f>D220</f>
        <v>Montaggio sul posto</v>
      </c>
      <c r="P292"/>
      <c r="Q292"/>
      <c r="R292"/>
      <c r="S292"/>
      <c r="T292"/>
      <c r="U292"/>
      <c r="V292"/>
      <c r="W292" s="639" t="str">
        <f>D221</f>
        <v>Pronto di fabbrica</v>
      </c>
      <c r="X292"/>
      <c r="Y292"/>
      <c r="Z292"/>
      <c r="AA292"/>
      <c r="AB292"/>
      <c r="AC292"/>
      <c r="AD292"/>
      <c r="AE292" s="639" t="str">
        <f>D222</f>
        <v>Pronto di fabbrica, ermetico</v>
      </c>
      <c r="AF292"/>
      <c r="AG292"/>
      <c r="AH292"/>
      <c r="AI292"/>
      <c r="AJ292"/>
      <c r="AK292"/>
      <c r="AL292"/>
      <c r="AR292"/>
      <c r="AS292"/>
      <c r="AT292"/>
      <c r="AU292"/>
      <c r="AV292"/>
      <c r="AW292"/>
      <c r="AX292"/>
      <c r="AY292"/>
      <c r="AZ292"/>
      <c r="BD292"/>
      <c r="BE292"/>
      <c r="BF292"/>
      <c r="BG292"/>
      <c r="BH292"/>
      <c r="BI292"/>
      <c r="BJ292"/>
      <c r="BK292"/>
      <c r="BL292"/>
      <c r="BN292"/>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3"/>
      <c r="ET292" s="63"/>
      <c r="EU292" s="63"/>
      <c r="EV292" s="63"/>
      <c r="EW292" s="63"/>
      <c r="EX292" s="63"/>
      <c r="EY292" s="63"/>
      <c r="EZ292" s="63"/>
      <c r="FA292" s="63"/>
      <c r="FB292" s="63"/>
      <c r="FC292" s="63"/>
      <c r="FD292" s="63"/>
      <c r="FE292" s="63"/>
      <c r="FF292" s="63"/>
      <c r="FG292" s="63"/>
      <c r="FH292" s="63"/>
      <c r="FI292" s="63"/>
      <c r="FJ292" s="63"/>
      <c r="FK292" s="63"/>
      <c r="FL292" s="63"/>
      <c r="FM292" s="63"/>
      <c r="FN292" s="63"/>
      <c r="FO292" s="63"/>
      <c r="FP292" s="63"/>
      <c r="FQ292" s="63"/>
      <c r="FR292" s="63"/>
      <c r="FS292" s="63"/>
      <c r="FT292" s="63"/>
      <c r="FU292" s="63"/>
      <c r="FV292" s="63"/>
      <c r="FW292" s="63"/>
      <c r="FX292" s="63"/>
      <c r="FY292" s="63"/>
      <c r="FZ292" s="63"/>
      <c r="GA292" s="63"/>
      <c r="GB292" s="63"/>
      <c r="GC292" s="63"/>
      <c r="GD292" s="63"/>
      <c r="GE292" s="63"/>
      <c r="GF292" s="63"/>
      <c r="GG292" s="63"/>
      <c r="GH292" s="63"/>
      <c r="GI292" s="63"/>
      <c r="GJ292" s="63"/>
      <c r="GK292" s="63"/>
      <c r="GL292" s="63"/>
      <c r="GM292" s="63"/>
      <c r="GN292" s="63"/>
      <c r="GO292" s="63"/>
      <c r="GP292" s="63"/>
      <c r="GQ292" s="63"/>
      <c r="GR292" s="63"/>
      <c r="GS292" s="63"/>
      <c r="GT292" s="63"/>
      <c r="GU292" s="63"/>
      <c r="GV292" s="63"/>
      <c r="GW292" s="63"/>
      <c r="GX292" s="63"/>
      <c r="GY292" s="63"/>
      <c r="GZ292" s="63"/>
      <c r="HA292" s="63"/>
      <c r="HB292" s="63"/>
      <c r="HC292" s="63"/>
      <c r="HD292" s="63"/>
      <c r="HE292" s="63"/>
      <c r="HF292" s="63"/>
      <c r="HG292" s="63"/>
      <c r="HH292" s="63"/>
      <c r="HI292" s="63"/>
      <c r="HJ292" s="63"/>
      <c r="HK292" s="63"/>
      <c r="HL292" s="63"/>
      <c r="HM292" s="63"/>
      <c r="HN292" s="63"/>
      <c r="HO292" s="63"/>
      <c r="HP292" s="63"/>
      <c r="HQ292" s="63"/>
      <c r="HR292" s="63"/>
      <c r="HS292" s="63"/>
      <c r="HT292" s="63"/>
      <c r="HU292" s="63"/>
      <c r="HV292" s="63"/>
      <c r="HW292" s="63"/>
      <c r="HX292" s="63"/>
      <c r="HY292" s="63"/>
      <c r="HZ292" s="63"/>
      <c r="IA292" s="63"/>
      <c r="IB292" s="63"/>
      <c r="IC292" s="63"/>
      <c r="ID292" s="63"/>
      <c r="IE292" s="63"/>
    </row>
    <row r="293" spans="1:239" s="620" customFormat="1" ht="71" hidden="1" customHeight="1" outlineLevel="1" x14ac:dyDescent="0.15">
      <c r="A293" s="1107"/>
      <c r="D293" s="641" t="s">
        <v>17</v>
      </c>
      <c r="E293" s="642"/>
      <c r="F293" s="642"/>
      <c r="G293" s="642"/>
      <c r="H293" s="642"/>
      <c r="I293" s="642"/>
      <c r="J293" s="642"/>
      <c r="K293" s="1153" t="s">
        <v>956</v>
      </c>
      <c r="L293" s="1154"/>
      <c r="O293" s="640" t="str">
        <f>D189</f>
        <v>Supermercato</v>
      </c>
      <c r="P293" s="640" t="str">
        <f>D190</f>
        <v>Industria</v>
      </c>
      <c r="Q293" s="1152" t="str">
        <f>D191</f>
        <v xml:space="preserve">Industria (raffreddatori di liquidi per freddo di processo) </v>
      </c>
      <c r="R293" s="640" t="str">
        <f>D192</f>
        <v>Commercio</v>
      </c>
      <c r="S293" s="640" t="str">
        <f>D193</f>
        <v>Refrigeratore-climatizzatore vaporizzazione diretta (sistemi VRV, VRF)</v>
      </c>
      <c r="T293" s="640" t="str">
        <f>D194</f>
        <v>Refrigeratore-climatizzatore (refrigeratori condensazione ad acqua)</v>
      </c>
      <c r="U293" s="640" t="str">
        <f>D195</f>
        <v>Refrigeratore-climatizzatore (refrigeratori condensazione ad aria)</v>
      </c>
      <c r="V293"/>
      <c r="W293" s="631" t="str">
        <f>O293</f>
        <v>Supermercato</v>
      </c>
      <c r="X293" s="631" t="str">
        <f t="shared" ref="X293:Z293" si="33">P293</f>
        <v>Industria</v>
      </c>
      <c r="Y293" s="1150" t="str">
        <f t="shared" si="33"/>
        <v xml:space="preserve">Industria (raffreddatori di liquidi per freddo di processo) </v>
      </c>
      <c r="Z293" s="631" t="str">
        <f t="shared" si="33"/>
        <v>Commercio</v>
      </c>
      <c r="AA293" s="631" t="str">
        <f>S293</f>
        <v>Refrigeratore-climatizzatore vaporizzazione diretta (sistemi VRV, VRF)</v>
      </c>
      <c r="AB293" s="631" t="str">
        <f>T293</f>
        <v>Refrigeratore-climatizzatore (refrigeratori condensazione ad acqua)</v>
      </c>
      <c r="AC293" s="631" t="str">
        <f>U293</f>
        <v>Refrigeratore-climatizzatore (refrigeratori condensazione ad aria)</v>
      </c>
      <c r="AD293"/>
      <c r="AE293" s="631" t="str">
        <f>O293</f>
        <v>Supermercato</v>
      </c>
      <c r="AF293" s="631" t="str">
        <f t="shared" ref="AF293:AG293" si="34">P293</f>
        <v>Industria</v>
      </c>
      <c r="AG293" s="1150" t="str">
        <f t="shared" si="34"/>
        <v xml:space="preserve">Industria (raffreddatori di liquidi per freddo di processo) </v>
      </c>
      <c r="AH293" s="631" t="str">
        <f>R293</f>
        <v>Commercio</v>
      </c>
      <c r="AI293" s="631" t="str">
        <f>S293</f>
        <v>Refrigeratore-climatizzatore vaporizzazione diretta (sistemi VRV, VRF)</v>
      </c>
      <c r="AJ293" s="631" t="str">
        <f>T293</f>
        <v>Refrigeratore-climatizzatore (refrigeratori condensazione ad acqua)</v>
      </c>
      <c r="AK293" s="631" t="str">
        <f>U293</f>
        <v>Refrigeratore-climatizzatore (refrigeratori condensazione ad aria)</v>
      </c>
      <c r="AN293" s="161" t="s">
        <v>3</v>
      </c>
      <c r="AR293"/>
      <c r="AS293"/>
      <c r="AT293"/>
      <c r="AU293"/>
      <c r="AV293"/>
      <c r="AW293"/>
      <c r="AX293"/>
      <c r="AY293"/>
      <c r="AZ293"/>
      <c r="BD293"/>
      <c r="BE293"/>
      <c r="BF293"/>
      <c r="BG293"/>
      <c r="BH293"/>
      <c r="BI293"/>
      <c r="BJ293"/>
      <c r="BK293"/>
      <c r="BL293"/>
      <c r="BN29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3"/>
      <c r="ET293" s="63"/>
      <c r="EU293" s="63"/>
      <c r="EV293" s="63"/>
      <c r="EW293" s="63"/>
      <c r="EX293" s="63"/>
      <c r="EY293" s="63"/>
      <c r="EZ293" s="63"/>
      <c r="FA293" s="63"/>
      <c r="FB293" s="63"/>
      <c r="FC293" s="63"/>
      <c r="FD293" s="63"/>
      <c r="FE293" s="63"/>
      <c r="FF293" s="63"/>
      <c r="FG293" s="63"/>
      <c r="FH293" s="63"/>
      <c r="FI293" s="63"/>
      <c r="FJ293" s="63"/>
      <c r="FK293" s="63"/>
      <c r="FL293" s="63"/>
      <c r="FM293" s="63"/>
      <c r="FN293" s="63"/>
      <c r="FO293" s="63"/>
      <c r="FP293" s="63"/>
      <c r="FQ293" s="63"/>
      <c r="FR293" s="63"/>
      <c r="FS293" s="63"/>
      <c r="FT293" s="63"/>
      <c r="FU293" s="63"/>
      <c r="FV293" s="63"/>
      <c r="FW293" s="63"/>
      <c r="FX293" s="63"/>
      <c r="FY293" s="63"/>
      <c r="FZ293" s="63"/>
      <c r="GA293" s="63"/>
      <c r="GB293" s="63"/>
      <c r="GC293" s="63"/>
      <c r="GD293" s="63"/>
      <c r="GE293" s="63"/>
      <c r="GF293" s="63"/>
      <c r="GG293" s="63"/>
      <c r="GH293" s="63"/>
      <c r="GI293" s="63"/>
      <c r="GJ293" s="63"/>
      <c r="GK293" s="63"/>
      <c r="GL293" s="63"/>
      <c r="GM293" s="63"/>
      <c r="GN293" s="63"/>
      <c r="GO293" s="63"/>
      <c r="GP293" s="63"/>
      <c r="GQ293" s="63"/>
      <c r="GR293" s="63"/>
      <c r="GS293" s="63"/>
      <c r="GT293" s="63"/>
      <c r="GU293" s="63"/>
      <c r="GV293" s="63"/>
      <c r="GW293" s="63"/>
      <c r="GX293" s="63"/>
      <c r="GY293" s="63"/>
      <c r="GZ293" s="63"/>
      <c r="HA293" s="63"/>
      <c r="HB293" s="63"/>
      <c r="HC293" s="63"/>
      <c r="HD293" s="63"/>
      <c r="HE293" s="63"/>
      <c r="HF293" s="63"/>
      <c r="HG293" s="63"/>
      <c r="HH293" s="63"/>
      <c r="HI293" s="63"/>
      <c r="HJ293" s="63"/>
      <c r="HK293" s="63"/>
      <c r="HL293" s="63"/>
      <c r="HM293" s="63"/>
      <c r="HN293" s="63"/>
      <c r="HO293" s="63"/>
      <c r="HP293" s="63"/>
      <c r="HQ293" s="63"/>
      <c r="HR293" s="63"/>
      <c r="HS293" s="63"/>
      <c r="HT293" s="63"/>
      <c r="HU293" s="63"/>
      <c r="HV293" s="63"/>
      <c r="HW293" s="63"/>
      <c r="HX293" s="63"/>
      <c r="HY293" s="63"/>
      <c r="HZ293" s="63"/>
      <c r="IA293" s="63"/>
      <c r="IB293" s="63"/>
      <c r="IC293" s="63"/>
      <c r="ID293" s="63"/>
      <c r="IE293" s="63"/>
    </row>
    <row r="294" spans="1:239" s="27" customFormat="1" ht="17" hidden="1" customHeight="1" outlineLevel="1" x14ac:dyDescent="0.15">
      <c r="A294" s="201"/>
      <c r="K294" s="1155"/>
      <c r="L294" s="1155"/>
      <c r="N294"/>
      <c r="O294" s="475"/>
      <c r="P294" s="475"/>
      <c r="Q294" s="475"/>
      <c r="R294" s="475"/>
      <c r="S294" s="475"/>
      <c r="T294" s="475"/>
      <c r="U294" s="475"/>
      <c r="V294"/>
      <c r="W294" s="475"/>
      <c r="X294" s="475"/>
      <c r="Y294" s="475"/>
      <c r="Z294" s="475"/>
      <c r="AA294" s="475"/>
      <c r="AB294" s="475"/>
      <c r="AC294" s="475"/>
      <c r="AD294"/>
      <c r="AE294" s="475"/>
      <c r="AF294" s="475"/>
      <c r="AG294" s="475"/>
      <c r="AH294" s="475"/>
      <c r="AI294" s="475"/>
      <c r="AJ294" s="475"/>
      <c r="AK294" s="475"/>
      <c r="AL294"/>
      <c r="AM294"/>
      <c r="AN294"/>
      <c r="AO294"/>
      <c r="AP294"/>
      <c r="AQ294"/>
      <c r="AR294"/>
      <c r="AS294"/>
      <c r="AT294"/>
      <c r="AU294"/>
      <c r="AV294"/>
      <c r="AW294"/>
      <c r="AX294"/>
      <c r="AY294"/>
      <c r="AZ294"/>
      <c r="BA294"/>
      <c r="BB294"/>
      <c r="BC294"/>
      <c r="BD294"/>
      <c r="BE294"/>
      <c r="BF294"/>
      <c r="BG294"/>
      <c r="BH294"/>
      <c r="BI294"/>
      <c r="BJ294"/>
      <c r="BK294"/>
      <c r="BL294"/>
      <c r="BM294"/>
      <c r="BN294"/>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3"/>
      <c r="ET294" s="63"/>
      <c r="EU294" s="63"/>
      <c r="EV294" s="63"/>
      <c r="EW294" s="63"/>
      <c r="EX294" s="63"/>
      <c r="EY294" s="63"/>
      <c r="EZ294" s="63"/>
      <c r="FA294" s="63"/>
      <c r="FB294" s="63"/>
      <c r="FC294" s="63"/>
      <c r="FD294" s="63"/>
      <c r="FE294" s="63"/>
      <c r="FF294" s="63"/>
      <c r="FG294" s="63"/>
      <c r="FH294" s="63"/>
      <c r="FI294" s="63"/>
      <c r="FJ294" s="63"/>
      <c r="FK294" s="63"/>
      <c r="FL294" s="63"/>
      <c r="FM294" s="63"/>
      <c r="FN294" s="63"/>
      <c r="FO294" s="63"/>
      <c r="FP294" s="63"/>
      <c r="FQ294" s="63"/>
      <c r="FR294" s="63"/>
      <c r="FS294" s="63"/>
      <c r="FT294" s="63"/>
      <c r="FU294" s="63"/>
      <c r="FV294" s="63"/>
      <c r="FW294" s="63"/>
      <c r="FX294" s="63"/>
      <c r="FY294" s="63"/>
      <c r="FZ294" s="63"/>
      <c r="GA294" s="63"/>
      <c r="GB294" s="63"/>
      <c r="GC294" s="63"/>
      <c r="GD294" s="63"/>
      <c r="GE294" s="63"/>
      <c r="GF294" s="63"/>
      <c r="GG294" s="63"/>
      <c r="GH294" s="63"/>
      <c r="GI294" s="63"/>
      <c r="GJ294" s="63"/>
      <c r="GK294" s="63"/>
      <c r="GL294" s="63"/>
      <c r="GM294" s="63"/>
      <c r="GN294" s="63"/>
      <c r="GO294" s="63"/>
      <c r="GP294" s="63"/>
      <c r="GQ294" s="63"/>
      <c r="GR294" s="63"/>
      <c r="GS294" s="63"/>
      <c r="GT294" s="63"/>
      <c r="GU294" s="63"/>
      <c r="GV294" s="63"/>
      <c r="GW294" s="63"/>
      <c r="GX294" s="63"/>
      <c r="GY294" s="63"/>
      <c r="GZ294" s="63"/>
      <c r="HA294" s="63"/>
      <c r="HB294" s="63"/>
      <c r="HC294" s="63"/>
      <c r="HD294" s="63"/>
      <c r="HE294" s="63"/>
      <c r="HF294" s="63"/>
      <c r="HG294" s="63"/>
      <c r="HH294" s="63"/>
      <c r="HI294" s="63"/>
      <c r="HJ294" s="63"/>
      <c r="HK294" s="63"/>
      <c r="HL294" s="63"/>
      <c r="HM294" s="63"/>
      <c r="HN294" s="63"/>
      <c r="HO294" s="63"/>
      <c r="HP294" s="63"/>
      <c r="HQ294" s="63"/>
      <c r="HR294" s="63"/>
      <c r="HS294" s="63"/>
      <c r="HT294" s="63"/>
      <c r="HU294" s="63"/>
      <c r="HV294" s="63"/>
      <c r="HW294" s="63"/>
      <c r="HX294" s="63"/>
      <c r="HY294" s="63"/>
      <c r="HZ294" s="63"/>
      <c r="IA294" s="63"/>
      <c r="IB294" s="63"/>
      <c r="IC294" s="63"/>
      <c r="ID294" s="63"/>
      <c r="IE294" s="63"/>
    </row>
    <row r="295" spans="1:239" s="27" customFormat="1" ht="22" hidden="1" customHeight="1" outlineLevel="1" x14ac:dyDescent="0.15">
      <c r="A295" s="201"/>
      <c r="B295" s="27">
        <f t="shared" ref="B295:C311" si="35">C227</f>
        <v>1</v>
      </c>
      <c r="C295" s="27" t="str">
        <f t="shared" si="35"/>
        <v>R-23</v>
      </c>
      <c r="D295" s="632" t="str">
        <f t="shared" ref="D295:D322" si="36">D227</f>
        <v>R-23</v>
      </c>
      <c r="E295" s="633"/>
      <c r="F295" s="633"/>
      <c r="G295" s="633"/>
      <c r="H295" s="633"/>
      <c r="I295" s="633"/>
      <c r="J295" s="633"/>
      <c r="K295" s="473"/>
      <c r="L295" s="1156"/>
      <c r="M295" s="634"/>
      <c r="O295" s="622">
        <v>0.12</v>
      </c>
      <c r="P295" s="622">
        <v>0.1</v>
      </c>
      <c r="Q295" s="1136">
        <v>0.1</v>
      </c>
      <c r="R295" s="622">
        <v>0.15</v>
      </c>
      <c r="S295" s="622">
        <v>0.15</v>
      </c>
      <c r="T295" s="622">
        <v>0.12</v>
      </c>
      <c r="U295" s="622">
        <v>0.12</v>
      </c>
      <c r="V295" s="623"/>
      <c r="W295" s="622">
        <v>0.12</v>
      </c>
      <c r="X295" s="622">
        <v>0.1</v>
      </c>
      <c r="Y295" s="1136">
        <v>0.1</v>
      </c>
      <c r="Z295" s="622">
        <v>0.15</v>
      </c>
      <c r="AA295" s="622">
        <v>0.15</v>
      </c>
      <c r="AB295" s="622">
        <v>0.12</v>
      </c>
      <c r="AC295" s="622">
        <v>0.12</v>
      </c>
      <c r="AD295" s="623"/>
      <c r="AE295" s="622">
        <v>0.12</v>
      </c>
      <c r="AF295" s="622">
        <v>0.1</v>
      </c>
      <c r="AG295" s="1136">
        <v>0.1</v>
      </c>
      <c r="AH295" s="622">
        <v>0.15</v>
      </c>
      <c r="AI295" s="622">
        <v>0.15</v>
      </c>
      <c r="AJ295" s="622">
        <v>0.12</v>
      </c>
      <c r="AK295" s="622">
        <v>0.12</v>
      </c>
      <c r="AN295" s="55" t="s">
        <v>952</v>
      </c>
      <c r="AR295"/>
      <c r="AS295"/>
      <c r="AT295"/>
      <c r="AU295"/>
      <c r="AV295"/>
      <c r="AW295"/>
      <c r="AX295"/>
      <c r="AY295"/>
      <c r="AZ295"/>
      <c r="BA295" s="617"/>
      <c r="BB295" s="617"/>
      <c r="BC295" s="617"/>
      <c r="BD295"/>
      <c r="BE295"/>
      <c r="BF295"/>
      <c r="BG295"/>
      <c r="BH295"/>
      <c r="BI295"/>
      <c r="BJ295"/>
      <c r="BK295"/>
      <c r="BL295"/>
      <c r="BM295" s="617"/>
      <c r="BN295"/>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3"/>
      <c r="ET295" s="63"/>
      <c r="EU295" s="63"/>
      <c r="EV295" s="63"/>
      <c r="EW295" s="63"/>
      <c r="EX295" s="63"/>
      <c r="EY295" s="63"/>
      <c r="EZ295" s="63"/>
      <c r="FA295" s="63"/>
      <c r="FB295" s="63"/>
      <c r="FC295" s="63"/>
      <c r="FD295" s="63"/>
      <c r="FE295" s="63"/>
      <c r="FF295" s="63"/>
      <c r="FG295" s="63"/>
      <c r="FH295" s="63"/>
      <c r="FI295" s="63"/>
      <c r="FJ295" s="63"/>
      <c r="FK295" s="63"/>
      <c r="FL295" s="63"/>
      <c r="FM295" s="63"/>
      <c r="FN295" s="63"/>
      <c r="FO295" s="63"/>
      <c r="FP295" s="63"/>
      <c r="FQ295" s="63"/>
      <c r="FR295" s="63"/>
      <c r="FS295" s="63"/>
      <c r="FT295" s="63"/>
      <c r="FU295" s="63"/>
      <c r="FV295" s="63"/>
      <c r="FW295" s="63"/>
      <c r="FX295" s="63"/>
      <c r="FY295" s="63"/>
      <c r="FZ295" s="63"/>
      <c r="GA295" s="63"/>
      <c r="GB295" s="63"/>
      <c r="GC295" s="63"/>
      <c r="GD295" s="63"/>
      <c r="GE295" s="63"/>
      <c r="GF295" s="63"/>
      <c r="GG295" s="63"/>
      <c r="GH295" s="63"/>
      <c r="GI295" s="63"/>
      <c r="GJ295" s="63"/>
      <c r="GK295" s="63"/>
      <c r="GL295" s="63"/>
      <c r="GM295" s="63"/>
      <c r="GN295" s="63"/>
      <c r="GO295" s="63"/>
      <c r="GP295" s="63"/>
      <c r="GQ295" s="63"/>
      <c r="GR295" s="63"/>
      <c r="GS295" s="63"/>
      <c r="GT295" s="63"/>
      <c r="GU295" s="63"/>
      <c r="GV295" s="63"/>
      <c r="GW295" s="63"/>
      <c r="GX295" s="63"/>
      <c r="GY295" s="63"/>
      <c r="GZ295" s="63"/>
      <c r="HA295" s="63"/>
      <c r="HB295" s="63"/>
      <c r="HC295" s="63"/>
      <c r="HD295" s="63"/>
      <c r="HE295" s="63"/>
      <c r="HF295" s="63"/>
      <c r="HG295" s="63"/>
      <c r="HH295" s="63"/>
      <c r="HI295" s="63"/>
      <c r="HJ295" s="63"/>
      <c r="HK295" s="63"/>
      <c r="HL295" s="63"/>
      <c r="HM295" s="63"/>
      <c r="HN295" s="63"/>
      <c r="HO295" s="63"/>
      <c r="HP295" s="63"/>
      <c r="HQ295" s="63"/>
      <c r="HR295" s="63"/>
      <c r="HS295" s="63"/>
      <c r="HT295" s="63"/>
      <c r="HU295" s="63"/>
      <c r="HV295" s="63"/>
      <c r="HW295" s="63"/>
      <c r="HX295" s="63"/>
      <c r="HY295" s="63"/>
      <c r="HZ295" s="63"/>
      <c r="IA295" s="63"/>
      <c r="IB295" s="63"/>
      <c r="IC295" s="63"/>
      <c r="ID295" s="63"/>
      <c r="IE295" s="63"/>
    </row>
    <row r="296" spans="1:239" s="27" customFormat="1" ht="22" hidden="1" customHeight="1" outlineLevel="1" x14ac:dyDescent="0.15">
      <c r="A296" s="201"/>
      <c r="B296" s="27">
        <f t="shared" si="35"/>
        <v>2</v>
      </c>
      <c r="C296" s="27" t="str">
        <f t="shared" si="35"/>
        <v>R-32</v>
      </c>
      <c r="D296" s="632" t="str">
        <f t="shared" si="36"/>
        <v>R-32</v>
      </c>
      <c r="E296" s="633"/>
      <c r="F296" s="633"/>
      <c r="G296" s="633"/>
      <c r="H296" s="633"/>
      <c r="I296" s="633"/>
      <c r="J296" s="633"/>
      <c r="K296" s="473"/>
      <c r="L296" s="1156"/>
      <c r="M296" s="634"/>
      <c r="O296" s="622">
        <v>0.12</v>
      </c>
      <c r="P296" s="622">
        <v>0.1</v>
      </c>
      <c r="Q296" s="1136">
        <v>0.1</v>
      </c>
      <c r="R296" s="622">
        <v>0.15</v>
      </c>
      <c r="S296" s="622">
        <v>0.15</v>
      </c>
      <c r="T296" s="622">
        <v>0.12</v>
      </c>
      <c r="U296" s="622">
        <v>0.12</v>
      </c>
      <c r="V296" s="623"/>
      <c r="W296" s="622">
        <v>0.12</v>
      </c>
      <c r="X296" s="622">
        <v>0.1</v>
      </c>
      <c r="Y296" s="1136">
        <v>0.1</v>
      </c>
      <c r="Z296" s="622">
        <v>0.15</v>
      </c>
      <c r="AA296" s="622">
        <v>0.15</v>
      </c>
      <c r="AB296" s="622">
        <v>0.12</v>
      </c>
      <c r="AC296" s="622">
        <v>0.12</v>
      </c>
      <c r="AD296" s="623"/>
      <c r="AE296" s="622">
        <v>0.12</v>
      </c>
      <c r="AF296" s="622">
        <v>0.1</v>
      </c>
      <c r="AG296" s="1136">
        <v>0.1</v>
      </c>
      <c r="AH296" s="622">
        <v>0.15</v>
      </c>
      <c r="AI296" s="622">
        <v>0.15</v>
      </c>
      <c r="AJ296" s="622">
        <v>0.12</v>
      </c>
      <c r="AK296" s="622">
        <v>0.12</v>
      </c>
      <c r="AN296" s="55" t="s">
        <v>952</v>
      </c>
      <c r="AR296"/>
      <c r="AS296"/>
      <c r="AT296"/>
      <c r="AU296"/>
      <c r="AV296"/>
      <c r="AW296"/>
      <c r="AX296"/>
      <c r="AY296"/>
      <c r="AZ296"/>
      <c r="BA296" s="617"/>
      <c r="BB296" s="617"/>
      <c r="BC296" s="617"/>
      <c r="BD296"/>
      <c r="BE296"/>
      <c r="BF296"/>
      <c r="BG296"/>
      <c r="BH296"/>
      <c r="BI296"/>
      <c r="BJ296"/>
      <c r="BK296"/>
      <c r="BL296"/>
      <c r="BM296" s="617"/>
      <c r="BN296"/>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3"/>
      <c r="ET296" s="63"/>
      <c r="EU296" s="63"/>
      <c r="EV296" s="63"/>
      <c r="EW296" s="63"/>
      <c r="EX296" s="63"/>
      <c r="EY296" s="63"/>
      <c r="EZ296" s="63"/>
      <c r="FA296" s="63"/>
      <c r="FB296" s="63"/>
      <c r="FC296" s="63"/>
      <c r="FD296" s="63"/>
      <c r="FE296" s="63"/>
      <c r="FF296" s="63"/>
      <c r="FG296" s="63"/>
      <c r="FH296" s="63"/>
      <c r="FI296" s="63"/>
      <c r="FJ296" s="63"/>
      <c r="FK296" s="63"/>
      <c r="FL296" s="63"/>
      <c r="FM296" s="63"/>
      <c r="FN296" s="63"/>
      <c r="FO296" s="63"/>
      <c r="FP296" s="63"/>
      <c r="FQ296" s="63"/>
      <c r="FR296" s="63"/>
      <c r="FS296" s="63"/>
      <c r="FT296" s="63"/>
      <c r="FU296" s="63"/>
      <c r="FV296" s="63"/>
      <c r="FW296" s="63"/>
      <c r="FX296" s="63"/>
      <c r="FY296" s="63"/>
      <c r="FZ296" s="63"/>
      <c r="GA296" s="63"/>
      <c r="GB296" s="63"/>
      <c r="GC296" s="63"/>
      <c r="GD296" s="63"/>
      <c r="GE296" s="63"/>
      <c r="GF296" s="63"/>
      <c r="GG296" s="63"/>
      <c r="GH296" s="63"/>
      <c r="GI296" s="63"/>
      <c r="GJ296" s="63"/>
      <c r="GK296" s="63"/>
      <c r="GL296" s="63"/>
      <c r="GM296" s="63"/>
      <c r="GN296" s="63"/>
      <c r="GO296" s="63"/>
      <c r="GP296" s="63"/>
      <c r="GQ296" s="63"/>
      <c r="GR296" s="63"/>
      <c r="GS296" s="63"/>
      <c r="GT296" s="63"/>
      <c r="GU296" s="63"/>
      <c r="GV296" s="63"/>
      <c r="GW296" s="63"/>
      <c r="GX296" s="63"/>
      <c r="GY296" s="63"/>
      <c r="GZ296" s="63"/>
      <c r="HA296" s="63"/>
      <c r="HB296" s="63"/>
      <c r="HC296" s="63"/>
      <c r="HD296" s="63"/>
      <c r="HE296" s="63"/>
      <c r="HF296" s="63"/>
      <c r="HG296" s="63"/>
      <c r="HH296" s="63"/>
      <c r="HI296" s="63"/>
      <c r="HJ296" s="63"/>
      <c r="HK296" s="63"/>
      <c r="HL296" s="63"/>
      <c r="HM296" s="63"/>
      <c r="HN296" s="63"/>
      <c r="HO296" s="63"/>
      <c r="HP296" s="63"/>
      <c r="HQ296" s="63"/>
      <c r="HR296" s="63"/>
      <c r="HS296" s="63"/>
      <c r="HT296" s="63"/>
      <c r="HU296" s="63"/>
      <c r="HV296" s="63"/>
      <c r="HW296" s="63"/>
      <c r="HX296" s="63"/>
      <c r="HY296" s="63"/>
      <c r="HZ296" s="63"/>
      <c r="IA296" s="63"/>
      <c r="IB296" s="63"/>
      <c r="IC296" s="63"/>
      <c r="ID296" s="63"/>
      <c r="IE296" s="63"/>
    </row>
    <row r="297" spans="1:239" s="27" customFormat="1" ht="22" hidden="1" customHeight="1" outlineLevel="1" x14ac:dyDescent="0.15">
      <c r="A297" s="201"/>
      <c r="B297" s="27">
        <f t="shared" si="35"/>
        <v>3</v>
      </c>
      <c r="C297" s="27" t="str">
        <f t="shared" si="35"/>
        <v>R-134a</v>
      </c>
      <c r="D297" s="632" t="str">
        <f t="shared" si="36"/>
        <v>R-134a</v>
      </c>
      <c r="E297" s="633"/>
      <c r="F297" s="633"/>
      <c r="G297" s="633"/>
      <c r="H297" s="633"/>
      <c r="I297" s="633"/>
      <c r="J297" s="633"/>
      <c r="K297" s="473"/>
      <c r="L297" s="1156"/>
      <c r="M297" s="634"/>
      <c r="O297" s="622">
        <v>0.12</v>
      </c>
      <c r="P297" s="622">
        <v>0.1</v>
      </c>
      <c r="Q297" s="1136">
        <v>0.1</v>
      </c>
      <c r="R297" s="622">
        <v>0.15</v>
      </c>
      <c r="S297" s="622">
        <v>0.15</v>
      </c>
      <c r="T297" s="622">
        <v>0.12</v>
      </c>
      <c r="U297" s="622">
        <v>0.12</v>
      </c>
      <c r="V297" s="623"/>
      <c r="W297" s="622">
        <v>0.12</v>
      </c>
      <c r="X297" s="622">
        <v>0.1</v>
      </c>
      <c r="Y297" s="1136">
        <v>0.1</v>
      </c>
      <c r="Z297" s="622">
        <v>0.15</v>
      </c>
      <c r="AA297" s="622">
        <v>0.15</v>
      </c>
      <c r="AB297" s="622">
        <v>0.12</v>
      </c>
      <c r="AC297" s="622">
        <v>0.12</v>
      </c>
      <c r="AD297" s="623"/>
      <c r="AE297" s="622">
        <v>0.12</v>
      </c>
      <c r="AF297" s="622">
        <v>0.1</v>
      </c>
      <c r="AG297" s="1136">
        <v>0.1</v>
      </c>
      <c r="AH297" s="622">
        <v>0.15</v>
      </c>
      <c r="AI297" s="622">
        <v>0.15</v>
      </c>
      <c r="AJ297" s="622">
        <v>0.12</v>
      </c>
      <c r="AK297" s="622">
        <v>0.12</v>
      </c>
      <c r="AN297" s="55" t="s">
        <v>952</v>
      </c>
      <c r="AR297"/>
      <c r="AS297"/>
      <c r="AT297"/>
      <c r="AU297"/>
      <c r="AV297"/>
      <c r="AW297"/>
      <c r="AX297"/>
      <c r="AY297"/>
      <c r="AZ297"/>
      <c r="BA297" s="617"/>
      <c r="BB297" s="617"/>
      <c r="BC297" s="617"/>
      <c r="BD297"/>
      <c r="BE297"/>
      <c r="BF297"/>
      <c r="BG297"/>
      <c r="BH297"/>
      <c r="BI297"/>
      <c r="BJ297"/>
      <c r="BK297"/>
      <c r="BL297"/>
      <c r="BM297" s="617"/>
      <c r="BN297"/>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3"/>
      <c r="ET297" s="63"/>
      <c r="EU297" s="63"/>
      <c r="EV297" s="63"/>
      <c r="EW297" s="63"/>
      <c r="EX297" s="63"/>
      <c r="EY297" s="63"/>
      <c r="EZ297" s="63"/>
      <c r="FA297" s="63"/>
      <c r="FB297" s="63"/>
      <c r="FC297" s="63"/>
      <c r="FD297" s="63"/>
      <c r="FE297" s="63"/>
      <c r="FF297" s="63"/>
      <c r="FG297" s="63"/>
      <c r="FH297" s="63"/>
      <c r="FI297" s="63"/>
      <c r="FJ297" s="63"/>
      <c r="FK297" s="63"/>
      <c r="FL297" s="63"/>
      <c r="FM297" s="63"/>
      <c r="FN297" s="63"/>
      <c r="FO297" s="63"/>
      <c r="FP297" s="63"/>
      <c r="FQ297" s="63"/>
      <c r="FR297" s="63"/>
      <c r="FS297" s="63"/>
      <c r="FT297" s="63"/>
      <c r="FU297" s="63"/>
      <c r="FV297" s="63"/>
      <c r="FW297" s="63"/>
      <c r="FX297" s="63"/>
      <c r="FY297" s="63"/>
      <c r="FZ297" s="63"/>
      <c r="GA297" s="63"/>
      <c r="GB297" s="63"/>
      <c r="GC297" s="63"/>
      <c r="GD297" s="63"/>
      <c r="GE297" s="63"/>
      <c r="GF297" s="63"/>
      <c r="GG297" s="63"/>
      <c r="GH297" s="63"/>
      <c r="GI297" s="63"/>
      <c r="GJ297" s="63"/>
      <c r="GK297" s="63"/>
      <c r="GL297" s="63"/>
      <c r="GM297" s="63"/>
      <c r="GN297" s="63"/>
      <c r="GO297" s="63"/>
      <c r="GP297" s="63"/>
      <c r="GQ297" s="63"/>
      <c r="GR297" s="63"/>
      <c r="GS297" s="63"/>
      <c r="GT297" s="63"/>
      <c r="GU297" s="63"/>
      <c r="GV297" s="63"/>
      <c r="GW297" s="63"/>
      <c r="GX297" s="63"/>
      <c r="GY297" s="63"/>
      <c r="GZ297" s="63"/>
      <c r="HA297" s="63"/>
      <c r="HB297" s="63"/>
      <c r="HC297" s="63"/>
      <c r="HD297" s="63"/>
      <c r="HE297" s="63"/>
      <c r="HF297" s="63"/>
      <c r="HG297" s="63"/>
      <c r="HH297" s="63"/>
      <c r="HI297" s="63"/>
      <c r="HJ297" s="63"/>
      <c r="HK297" s="63"/>
      <c r="HL297" s="63"/>
      <c r="HM297" s="63"/>
      <c r="HN297" s="63"/>
      <c r="HO297" s="63"/>
      <c r="HP297" s="63"/>
      <c r="HQ297" s="63"/>
      <c r="HR297" s="63"/>
      <c r="HS297" s="63"/>
      <c r="HT297" s="63"/>
      <c r="HU297" s="63"/>
      <c r="HV297" s="63"/>
      <c r="HW297" s="63"/>
      <c r="HX297" s="63"/>
      <c r="HY297" s="63"/>
      <c r="HZ297" s="63"/>
      <c r="IA297" s="63"/>
      <c r="IB297" s="63"/>
      <c r="IC297" s="63"/>
      <c r="ID297" s="63"/>
      <c r="IE297" s="63"/>
    </row>
    <row r="298" spans="1:239" s="27" customFormat="1" ht="22" hidden="1" customHeight="1" outlineLevel="1" x14ac:dyDescent="0.15">
      <c r="A298" s="201"/>
      <c r="B298" s="27">
        <f t="shared" si="35"/>
        <v>4</v>
      </c>
      <c r="C298" s="27" t="str">
        <f t="shared" si="35"/>
        <v>R-290 (Propan)</v>
      </c>
      <c r="D298" s="649" t="str">
        <f t="shared" si="36"/>
        <v>R-290 (Propan)</v>
      </c>
      <c r="E298" s="635"/>
      <c r="F298" s="635"/>
      <c r="G298" s="635"/>
      <c r="H298" s="635"/>
      <c r="I298" s="635"/>
      <c r="J298" s="635"/>
      <c r="K298" s="473"/>
      <c r="L298" s="1156"/>
      <c r="M298" s="634"/>
      <c r="O298" s="624">
        <v>0.1</v>
      </c>
      <c r="P298" s="624">
        <v>0.08</v>
      </c>
      <c r="Q298" s="1137">
        <v>0.08</v>
      </c>
      <c r="R298" s="624">
        <v>0.1</v>
      </c>
      <c r="S298" s="624">
        <v>0.1</v>
      </c>
      <c r="T298" s="624">
        <v>0.1</v>
      </c>
      <c r="U298" s="624">
        <v>0.1</v>
      </c>
      <c r="V298" s="623"/>
      <c r="W298" s="625">
        <v>0.1</v>
      </c>
      <c r="X298" s="625">
        <v>0.08</v>
      </c>
      <c r="Y298" s="1142">
        <v>0.08</v>
      </c>
      <c r="Z298" s="625">
        <v>0.1</v>
      </c>
      <c r="AA298" s="625">
        <v>0.1</v>
      </c>
      <c r="AB298" s="624">
        <v>0.1</v>
      </c>
      <c r="AC298" s="624">
        <v>0.1</v>
      </c>
      <c r="AD298" s="623"/>
      <c r="AE298" s="625">
        <v>0.1</v>
      </c>
      <c r="AF298" s="625">
        <v>0.08</v>
      </c>
      <c r="AG298" s="1142">
        <v>0.08</v>
      </c>
      <c r="AH298" s="625">
        <v>0.1</v>
      </c>
      <c r="AI298" s="625">
        <v>0.1</v>
      </c>
      <c r="AJ298" s="624">
        <v>0.1</v>
      </c>
      <c r="AK298" s="624">
        <v>0.1</v>
      </c>
      <c r="AN298" s="650" t="s">
        <v>954</v>
      </c>
      <c r="AO298" s="571"/>
      <c r="AP298" s="571"/>
      <c r="AQ298" s="571"/>
      <c r="AR298" s="210"/>
      <c r="AS298" s="210"/>
      <c r="AT298" s="210"/>
      <c r="AU298" s="210"/>
      <c r="AV298" s="210"/>
      <c r="AW298" s="210"/>
      <c r="AX298" s="210"/>
      <c r="AY298"/>
      <c r="AZ298"/>
      <c r="BA298" s="618"/>
      <c r="BB298" s="617"/>
      <c r="BC298" s="617"/>
      <c r="BD298"/>
      <c r="BE298"/>
      <c r="BF298"/>
      <c r="BG298"/>
      <c r="BH298"/>
      <c r="BI298"/>
      <c r="BJ298"/>
      <c r="BK298"/>
      <c r="BL298"/>
      <c r="BM298" s="617"/>
      <c r="BN298"/>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3"/>
      <c r="ET298" s="63"/>
      <c r="EU298" s="63"/>
      <c r="EV298" s="63"/>
      <c r="EW298" s="63"/>
      <c r="EX298" s="63"/>
      <c r="EY298" s="63"/>
      <c r="EZ298" s="63"/>
      <c r="FA298" s="63"/>
      <c r="FB298" s="63"/>
      <c r="FC298" s="63"/>
      <c r="FD298" s="63"/>
      <c r="FE298" s="63"/>
      <c r="FF298" s="63"/>
      <c r="FG298" s="63"/>
      <c r="FH298" s="63"/>
      <c r="FI298" s="63"/>
      <c r="FJ298" s="63"/>
      <c r="FK298" s="63"/>
      <c r="FL298" s="63"/>
      <c r="FM298" s="63"/>
      <c r="FN298" s="63"/>
      <c r="FO298" s="63"/>
      <c r="FP298" s="63"/>
      <c r="FQ298" s="63"/>
      <c r="FR298" s="63"/>
      <c r="FS298" s="63"/>
      <c r="FT298" s="63"/>
      <c r="FU298" s="63"/>
      <c r="FV298" s="63"/>
      <c r="FW298" s="63"/>
      <c r="FX298" s="63"/>
      <c r="FY298" s="63"/>
      <c r="FZ298" s="63"/>
      <c r="GA298" s="63"/>
      <c r="GB298" s="63"/>
      <c r="GC298" s="63"/>
      <c r="GD298" s="63"/>
      <c r="GE298" s="63"/>
      <c r="GF298" s="63"/>
      <c r="GG298" s="63"/>
      <c r="GH298" s="63"/>
      <c r="GI298" s="63"/>
      <c r="GJ298" s="63"/>
      <c r="GK298" s="63"/>
      <c r="GL298" s="63"/>
      <c r="GM298" s="63"/>
      <c r="GN298" s="63"/>
      <c r="GO298" s="63"/>
      <c r="GP298" s="63"/>
      <c r="GQ298" s="63"/>
      <c r="GR298" s="63"/>
      <c r="GS298" s="63"/>
      <c r="GT298" s="63"/>
      <c r="GU298" s="63"/>
      <c r="GV298" s="63"/>
      <c r="GW298" s="63"/>
      <c r="GX298" s="63"/>
      <c r="GY298" s="63"/>
      <c r="GZ298" s="63"/>
      <c r="HA298" s="63"/>
      <c r="HB298" s="63"/>
      <c r="HC298" s="63"/>
      <c r="HD298" s="63"/>
      <c r="HE298" s="63"/>
      <c r="HF298" s="63"/>
      <c r="HG298" s="63"/>
      <c r="HH298" s="63"/>
      <c r="HI298" s="63"/>
      <c r="HJ298" s="63"/>
      <c r="HK298" s="63"/>
      <c r="HL298" s="63"/>
      <c r="HM298" s="63"/>
      <c r="HN298" s="63"/>
      <c r="HO298" s="63"/>
      <c r="HP298" s="63"/>
      <c r="HQ298" s="63"/>
      <c r="HR298" s="63"/>
      <c r="HS298" s="63"/>
      <c r="HT298" s="63"/>
      <c r="HU298" s="63"/>
      <c r="HV298" s="63"/>
      <c r="HW298" s="63"/>
      <c r="HX298" s="63"/>
      <c r="HY298" s="63"/>
      <c r="HZ298" s="63"/>
      <c r="IA298" s="63"/>
      <c r="IB298" s="63"/>
      <c r="IC298" s="63"/>
      <c r="ID298" s="63"/>
      <c r="IE298" s="63"/>
    </row>
    <row r="299" spans="1:239" s="27" customFormat="1" ht="22" hidden="1" customHeight="1" outlineLevel="1" x14ac:dyDescent="0.15">
      <c r="A299" s="201"/>
      <c r="B299" s="27">
        <f t="shared" si="35"/>
        <v>5</v>
      </c>
      <c r="C299" s="27" t="str">
        <f t="shared" si="35"/>
        <v>R-404A</v>
      </c>
      <c r="D299" s="632" t="str">
        <f t="shared" si="36"/>
        <v>R-404A</v>
      </c>
      <c r="E299" s="633"/>
      <c r="F299" s="633"/>
      <c r="G299" s="633"/>
      <c r="H299" s="633"/>
      <c r="I299" s="633"/>
      <c r="J299" s="633"/>
      <c r="K299" s="473"/>
      <c r="L299" s="1156"/>
      <c r="M299" s="634"/>
      <c r="O299" s="622">
        <v>0.12</v>
      </c>
      <c r="P299" s="622">
        <v>0.1</v>
      </c>
      <c r="Q299" s="1136">
        <v>0.1</v>
      </c>
      <c r="R299" s="622">
        <v>0.15</v>
      </c>
      <c r="S299" s="622">
        <v>0.15</v>
      </c>
      <c r="T299" s="622">
        <v>0.12</v>
      </c>
      <c r="U299" s="622">
        <v>0.12</v>
      </c>
      <c r="V299" s="623"/>
      <c r="W299" s="622">
        <v>0.12</v>
      </c>
      <c r="X299" s="622">
        <v>0.1</v>
      </c>
      <c r="Y299" s="1136">
        <v>0.1</v>
      </c>
      <c r="Z299" s="622">
        <v>0.15</v>
      </c>
      <c r="AA299" s="622">
        <v>0.15</v>
      </c>
      <c r="AB299" s="622">
        <v>0.12</v>
      </c>
      <c r="AC299" s="622">
        <v>0.12</v>
      </c>
      <c r="AD299" s="623"/>
      <c r="AE299" s="622">
        <v>0.12</v>
      </c>
      <c r="AF299" s="622">
        <v>0.1</v>
      </c>
      <c r="AG299" s="1136">
        <v>0.1</v>
      </c>
      <c r="AH299" s="622">
        <v>0.15</v>
      </c>
      <c r="AI299" s="622">
        <v>0.15</v>
      </c>
      <c r="AJ299" s="622">
        <v>0.12</v>
      </c>
      <c r="AK299" s="622">
        <v>0.12</v>
      </c>
      <c r="AN299" s="55" t="s">
        <v>952</v>
      </c>
      <c r="AR299"/>
      <c r="AS299"/>
      <c r="AT299"/>
      <c r="AU299"/>
      <c r="AV299"/>
      <c r="AW299"/>
      <c r="AX299"/>
      <c r="AY299"/>
      <c r="AZ299"/>
      <c r="BA299" s="617"/>
      <c r="BB299" s="617"/>
      <c r="BC299" s="617"/>
      <c r="BD299"/>
      <c r="BE299"/>
      <c r="BF299"/>
      <c r="BG299"/>
      <c r="BH299"/>
      <c r="BI299"/>
      <c r="BJ299"/>
      <c r="BK299"/>
      <c r="BL299"/>
      <c r="BM299" s="617"/>
      <c r="BN299"/>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3"/>
      <c r="ET299" s="63"/>
      <c r="EU299" s="63"/>
      <c r="EV299" s="63"/>
      <c r="EW299" s="63"/>
      <c r="EX299" s="63"/>
      <c r="EY299" s="63"/>
      <c r="EZ299" s="63"/>
      <c r="FA299" s="63"/>
      <c r="FB299" s="63"/>
      <c r="FC299" s="63"/>
      <c r="FD299" s="63"/>
      <c r="FE299" s="63"/>
      <c r="FF299" s="63"/>
      <c r="FG299" s="63"/>
      <c r="FH299" s="63"/>
      <c r="FI299" s="63"/>
      <c r="FJ299" s="63"/>
      <c r="FK299" s="63"/>
      <c r="FL299" s="63"/>
      <c r="FM299" s="63"/>
      <c r="FN299" s="63"/>
      <c r="FO299" s="63"/>
      <c r="FP299" s="63"/>
      <c r="FQ299" s="63"/>
      <c r="FR299" s="63"/>
      <c r="FS299" s="63"/>
      <c r="FT299" s="63"/>
      <c r="FU299" s="63"/>
      <c r="FV299" s="63"/>
      <c r="FW299" s="63"/>
      <c r="FX299" s="63"/>
      <c r="FY299" s="63"/>
      <c r="FZ299" s="63"/>
      <c r="GA299" s="63"/>
      <c r="GB299" s="63"/>
      <c r="GC299" s="63"/>
      <c r="GD299" s="63"/>
      <c r="GE299" s="63"/>
      <c r="GF299" s="63"/>
      <c r="GG299" s="63"/>
      <c r="GH299" s="63"/>
      <c r="GI299" s="63"/>
      <c r="GJ299" s="63"/>
      <c r="GK299" s="63"/>
      <c r="GL299" s="63"/>
      <c r="GM299" s="63"/>
      <c r="GN299" s="63"/>
      <c r="GO299" s="63"/>
      <c r="GP299" s="63"/>
      <c r="GQ299" s="63"/>
      <c r="GR299" s="63"/>
      <c r="GS299" s="63"/>
      <c r="GT299" s="63"/>
      <c r="GU299" s="63"/>
      <c r="GV299" s="63"/>
      <c r="GW299" s="63"/>
      <c r="GX299" s="63"/>
      <c r="GY299" s="63"/>
      <c r="GZ299" s="63"/>
      <c r="HA299" s="63"/>
      <c r="HB299" s="63"/>
      <c r="HC299" s="63"/>
      <c r="HD299" s="63"/>
      <c r="HE299" s="63"/>
      <c r="HF299" s="63"/>
      <c r="HG299" s="63"/>
      <c r="HH299" s="63"/>
      <c r="HI299" s="63"/>
      <c r="HJ299" s="63"/>
      <c r="HK299" s="63"/>
      <c r="HL299" s="63"/>
      <c r="HM299" s="63"/>
      <c r="HN299" s="63"/>
      <c r="HO299" s="63"/>
      <c r="HP299" s="63"/>
      <c r="HQ299" s="63"/>
      <c r="HR299" s="63"/>
      <c r="HS299" s="63"/>
      <c r="HT299" s="63"/>
      <c r="HU299" s="63"/>
      <c r="HV299" s="63"/>
      <c r="HW299" s="63"/>
      <c r="HX299" s="63"/>
      <c r="HY299" s="63"/>
      <c r="HZ299" s="63"/>
      <c r="IA299" s="63"/>
      <c r="IB299" s="63"/>
      <c r="IC299" s="63"/>
      <c r="ID299" s="63"/>
      <c r="IE299" s="63"/>
    </row>
    <row r="300" spans="1:239" s="27" customFormat="1" ht="22" hidden="1" customHeight="1" outlineLevel="1" x14ac:dyDescent="0.15">
      <c r="A300" s="201"/>
      <c r="B300" s="27">
        <f t="shared" si="35"/>
        <v>6</v>
      </c>
      <c r="C300" s="27" t="str">
        <f t="shared" si="35"/>
        <v>R-407C</v>
      </c>
      <c r="D300" s="632" t="str">
        <f t="shared" si="36"/>
        <v>R-407C</v>
      </c>
      <c r="E300" s="633"/>
      <c r="F300" s="633"/>
      <c r="G300" s="633"/>
      <c r="H300" s="633"/>
      <c r="I300" s="633"/>
      <c r="J300" s="633"/>
      <c r="K300" s="473"/>
      <c r="L300" s="1156"/>
      <c r="M300" s="634"/>
      <c r="O300" s="622">
        <v>0.12</v>
      </c>
      <c r="P300" s="622">
        <v>0.1</v>
      </c>
      <c r="Q300" s="1136">
        <v>0.1</v>
      </c>
      <c r="R300" s="622">
        <v>0.15</v>
      </c>
      <c r="S300" s="622">
        <v>0.15</v>
      </c>
      <c r="T300" s="622">
        <v>0.12</v>
      </c>
      <c r="U300" s="622">
        <v>0.12</v>
      </c>
      <c r="V300" s="623"/>
      <c r="W300" s="622">
        <v>0.12</v>
      </c>
      <c r="X300" s="622">
        <v>0.1</v>
      </c>
      <c r="Y300" s="1136">
        <v>0.1</v>
      </c>
      <c r="Z300" s="622">
        <v>0.15</v>
      </c>
      <c r="AA300" s="622">
        <v>0.15</v>
      </c>
      <c r="AB300" s="622">
        <v>0.12</v>
      </c>
      <c r="AC300" s="622">
        <v>0.12</v>
      </c>
      <c r="AD300" s="623"/>
      <c r="AE300" s="622">
        <v>0.12</v>
      </c>
      <c r="AF300" s="622">
        <v>0.1</v>
      </c>
      <c r="AG300" s="1136">
        <v>0.1</v>
      </c>
      <c r="AH300" s="622">
        <v>0.15</v>
      </c>
      <c r="AI300" s="622">
        <v>0.15</v>
      </c>
      <c r="AJ300" s="622">
        <v>0.12</v>
      </c>
      <c r="AK300" s="622">
        <v>0.12</v>
      </c>
      <c r="AN300" s="55" t="s">
        <v>952</v>
      </c>
      <c r="AR300"/>
      <c r="AS300"/>
      <c r="AT300"/>
      <c r="AU300"/>
      <c r="AV300"/>
      <c r="AW300"/>
      <c r="AX300"/>
      <c r="AY300"/>
      <c r="AZ300"/>
      <c r="BA300" s="617"/>
      <c r="BB300" s="617"/>
      <c r="BC300" s="617"/>
      <c r="BD300"/>
      <c r="BE300"/>
      <c r="BF300"/>
      <c r="BG300"/>
      <c r="BH300"/>
      <c r="BI300"/>
      <c r="BJ300"/>
      <c r="BK300"/>
      <c r="BL300"/>
      <c r="BM300" s="617"/>
      <c r="BN300"/>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3"/>
      <c r="ET300" s="63"/>
      <c r="EU300" s="63"/>
      <c r="EV300" s="63"/>
      <c r="EW300" s="63"/>
      <c r="EX300" s="63"/>
      <c r="EY300" s="63"/>
      <c r="EZ300" s="63"/>
      <c r="FA300" s="63"/>
      <c r="FB300" s="63"/>
      <c r="FC300" s="63"/>
      <c r="FD300" s="63"/>
      <c r="FE300" s="63"/>
      <c r="FF300" s="63"/>
      <c r="FG300" s="63"/>
      <c r="FH300" s="63"/>
      <c r="FI300" s="63"/>
      <c r="FJ300" s="63"/>
      <c r="FK300" s="63"/>
      <c r="FL300" s="63"/>
      <c r="FM300" s="63"/>
      <c r="FN300" s="63"/>
      <c r="FO300" s="63"/>
      <c r="FP300" s="63"/>
      <c r="FQ300" s="63"/>
      <c r="FR300" s="63"/>
      <c r="FS300" s="63"/>
      <c r="FT300" s="63"/>
      <c r="FU300" s="63"/>
      <c r="FV300" s="63"/>
      <c r="FW300" s="63"/>
      <c r="FX300" s="63"/>
      <c r="FY300" s="63"/>
      <c r="FZ300" s="63"/>
      <c r="GA300" s="63"/>
      <c r="GB300" s="63"/>
      <c r="GC300" s="63"/>
      <c r="GD300" s="63"/>
      <c r="GE300" s="63"/>
      <c r="GF300" s="63"/>
      <c r="GG300" s="63"/>
      <c r="GH300" s="63"/>
      <c r="GI300" s="63"/>
      <c r="GJ300" s="63"/>
      <c r="GK300" s="63"/>
      <c r="GL300" s="63"/>
      <c r="GM300" s="63"/>
      <c r="GN300" s="63"/>
      <c r="GO300" s="63"/>
      <c r="GP300" s="63"/>
      <c r="GQ300" s="63"/>
      <c r="GR300" s="63"/>
      <c r="GS300" s="63"/>
      <c r="GT300" s="63"/>
      <c r="GU300" s="63"/>
      <c r="GV300" s="63"/>
      <c r="GW300" s="63"/>
      <c r="GX300" s="63"/>
      <c r="GY300" s="63"/>
      <c r="GZ300" s="63"/>
      <c r="HA300" s="63"/>
      <c r="HB300" s="63"/>
      <c r="HC300" s="63"/>
      <c r="HD300" s="63"/>
      <c r="HE300" s="63"/>
      <c r="HF300" s="63"/>
      <c r="HG300" s="63"/>
      <c r="HH300" s="63"/>
      <c r="HI300" s="63"/>
      <c r="HJ300" s="63"/>
      <c r="HK300" s="63"/>
      <c r="HL300" s="63"/>
      <c r="HM300" s="63"/>
      <c r="HN300" s="63"/>
      <c r="HO300" s="63"/>
      <c r="HP300" s="63"/>
      <c r="HQ300" s="63"/>
      <c r="HR300" s="63"/>
      <c r="HS300" s="63"/>
      <c r="HT300" s="63"/>
      <c r="HU300" s="63"/>
      <c r="HV300" s="63"/>
      <c r="HW300" s="63"/>
      <c r="HX300" s="63"/>
      <c r="HY300" s="63"/>
      <c r="HZ300" s="63"/>
      <c r="IA300" s="63"/>
      <c r="IB300" s="63"/>
      <c r="IC300" s="63"/>
      <c r="ID300" s="63"/>
      <c r="IE300" s="63"/>
    </row>
    <row r="301" spans="1:239" s="27" customFormat="1" ht="22" hidden="1" customHeight="1" outlineLevel="1" x14ac:dyDescent="0.15">
      <c r="A301" s="201"/>
      <c r="B301" s="27">
        <f t="shared" si="35"/>
        <v>7</v>
      </c>
      <c r="C301" s="27" t="str">
        <f t="shared" si="35"/>
        <v>R-407F</v>
      </c>
      <c r="D301" s="632" t="str">
        <f t="shared" si="36"/>
        <v>R-407F</v>
      </c>
      <c r="E301" s="633"/>
      <c r="F301" s="633"/>
      <c r="G301" s="633"/>
      <c r="H301" s="633"/>
      <c r="I301" s="633"/>
      <c r="J301" s="633"/>
      <c r="K301" s="473"/>
      <c r="L301" s="1156"/>
      <c r="M301" s="634"/>
      <c r="O301" s="622">
        <v>0.12</v>
      </c>
      <c r="P301" s="622">
        <v>0.1</v>
      </c>
      <c r="Q301" s="1136">
        <v>0.1</v>
      </c>
      <c r="R301" s="622">
        <v>0.15</v>
      </c>
      <c r="S301" s="622">
        <v>0.15</v>
      </c>
      <c r="T301" s="622">
        <v>0.12</v>
      </c>
      <c r="U301" s="622">
        <v>0.12</v>
      </c>
      <c r="V301" s="623"/>
      <c r="W301" s="622">
        <v>0.12</v>
      </c>
      <c r="X301" s="622">
        <v>0.1</v>
      </c>
      <c r="Y301" s="1136">
        <v>0.1</v>
      </c>
      <c r="Z301" s="622">
        <v>0.15</v>
      </c>
      <c r="AA301" s="622">
        <v>0.15</v>
      </c>
      <c r="AB301" s="622">
        <v>0.12</v>
      </c>
      <c r="AC301" s="622">
        <v>0.12</v>
      </c>
      <c r="AD301" s="623"/>
      <c r="AE301" s="622">
        <v>0.12</v>
      </c>
      <c r="AF301" s="622">
        <v>0.1</v>
      </c>
      <c r="AG301" s="1136">
        <v>0.1</v>
      </c>
      <c r="AH301" s="622">
        <v>0.15</v>
      </c>
      <c r="AI301" s="622">
        <v>0.15</v>
      </c>
      <c r="AJ301" s="622">
        <v>0.12</v>
      </c>
      <c r="AK301" s="622">
        <v>0.12</v>
      </c>
      <c r="AN301" s="55" t="s">
        <v>952</v>
      </c>
      <c r="AR301"/>
      <c r="AS301"/>
      <c r="AT301"/>
      <c r="AU301"/>
      <c r="AV301"/>
      <c r="AW301"/>
      <c r="AX301"/>
      <c r="AY301"/>
      <c r="AZ301"/>
      <c r="BA301" s="617"/>
      <c r="BB301" s="617"/>
      <c r="BC301" s="617"/>
      <c r="BD301"/>
      <c r="BE301"/>
      <c r="BF301"/>
      <c r="BG301"/>
      <c r="BH301"/>
      <c r="BI301"/>
      <c r="BJ301"/>
      <c r="BK301"/>
      <c r="BL301"/>
      <c r="BM301" s="617"/>
      <c r="BN301"/>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3"/>
      <c r="ET301" s="63"/>
      <c r="EU301" s="63"/>
      <c r="EV301" s="63"/>
      <c r="EW301" s="63"/>
      <c r="EX301" s="63"/>
      <c r="EY301" s="63"/>
      <c r="EZ301" s="63"/>
      <c r="FA301" s="63"/>
      <c r="FB301" s="63"/>
      <c r="FC301" s="63"/>
      <c r="FD301" s="63"/>
      <c r="FE301" s="63"/>
      <c r="FF301" s="63"/>
      <c r="FG301" s="63"/>
      <c r="FH301" s="63"/>
      <c r="FI301" s="63"/>
      <c r="FJ301" s="63"/>
      <c r="FK301" s="63"/>
      <c r="FL301" s="63"/>
      <c r="FM301" s="63"/>
      <c r="FN301" s="63"/>
      <c r="FO301" s="63"/>
      <c r="FP301" s="63"/>
      <c r="FQ301" s="63"/>
      <c r="FR301" s="63"/>
      <c r="FS301" s="63"/>
      <c r="FT301" s="63"/>
      <c r="FU301" s="63"/>
      <c r="FV301" s="63"/>
      <c r="FW301" s="63"/>
      <c r="FX301" s="63"/>
      <c r="FY301" s="63"/>
      <c r="FZ301" s="63"/>
      <c r="GA301" s="63"/>
      <c r="GB301" s="63"/>
      <c r="GC301" s="63"/>
      <c r="GD301" s="63"/>
      <c r="GE301" s="63"/>
      <c r="GF301" s="63"/>
      <c r="GG301" s="63"/>
      <c r="GH301" s="63"/>
      <c r="GI301" s="63"/>
      <c r="GJ301" s="63"/>
      <c r="GK301" s="63"/>
      <c r="GL301" s="63"/>
      <c r="GM301" s="63"/>
      <c r="GN301" s="63"/>
      <c r="GO301" s="63"/>
      <c r="GP301" s="63"/>
      <c r="GQ301" s="63"/>
      <c r="GR301" s="63"/>
      <c r="GS301" s="63"/>
      <c r="GT301" s="63"/>
      <c r="GU301" s="63"/>
      <c r="GV301" s="63"/>
      <c r="GW301" s="63"/>
      <c r="GX301" s="63"/>
      <c r="GY301" s="63"/>
      <c r="GZ301" s="63"/>
      <c r="HA301" s="63"/>
      <c r="HB301" s="63"/>
      <c r="HC301" s="63"/>
      <c r="HD301" s="63"/>
      <c r="HE301" s="63"/>
      <c r="HF301" s="63"/>
      <c r="HG301" s="63"/>
      <c r="HH301" s="63"/>
      <c r="HI301" s="63"/>
      <c r="HJ301" s="63"/>
      <c r="HK301" s="63"/>
      <c r="HL301" s="63"/>
      <c r="HM301" s="63"/>
      <c r="HN301" s="63"/>
      <c r="HO301" s="63"/>
      <c r="HP301" s="63"/>
      <c r="HQ301" s="63"/>
      <c r="HR301" s="63"/>
      <c r="HS301" s="63"/>
      <c r="HT301" s="63"/>
      <c r="HU301" s="63"/>
      <c r="HV301" s="63"/>
      <c r="HW301" s="63"/>
      <c r="HX301" s="63"/>
      <c r="HY301" s="63"/>
      <c r="HZ301" s="63"/>
      <c r="IA301" s="63"/>
      <c r="IB301" s="63"/>
      <c r="IC301" s="63"/>
      <c r="ID301" s="63"/>
      <c r="IE301" s="63"/>
    </row>
    <row r="302" spans="1:239" s="27" customFormat="1" ht="22" hidden="1" customHeight="1" outlineLevel="1" x14ac:dyDescent="0.15">
      <c r="A302" s="201"/>
      <c r="B302" s="27">
        <f t="shared" si="35"/>
        <v>8</v>
      </c>
      <c r="C302" s="27" t="str">
        <f t="shared" si="35"/>
        <v>R-410A</v>
      </c>
      <c r="D302" s="632" t="str">
        <f t="shared" si="36"/>
        <v>R-410A</v>
      </c>
      <c r="E302" s="633"/>
      <c r="F302" s="633"/>
      <c r="G302" s="633"/>
      <c r="H302" s="633"/>
      <c r="I302" s="633"/>
      <c r="J302" s="633"/>
      <c r="K302" s="473"/>
      <c r="L302" s="1156"/>
      <c r="M302" s="634"/>
      <c r="O302" s="622">
        <v>0.12</v>
      </c>
      <c r="P302" s="622">
        <v>0.1</v>
      </c>
      <c r="Q302" s="1136">
        <v>0.1</v>
      </c>
      <c r="R302" s="622">
        <v>0.15</v>
      </c>
      <c r="S302" s="622">
        <v>0.15</v>
      </c>
      <c r="T302" s="622">
        <v>0.12</v>
      </c>
      <c r="U302" s="622">
        <v>0.12</v>
      </c>
      <c r="V302" s="623"/>
      <c r="W302" s="622">
        <v>0.12</v>
      </c>
      <c r="X302" s="622">
        <v>0.1</v>
      </c>
      <c r="Y302" s="1136">
        <v>0.1</v>
      </c>
      <c r="Z302" s="622">
        <v>0.15</v>
      </c>
      <c r="AA302" s="622">
        <v>0.15</v>
      </c>
      <c r="AB302" s="622">
        <v>0.12</v>
      </c>
      <c r="AC302" s="622">
        <v>0.12</v>
      </c>
      <c r="AD302" s="623"/>
      <c r="AE302" s="622">
        <v>0.12</v>
      </c>
      <c r="AF302" s="622">
        <v>0.1</v>
      </c>
      <c r="AG302" s="1136">
        <v>0.1</v>
      </c>
      <c r="AH302" s="622">
        <v>0.15</v>
      </c>
      <c r="AI302" s="622">
        <v>0.15</v>
      </c>
      <c r="AJ302" s="622">
        <v>0.12</v>
      </c>
      <c r="AK302" s="622">
        <v>0.12</v>
      </c>
      <c r="AN302" s="55" t="s">
        <v>952</v>
      </c>
      <c r="AR302"/>
      <c r="AS302"/>
      <c r="AT302"/>
      <c r="AU302"/>
      <c r="AV302"/>
      <c r="AW302"/>
      <c r="AX302"/>
      <c r="AY302"/>
      <c r="AZ302"/>
      <c r="BA302" s="617"/>
      <c r="BB302" s="617"/>
      <c r="BC302" s="617"/>
      <c r="BD302"/>
      <c r="BE302"/>
      <c r="BF302"/>
      <c r="BG302"/>
      <c r="BH302"/>
      <c r="BI302"/>
      <c r="BJ302"/>
      <c r="BK302"/>
      <c r="BL302"/>
      <c r="BM302" s="617"/>
      <c r="BN302"/>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3"/>
      <c r="ET302" s="63"/>
      <c r="EU302" s="63"/>
      <c r="EV302" s="63"/>
      <c r="EW302" s="63"/>
      <c r="EX302" s="63"/>
      <c r="EY302" s="63"/>
      <c r="EZ302" s="63"/>
      <c r="FA302" s="63"/>
      <c r="FB302" s="63"/>
      <c r="FC302" s="63"/>
      <c r="FD302" s="63"/>
      <c r="FE302" s="63"/>
      <c r="FF302" s="63"/>
      <c r="FG302" s="63"/>
      <c r="FH302" s="63"/>
      <c r="FI302" s="63"/>
      <c r="FJ302" s="63"/>
      <c r="FK302" s="63"/>
      <c r="FL302" s="63"/>
      <c r="FM302" s="63"/>
      <c r="FN302" s="63"/>
      <c r="FO302" s="63"/>
      <c r="FP302" s="63"/>
      <c r="FQ302" s="63"/>
      <c r="FR302" s="63"/>
      <c r="FS302" s="63"/>
      <c r="FT302" s="63"/>
      <c r="FU302" s="63"/>
      <c r="FV302" s="63"/>
      <c r="FW302" s="63"/>
      <c r="FX302" s="63"/>
      <c r="FY302" s="63"/>
      <c r="FZ302" s="63"/>
      <c r="GA302" s="63"/>
      <c r="GB302" s="63"/>
      <c r="GC302" s="63"/>
      <c r="GD302" s="63"/>
      <c r="GE302" s="63"/>
      <c r="GF302" s="63"/>
      <c r="GG302" s="63"/>
      <c r="GH302" s="63"/>
      <c r="GI302" s="63"/>
      <c r="GJ302" s="63"/>
      <c r="GK302" s="63"/>
      <c r="GL302" s="63"/>
      <c r="GM302" s="63"/>
      <c r="GN302" s="63"/>
      <c r="GO302" s="63"/>
      <c r="GP302" s="63"/>
      <c r="GQ302" s="63"/>
      <c r="GR302" s="63"/>
      <c r="GS302" s="63"/>
      <c r="GT302" s="63"/>
      <c r="GU302" s="63"/>
      <c r="GV302" s="63"/>
      <c r="GW302" s="63"/>
      <c r="GX302" s="63"/>
      <c r="GY302" s="63"/>
      <c r="GZ302" s="63"/>
      <c r="HA302" s="63"/>
      <c r="HB302" s="63"/>
      <c r="HC302" s="63"/>
      <c r="HD302" s="63"/>
      <c r="HE302" s="63"/>
      <c r="HF302" s="63"/>
      <c r="HG302" s="63"/>
      <c r="HH302" s="63"/>
      <c r="HI302" s="63"/>
      <c r="HJ302" s="63"/>
      <c r="HK302" s="63"/>
      <c r="HL302" s="63"/>
      <c r="HM302" s="63"/>
      <c r="HN302" s="63"/>
      <c r="HO302" s="63"/>
      <c r="HP302" s="63"/>
      <c r="HQ302" s="63"/>
      <c r="HR302" s="63"/>
      <c r="HS302" s="63"/>
      <c r="HT302" s="63"/>
      <c r="HU302" s="63"/>
      <c r="HV302" s="63"/>
      <c r="HW302" s="63"/>
      <c r="HX302" s="63"/>
      <c r="HY302" s="63"/>
      <c r="HZ302" s="63"/>
      <c r="IA302" s="63"/>
      <c r="IB302" s="63"/>
      <c r="IC302" s="63"/>
      <c r="ID302" s="63"/>
      <c r="IE302" s="63"/>
    </row>
    <row r="303" spans="1:239" s="27" customFormat="1" ht="22" hidden="1" customHeight="1" outlineLevel="1" x14ac:dyDescent="0.15">
      <c r="A303" s="201"/>
      <c r="B303" s="27">
        <f t="shared" si="35"/>
        <v>9</v>
      </c>
      <c r="C303" s="27" t="str">
        <f t="shared" si="35"/>
        <v>R-417A</v>
      </c>
      <c r="D303" s="632" t="str">
        <f t="shared" si="36"/>
        <v>R-417A</v>
      </c>
      <c r="E303" s="633"/>
      <c r="F303" s="633"/>
      <c r="G303" s="633"/>
      <c r="H303" s="633"/>
      <c r="I303" s="633"/>
      <c r="J303" s="633"/>
      <c r="K303" s="473"/>
      <c r="L303" s="1156"/>
      <c r="M303" s="634"/>
      <c r="O303" s="622">
        <v>0.12</v>
      </c>
      <c r="P303" s="622">
        <v>0.1</v>
      </c>
      <c r="Q303" s="1136">
        <v>0.1</v>
      </c>
      <c r="R303" s="622">
        <v>0.15</v>
      </c>
      <c r="S303" s="622">
        <v>0.15</v>
      </c>
      <c r="T303" s="622">
        <v>0.12</v>
      </c>
      <c r="U303" s="622">
        <v>0.12</v>
      </c>
      <c r="V303" s="623"/>
      <c r="W303" s="622">
        <v>0.12</v>
      </c>
      <c r="X303" s="622">
        <v>0.1</v>
      </c>
      <c r="Y303" s="1136">
        <v>0.1</v>
      </c>
      <c r="Z303" s="622">
        <v>0.15</v>
      </c>
      <c r="AA303" s="622">
        <v>0.15</v>
      </c>
      <c r="AB303" s="622">
        <v>0.12</v>
      </c>
      <c r="AC303" s="622">
        <v>0.12</v>
      </c>
      <c r="AD303" s="623"/>
      <c r="AE303" s="622">
        <v>0.12</v>
      </c>
      <c r="AF303" s="622">
        <v>0.1</v>
      </c>
      <c r="AG303" s="1136">
        <v>0.1</v>
      </c>
      <c r="AH303" s="622">
        <v>0.15</v>
      </c>
      <c r="AI303" s="622">
        <v>0.15</v>
      </c>
      <c r="AJ303" s="622">
        <v>0.12</v>
      </c>
      <c r="AK303" s="622">
        <v>0.12</v>
      </c>
      <c r="AN303" s="55" t="s">
        <v>952</v>
      </c>
      <c r="AR303"/>
      <c r="AS303"/>
      <c r="AT303"/>
      <c r="AU303"/>
      <c r="AV303"/>
      <c r="AW303"/>
      <c r="AX303"/>
      <c r="AY303"/>
      <c r="AZ303"/>
      <c r="BA303" s="617"/>
      <c r="BB303" s="617"/>
      <c r="BC303" s="617"/>
      <c r="BD303"/>
      <c r="BE303"/>
      <c r="BF303"/>
      <c r="BG303"/>
      <c r="BH303"/>
      <c r="BI303"/>
      <c r="BJ303"/>
      <c r="BK303"/>
      <c r="BL303"/>
      <c r="BM303" s="617"/>
      <c r="BN30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3"/>
      <c r="ET303" s="63"/>
      <c r="EU303" s="63"/>
      <c r="EV303" s="63"/>
      <c r="EW303" s="63"/>
      <c r="EX303" s="63"/>
      <c r="EY303" s="63"/>
      <c r="EZ303" s="63"/>
      <c r="FA303" s="63"/>
      <c r="FB303" s="63"/>
      <c r="FC303" s="63"/>
      <c r="FD303" s="63"/>
      <c r="FE303" s="63"/>
      <c r="FF303" s="63"/>
      <c r="FG303" s="63"/>
      <c r="FH303" s="63"/>
      <c r="FI303" s="63"/>
      <c r="FJ303" s="63"/>
      <c r="FK303" s="63"/>
      <c r="FL303" s="63"/>
      <c r="FM303" s="63"/>
      <c r="FN303" s="63"/>
      <c r="FO303" s="63"/>
      <c r="FP303" s="63"/>
      <c r="FQ303" s="63"/>
      <c r="FR303" s="63"/>
      <c r="FS303" s="63"/>
      <c r="FT303" s="63"/>
      <c r="FU303" s="63"/>
      <c r="FV303" s="63"/>
      <c r="FW303" s="63"/>
      <c r="FX303" s="63"/>
      <c r="FY303" s="63"/>
      <c r="FZ303" s="63"/>
      <c r="GA303" s="63"/>
      <c r="GB303" s="63"/>
      <c r="GC303" s="63"/>
      <c r="GD303" s="63"/>
      <c r="GE303" s="63"/>
      <c r="GF303" s="63"/>
      <c r="GG303" s="63"/>
      <c r="GH303" s="63"/>
      <c r="GI303" s="63"/>
      <c r="GJ303" s="63"/>
      <c r="GK303" s="63"/>
      <c r="GL303" s="63"/>
      <c r="GM303" s="63"/>
      <c r="GN303" s="63"/>
      <c r="GO303" s="63"/>
      <c r="GP303" s="63"/>
      <c r="GQ303" s="63"/>
      <c r="GR303" s="63"/>
      <c r="GS303" s="63"/>
      <c r="GT303" s="63"/>
      <c r="GU303" s="63"/>
      <c r="GV303" s="63"/>
      <c r="GW303" s="63"/>
      <c r="GX303" s="63"/>
      <c r="GY303" s="63"/>
      <c r="GZ303" s="63"/>
      <c r="HA303" s="63"/>
      <c r="HB303" s="63"/>
      <c r="HC303" s="63"/>
      <c r="HD303" s="63"/>
      <c r="HE303" s="63"/>
      <c r="HF303" s="63"/>
      <c r="HG303" s="63"/>
      <c r="HH303" s="63"/>
      <c r="HI303" s="63"/>
      <c r="HJ303" s="63"/>
      <c r="HK303" s="63"/>
      <c r="HL303" s="63"/>
      <c r="HM303" s="63"/>
      <c r="HN303" s="63"/>
      <c r="HO303" s="63"/>
      <c r="HP303" s="63"/>
      <c r="HQ303" s="63"/>
      <c r="HR303" s="63"/>
      <c r="HS303" s="63"/>
      <c r="HT303" s="63"/>
      <c r="HU303" s="63"/>
      <c r="HV303" s="63"/>
      <c r="HW303" s="63"/>
      <c r="HX303" s="63"/>
      <c r="HY303" s="63"/>
      <c r="HZ303" s="63"/>
      <c r="IA303" s="63"/>
      <c r="IB303" s="63"/>
      <c r="IC303" s="63"/>
      <c r="ID303" s="63"/>
      <c r="IE303" s="63"/>
    </row>
    <row r="304" spans="1:239" s="27" customFormat="1" ht="22" hidden="1" customHeight="1" outlineLevel="1" x14ac:dyDescent="0.15">
      <c r="A304" s="201"/>
      <c r="B304" s="27">
        <f t="shared" si="35"/>
        <v>10</v>
      </c>
      <c r="C304" s="27" t="str">
        <f t="shared" si="35"/>
        <v>R-422A</v>
      </c>
      <c r="D304" s="632" t="str">
        <f t="shared" si="36"/>
        <v>R-422A</v>
      </c>
      <c r="E304" s="633"/>
      <c r="F304" s="633"/>
      <c r="G304" s="633"/>
      <c r="H304" s="633"/>
      <c r="I304" s="633"/>
      <c r="J304" s="633"/>
      <c r="K304" s="473"/>
      <c r="L304" s="1156"/>
      <c r="M304" s="634"/>
      <c r="O304" s="622">
        <v>0.12</v>
      </c>
      <c r="P304" s="622">
        <v>0.1</v>
      </c>
      <c r="Q304" s="1136">
        <v>0.1</v>
      </c>
      <c r="R304" s="622">
        <v>0.15</v>
      </c>
      <c r="S304" s="622">
        <v>0.15</v>
      </c>
      <c r="T304" s="622">
        <v>0.12</v>
      </c>
      <c r="U304" s="622">
        <v>0.12</v>
      </c>
      <c r="V304" s="623"/>
      <c r="W304" s="622">
        <v>0.12</v>
      </c>
      <c r="X304" s="622">
        <v>0.1</v>
      </c>
      <c r="Y304" s="1136">
        <v>0.1</v>
      </c>
      <c r="Z304" s="622">
        <v>0.15</v>
      </c>
      <c r="AA304" s="622">
        <v>0.15</v>
      </c>
      <c r="AB304" s="622">
        <v>0.12</v>
      </c>
      <c r="AC304" s="622">
        <v>0.12</v>
      </c>
      <c r="AD304" s="623"/>
      <c r="AE304" s="622">
        <v>0.12</v>
      </c>
      <c r="AF304" s="622">
        <v>0.1</v>
      </c>
      <c r="AG304" s="1136">
        <v>0.1</v>
      </c>
      <c r="AH304" s="622">
        <v>0.15</v>
      </c>
      <c r="AI304" s="622">
        <v>0.15</v>
      </c>
      <c r="AJ304" s="622">
        <v>0.12</v>
      </c>
      <c r="AK304" s="622">
        <v>0.12</v>
      </c>
      <c r="AN304" s="55" t="s">
        <v>952</v>
      </c>
      <c r="AR304"/>
      <c r="AS304"/>
      <c r="AT304"/>
      <c r="AU304"/>
      <c r="AV304"/>
      <c r="AW304"/>
      <c r="AX304"/>
      <c r="AY304"/>
      <c r="AZ304"/>
      <c r="BA304" s="617"/>
      <c r="BB304" s="617"/>
      <c r="BC304" s="617"/>
      <c r="BD304"/>
      <c r="BE304"/>
      <c r="BF304"/>
      <c r="BG304"/>
      <c r="BH304"/>
      <c r="BI304"/>
      <c r="BJ304"/>
      <c r="BK304"/>
      <c r="BL304"/>
      <c r="BM304" s="617"/>
      <c r="BN304"/>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3"/>
      <c r="ET304" s="63"/>
      <c r="EU304" s="63"/>
      <c r="EV304" s="63"/>
      <c r="EW304" s="63"/>
      <c r="EX304" s="63"/>
      <c r="EY304" s="63"/>
      <c r="EZ304" s="63"/>
      <c r="FA304" s="63"/>
      <c r="FB304" s="63"/>
      <c r="FC304" s="63"/>
      <c r="FD304" s="63"/>
      <c r="FE304" s="63"/>
      <c r="FF304" s="63"/>
      <c r="FG304" s="63"/>
      <c r="FH304" s="63"/>
      <c r="FI304" s="63"/>
      <c r="FJ304" s="63"/>
      <c r="FK304" s="63"/>
      <c r="FL304" s="63"/>
      <c r="FM304" s="63"/>
      <c r="FN304" s="63"/>
      <c r="FO304" s="63"/>
      <c r="FP304" s="63"/>
      <c r="FQ304" s="63"/>
      <c r="FR304" s="63"/>
      <c r="FS304" s="63"/>
      <c r="FT304" s="63"/>
      <c r="FU304" s="63"/>
      <c r="FV304" s="63"/>
      <c r="FW304" s="63"/>
      <c r="FX304" s="63"/>
      <c r="FY304" s="63"/>
      <c r="FZ304" s="63"/>
      <c r="GA304" s="63"/>
      <c r="GB304" s="63"/>
      <c r="GC304" s="63"/>
      <c r="GD304" s="63"/>
      <c r="GE304" s="63"/>
      <c r="GF304" s="63"/>
      <c r="GG304" s="63"/>
      <c r="GH304" s="63"/>
      <c r="GI304" s="63"/>
      <c r="GJ304" s="63"/>
      <c r="GK304" s="63"/>
      <c r="GL304" s="63"/>
      <c r="GM304" s="63"/>
      <c r="GN304" s="63"/>
      <c r="GO304" s="63"/>
      <c r="GP304" s="63"/>
      <c r="GQ304" s="63"/>
      <c r="GR304" s="63"/>
      <c r="GS304" s="63"/>
      <c r="GT304" s="63"/>
      <c r="GU304" s="63"/>
      <c r="GV304" s="63"/>
      <c r="GW304" s="63"/>
      <c r="GX304" s="63"/>
      <c r="GY304" s="63"/>
      <c r="GZ304" s="63"/>
      <c r="HA304" s="63"/>
      <c r="HB304" s="63"/>
      <c r="HC304" s="63"/>
      <c r="HD304" s="63"/>
      <c r="HE304" s="63"/>
      <c r="HF304" s="63"/>
      <c r="HG304" s="63"/>
      <c r="HH304" s="63"/>
      <c r="HI304" s="63"/>
      <c r="HJ304" s="63"/>
      <c r="HK304" s="63"/>
      <c r="HL304" s="63"/>
      <c r="HM304" s="63"/>
      <c r="HN304" s="63"/>
      <c r="HO304" s="63"/>
      <c r="HP304" s="63"/>
      <c r="HQ304" s="63"/>
      <c r="HR304" s="63"/>
      <c r="HS304" s="63"/>
      <c r="HT304" s="63"/>
      <c r="HU304" s="63"/>
      <c r="HV304" s="63"/>
      <c r="HW304" s="63"/>
      <c r="HX304" s="63"/>
      <c r="HY304" s="63"/>
      <c r="HZ304" s="63"/>
      <c r="IA304" s="63"/>
      <c r="IB304" s="63"/>
      <c r="IC304" s="63"/>
      <c r="ID304" s="63"/>
      <c r="IE304" s="63"/>
    </row>
    <row r="305" spans="1:239" s="27" customFormat="1" ht="22" hidden="1" customHeight="1" outlineLevel="1" x14ac:dyDescent="0.15">
      <c r="A305" s="201"/>
      <c r="B305" s="27">
        <f t="shared" si="35"/>
        <v>11</v>
      </c>
      <c r="C305" s="27" t="str">
        <f t="shared" si="35"/>
        <v>R-422D</v>
      </c>
      <c r="D305" s="632" t="str">
        <f t="shared" si="36"/>
        <v>R-422D</v>
      </c>
      <c r="E305" s="633"/>
      <c r="F305" s="633"/>
      <c r="G305" s="633"/>
      <c r="H305" s="633"/>
      <c r="I305" s="633"/>
      <c r="J305" s="633"/>
      <c r="K305" s="473"/>
      <c r="L305" s="1156"/>
      <c r="M305" s="634"/>
      <c r="O305" s="622">
        <v>0.12</v>
      </c>
      <c r="P305" s="622">
        <v>0.1</v>
      </c>
      <c r="Q305" s="1136">
        <v>0.1</v>
      </c>
      <c r="R305" s="622">
        <v>0.15</v>
      </c>
      <c r="S305" s="622">
        <v>0.15</v>
      </c>
      <c r="T305" s="622">
        <v>0.12</v>
      </c>
      <c r="U305" s="622">
        <v>0.12</v>
      </c>
      <c r="V305" s="623"/>
      <c r="W305" s="622">
        <v>0.12</v>
      </c>
      <c r="X305" s="622">
        <v>0.1</v>
      </c>
      <c r="Y305" s="1136">
        <v>0.1</v>
      </c>
      <c r="Z305" s="622">
        <v>0.15</v>
      </c>
      <c r="AA305" s="622">
        <v>0.15</v>
      </c>
      <c r="AB305" s="622">
        <v>0.12</v>
      </c>
      <c r="AC305" s="622">
        <v>0.12</v>
      </c>
      <c r="AD305" s="623"/>
      <c r="AE305" s="622">
        <v>0.12</v>
      </c>
      <c r="AF305" s="622">
        <v>0.1</v>
      </c>
      <c r="AG305" s="1136">
        <v>0.1</v>
      </c>
      <c r="AH305" s="622">
        <v>0.15</v>
      </c>
      <c r="AI305" s="622">
        <v>0.15</v>
      </c>
      <c r="AJ305" s="622">
        <v>0.12</v>
      </c>
      <c r="AK305" s="622">
        <v>0.12</v>
      </c>
      <c r="AN305" s="55" t="s">
        <v>952</v>
      </c>
      <c r="AR305"/>
      <c r="AS305"/>
      <c r="AT305"/>
      <c r="AU305"/>
      <c r="AV305"/>
      <c r="AW305"/>
      <c r="AX305"/>
      <c r="AY305"/>
      <c r="AZ305"/>
      <c r="BA305" s="617"/>
      <c r="BB305" s="617"/>
      <c r="BC305" s="617"/>
      <c r="BD305"/>
      <c r="BE305"/>
      <c r="BF305"/>
      <c r="BG305"/>
      <c r="BH305"/>
      <c r="BI305"/>
      <c r="BJ305"/>
      <c r="BK305"/>
      <c r="BL305"/>
      <c r="BM305" s="617"/>
      <c r="BN305"/>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3"/>
      <c r="ET305" s="63"/>
      <c r="EU305" s="63"/>
      <c r="EV305" s="63"/>
      <c r="EW305" s="63"/>
      <c r="EX305" s="63"/>
      <c r="EY305" s="63"/>
      <c r="EZ305" s="63"/>
      <c r="FA305" s="63"/>
      <c r="FB305" s="63"/>
      <c r="FC305" s="63"/>
      <c r="FD305" s="63"/>
      <c r="FE305" s="63"/>
      <c r="FF305" s="63"/>
      <c r="FG305" s="63"/>
      <c r="FH305" s="63"/>
      <c r="FI305" s="63"/>
      <c r="FJ305" s="63"/>
      <c r="FK305" s="63"/>
      <c r="FL305" s="63"/>
      <c r="FM305" s="63"/>
      <c r="FN305" s="63"/>
      <c r="FO305" s="63"/>
      <c r="FP305" s="63"/>
      <c r="FQ305" s="63"/>
      <c r="FR305" s="63"/>
      <c r="FS305" s="63"/>
      <c r="FT305" s="63"/>
      <c r="FU305" s="63"/>
      <c r="FV305" s="63"/>
      <c r="FW305" s="63"/>
      <c r="FX305" s="63"/>
      <c r="FY305" s="63"/>
      <c r="FZ305" s="63"/>
      <c r="GA305" s="63"/>
      <c r="GB305" s="63"/>
      <c r="GC305" s="63"/>
      <c r="GD305" s="63"/>
      <c r="GE305" s="63"/>
      <c r="GF305" s="63"/>
      <c r="GG305" s="63"/>
      <c r="GH305" s="63"/>
      <c r="GI305" s="63"/>
      <c r="GJ305" s="63"/>
      <c r="GK305" s="63"/>
      <c r="GL305" s="63"/>
      <c r="GM305" s="63"/>
      <c r="GN305" s="63"/>
      <c r="GO305" s="63"/>
      <c r="GP305" s="63"/>
      <c r="GQ305" s="63"/>
      <c r="GR305" s="63"/>
      <c r="GS305" s="63"/>
      <c r="GT305" s="63"/>
      <c r="GU305" s="63"/>
      <c r="GV305" s="63"/>
      <c r="GW305" s="63"/>
      <c r="GX305" s="63"/>
      <c r="GY305" s="63"/>
      <c r="GZ305" s="63"/>
      <c r="HA305" s="63"/>
      <c r="HB305" s="63"/>
      <c r="HC305" s="63"/>
      <c r="HD305" s="63"/>
      <c r="HE305" s="63"/>
      <c r="HF305" s="63"/>
      <c r="HG305" s="63"/>
      <c r="HH305" s="63"/>
      <c r="HI305" s="63"/>
      <c r="HJ305" s="63"/>
      <c r="HK305" s="63"/>
      <c r="HL305" s="63"/>
      <c r="HM305" s="63"/>
      <c r="HN305" s="63"/>
      <c r="HO305" s="63"/>
      <c r="HP305" s="63"/>
      <c r="HQ305" s="63"/>
      <c r="HR305" s="63"/>
      <c r="HS305" s="63"/>
      <c r="HT305" s="63"/>
      <c r="HU305" s="63"/>
      <c r="HV305" s="63"/>
      <c r="HW305" s="63"/>
      <c r="HX305" s="63"/>
      <c r="HY305" s="63"/>
      <c r="HZ305" s="63"/>
      <c r="IA305" s="63"/>
      <c r="IB305" s="63"/>
      <c r="IC305" s="63"/>
      <c r="ID305" s="63"/>
      <c r="IE305" s="63"/>
    </row>
    <row r="306" spans="1:239" s="27" customFormat="1" ht="22" hidden="1" customHeight="1" outlineLevel="1" x14ac:dyDescent="0.15">
      <c r="A306" s="201"/>
      <c r="B306" s="27">
        <f t="shared" si="35"/>
        <v>12</v>
      </c>
      <c r="C306" s="27" t="str">
        <f t="shared" si="35"/>
        <v>R-437A</v>
      </c>
      <c r="D306" s="632" t="str">
        <f t="shared" si="36"/>
        <v>R-437A</v>
      </c>
      <c r="E306" s="633"/>
      <c r="F306" s="633"/>
      <c r="G306" s="633"/>
      <c r="H306" s="633"/>
      <c r="I306" s="633"/>
      <c r="J306" s="633"/>
      <c r="K306" s="473"/>
      <c r="L306" s="1156"/>
      <c r="M306" s="634"/>
      <c r="O306" s="622">
        <v>0.12</v>
      </c>
      <c r="P306" s="622">
        <v>0.1</v>
      </c>
      <c r="Q306" s="1136">
        <v>0.1</v>
      </c>
      <c r="R306" s="622">
        <v>0.15</v>
      </c>
      <c r="S306" s="622">
        <v>0.15</v>
      </c>
      <c r="T306" s="622">
        <v>0.12</v>
      </c>
      <c r="U306" s="622">
        <v>0.12</v>
      </c>
      <c r="V306" s="623"/>
      <c r="W306" s="622">
        <v>0.12</v>
      </c>
      <c r="X306" s="622">
        <v>0.1</v>
      </c>
      <c r="Y306" s="1136">
        <v>0.1</v>
      </c>
      <c r="Z306" s="622">
        <v>0.15</v>
      </c>
      <c r="AA306" s="622">
        <v>0.15</v>
      </c>
      <c r="AB306" s="622">
        <v>0.12</v>
      </c>
      <c r="AC306" s="622">
        <v>0.12</v>
      </c>
      <c r="AD306" s="623"/>
      <c r="AE306" s="622">
        <v>0.12</v>
      </c>
      <c r="AF306" s="622">
        <v>0.1</v>
      </c>
      <c r="AG306" s="1136">
        <v>0.1</v>
      </c>
      <c r="AH306" s="622">
        <v>0.15</v>
      </c>
      <c r="AI306" s="622">
        <v>0.15</v>
      </c>
      <c r="AJ306" s="622">
        <v>0.12</v>
      </c>
      <c r="AK306" s="622">
        <v>0.12</v>
      </c>
      <c r="AN306" s="55" t="s">
        <v>952</v>
      </c>
      <c r="AR306"/>
      <c r="AS306"/>
      <c r="AT306"/>
      <c r="AU306"/>
      <c r="AV306"/>
      <c r="AW306"/>
      <c r="AX306"/>
      <c r="AY306"/>
      <c r="AZ306"/>
      <c r="BA306" s="617"/>
      <c r="BB306" s="617"/>
      <c r="BC306" s="617"/>
      <c r="BD306"/>
      <c r="BE306"/>
      <c r="BF306"/>
      <c r="BG306"/>
      <c r="BH306"/>
      <c r="BI306"/>
      <c r="BJ306"/>
      <c r="BK306"/>
      <c r="BL306"/>
      <c r="BM306" s="617"/>
      <c r="BN306"/>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3"/>
      <c r="ET306" s="63"/>
      <c r="EU306" s="63"/>
      <c r="EV306" s="63"/>
      <c r="EW306" s="63"/>
      <c r="EX306" s="63"/>
      <c r="EY306" s="63"/>
      <c r="EZ306" s="63"/>
      <c r="FA306" s="63"/>
      <c r="FB306" s="63"/>
      <c r="FC306" s="63"/>
      <c r="FD306" s="63"/>
      <c r="FE306" s="63"/>
      <c r="FF306" s="63"/>
      <c r="FG306" s="63"/>
      <c r="FH306" s="63"/>
      <c r="FI306" s="63"/>
      <c r="FJ306" s="63"/>
      <c r="FK306" s="63"/>
      <c r="FL306" s="63"/>
      <c r="FM306" s="63"/>
      <c r="FN306" s="63"/>
      <c r="FO306" s="63"/>
      <c r="FP306" s="63"/>
      <c r="FQ306" s="63"/>
      <c r="FR306" s="63"/>
      <c r="FS306" s="63"/>
      <c r="FT306" s="63"/>
      <c r="FU306" s="63"/>
      <c r="FV306" s="63"/>
      <c r="FW306" s="63"/>
      <c r="FX306" s="63"/>
      <c r="FY306" s="63"/>
      <c r="FZ306" s="63"/>
      <c r="GA306" s="63"/>
      <c r="GB306" s="63"/>
      <c r="GC306" s="63"/>
      <c r="GD306" s="63"/>
      <c r="GE306" s="63"/>
      <c r="GF306" s="63"/>
      <c r="GG306" s="63"/>
      <c r="GH306" s="63"/>
      <c r="GI306" s="63"/>
      <c r="GJ306" s="63"/>
      <c r="GK306" s="63"/>
      <c r="GL306" s="63"/>
      <c r="GM306" s="63"/>
      <c r="GN306" s="63"/>
      <c r="GO306" s="63"/>
      <c r="GP306" s="63"/>
      <c r="GQ306" s="63"/>
      <c r="GR306" s="63"/>
      <c r="GS306" s="63"/>
      <c r="GT306" s="63"/>
      <c r="GU306" s="63"/>
      <c r="GV306" s="63"/>
      <c r="GW306" s="63"/>
      <c r="GX306" s="63"/>
      <c r="GY306" s="63"/>
      <c r="GZ306" s="63"/>
      <c r="HA306" s="63"/>
      <c r="HB306" s="63"/>
      <c r="HC306" s="63"/>
      <c r="HD306" s="63"/>
      <c r="HE306" s="63"/>
      <c r="HF306" s="63"/>
      <c r="HG306" s="63"/>
      <c r="HH306" s="63"/>
      <c r="HI306" s="63"/>
      <c r="HJ306" s="63"/>
      <c r="HK306" s="63"/>
      <c r="HL306" s="63"/>
      <c r="HM306" s="63"/>
      <c r="HN306" s="63"/>
      <c r="HO306" s="63"/>
      <c r="HP306" s="63"/>
      <c r="HQ306" s="63"/>
      <c r="HR306" s="63"/>
      <c r="HS306" s="63"/>
      <c r="HT306" s="63"/>
      <c r="HU306" s="63"/>
      <c r="HV306" s="63"/>
      <c r="HW306" s="63"/>
      <c r="HX306" s="63"/>
      <c r="HY306" s="63"/>
      <c r="HZ306" s="63"/>
      <c r="IA306" s="63"/>
      <c r="IB306" s="63"/>
      <c r="IC306" s="63"/>
      <c r="ID306" s="63"/>
      <c r="IE306" s="63"/>
    </row>
    <row r="307" spans="1:239" s="27" customFormat="1" ht="22" hidden="1" customHeight="1" outlineLevel="1" x14ac:dyDescent="0.15">
      <c r="A307" s="201"/>
      <c r="B307" s="27">
        <f t="shared" si="35"/>
        <v>13</v>
      </c>
      <c r="C307" s="27" t="str">
        <f t="shared" si="35"/>
        <v>R-448A</v>
      </c>
      <c r="D307" s="632" t="str">
        <f t="shared" si="36"/>
        <v>R-448A</v>
      </c>
      <c r="E307" s="633"/>
      <c r="F307" s="633"/>
      <c r="G307" s="633"/>
      <c r="H307" s="633"/>
      <c r="I307" s="633"/>
      <c r="J307" s="633"/>
      <c r="K307" s="473"/>
      <c r="L307" s="1156"/>
      <c r="M307" s="634"/>
      <c r="O307" s="622">
        <v>0.12</v>
      </c>
      <c r="P307" s="622">
        <v>0.1</v>
      </c>
      <c r="Q307" s="1136">
        <v>0.1</v>
      </c>
      <c r="R307" s="622">
        <v>0.15</v>
      </c>
      <c r="S307" s="622">
        <v>0.15</v>
      </c>
      <c r="T307" s="622">
        <v>0.12</v>
      </c>
      <c r="U307" s="622">
        <v>0.12</v>
      </c>
      <c r="V307" s="623"/>
      <c r="W307" s="622">
        <v>0.12</v>
      </c>
      <c r="X307" s="622">
        <v>0.1</v>
      </c>
      <c r="Y307" s="1136">
        <v>0.1</v>
      </c>
      <c r="Z307" s="622">
        <v>0.15</v>
      </c>
      <c r="AA307" s="622">
        <v>0.15</v>
      </c>
      <c r="AB307" s="622">
        <v>0.12</v>
      </c>
      <c r="AC307" s="622">
        <v>0.12</v>
      </c>
      <c r="AD307" s="623"/>
      <c r="AE307" s="622">
        <v>0.12</v>
      </c>
      <c r="AF307" s="622">
        <v>0.1</v>
      </c>
      <c r="AG307" s="1136">
        <v>0.1</v>
      </c>
      <c r="AH307" s="622">
        <v>0.15</v>
      </c>
      <c r="AI307" s="622">
        <v>0.15</v>
      </c>
      <c r="AJ307" s="622">
        <v>0.12</v>
      </c>
      <c r="AK307" s="622">
        <v>0.12</v>
      </c>
      <c r="AN307" s="55" t="s">
        <v>952</v>
      </c>
      <c r="AR307"/>
      <c r="AS307"/>
      <c r="AT307"/>
      <c r="AU307"/>
      <c r="AV307"/>
      <c r="AW307"/>
      <c r="AX307"/>
      <c r="AY307"/>
      <c r="AZ307"/>
      <c r="BA307" s="617"/>
      <c r="BB307" s="617"/>
      <c r="BC307" s="617"/>
      <c r="BD307"/>
      <c r="BE307"/>
      <c r="BF307"/>
      <c r="BG307"/>
      <c r="BH307"/>
      <c r="BI307"/>
      <c r="BJ307"/>
      <c r="BK307"/>
      <c r="BL307"/>
      <c r="BM307" s="617"/>
      <c r="BN307"/>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3"/>
      <c r="ET307" s="63"/>
      <c r="EU307" s="63"/>
      <c r="EV307" s="63"/>
      <c r="EW307" s="63"/>
      <c r="EX307" s="63"/>
      <c r="EY307" s="63"/>
      <c r="EZ307" s="63"/>
      <c r="FA307" s="63"/>
      <c r="FB307" s="63"/>
      <c r="FC307" s="63"/>
      <c r="FD307" s="63"/>
      <c r="FE307" s="63"/>
      <c r="FF307" s="63"/>
      <c r="FG307" s="63"/>
      <c r="FH307" s="63"/>
      <c r="FI307" s="63"/>
      <c r="FJ307" s="63"/>
      <c r="FK307" s="63"/>
      <c r="FL307" s="63"/>
      <c r="FM307" s="63"/>
      <c r="FN307" s="63"/>
      <c r="FO307" s="63"/>
      <c r="FP307" s="63"/>
      <c r="FQ307" s="63"/>
      <c r="FR307" s="63"/>
      <c r="FS307" s="63"/>
      <c r="FT307" s="63"/>
      <c r="FU307" s="63"/>
      <c r="FV307" s="63"/>
      <c r="FW307" s="63"/>
      <c r="FX307" s="63"/>
      <c r="FY307" s="63"/>
      <c r="FZ307" s="63"/>
      <c r="GA307" s="63"/>
      <c r="GB307" s="63"/>
      <c r="GC307" s="63"/>
      <c r="GD307" s="63"/>
      <c r="GE307" s="63"/>
      <c r="GF307" s="63"/>
      <c r="GG307" s="63"/>
      <c r="GH307" s="63"/>
      <c r="GI307" s="63"/>
      <c r="GJ307" s="63"/>
      <c r="GK307" s="63"/>
      <c r="GL307" s="63"/>
      <c r="GM307" s="63"/>
      <c r="GN307" s="63"/>
      <c r="GO307" s="63"/>
      <c r="GP307" s="63"/>
      <c r="GQ307" s="63"/>
      <c r="GR307" s="63"/>
      <c r="GS307" s="63"/>
      <c r="GT307" s="63"/>
      <c r="GU307" s="63"/>
      <c r="GV307" s="63"/>
      <c r="GW307" s="63"/>
      <c r="GX307" s="63"/>
      <c r="GY307" s="63"/>
      <c r="GZ307" s="63"/>
      <c r="HA307" s="63"/>
      <c r="HB307" s="63"/>
      <c r="HC307" s="63"/>
      <c r="HD307" s="63"/>
      <c r="HE307" s="63"/>
      <c r="HF307" s="63"/>
      <c r="HG307" s="63"/>
      <c r="HH307" s="63"/>
      <c r="HI307" s="63"/>
      <c r="HJ307" s="63"/>
      <c r="HK307" s="63"/>
      <c r="HL307" s="63"/>
      <c r="HM307" s="63"/>
      <c r="HN307" s="63"/>
      <c r="HO307" s="63"/>
      <c r="HP307" s="63"/>
      <c r="HQ307" s="63"/>
      <c r="HR307" s="63"/>
      <c r="HS307" s="63"/>
      <c r="HT307" s="63"/>
      <c r="HU307" s="63"/>
      <c r="HV307" s="63"/>
      <c r="HW307" s="63"/>
      <c r="HX307" s="63"/>
      <c r="HY307" s="63"/>
      <c r="HZ307" s="63"/>
      <c r="IA307" s="63"/>
      <c r="IB307" s="63"/>
      <c r="IC307" s="63"/>
      <c r="ID307" s="63"/>
      <c r="IE307" s="63"/>
    </row>
    <row r="308" spans="1:239" s="27" customFormat="1" ht="22" hidden="1" customHeight="1" outlineLevel="1" x14ac:dyDescent="0.15">
      <c r="A308" s="201"/>
      <c r="B308" s="27">
        <f t="shared" si="35"/>
        <v>14</v>
      </c>
      <c r="C308" s="27" t="str">
        <f t="shared" si="35"/>
        <v>R-449A</v>
      </c>
      <c r="D308" s="632" t="str">
        <f t="shared" si="36"/>
        <v>R-449A</v>
      </c>
      <c r="E308" s="633"/>
      <c r="F308" s="633"/>
      <c r="G308" s="633"/>
      <c r="H308" s="633"/>
      <c r="I308" s="633"/>
      <c r="J308" s="633"/>
      <c r="K308" s="473"/>
      <c r="L308" s="1156"/>
      <c r="M308" s="634"/>
      <c r="O308" s="622">
        <v>0.12</v>
      </c>
      <c r="P308" s="622">
        <v>0.1</v>
      </c>
      <c r="Q308" s="1136">
        <v>0.1</v>
      </c>
      <c r="R308" s="622">
        <v>0.15</v>
      </c>
      <c r="S308" s="622">
        <v>0.15</v>
      </c>
      <c r="T308" s="622">
        <v>0.12</v>
      </c>
      <c r="U308" s="622">
        <v>0.12</v>
      </c>
      <c r="V308" s="623"/>
      <c r="W308" s="622">
        <v>0.12</v>
      </c>
      <c r="X308" s="622">
        <v>0.1</v>
      </c>
      <c r="Y308" s="1136">
        <v>0.1</v>
      </c>
      <c r="Z308" s="622">
        <v>0.15</v>
      </c>
      <c r="AA308" s="622">
        <v>0.15</v>
      </c>
      <c r="AB308" s="622">
        <v>0.12</v>
      </c>
      <c r="AC308" s="622">
        <v>0.12</v>
      </c>
      <c r="AD308" s="623"/>
      <c r="AE308" s="622">
        <v>0.12</v>
      </c>
      <c r="AF308" s="622">
        <v>0.1</v>
      </c>
      <c r="AG308" s="1136">
        <v>0.1</v>
      </c>
      <c r="AH308" s="622">
        <v>0.15</v>
      </c>
      <c r="AI308" s="622">
        <v>0.15</v>
      </c>
      <c r="AJ308" s="622">
        <v>0.12</v>
      </c>
      <c r="AK308" s="622">
        <v>0.12</v>
      </c>
      <c r="AN308" s="55" t="s">
        <v>952</v>
      </c>
      <c r="AR308"/>
      <c r="AS308"/>
      <c r="AT308"/>
      <c r="AU308"/>
      <c r="AV308"/>
      <c r="AW308"/>
      <c r="AX308"/>
      <c r="AY308"/>
      <c r="AZ308"/>
      <c r="BA308" s="617"/>
      <c r="BB308" s="617"/>
      <c r="BC308" s="617"/>
      <c r="BD308"/>
      <c r="BE308"/>
      <c r="BF308"/>
      <c r="BG308"/>
      <c r="BH308"/>
      <c r="BI308"/>
      <c r="BJ308"/>
      <c r="BK308"/>
      <c r="BL308"/>
      <c r="BM308" s="617"/>
      <c r="BN308"/>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3"/>
      <c r="ET308" s="63"/>
      <c r="EU308" s="63"/>
      <c r="EV308" s="63"/>
      <c r="EW308" s="63"/>
      <c r="EX308" s="63"/>
      <c r="EY308" s="63"/>
      <c r="EZ308" s="63"/>
      <c r="FA308" s="63"/>
      <c r="FB308" s="63"/>
      <c r="FC308" s="63"/>
      <c r="FD308" s="63"/>
      <c r="FE308" s="63"/>
      <c r="FF308" s="63"/>
      <c r="FG308" s="63"/>
      <c r="FH308" s="63"/>
      <c r="FI308" s="63"/>
      <c r="FJ308" s="63"/>
      <c r="FK308" s="63"/>
      <c r="FL308" s="63"/>
      <c r="FM308" s="63"/>
      <c r="FN308" s="63"/>
      <c r="FO308" s="63"/>
      <c r="FP308" s="63"/>
      <c r="FQ308" s="63"/>
      <c r="FR308" s="63"/>
      <c r="FS308" s="63"/>
      <c r="FT308" s="63"/>
      <c r="FU308" s="63"/>
      <c r="FV308" s="63"/>
      <c r="FW308" s="63"/>
      <c r="FX308" s="63"/>
      <c r="FY308" s="63"/>
      <c r="FZ308" s="63"/>
      <c r="GA308" s="63"/>
      <c r="GB308" s="63"/>
      <c r="GC308" s="63"/>
      <c r="GD308" s="63"/>
      <c r="GE308" s="63"/>
      <c r="GF308" s="63"/>
      <c r="GG308" s="63"/>
      <c r="GH308" s="63"/>
      <c r="GI308" s="63"/>
      <c r="GJ308" s="63"/>
      <c r="GK308" s="63"/>
      <c r="GL308" s="63"/>
      <c r="GM308" s="63"/>
      <c r="GN308" s="63"/>
      <c r="GO308" s="63"/>
      <c r="GP308" s="63"/>
      <c r="GQ308" s="63"/>
      <c r="GR308" s="63"/>
      <c r="GS308" s="63"/>
      <c r="GT308" s="63"/>
      <c r="GU308" s="63"/>
      <c r="GV308" s="63"/>
      <c r="GW308" s="63"/>
      <c r="GX308" s="63"/>
      <c r="GY308" s="63"/>
      <c r="GZ308" s="63"/>
      <c r="HA308" s="63"/>
      <c r="HB308" s="63"/>
      <c r="HC308" s="63"/>
      <c r="HD308" s="63"/>
      <c r="HE308" s="63"/>
      <c r="HF308" s="63"/>
      <c r="HG308" s="63"/>
      <c r="HH308" s="63"/>
      <c r="HI308" s="63"/>
      <c r="HJ308" s="63"/>
      <c r="HK308" s="63"/>
      <c r="HL308" s="63"/>
      <c r="HM308" s="63"/>
      <c r="HN308" s="63"/>
      <c r="HO308" s="63"/>
      <c r="HP308" s="63"/>
      <c r="HQ308" s="63"/>
      <c r="HR308" s="63"/>
      <c r="HS308" s="63"/>
      <c r="HT308" s="63"/>
      <c r="HU308" s="63"/>
      <c r="HV308" s="63"/>
      <c r="HW308" s="63"/>
      <c r="HX308" s="63"/>
      <c r="HY308" s="63"/>
      <c r="HZ308" s="63"/>
      <c r="IA308" s="63"/>
      <c r="IB308" s="63"/>
      <c r="IC308" s="63"/>
      <c r="ID308" s="63"/>
      <c r="IE308" s="63"/>
    </row>
    <row r="309" spans="1:239" s="27" customFormat="1" ht="22" hidden="1" customHeight="1" outlineLevel="1" x14ac:dyDescent="0.15">
      <c r="A309" s="201"/>
      <c r="B309" s="27">
        <f t="shared" si="35"/>
        <v>15</v>
      </c>
      <c r="C309" s="27" t="str">
        <f t="shared" si="35"/>
        <v>R-450A</v>
      </c>
      <c r="D309" s="632" t="str">
        <f t="shared" si="36"/>
        <v>R-450A</v>
      </c>
      <c r="E309" s="633"/>
      <c r="F309" s="633"/>
      <c r="G309" s="633"/>
      <c r="H309" s="633"/>
      <c r="I309" s="633"/>
      <c r="J309" s="633"/>
      <c r="K309" s="473"/>
      <c r="L309" s="1156"/>
      <c r="M309" s="634"/>
      <c r="O309" s="622">
        <v>0.12</v>
      </c>
      <c r="P309" s="622">
        <v>0.1</v>
      </c>
      <c r="Q309" s="1136">
        <v>0.1</v>
      </c>
      <c r="R309" s="622">
        <v>0.15</v>
      </c>
      <c r="S309" s="622">
        <v>0.15</v>
      </c>
      <c r="T309" s="622">
        <v>0.12</v>
      </c>
      <c r="U309" s="622">
        <v>0.12</v>
      </c>
      <c r="V309" s="623"/>
      <c r="W309" s="622">
        <v>0.12</v>
      </c>
      <c r="X309" s="622">
        <v>0.1</v>
      </c>
      <c r="Y309" s="1136">
        <v>0.1</v>
      </c>
      <c r="Z309" s="622">
        <v>0.15</v>
      </c>
      <c r="AA309" s="622">
        <v>0.15</v>
      </c>
      <c r="AB309" s="622">
        <v>0.12</v>
      </c>
      <c r="AC309" s="622">
        <v>0.12</v>
      </c>
      <c r="AD309" s="623"/>
      <c r="AE309" s="622">
        <v>0.12</v>
      </c>
      <c r="AF309" s="622">
        <v>0.1</v>
      </c>
      <c r="AG309" s="1136">
        <v>0.1</v>
      </c>
      <c r="AH309" s="622">
        <v>0.15</v>
      </c>
      <c r="AI309" s="622">
        <v>0.15</v>
      </c>
      <c r="AJ309" s="622">
        <v>0.12</v>
      </c>
      <c r="AK309" s="622">
        <v>0.12</v>
      </c>
      <c r="AN309" s="55" t="s">
        <v>952</v>
      </c>
      <c r="AR309"/>
      <c r="AS309"/>
      <c r="AT309"/>
      <c r="AU309"/>
      <c r="AV309"/>
      <c r="AW309"/>
      <c r="AX309"/>
      <c r="AY309"/>
      <c r="AZ309"/>
      <c r="BA309" s="617"/>
      <c r="BB309" s="617"/>
      <c r="BC309" s="617"/>
      <c r="BD309"/>
      <c r="BE309"/>
      <c r="BF309"/>
      <c r="BG309"/>
      <c r="BH309"/>
      <c r="BI309"/>
      <c r="BJ309"/>
      <c r="BK309"/>
      <c r="BL309"/>
      <c r="BM309" s="617"/>
      <c r="BN309"/>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3"/>
      <c r="ET309" s="63"/>
      <c r="EU309" s="63"/>
      <c r="EV309" s="63"/>
      <c r="EW309" s="63"/>
      <c r="EX309" s="63"/>
      <c r="EY309" s="63"/>
      <c r="EZ309" s="63"/>
      <c r="FA309" s="63"/>
      <c r="FB309" s="63"/>
      <c r="FC309" s="63"/>
      <c r="FD309" s="63"/>
      <c r="FE309" s="63"/>
      <c r="FF309" s="63"/>
      <c r="FG309" s="63"/>
      <c r="FH309" s="63"/>
      <c r="FI309" s="63"/>
      <c r="FJ309" s="63"/>
      <c r="FK309" s="63"/>
      <c r="FL309" s="63"/>
      <c r="FM309" s="63"/>
      <c r="FN309" s="63"/>
      <c r="FO309" s="63"/>
      <c r="FP309" s="63"/>
      <c r="FQ309" s="63"/>
      <c r="FR309" s="63"/>
      <c r="FS309" s="63"/>
      <c r="FT309" s="63"/>
      <c r="FU309" s="63"/>
      <c r="FV309" s="63"/>
      <c r="FW309" s="63"/>
      <c r="FX309" s="63"/>
      <c r="FY309" s="63"/>
      <c r="FZ309" s="63"/>
      <c r="GA309" s="63"/>
      <c r="GB309" s="63"/>
      <c r="GC309" s="63"/>
      <c r="GD309" s="63"/>
      <c r="GE309" s="63"/>
      <c r="GF309" s="63"/>
      <c r="GG309" s="63"/>
      <c r="GH309" s="63"/>
      <c r="GI309" s="63"/>
      <c r="GJ309" s="63"/>
      <c r="GK309" s="63"/>
      <c r="GL309" s="63"/>
      <c r="GM309" s="63"/>
      <c r="GN309" s="63"/>
      <c r="GO309" s="63"/>
      <c r="GP309" s="63"/>
      <c r="GQ309" s="63"/>
      <c r="GR309" s="63"/>
      <c r="GS309" s="63"/>
      <c r="GT309" s="63"/>
      <c r="GU309" s="63"/>
      <c r="GV309" s="63"/>
      <c r="GW309" s="63"/>
      <c r="GX309" s="63"/>
      <c r="GY309" s="63"/>
      <c r="GZ309" s="63"/>
      <c r="HA309" s="63"/>
      <c r="HB309" s="63"/>
      <c r="HC309" s="63"/>
      <c r="HD309" s="63"/>
      <c r="HE309" s="63"/>
      <c r="HF309" s="63"/>
      <c r="HG309" s="63"/>
      <c r="HH309" s="63"/>
      <c r="HI309" s="63"/>
      <c r="HJ309" s="63"/>
      <c r="HK309" s="63"/>
      <c r="HL309" s="63"/>
      <c r="HM309" s="63"/>
      <c r="HN309" s="63"/>
      <c r="HO309" s="63"/>
      <c r="HP309" s="63"/>
      <c r="HQ309" s="63"/>
      <c r="HR309" s="63"/>
      <c r="HS309" s="63"/>
      <c r="HT309" s="63"/>
      <c r="HU309" s="63"/>
      <c r="HV309" s="63"/>
      <c r="HW309" s="63"/>
      <c r="HX309" s="63"/>
      <c r="HY309" s="63"/>
      <c r="HZ309" s="63"/>
      <c r="IA309" s="63"/>
      <c r="IB309" s="63"/>
      <c r="IC309" s="63"/>
      <c r="ID309" s="63"/>
      <c r="IE309" s="63"/>
    </row>
    <row r="310" spans="1:239" s="27" customFormat="1" ht="22" hidden="1" customHeight="1" outlineLevel="1" x14ac:dyDescent="0.15">
      <c r="A310" s="201"/>
      <c r="B310" s="27">
        <f t="shared" si="35"/>
        <v>16</v>
      </c>
      <c r="C310" s="27" t="str">
        <f t="shared" si="35"/>
        <v>R-452A</v>
      </c>
      <c r="D310" s="632" t="str">
        <f t="shared" si="36"/>
        <v>R-452A</v>
      </c>
      <c r="E310" s="633"/>
      <c r="F310" s="633"/>
      <c r="G310" s="633"/>
      <c r="H310" s="633"/>
      <c r="I310" s="633"/>
      <c r="J310" s="633"/>
      <c r="K310" s="473"/>
      <c r="L310" s="1156"/>
      <c r="M310" s="634"/>
      <c r="O310" s="622">
        <v>0.12</v>
      </c>
      <c r="P310" s="622">
        <v>0.1</v>
      </c>
      <c r="Q310" s="1136">
        <v>0.1</v>
      </c>
      <c r="R310" s="622">
        <v>0.15</v>
      </c>
      <c r="S310" s="622">
        <v>0.15</v>
      </c>
      <c r="T310" s="622">
        <v>0.12</v>
      </c>
      <c r="U310" s="622">
        <v>0.12</v>
      </c>
      <c r="V310" s="623"/>
      <c r="W310" s="622">
        <v>0.12</v>
      </c>
      <c r="X310" s="622">
        <v>0.1</v>
      </c>
      <c r="Y310" s="1136">
        <v>0.1</v>
      </c>
      <c r="Z310" s="622">
        <v>0.15</v>
      </c>
      <c r="AA310" s="622">
        <v>0.15</v>
      </c>
      <c r="AB310" s="622">
        <v>0.12</v>
      </c>
      <c r="AC310" s="622">
        <v>0.12</v>
      </c>
      <c r="AD310" s="623"/>
      <c r="AE310" s="622">
        <v>0.12</v>
      </c>
      <c r="AF310" s="622">
        <v>0.1</v>
      </c>
      <c r="AG310" s="1136">
        <v>0.1</v>
      </c>
      <c r="AH310" s="622">
        <v>0.15</v>
      </c>
      <c r="AI310" s="622">
        <v>0.15</v>
      </c>
      <c r="AJ310" s="622">
        <v>0.12</v>
      </c>
      <c r="AK310" s="622">
        <v>0.12</v>
      </c>
      <c r="AN310" s="55" t="s">
        <v>952</v>
      </c>
      <c r="AR310"/>
      <c r="AS310"/>
      <c r="AT310"/>
      <c r="AU310"/>
      <c r="AV310"/>
      <c r="AW310"/>
      <c r="AX310"/>
      <c r="AY310"/>
      <c r="AZ310"/>
      <c r="BA310" s="617"/>
      <c r="BB310" s="617"/>
      <c r="BC310" s="617"/>
      <c r="BD310"/>
      <c r="BE310"/>
      <c r="BF310"/>
      <c r="BG310"/>
      <c r="BH310"/>
      <c r="BI310"/>
      <c r="BJ310"/>
      <c r="BK310"/>
      <c r="BL310"/>
      <c r="BM310" s="617"/>
      <c r="BN310"/>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3"/>
      <c r="ET310" s="63"/>
      <c r="EU310" s="63"/>
      <c r="EV310" s="63"/>
      <c r="EW310" s="63"/>
      <c r="EX310" s="63"/>
      <c r="EY310" s="63"/>
      <c r="EZ310" s="63"/>
      <c r="FA310" s="63"/>
      <c r="FB310" s="63"/>
      <c r="FC310" s="63"/>
      <c r="FD310" s="63"/>
      <c r="FE310" s="63"/>
      <c r="FF310" s="63"/>
      <c r="FG310" s="63"/>
      <c r="FH310" s="63"/>
      <c r="FI310" s="63"/>
      <c r="FJ310" s="63"/>
      <c r="FK310" s="63"/>
      <c r="FL310" s="63"/>
      <c r="FM310" s="63"/>
      <c r="FN310" s="63"/>
      <c r="FO310" s="63"/>
      <c r="FP310" s="63"/>
      <c r="FQ310" s="63"/>
      <c r="FR310" s="63"/>
      <c r="FS310" s="63"/>
      <c r="FT310" s="63"/>
      <c r="FU310" s="63"/>
      <c r="FV310" s="63"/>
      <c r="FW310" s="63"/>
      <c r="FX310" s="63"/>
      <c r="FY310" s="63"/>
      <c r="FZ310" s="63"/>
      <c r="GA310" s="63"/>
      <c r="GB310" s="63"/>
      <c r="GC310" s="63"/>
      <c r="GD310" s="63"/>
      <c r="GE310" s="63"/>
      <c r="GF310" s="63"/>
      <c r="GG310" s="63"/>
      <c r="GH310" s="63"/>
      <c r="GI310" s="63"/>
      <c r="GJ310" s="63"/>
      <c r="GK310" s="63"/>
      <c r="GL310" s="63"/>
      <c r="GM310" s="63"/>
      <c r="GN310" s="63"/>
      <c r="GO310" s="63"/>
      <c r="GP310" s="63"/>
      <c r="GQ310" s="63"/>
      <c r="GR310" s="63"/>
      <c r="GS310" s="63"/>
      <c r="GT310" s="63"/>
      <c r="GU310" s="63"/>
      <c r="GV310" s="63"/>
      <c r="GW310" s="63"/>
      <c r="GX310" s="63"/>
      <c r="GY310" s="63"/>
      <c r="GZ310" s="63"/>
      <c r="HA310" s="63"/>
      <c r="HB310" s="63"/>
      <c r="HC310" s="63"/>
      <c r="HD310" s="63"/>
      <c r="HE310" s="63"/>
      <c r="HF310" s="63"/>
      <c r="HG310" s="63"/>
      <c r="HH310" s="63"/>
      <c r="HI310" s="63"/>
      <c r="HJ310" s="63"/>
      <c r="HK310" s="63"/>
      <c r="HL310" s="63"/>
      <c r="HM310" s="63"/>
      <c r="HN310" s="63"/>
      <c r="HO310" s="63"/>
      <c r="HP310" s="63"/>
      <c r="HQ310" s="63"/>
      <c r="HR310" s="63"/>
      <c r="HS310" s="63"/>
      <c r="HT310" s="63"/>
      <c r="HU310" s="63"/>
      <c r="HV310" s="63"/>
      <c r="HW310" s="63"/>
      <c r="HX310" s="63"/>
      <c r="HY310" s="63"/>
      <c r="HZ310" s="63"/>
      <c r="IA310" s="63"/>
      <c r="IB310" s="63"/>
      <c r="IC310" s="63"/>
      <c r="ID310" s="63"/>
      <c r="IE310" s="63"/>
    </row>
    <row r="311" spans="1:239" s="27" customFormat="1" ht="22" hidden="1" customHeight="1" outlineLevel="1" x14ac:dyDescent="0.15">
      <c r="A311" s="201"/>
      <c r="B311" s="27">
        <f t="shared" si="35"/>
        <v>17</v>
      </c>
      <c r="C311" s="27" t="str">
        <f t="shared" si="35"/>
        <v>R-454C</v>
      </c>
      <c r="D311" s="632" t="str">
        <f t="shared" si="36"/>
        <v>R-454C</v>
      </c>
      <c r="E311" s="633"/>
      <c r="F311" s="633"/>
      <c r="G311" s="633"/>
      <c r="H311" s="633"/>
      <c r="I311" s="633"/>
      <c r="J311" s="633"/>
      <c r="K311" s="473"/>
      <c r="L311" s="1156"/>
      <c r="M311" s="634"/>
      <c r="O311" s="622">
        <v>0.12</v>
      </c>
      <c r="P311" s="622">
        <v>0.1</v>
      </c>
      <c r="Q311" s="1136">
        <v>0.1</v>
      </c>
      <c r="R311" s="622">
        <v>0.15</v>
      </c>
      <c r="S311" s="622">
        <v>0.15</v>
      </c>
      <c r="T311" s="622">
        <v>0.12</v>
      </c>
      <c r="U311" s="622">
        <v>0.12</v>
      </c>
      <c r="V311" s="623"/>
      <c r="W311" s="622">
        <v>0.12</v>
      </c>
      <c r="X311" s="622">
        <v>0.1</v>
      </c>
      <c r="Y311" s="1136">
        <v>0.1</v>
      </c>
      <c r="Z311" s="622">
        <v>0.15</v>
      </c>
      <c r="AA311" s="622">
        <v>0.15</v>
      </c>
      <c r="AB311" s="622">
        <v>0.12</v>
      </c>
      <c r="AC311" s="622">
        <v>0.12</v>
      </c>
      <c r="AD311" s="623"/>
      <c r="AE311" s="622">
        <v>0.12</v>
      </c>
      <c r="AF311" s="622">
        <v>0.1</v>
      </c>
      <c r="AG311" s="1136">
        <v>0.1</v>
      </c>
      <c r="AH311" s="622">
        <v>0.15</v>
      </c>
      <c r="AI311" s="622">
        <v>0.15</v>
      </c>
      <c r="AJ311" s="622">
        <v>0.12</v>
      </c>
      <c r="AK311" s="622">
        <v>0.12</v>
      </c>
      <c r="AN311" s="55" t="s">
        <v>952</v>
      </c>
      <c r="AR311"/>
      <c r="AS311"/>
      <c r="AT311"/>
      <c r="AU311"/>
      <c r="AV311"/>
      <c r="AW311"/>
      <c r="AX311"/>
      <c r="AY311"/>
      <c r="AZ311"/>
      <c r="BA311" s="617"/>
      <c r="BB311" s="617"/>
      <c r="BC311" s="617"/>
      <c r="BD311"/>
      <c r="BE311"/>
      <c r="BF311"/>
      <c r="BG311"/>
      <c r="BH311"/>
      <c r="BI311"/>
      <c r="BJ311"/>
      <c r="BK311"/>
      <c r="BL311"/>
      <c r="BM311" s="617"/>
      <c r="BN311"/>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3"/>
      <c r="ET311" s="63"/>
      <c r="EU311" s="63"/>
      <c r="EV311" s="63"/>
      <c r="EW311" s="63"/>
      <c r="EX311" s="63"/>
      <c r="EY311" s="63"/>
      <c r="EZ311" s="63"/>
      <c r="FA311" s="63"/>
      <c r="FB311" s="63"/>
      <c r="FC311" s="63"/>
      <c r="FD311" s="63"/>
      <c r="FE311" s="63"/>
      <c r="FF311" s="63"/>
      <c r="FG311" s="63"/>
      <c r="FH311" s="63"/>
      <c r="FI311" s="63"/>
      <c r="FJ311" s="63"/>
      <c r="FK311" s="63"/>
      <c r="FL311" s="63"/>
      <c r="FM311" s="63"/>
      <c r="FN311" s="63"/>
      <c r="FO311" s="63"/>
      <c r="FP311" s="63"/>
      <c r="FQ311" s="63"/>
      <c r="FR311" s="63"/>
      <c r="FS311" s="63"/>
      <c r="FT311" s="63"/>
      <c r="FU311" s="63"/>
      <c r="FV311" s="63"/>
      <c r="FW311" s="63"/>
      <c r="FX311" s="63"/>
      <c r="FY311" s="63"/>
      <c r="FZ311" s="63"/>
      <c r="GA311" s="63"/>
      <c r="GB311" s="63"/>
      <c r="GC311" s="63"/>
      <c r="GD311" s="63"/>
      <c r="GE311" s="63"/>
      <c r="GF311" s="63"/>
      <c r="GG311" s="63"/>
      <c r="GH311" s="63"/>
      <c r="GI311" s="63"/>
      <c r="GJ311" s="63"/>
      <c r="GK311" s="63"/>
      <c r="GL311" s="63"/>
      <c r="GM311" s="63"/>
      <c r="GN311" s="63"/>
      <c r="GO311" s="63"/>
      <c r="GP311" s="63"/>
      <c r="GQ311" s="63"/>
      <c r="GR311" s="63"/>
      <c r="GS311" s="63"/>
      <c r="GT311" s="63"/>
      <c r="GU311" s="63"/>
      <c r="GV311" s="63"/>
      <c r="GW311" s="63"/>
      <c r="GX311" s="63"/>
      <c r="GY311" s="63"/>
      <c r="GZ311" s="63"/>
      <c r="HA311" s="63"/>
      <c r="HB311" s="63"/>
      <c r="HC311" s="63"/>
      <c r="HD311" s="63"/>
      <c r="HE311" s="63"/>
      <c r="HF311" s="63"/>
      <c r="HG311" s="63"/>
      <c r="HH311" s="63"/>
      <c r="HI311" s="63"/>
      <c r="HJ311" s="63"/>
      <c r="HK311" s="63"/>
      <c r="HL311" s="63"/>
      <c r="HM311" s="63"/>
      <c r="HN311" s="63"/>
      <c r="HO311" s="63"/>
      <c r="HP311" s="63"/>
      <c r="HQ311" s="63"/>
      <c r="HR311" s="63"/>
      <c r="HS311" s="63"/>
      <c r="HT311" s="63"/>
      <c r="HU311" s="63"/>
      <c r="HV311" s="63"/>
      <c r="HW311" s="63"/>
      <c r="HX311" s="63"/>
      <c r="HY311" s="63"/>
      <c r="HZ311" s="63"/>
      <c r="IA311" s="63"/>
      <c r="IB311" s="63"/>
      <c r="IC311" s="63"/>
      <c r="ID311" s="63"/>
      <c r="IE311" s="63"/>
    </row>
    <row r="312" spans="1:239" s="27" customFormat="1" ht="22" hidden="1" customHeight="1" outlineLevel="1" x14ac:dyDescent="0.15">
      <c r="A312" s="201"/>
      <c r="B312" s="27">
        <f t="shared" ref="B312" si="37">C244</f>
        <v>18</v>
      </c>
      <c r="C312" s="27" t="str">
        <f t="shared" ref="C312:C322" si="38">D243</f>
        <v>R-454C</v>
      </c>
      <c r="D312" s="632" t="str">
        <f t="shared" si="36"/>
        <v>R-507 A</v>
      </c>
      <c r="E312" s="633"/>
      <c r="F312" s="633"/>
      <c r="G312" s="633"/>
      <c r="H312" s="633"/>
      <c r="I312" s="633"/>
      <c r="J312" s="633"/>
      <c r="K312" s="473"/>
      <c r="L312" s="1156"/>
      <c r="M312" s="634"/>
      <c r="O312" s="622">
        <v>0.12</v>
      </c>
      <c r="P312" s="622">
        <v>0.1</v>
      </c>
      <c r="Q312" s="1136">
        <v>0.1</v>
      </c>
      <c r="R312" s="622">
        <v>0.15</v>
      </c>
      <c r="S312" s="622">
        <v>0.15</v>
      </c>
      <c r="T312" s="622">
        <v>0.12</v>
      </c>
      <c r="U312" s="622">
        <v>0.12</v>
      </c>
      <c r="V312" s="623"/>
      <c r="W312" s="622">
        <v>0.12</v>
      </c>
      <c r="X312" s="622">
        <v>0.1</v>
      </c>
      <c r="Y312" s="1136">
        <v>0.1</v>
      </c>
      <c r="Z312" s="622">
        <v>0.15</v>
      </c>
      <c r="AA312" s="622">
        <v>0.15</v>
      </c>
      <c r="AB312" s="622">
        <v>0.12</v>
      </c>
      <c r="AC312" s="622">
        <v>0.12</v>
      </c>
      <c r="AD312" s="623"/>
      <c r="AE312" s="622">
        <v>0.12</v>
      </c>
      <c r="AF312" s="622">
        <v>0.1</v>
      </c>
      <c r="AG312" s="1136">
        <v>0.1</v>
      </c>
      <c r="AH312" s="622">
        <v>0.15</v>
      </c>
      <c r="AI312" s="622">
        <v>0.15</v>
      </c>
      <c r="AJ312" s="622">
        <v>0.12</v>
      </c>
      <c r="AK312" s="622">
        <v>0.12</v>
      </c>
      <c r="AN312" s="55" t="s">
        <v>952</v>
      </c>
      <c r="AR312"/>
      <c r="AS312"/>
      <c r="AT312"/>
      <c r="AU312"/>
      <c r="AV312"/>
      <c r="AW312"/>
      <c r="AX312"/>
      <c r="AY312"/>
      <c r="AZ312"/>
      <c r="BA312" s="617"/>
      <c r="BB312" s="617"/>
      <c r="BC312" s="617"/>
      <c r="BD312"/>
      <c r="BE312"/>
      <c r="BF312"/>
      <c r="BG312"/>
      <c r="BH312"/>
      <c r="BI312"/>
      <c r="BJ312"/>
      <c r="BK312"/>
      <c r="BL312"/>
      <c r="BM312" s="617"/>
      <c r="BN312"/>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3"/>
      <c r="ET312" s="63"/>
      <c r="EU312" s="63"/>
      <c r="EV312" s="63"/>
      <c r="EW312" s="63"/>
      <c r="EX312" s="63"/>
      <c r="EY312" s="63"/>
      <c r="EZ312" s="63"/>
      <c r="FA312" s="63"/>
      <c r="FB312" s="63"/>
      <c r="FC312" s="63"/>
      <c r="FD312" s="63"/>
      <c r="FE312" s="63"/>
      <c r="FF312" s="63"/>
      <c r="FG312" s="63"/>
      <c r="FH312" s="63"/>
      <c r="FI312" s="63"/>
      <c r="FJ312" s="63"/>
      <c r="FK312" s="63"/>
      <c r="FL312" s="63"/>
      <c r="FM312" s="63"/>
      <c r="FN312" s="63"/>
      <c r="FO312" s="63"/>
      <c r="FP312" s="63"/>
      <c r="FQ312" s="63"/>
      <c r="FR312" s="63"/>
      <c r="FS312" s="63"/>
      <c r="FT312" s="63"/>
      <c r="FU312" s="63"/>
      <c r="FV312" s="63"/>
      <c r="FW312" s="63"/>
      <c r="FX312" s="63"/>
      <c r="FY312" s="63"/>
      <c r="FZ312" s="63"/>
      <c r="GA312" s="63"/>
      <c r="GB312" s="63"/>
      <c r="GC312" s="63"/>
      <c r="GD312" s="63"/>
      <c r="GE312" s="63"/>
      <c r="GF312" s="63"/>
      <c r="GG312" s="63"/>
      <c r="GH312" s="63"/>
      <c r="GI312" s="63"/>
      <c r="GJ312" s="63"/>
      <c r="GK312" s="63"/>
      <c r="GL312" s="63"/>
      <c r="GM312" s="63"/>
      <c r="GN312" s="63"/>
      <c r="GO312" s="63"/>
      <c r="GP312" s="63"/>
      <c r="GQ312" s="63"/>
      <c r="GR312" s="63"/>
      <c r="GS312" s="63"/>
      <c r="GT312" s="63"/>
      <c r="GU312" s="63"/>
      <c r="GV312" s="63"/>
      <c r="GW312" s="63"/>
      <c r="GX312" s="63"/>
      <c r="GY312" s="63"/>
      <c r="GZ312" s="63"/>
      <c r="HA312" s="63"/>
      <c r="HB312" s="63"/>
      <c r="HC312" s="63"/>
      <c r="HD312" s="63"/>
      <c r="HE312" s="63"/>
      <c r="HF312" s="63"/>
      <c r="HG312" s="63"/>
      <c r="HH312" s="63"/>
      <c r="HI312" s="63"/>
      <c r="HJ312" s="63"/>
      <c r="HK312" s="63"/>
      <c r="HL312" s="63"/>
      <c r="HM312" s="63"/>
      <c r="HN312" s="63"/>
      <c r="HO312" s="63"/>
      <c r="HP312" s="63"/>
      <c r="HQ312" s="63"/>
      <c r="HR312" s="63"/>
      <c r="HS312" s="63"/>
      <c r="HT312" s="63"/>
      <c r="HU312" s="63"/>
      <c r="HV312" s="63"/>
      <c r="HW312" s="63"/>
      <c r="HX312" s="63"/>
      <c r="HY312" s="63"/>
      <c r="HZ312" s="63"/>
      <c r="IA312" s="63"/>
      <c r="IB312" s="63"/>
      <c r="IC312" s="63"/>
      <c r="ID312" s="63"/>
      <c r="IE312" s="63"/>
    </row>
    <row r="313" spans="1:239" s="27" customFormat="1" ht="22" hidden="1" customHeight="1" outlineLevel="1" x14ac:dyDescent="0.15">
      <c r="A313" s="201"/>
      <c r="B313" s="27">
        <f t="shared" ref="B313" si="39">C245</f>
        <v>19</v>
      </c>
      <c r="C313" s="27" t="str">
        <f t="shared" si="38"/>
        <v>R-507 A</v>
      </c>
      <c r="D313" s="632" t="str">
        <f t="shared" si="36"/>
        <v>R-513 A</v>
      </c>
      <c r="E313" s="633"/>
      <c r="F313" s="633"/>
      <c r="G313" s="633"/>
      <c r="H313" s="633"/>
      <c r="I313" s="633"/>
      <c r="J313" s="633"/>
      <c r="K313" s="473"/>
      <c r="L313" s="1156"/>
      <c r="M313" s="634"/>
      <c r="O313" s="622">
        <v>0.12</v>
      </c>
      <c r="P313" s="622">
        <v>0.1</v>
      </c>
      <c r="Q313" s="1136">
        <v>0.1</v>
      </c>
      <c r="R313" s="622">
        <v>0.15</v>
      </c>
      <c r="S313" s="622">
        <v>0.15</v>
      </c>
      <c r="T313" s="622">
        <v>0.12</v>
      </c>
      <c r="U313" s="622">
        <v>0.12</v>
      </c>
      <c r="V313" s="623"/>
      <c r="W313" s="622">
        <v>0.12</v>
      </c>
      <c r="X313" s="622">
        <v>0.1</v>
      </c>
      <c r="Y313" s="1136">
        <v>0.1</v>
      </c>
      <c r="Z313" s="622">
        <v>0.15</v>
      </c>
      <c r="AA313" s="622">
        <v>0.15</v>
      </c>
      <c r="AB313" s="622">
        <v>0.12</v>
      </c>
      <c r="AC313" s="622">
        <v>0.12</v>
      </c>
      <c r="AD313" s="623"/>
      <c r="AE313" s="622">
        <v>0.12</v>
      </c>
      <c r="AF313" s="622">
        <v>0.1</v>
      </c>
      <c r="AG313" s="1136">
        <v>0.1</v>
      </c>
      <c r="AH313" s="622">
        <v>0.15</v>
      </c>
      <c r="AI313" s="622">
        <v>0.15</v>
      </c>
      <c r="AJ313" s="622">
        <v>0.12</v>
      </c>
      <c r="AK313" s="622">
        <v>0.12</v>
      </c>
      <c r="AN313" s="55" t="s">
        <v>952</v>
      </c>
      <c r="AR313"/>
      <c r="AS313"/>
      <c r="AT313"/>
      <c r="AU313"/>
      <c r="AV313"/>
      <c r="AW313"/>
      <c r="AX313"/>
      <c r="AY313"/>
      <c r="AZ313"/>
      <c r="BA313" s="617"/>
      <c r="BB313" s="617"/>
      <c r="BC313" s="617"/>
      <c r="BD313"/>
      <c r="BE313"/>
      <c r="BF313"/>
      <c r="BG313"/>
      <c r="BH313"/>
      <c r="BI313"/>
      <c r="BJ313"/>
      <c r="BK313"/>
      <c r="BL313"/>
      <c r="BM313" s="617"/>
      <c r="BN31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3"/>
      <c r="ET313" s="63"/>
      <c r="EU313" s="63"/>
      <c r="EV313" s="63"/>
      <c r="EW313" s="63"/>
      <c r="EX313" s="63"/>
      <c r="EY313" s="63"/>
      <c r="EZ313" s="63"/>
      <c r="FA313" s="63"/>
      <c r="FB313" s="63"/>
      <c r="FC313" s="63"/>
      <c r="FD313" s="63"/>
      <c r="FE313" s="63"/>
      <c r="FF313" s="63"/>
      <c r="FG313" s="63"/>
      <c r="FH313" s="63"/>
      <c r="FI313" s="63"/>
      <c r="FJ313" s="63"/>
      <c r="FK313" s="63"/>
      <c r="FL313" s="63"/>
      <c r="FM313" s="63"/>
      <c r="FN313" s="63"/>
      <c r="FO313" s="63"/>
      <c r="FP313" s="63"/>
      <c r="FQ313" s="63"/>
      <c r="FR313" s="63"/>
      <c r="FS313" s="63"/>
      <c r="FT313" s="63"/>
      <c r="FU313" s="63"/>
      <c r="FV313" s="63"/>
      <c r="FW313" s="63"/>
      <c r="FX313" s="63"/>
      <c r="FY313" s="63"/>
      <c r="FZ313" s="63"/>
      <c r="GA313" s="63"/>
      <c r="GB313" s="63"/>
      <c r="GC313" s="63"/>
      <c r="GD313" s="63"/>
      <c r="GE313" s="63"/>
      <c r="GF313" s="63"/>
      <c r="GG313" s="63"/>
      <c r="GH313" s="63"/>
      <c r="GI313" s="63"/>
      <c r="GJ313" s="63"/>
      <c r="GK313" s="63"/>
      <c r="GL313" s="63"/>
      <c r="GM313" s="63"/>
      <c r="GN313" s="63"/>
      <c r="GO313" s="63"/>
      <c r="GP313" s="63"/>
      <c r="GQ313" s="63"/>
      <c r="GR313" s="63"/>
      <c r="GS313" s="63"/>
      <c r="GT313" s="63"/>
      <c r="GU313" s="63"/>
      <c r="GV313" s="63"/>
      <c r="GW313" s="63"/>
      <c r="GX313" s="63"/>
      <c r="GY313" s="63"/>
      <c r="GZ313" s="63"/>
      <c r="HA313" s="63"/>
      <c r="HB313" s="63"/>
      <c r="HC313" s="63"/>
      <c r="HD313" s="63"/>
      <c r="HE313" s="63"/>
      <c r="HF313" s="63"/>
      <c r="HG313" s="63"/>
      <c r="HH313" s="63"/>
      <c r="HI313" s="63"/>
      <c r="HJ313" s="63"/>
      <c r="HK313" s="63"/>
      <c r="HL313" s="63"/>
      <c r="HM313" s="63"/>
      <c r="HN313" s="63"/>
      <c r="HO313" s="63"/>
      <c r="HP313" s="63"/>
      <c r="HQ313" s="63"/>
      <c r="HR313" s="63"/>
      <c r="HS313" s="63"/>
      <c r="HT313" s="63"/>
      <c r="HU313" s="63"/>
      <c r="HV313" s="63"/>
      <c r="HW313" s="63"/>
      <c r="HX313" s="63"/>
      <c r="HY313" s="63"/>
      <c r="HZ313" s="63"/>
      <c r="IA313" s="63"/>
      <c r="IB313" s="63"/>
      <c r="IC313" s="63"/>
      <c r="ID313" s="63"/>
      <c r="IE313" s="63"/>
    </row>
    <row r="314" spans="1:239" s="27" customFormat="1" ht="22" hidden="1" customHeight="1" outlineLevel="1" x14ac:dyDescent="0.15">
      <c r="A314" s="201"/>
      <c r="B314" s="27">
        <f t="shared" ref="B314" si="40">C246</f>
        <v>20</v>
      </c>
      <c r="C314" s="27" t="str">
        <f t="shared" si="38"/>
        <v>R-513 A</v>
      </c>
      <c r="D314" s="632" t="str">
        <f t="shared" si="36"/>
        <v>R-515B</v>
      </c>
      <c r="E314" s="633"/>
      <c r="F314" s="633"/>
      <c r="G314" s="633"/>
      <c r="H314" s="633"/>
      <c r="I314" s="633"/>
      <c r="J314" s="633"/>
      <c r="K314" s="473"/>
      <c r="L314" s="1156"/>
      <c r="M314" s="634"/>
      <c r="O314" s="622">
        <v>0.12</v>
      </c>
      <c r="P314" s="622">
        <v>0.1</v>
      </c>
      <c r="Q314" s="1136">
        <v>0.1</v>
      </c>
      <c r="R314" s="622">
        <v>0.15</v>
      </c>
      <c r="S314" s="622">
        <v>0.15</v>
      </c>
      <c r="T314" s="622">
        <v>0.12</v>
      </c>
      <c r="U314" s="622">
        <v>0.12</v>
      </c>
      <c r="V314" s="623"/>
      <c r="W314" s="622">
        <v>0.12</v>
      </c>
      <c r="X314" s="622">
        <v>0.1</v>
      </c>
      <c r="Y314" s="1136">
        <v>0.1</v>
      </c>
      <c r="Z314" s="622">
        <v>0.15</v>
      </c>
      <c r="AA314" s="622">
        <v>0.15</v>
      </c>
      <c r="AB314" s="622">
        <v>0.12</v>
      </c>
      <c r="AC314" s="622">
        <v>0.12</v>
      </c>
      <c r="AD314" s="623"/>
      <c r="AE314" s="622">
        <v>0.12</v>
      </c>
      <c r="AF314" s="622">
        <v>0.1</v>
      </c>
      <c r="AG314" s="1136">
        <v>0.1</v>
      </c>
      <c r="AH314" s="622">
        <v>0.15</v>
      </c>
      <c r="AI314" s="622">
        <v>0.15</v>
      </c>
      <c r="AJ314" s="622">
        <v>0.12</v>
      </c>
      <c r="AK314" s="622">
        <v>0.12</v>
      </c>
      <c r="AN314" s="55" t="s">
        <v>952</v>
      </c>
      <c r="AR314"/>
      <c r="AS314"/>
      <c r="AT314"/>
      <c r="AU314"/>
      <c r="AV314"/>
      <c r="AW314"/>
      <c r="AX314"/>
      <c r="AY314"/>
      <c r="AZ314"/>
      <c r="BA314" s="617"/>
      <c r="BB314" s="617"/>
      <c r="BC314" s="617"/>
      <c r="BD314"/>
      <c r="BE314"/>
      <c r="BF314"/>
      <c r="BG314"/>
      <c r="BH314"/>
      <c r="BI314"/>
      <c r="BJ314"/>
      <c r="BK314"/>
      <c r="BL314"/>
      <c r="BM314" s="617"/>
      <c r="BN314"/>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3"/>
      <c r="ET314" s="63"/>
      <c r="EU314" s="63"/>
      <c r="EV314" s="63"/>
      <c r="EW314" s="63"/>
      <c r="EX314" s="63"/>
      <c r="EY314" s="63"/>
      <c r="EZ314" s="63"/>
      <c r="FA314" s="63"/>
      <c r="FB314" s="63"/>
      <c r="FC314" s="63"/>
      <c r="FD314" s="63"/>
      <c r="FE314" s="63"/>
      <c r="FF314" s="63"/>
      <c r="FG314" s="63"/>
      <c r="FH314" s="63"/>
      <c r="FI314" s="63"/>
      <c r="FJ314" s="63"/>
      <c r="FK314" s="63"/>
      <c r="FL314" s="63"/>
      <c r="FM314" s="63"/>
      <c r="FN314" s="63"/>
      <c r="FO314" s="63"/>
      <c r="FP314" s="63"/>
      <c r="FQ314" s="63"/>
      <c r="FR314" s="63"/>
      <c r="FS314" s="63"/>
      <c r="FT314" s="63"/>
      <c r="FU314" s="63"/>
      <c r="FV314" s="63"/>
      <c r="FW314" s="63"/>
      <c r="FX314" s="63"/>
      <c r="FY314" s="63"/>
      <c r="FZ314" s="63"/>
      <c r="GA314" s="63"/>
      <c r="GB314" s="63"/>
      <c r="GC314" s="63"/>
      <c r="GD314" s="63"/>
      <c r="GE314" s="63"/>
      <c r="GF314" s="63"/>
      <c r="GG314" s="63"/>
      <c r="GH314" s="63"/>
      <c r="GI314" s="63"/>
      <c r="GJ314" s="63"/>
      <c r="GK314" s="63"/>
      <c r="GL314" s="63"/>
      <c r="GM314" s="63"/>
      <c r="GN314" s="63"/>
      <c r="GO314" s="63"/>
      <c r="GP314" s="63"/>
      <c r="GQ314" s="63"/>
      <c r="GR314" s="63"/>
      <c r="GS314" s="63"/>
      <c r="GT314" s="63"/>
      <c r="GU314" s="63"/>
      <c r="GV314" s="63"/>
      <c r="GW314" s="63"/>
      <c r="GX314" s="63"/>
      <c r="GY314" s="63"/>
      <c r="GZ314" s="63"/>
      <c r="HA314" s="63"/>
      <c r="HB314" s="63"/>
      <c r="HC314" s="63"/>
      <c r="HD314" s="63"/>
      <c r="HE314" s="63"/>
      <c r="HF314" s="63"/>
      <c r="HG314" s="63"/>
      <c r="HH314" s="63"/>
      <c r="HI314" s="63"/>
      <c r="HJ314" s="63"/>
      <c r="HK314" s="63"/>
      <c r="HL314" s="63"/>
      <c r="HM314" s="63"/>
      <c r="HN314" s="63"/>
      <c r="HO314" s="63"/>
      <c r="HP314" s="63"/>
      <c r="HQ314" s="63"/>
      <c r="HR314" s="63"/>
      <c r="HS314" s="63"/>
      <c r="HT314" s="63"/>
      <c r="HU314" s="63"/>
      <c r="HV314" s="63"/>
      <c r="HW314" s="63"/>
      <c r="HX314" s="63"/>
      <c r="HY314" s="63"/>
      <c r="HZ314" s="63"/>
      <c r="IA314" s="63"/>
      <c r="IB314" s="63"/>
      <c r="IC314" s="63"/>
      <c r="ID314" s="63"/>
      <c r="IE314" s="63"/>
    </row>
    <row r="315" spans="1:239" s="27" customFormat="1" ht="22" hidden="1" customHeight="1" outlineLevel="1" x14ac:dyDescent="0.15">
      <c r="A315" s="201"/>
      <c r="B315" s="27">
        <f t="shared" ref="B315" si="41">C247</f>
        <v>21</v>
      </c>
      <c r="C315" s="27" t="str">
        <f t="shared" si="38"/>
        <v>R-515B</v>
      </c>
      <c r="D315" s="654" t="str">
        <f t="shared" si="36"/>
        <v>R-717 (Ammoniak - NH3)</v>
      </c>
      <c r="E315" s="636"/>
      <c r="F315" s="636"/>
      <c r="G315" s="636"/>
      <c r="H315" s="636"/>
      <c r="I315" s="636"/>
      <c r="J315" s="636"/>
      <c r="K315" s="473"/>
      <c r="L315" s="1156"/>
      <c r="M315" s="634"/>
      <c r="O315" s="626">
        <v>0.02</v>
      </c>
      <c r="P315" s="626">
        <v>0.02</v>
      </c>
      <c r="Q315" s="1138">
        <v>0.02</v>
      </c>
      <c r="R315" s="626">
        <v>0.02</v>
      </c>
      <c r="S315" s="626">
        <v>0.02</v>
      </c>
      <c r="T315" s="626">
        <v>0.02</v>
      </c>
      <c r="U315" s="626">
        <v>0.02</v>
      </c>
      <c r="V315" s="623"/>
      <c r="W315" s="627">
        <v>0.02</v>
      </c>
      <c r="X315" s="627">
        <v>0.02</v>
      </c>
      <c r="Y315" s="1143">
        <v>0.02</v>
      </c>
      <c r="Z315" s="627">
        <v>0.02</v>
      </c>
      <c r="AA315" s="627">
        <v>0.02</v>
      </c>
      <c r="AB315" s="626">
        <v>0.02</v>
      </c>
      <c r="AC315" s="626">
        <v>0.02</v>
      </c>
      <c r="AD315" s="623"/>
      <c r="AE315" s="626">
        <v>0.02</v>
      </c>
      <c r="AF315" s="626">
        <v>0.02</v>
      </c>
      <c r="AG315" s="1138">
        <v>0.02</v>
      </c>
      <c r="AH315" s="626">
        <v>0.02</v>
      </c>
      <c r="AI315" s="626">
        <v>0.02</v>
      </c>
      <c r="AJ315" s="626">
        <v>0.02</v>
      </c>
      <c r="AK315" s="626">
        <v>0.02</v>
      </c>
      <c r="AN315" s="643" t="s">
        <v>953</v>
      </c>
      <c r="AO315" s="643"/>
      <c r="AP315" s="643"/>
      <c r="AQ315" s="643"/>
      <c r="AR315" s="643"/>
      <c r="AS315" s="643"/>
      <c r="AT315" s="643"/>
      <c r="AU315" s="643"/>
      <c r="AV315" s="643"/>
      <c r="AW315" s="643"/>
      <c r="AX315" s="643"/>
      <c r="AY315"/>
      <c r="AZ315"/>
      <c r="BA315" s="618"/>
      <c r="BB315" s="617"/>
      <c r="BC315" s="617"/>
      <c r="BD315"/>
      <c r="BE315"/>
      <c r="BF315"/>
      <c r="BG315"/>
      <c r="BH315"/>
      <c r="BI315"/>
      <c r="BJ315"/>
      <c r="BK315"/>
      <c r="BL315"/>
      <c r="BM315" s="617"/>
      <c r="BN315"/>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3"/>
      <c r="ET315" s="63"/>
      <c r="EU315" s="63"/>
      <c r="EV315" s="63"/>
      <c r="EW315" s="63"/>
      <c r="EX315" s="63"/>
      <c r="EY315" s="63"/>
      <c r="EZ315" s="63"/>
      <c r="FA315" s="63"/>
      <c r="FB315" s="63"/>
      <c r="FC315" s="63"/>
      <c r="FD315" s="63"/>
      <c r="FE315" s="63"/>
      <c r="FF315" s="63"/>
      <c r="FG315" s="63"/>
      <c r="FH315" s="63"/>
      <c r="FI315" s="63"/>
      <c r="FJ315" s="63"/>
      <c r="FK315" s="63"/>
      <c r="FL315" s="63"/>
      <c r="FM315" s="63"/>
      <c r="FN315" s="63"/>
      <c r="FO315" s="63"/>
      <c r="FP315" s="63"/>
      <c r="FQ315" s="63"/>
      <c r="FR315" s="63"/>
      <c r="FS315" s="63"/>
      <c r="FT315" s="63"/>
      <c r="FU315" s="63"/>
      <c r="FV315" s="63"/>
      <c r="FW315" s="63"/>
      <c r="FX315" s="63"/>
      <c r="FY315" s="63"/>
      <c r="FZ315" s="63"/>
      <c r="GA315" s="63"/>
      <c r="GB315" s="63"/>
      <c r="GC315" s="63"/>
      <c r="GD315" s="63"/>
      <c r="GE315" s="63"/>
      <c r="GF315" s="63"/>
      <c r="GG315" s="63"/>
      <c r="GH315" s="63"/>
      <c r="GI315" s="63"/>
      <c r="GJ315" s="63"/>
      <c r="GK315" s="63"/>
      <c r="GL315" s="63"/>
      <c r="GM315" s="63"/>
      <c r="GN315" s="63"/>
      <c r="GO315" s="63"/>
      <c r="GP315" s="63"/>
      <c r="GQ315" s="63"/>
      <c r="GR315" s="63"/>
      <c r="GS315" s="63"/>
      <c r="GT315" s="63"/>
      <c r="GU315" s="63"/>
      <c r="GV315" s="63"/>
      <c r="GW315" s="63"/>
      <c r="GX315" s="63"/>
      <c r="GY315" s="63"/>
      <c r="GZ315" s="63"/>
      <c r="HA315" s="63"/>
      <c r="HB315" s="63"/>
      <c r="HC315" s="63"/>
      <c r="HD315" s="63"/>
      <c r="HE315" s="63"/>
      <c r="HF315" s="63"/>
      <c r="HG315" s="63"/>
      <c r="HH315" s="63"/>
      <c r="HI315" s="63"/>
      <c r="HJ315" s="63"/>
      <c r="HK315" s="63"/>
      <c r="HL315" s="63"/>
      <c r="HM315" s="63"/>
      <c r="HN315" s="63"/>
      <c r="HO315" s="63"/>
      <c r="HP315" s="63"/>
      <c r="HQ315" s="63"/>
      <c r="HR315" s="63"/>
      <c r="HS315" s="63"/>
      <c r="HT315" s="63"/>
      <c r="HU315" s="63"/>
      <c r="HV315" s="63"/>
      <c r="HW315" s="63"/>
      <c r="HX315" s="63"/>
      <c r="HY315" s="63"/>
      <c r="HZ315" s="63"/>
      <c r="IA315" s="63"/>
      <c r="IB315" s="63"/>
      <c r="IC315" s="63"/>
      <c r="ID315" s="63"/>
      <c r="IE315" s="63"/>
    </row>
    <row r="316" spans="1:239" s="27" customFormat="1" ht="22" hidden="1" customHeight="1" outlineLevel="1" x14ac:dyDescent="0.15">
      <c r="A316" s="201"/>
      <c r="B316" s="27">
        <f t="shared" ref="B316" si="42">C248</f>
        <v>22</v>
      </c>
      <c r="C316" s="27" t="str">
        <f t="shared" si="38"/>
        <v>R-717 (Ammoniak - NH3)</v>
      </c>
      <c r="D316" s="655" t="str">
        <f t="shared" si="36"/>
        <v>R-723</v>
      </c>
      <c r="E316" s="637"/>
      <c r="F316" s="637"/>
      <c r="G316" s="637"/>
      <c r="H316" s="637"/>
      <c r="I316" s="637"/>
      <c r="J316" s="637"/>
      <c r="K316" s="473"/>
      <c r="L316" s="1156"/>
      <c r="M316" s="634"/>
      <c r="O316" s="626">
        <v>0.02</v>
      </c>
      <c r="P316" s="626">
        <v>0.02</v>
      </c>
      <c r="Q316" s="1138">
        <v>0.02</v>
      </c>
      <c r="R316" s="626">
        <v>0.02</v>
      </c>
      <c r="S316" s="626">
        <v>0.02</v>
      </c>
      <c r="T316" s="626">
        <v>0.02</v>
      </c>
      <c r="U316" s="626">
        <v>0.02</v>
      </c>
      <c r="V316" s="623"/>
      <c r="W316" s="627">
        <v>0.02</v>
      </c>
      <c r="X316" s="627">
        <v>0.02</v>
      </c>
      <c r="Y316" s="1143">
        <v>0.02</v>
      </c>
      <c r="Z316" s="627">
        <v>0.02</v>
      </c>
      <c r="AA316" s="627">
        <v>0.02</v>
      </c>
      <c r="AB316" s="626">
        <v>0.02</v>
      </c>
      <c r="AC316" s="626">
        <v>0.02</v>
      </c>
      <c r="AD316" s="623"/>
      <c r="AE316" s="626">
        <v>0.02</v>
      </c>
      <c r="AF316" s="626">
        <v>0.02</v>
      </c>
      <c r="AG316" s="1138">
        <v>0.02</v>
      </c>
      <c r="AH316" s="626">
        <v>0.02</v>
      </c>
      <c r="AI316" s="626">
        <v>0.02</v>
      </c>
      <c r="AJ316" s="626">
        <v>0.02</v>
      </c>
      <c r="AK316" s="626">
        <v>0.02</v>
      </c>
      <c r="AN316" s="643" t="s">
        <v>953</v>
      </c>
      <c r="AO316" s="643"/>
      <c r="AP316" s="643"/>
      <c r="AQ316" s="643"/>
      <c r="AR316" s="643"/>
      <c r="AS316" s="643"/>
      <c r="AT316" s="643"/>
      <c r="AU316" s="643"/>
      <c r="AV316" s="643"/>
      <c r="AW316" s="643"/>
      <c r="AX316" s="643"/>
      <c r="AY316"/>
      <c r="AZ316"/>
      <c r="BA316" s="618"/>
      <c r="BB316" s="617"/>
      <c r="BC316" s="617"/>
      <c r="BD316"/>
      <c r="BE316"/>
      <c r="BF316"/>
      <c r="BG316"/>
      <c r="BH316"/>
      <c r="BI316"/>
      <c r="BJ316"/>
      <c r="BK316"/>
      <c r="BL316"/>
      <c r="BM316" s="617"/>
      <c r="BN316"/>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3"/>
      <c r="ET316" s="63"/>
      <c r="EU316" s="63"/>
      <c r="EV316" s="63"/>
      <c r="EW316" s="63"/>
      <c r="EX316" s="63"/>
      <c r="EY316" s="63"/>
      <c r="EZ316" s="63"/>
      <c r="FA316" s="63"/>
      <c r="FB316" s="63"/>
      <c r="FC316" s="63"/>
      <c r="FD316" s="63"/>
      <c r="FE316" s="63"/>
      <c r="FF316" s="63"/>
      <c r="FG316" s="63"/>
      <c r="FH316" s="63"/>
      <c r="FI316" s="63"/>
      <c r="FJ316" s="63"/>
      <c r="FK316" s="63"/>
      <c r="FL316" s="63"/>
      <c r="FM316" s="63"/>
      <c r="FN316" s="63"/>
      <c r="FO316" s="63"/>
      <c r="FP316" s="63"/>
      <c r="FQ316" s="63"/>
      <c r="FR316" s="63"/>
      <c r="FS316" s="63"/>
      <c r="FT316" s="63"/>
      <c r="FU316" s="63"/>
      <c r="FV316" s="63"/>
      <c r="FW316" s="63"/>
      <c r="FX316" s="63"/>
      <c r="FY316" s="63"/>
      <c r="FZ316" s="63"/>
      <c r="GA316" s="63"/>
      <c r="GB316" s="63"/>
      <c r="GC316" s="63"/>
      <c r="GD316" s="63"/>
      <c r="GE316" s="63"/>
      <c r="GF316" s="63"/>
      <c r="GG316" s="63"/>
      <c r="GH316" s="63"/>
      <c r="GI316" s="63"/>
      <c r="GJ316" s="63"/>
      <c r="GK316" s="63"/>
      <c r="GL316" s="63"/>
      <c r="GM316" s="63"/>
      <c r="GN316" s="63"/>
      <c r="GO316" s="63"/>
      <c r="GP316" s="63"/>
      <c r="GQ316" s="63"/>
      <c r="GR316" s="63"/>
      <c r="GS316" s="63"/>
      <c r="GT316" s="63"/>
      <c r="GU316" s="63"/>
      <c r="GV316" s="63"/>
      <c r="GW316" s="63"/>
      <c r="GX316" s="63"/>
      <c r="GY316" s="63"/>
      <c r="GZ316" s="63"/>
      <c r="HA316" s="63"/>
      <c r="HB316" s="63"/>
      <c r="HC316" s="63"/>
      <c r="HD316" s="63"/>
      <c r="HE316" s="63"/>
      <c r="HF316" s="63"/>
      <c r="HG316" s="63"/>
      <c r="HH316" s="63"/>
      <c r="HI316" s="63"/>
      <c r="HJ316" s="63"/>
      <c r="HK316" s="63"/>
      <c r="HL316" s="63"/>
      <c r="HM316" s="63"/>
      <c r="HN316" s="63"/>
      <c r="HO316" s="63"/>
      <c r="HP316" s="63"/>
      <c r="HQ316" s="63"/>
      <c r="HR316" s="63"/>
      <c r="HS316" s="63"/>
      <c r="HT316" s="63"/>
      <c r="HU316" s="63"/>
      <c r="HV316" s="63"/>
      <c r="HW316" s="63"/>
      <c r="HX316" s="63"/>
      <c r="HY316" s="63"/>
      <c r="HZ316" s="63"/>
      <c r="IA316" s="63"/>
      <c r="IB316" s="63"/>
      <c r="IC316" s="63"/>
      <c r="ID316" s="63"/>
      <c r="IE316" s="63"/>
    </row>
    <row r="317" spans="1:239" s="27" customFormat="1" ht="22" hidden="1" customHeight="1" outlineLevel="1" x14ac:dyDescent="0.15">
      <c r="A317" s="201"/>
      <c r="B317" s="27">
        <f t="shared" ref="B317" si="43">C249</f>
        <v>23</v>
      </c>
      <c r="C317" s="27" t="str">
        <f t="shared" si="38"/>
        <v>R-723</v>
      </c>
      <c r="D317" s="656" t="str">
        <f t="shared" si="36"/>
        <v>R-744  (CO2)</v>
      </c>
      <c r="E317" s="638"/>
      <c r="F317" s="638"/>
      <c r="G317" s="638"/>
      <c r="H317" s="638"/>
      <c r="I317" s="638"/>
      <c r="J317" s="638"/>
      <c r="K317" s="473"/>
      <c r="L317" s="1156"/>
      <c r="M317" s="634"/>
      <c r="O317" s="628">
        <v>0.18</v>
      </c>
      <c r="P317" s="628">
        <v>0.15</v>
      </c>
      <c r="Q317" s="1139">
        <v>0.15</v>
      </c>
      <c r="R317" s="628">
        <v>0.2</v>
      </c>
      <c r="S317" s="628">
        <v>0.2</v>
      </c>
      <c r="T317" s="628">
        <v>0.15</v>
      </c>
      <c r="U317" s="628">
        <v>0.18</v>
      </c>
      <c r="V317" s="623"/>
      <c r="W317" s="629">
        <v>0.18</v>
      </c>
      <c r="X317" s="629">
        <v>0.15</v>
      </c>
      <c r="Y317" s="1144">
        <v>0.15</v>
      </c>
      <c r="Z317" s="629">
        <v>0.2</v>
      </c>
      <c r="AA317" s="629">
        <v>0.2</v>
      </c>
      <c r="AB317" s="628">
        <v>0.15</v>
      </c>
      <c r="AC317" s="628">
        <v>0.18</v>
      </c>
      <c r="AD317" s="623"/>
      <c r="AE317" s="628">
        <v>0.18</v>
      </c>
      <c r="AF317" s="628">
        <v>0.15</v>
      </c>
      <c r="AG317" s="1139">
        <v>0.15</v>
      </c>
      <c r="AH317" s="628">
        <v>0.2</v>
      </c>
      <c r="AI317" s="628">
        <v>0.2</v>
      </c>
      <c r="AJ317" s="628">
        <v>0.15</v>
      </c>
      <c r="AK317" s="628">
        <v>0.18</v>
      </c>
      <c r="AN317" s="644" t="s">
        <v>955</v>
      </c>
      <c r="AO317" s="644"/>
      <c r="AP317" s="644"/>
      <c r="AQ317" s="644"/>
      <c r="AR317" s="644"/>
      <c r="AS317" s="644"/>
      <c r="AT317" s="644"/>
      <c r="AU317" s="644"/>
      <c r="AV317" s="644"/>
      <c r="AW317" s="644"/>
      <c r="AX317" s="644"/>
      <c r="AY317"/>
      <c r="AZ317"/>
      <c r="BA317" s="618"/>
      <c r="BB317" s="617"/>
      <c r="BC317" s="617"/>
      <c r="BD317"/>
      <c r="BE317"/>
      <c r="BF317"/>
      <c r="BG317"/>
      <c r="BH317"/>
      <c r="BI317"/>
      <c r="BJ317"/>
      <c r="BK317"/>
      <c r="BL317"/>
      <c r="BM317" s="617"/>
      <c r="BN317"/>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3"/>
      <c r="ET317" s="63"/>
      <c r="EU317" s="63"/>
      <c r="EV317" s="63"/>
      <c r="EW317" s="63"/>
      <c r="EX317" s="63"/>
      <c r="EY317" s="63"/>
      <c r="EZ317" s="63"/>
      <c r="FA317" s="63"/>
      <c r="FB317" s="63"/>
      <c r="FC317" s="63"/>
      <c r="FD317" s="63"/>
      <c r="FE317" s="63"/>
      <c r="FF317" s="63"/>
      <c r="FG317" s="63"/>
      <c r="FH317" s="63"/>
      <c r="FI317" s="63"/>
      <c r="FJ317" s="63"/>
      <c r="FK317" s="63"/>
      <c r="FL317" s="63"/>
      <c r="FM317" s="63"/>
      <c r="FN317" s="63"/>
      <c r="FO317" s="63"/>
      <c r="FP317" s="63"/>
      <c r="FQ317" s="63"/>
      <c r="FR317" s="63"/>
      <c r="FS317" s="63"/>
      <c r="FT317" s="63"/>
      <c r="FU317" s="63"/>
      <c r="FV317" s="63"/>
      <c r="FW317" s="63"/>
      <c r="FX317" s="63"/>
      <c r="FY317" s="63"/>
      <c r="FZ317" s="63"/>
      <c r="GA317" s="63"/>
      <c r="GB317" s="63"/>
      <c r="GC317" s="63"/>
      <c r="GD317" s="63"/>
      <c r="GE317" s="63"/>
      <c r="GF317" s="63"/>
      <c r="GG317" s="63"/>
      <c r="GH317" s="63"/>
      <c r="GI317" s="63"/>
      <c r="GJ317" s="63"/>
      <c r="GK317" s="63"/>
      <c r="GL317" s="63"/>
      <c r="GM317" s="63"/>
      <c r="GN317" s="63"/>
      <c r="GO317" s="63"/>
      <c r="GP317" s="63"/>
      <c r="GQ317" s="63"/>
      <c r="GR317" s="63"/>
      <c r="GS317" s="63"/>
      <c r="GT317" s="63"/>
      <c r="GU317" s="63"/>
      <c r="GV317" s="63"/>
      <c r="GW317" s="63"/>
      <c r="GX317" s="63"/>
      <c r="GY317" s="63"/>
      <c r="GZ317" s="63"/>
      <c r="HA317" s="63"/>
      <c r="HB317" s="63"/>
      <c r="HC317" s="63"/>
      <c r="HD317" s="63"/>
      <c r="HE317" s="63"/>
      <c r="HF317" s="63"/>
      <c r="HG317" s="63"/>
      <c r="HH317" s="63"/>
      <c r="HI317" s="63"/>
      <c r="HJ317" s="63"/>
      <c r="HK317" s="63"/>
      <c r="HL317" s="63"/>
      <c r="HM317" s="63"/>
      <c r="HN317" s="63"/>
      <c r="HO317" s="63"/>
      <c r="HP317" s="63"/>
      <c r="HQ317" s="63"/>
      <c r="HR317" s="63"/>
      <c r="HS317" s="63"/>
      <c r="HT317" s="63"/>
      <c r="HU317" s="63"/>
      <c r="HV317" s="63"/>
      <c r="HW317" s="63"/>
      <c r="HX317" s="63"/>
      <c r="HY317" s="63"/>
      <c r="HZ317" s="63"/>
      <c r="IA317" s="63"/>
      <c r="IB317" s="63"/>
      <c r="IC317" s="63"/>
      <c r="ID317" s="63"/>
      <c r="IE317" s="63"/>
    </row>
    <row r="318" spans="1:239" s="27" customFormat="1" ht="22" hidden="1" customHeight="1" outlineLevel="1" x14ac:dyDescent="0.15">
      <c r="A318" s="201"/>
      <c r="B318" s="27">
        <f t="shared" ref="B318" si="44">C250</f>
        <v>24</v>
      </c>
      <c r="C318" s="27" t="str">
        <f t="shared" si="38"/>
        <v>R-744  (CO2)</v>
      </c>
      <c r="D318" s="649" t="str">
        <f t="shared" si="36"/>
        <v>R-1270 (Propen)</v>
      </c>
      <c r="E318" s="651"/>
      <c r="F318" s="651"/>
      <c r="G318" s="651"/>
      <c r="H318" s="651"/>
      <c r="I318" s="651"/>
      <c r="J318" s="651"/>
      <c r="K318" s="473"/>
      <c r="L318" s="1156"/>
      <c r="M318" s="634"/>
      <c r="O318" s="652">
        <v>0.1</v>
      </c>
      <c r="P318" s="652">
        <v>0.08</v>
      </c>
      <c r="Q318" s="1140">
        <v>0.08</v>
      </c>
      <c r="R318" s="652">
        <v>0.1</v>
      </c>
      <c r="S318" s="652">
        <v>0.1</v>
      </c>
      <c r="T318" s="652">
        <v>0.1</v>
      </c>
      <c r="U318" s="652">
        <v>0.1</v>
      </c>
      <c r="V318" s="623"/>
      <c r="W318" s="653">
        <v>0.1</v>
      </c>
      <c r="X318" s="653">
        <v>0.08</v>
      </c>
      <c r="Y318" s="1145">
        <v>0.08</v>
      </c>
      <c r="Z318" s="653">
        <v>0.1</v>
      </c>
      <c r="AA318" s="653">
        <v>0.1</v>
      </c>
      <c r="AB318" s="652">
        <v>0.1</v>
      </c>
      <c r="AC318" s="652">
        <v>0.1</v>
      </c>
      <c r="AD318" s="623"/>
      <c r="AE318" s="652">
        <v>0.1</v>
      </c>
      <c r="AF318" s="652">
        <v>0.08</v>
      </c>
      <c r="AG318" s="1140">
        <v>0.08</v>
      </c>
      <c r="AH318" s="652">
        <v>0.1</v>
      </c>
      <c r="AI318" s="652">
        <v>0.1</v>
      </c>
      <c r="AJ318" s="652">
        <v>0.1</v>
      </c>
      <c r="AK318" s="652">
        <v>0.1</v>
      </c>
      <c r="AN318" s="650" t="s">
        <v>954</v>
      </c>
      <c r="AO318" s="571"/>
      <c r="AP318" s="571"/>
      <c r="AQ318" s="571"/>
      <c r="AR318" s="210"/>
      <c r="AS318" s="210"/>
      <c r="AT318" s="210"/>
      <c r="AU318" s="210"/>
      <c r="AV318" s="210"/>
      <c r="AW318" s="210"/>
      <c r="AX318" s="210"/>
      <c r="AY318"/>
      <c r="AZ318"/>
      <c r="BA318" s="617"/>
      <c r="BB318" s="617"/>
      <c r="BC318" s="617"/>
      <c r="BD318"/>
      <c r="BE318"/>
      <c r="BF318"/>
      <c r="BG318"/>
      <c r="BH318"/>
      <c r="BI318"/>
      <c r="BJ318"/>
      <c r="BK318"/>
      <c r="BL318"/>
      <c r="BM318" s="617"/>
      <c r="BN318"/>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3"/>
      <c r="ET318" s="63"/>
      <c r="EU318" s="63"/>
      <c r="EV318" s="63"/>
      <c r="EW318" s="63"/>
      <c r="EX318" s="63"/>
      <c r="EY318" s="63"/>
      <c r="EZ318" s="63"/>
      <c r="FA318" s="63"/>
      <c r="FB318" s="63"/>
      <c r="FC318" s="63"/>
      <c r="FD318" s="63"/>
      <c r="FE318" s="63"/>
      <c r="FF318" s="63"/>
      <c r="FG318" s="63"/>
      <c r="FH318" s="63"/>
      <c r="FI318" s="63"/>
      <c r="FJ318" s="63"/>
      <c r="FK318" s="63"/>
      <c r="FL318" s="63"/>
      <c r="FM318" s="63"/>
      <c r="FN318" s="63"/>
      <c r="FO318" s="63"/>
      <c r="FP318" s="63"/>
      <c r="FQ318" s="63"/>
      <c r="FR318" s="63"/>
      <c r="FS318" s="63"/>
      <c r="FT318" s="63"/>
      <c r="FU318" s="63"/>
      <c r="FV318" s="63"/>
      <c r="FW318" s="63"/>
      <c r="FX318" s="63"/>
      <c r="FY318" s="63"/>
      <c r="FZ318" s="63"/>
      <c r="GA318" s="63"/>
      <c r="GB318" s="63"/>
      <c r="GC318" s="63"/>
      <c r="GD318" s="63"/>
      <c r="GE318" s="63"/>
      <c r="GF318" s="63"/>
      <c r="GG318" s="63"/>
      <c r="GH318" s="63"/>
      <c r="GI318" s="63"/>
      <c r="GJ318" s="63"/>
      <c r="GK318" s="63"/>
      <c r="GL318" s="63"/>
      <c r="GM318" s="63"/>
      <c r="GN318" s="63"/>
      <c r="GO318" s="63"/>
      <c r="GP318" s="63"/>
      <c r="GQ318" s="63"/>
      <c r="GR318" s="63"/>
      <c r="GS318" s="63"/>
      <c r="GT318" s="63"/>
      <c r="GU318" s="63"/>
      <c r="GV318" s="63"/>
      <c r="GW318" s="63"/>
      <c r="GX318" s="63"/>
      <c r="GY318" s="63"/>
      <c r="GZ318" s="63"/>
      <c r="HA318" s="63"/>
      <c r="HB318" s="63"/>
      <c r="HC318" s="63"/>
      <c r="HD318" s="63"/>
      <c r="HE318" s="63"/>
      <c r="HF318" s="63"/>
      <c r="HG318" s="63"/>
      <c r="HH318" s="63"/>
      <c r="HI318" s="63"/>
      <c r="HJ318" s="63"/>
      <c r="HK318" s="63"/>
      <c r="HL318" s="63"/>
      <c r="HM318" s="63"/>
      <c r="HN318" s="63"/>
      <c r="HO318" s="63"/>
      <c r="HP318" s="63"/>
      <c r="HQ318" s="63"/>
      <c r="HR318" s="63"/>
      <c r="HS318" s="63"/>
      <c r="HT318" s="63"/>
      <c r="HU318" s="63"/>
      <c r="HV318" s="63"/>
      <c r="HW318" s="63"/>
      <c r="HX318" s="63"/>
      <c r="HY318" s="63"/>
      <c r="HZ318" s="63"/>
      <c r="IA318" s="63"/>
      <c r="IB318" s="63"/>
      <c r="IC318" s="63"/>
      <c r="ID318" s="63"/>
      <c r="IE318" s="63"/>
    </row>
    <row r="319" spans="1:239" s="27" customFormat="1" ht="22" hidden="1" customHeight="1" outlineLevel="1" x14ac:dyDescent="0.15">
      <c r="A319" s="201"/>
      <c r="B319" s="27">
        <f t="shared" ref="B319" si="45">C251</f>
        <v>25</v>
      </c>
      <c r="C319" s="27" t="str">
        <f t="shared" si="38"/>
        <v>R-1270 (Propen)</v>
      </c>
      <c r="D319" s="632" t="str">
        <f t="shared" si="36"/>
        <v>R-1233zd(E)</v>
      </c>
      <c r="E319" s="633"/>
      <c r="F319" s="633"/>
      <c r="G319" s="633"/>
      <c r="H319" s="633"/>
      <c r="I319" s="633"/>
      <c r="J319" s="633"/>
      <c r="K319" s="473"/>
      <c r="L319" s="1156"/>
      <c r="M319" s="634"/>
      <c r="O319" s="622">
        <v>0.12</v>
      </c>
      <c r="P319" s="622">
        <v>0.1</v>
      </c>
      <c r="Q319" s="1136">
        <v>0.1</v>
      </c>
      <c r="R319" s="622">
        <v>0.15</v>
      </c>
      <c r="S319" s="622">
        <v>0.15</v>
      </c>
      <c r="T319" s="622">
        <v>0.12</v>
      </c>
      <c r="U319" s="622">
        <v>0.12</v>
      </c>
      <c r="V319" s="623"/>
      <c r="W319" s="622">
        <v>0.12</v>
      </c>
      <c r="X319" s="622">
        <v>0.1</v>
      </c>
      <c r="Y319" s="1136">
        <v>0.1</v>
      </c>
      <c r="Z319" s="622">
        <v>0.15</v>
      </c>
      <c r="AA319" s="622">
        <v>0.15</v>
      </c>
      <c r="AB319" s="622">
        <v>0.12</v>
      </c>
      <c r="AC319" s="622">
        <v>0.12</v>
      </c>
      <c r="AD319" s="623"/>
      <c r="AE319" s="622">
        <v>0.12</v>
      </c>
      <c r="AF319" s="622">
        <v>0.1</v>
      </c>
      <c r="AG319" s="1136">
        <v>0.1</v>
      </c>
      <c r="AH319" s="622">
        <v>0.15</v>
      </c>
      <c r="AI319" s="622">
        <v>0.15</v>
      </c>
      <c r="AJ319" s="622">
        <v>0.12</v>
      </c>
      <c r="AK319" s="622">
        <v>0.12</v>
      </c>
      <c r="AN319" s="55" t="s">
        <v>952</v>
      </c>
      <c r="AR319"/>
      <c r="AS319"/>
      <c r="AT319"/>
      <c r="AU319"/>
      <c r="AV319"/>
      <c r="AW319"/>
      <c r="AX319"/>
      <c r="AY319"/>
      <c r="AZ319"/>
      <c r="BA319" s="617"/>
      <c r="BB319" s="617"/>
      <c r="BC319" s="617"/>
      <c r="BD319"/>
      <c r="BE319"/>
      <c r="BF319"/>
      <c r="BG319"/>
      <c r="BH319"/>
      <c r="BI319"/>
      <c r="BJ319"/>
      <c r="BK319"/>
      <c r="BL319"/>
      <c r="BM319" s="617"/>
      <c r="BN319"/>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3"/>
      <c r="ET319" s="63"/>
      <c r="EU319" s="63"/>
      <c r="EV319" s="63"/>
      <c r="EW319" s="63"/>
      <c r="EX319" s="63"/>
      <c r="EY319" s="63"/>
      <c r="EZ319" s="63"/>
      <c r="FA319" s="63"/>
      <c r="FB319" s="63"/>
      <c r="FC319" s="63"/>
      <c r="FD319" s="63"/>
      <c r="FE319" s="63"/>
      <c r="FF319" s="63"/>
      <c r="FG319" s="63"/>
      <c r="FH319" s="63"/>
      <c r="FI319" s="63"/>
      <c r="FJ319" s="63"/>
      <c r="FK319" s="63"/>
      <c r="FL319" s="63"/>
      <c r="FM319" s="63"/>
      <c r="FN319" s="63"/>
      <c r="FO319" s="63"/>
      <c r="FP319" s="63"/>
      <c r="FQ319" s="63"/>
      <c r="FR319" s="63"/>
      <c r="FS319" s="63"/>
      <c r="FT319" s="63"/>
      <c r="FU319" s="63"/>
      <c r="FV319" s="63"/>
      <c r="FW319" s="63"/>
      <c r="FX319" s="63"/>
      <c r="FY319" s="63"/>
      <c r="FZ319" s="63"/>
      <c r="GA319" s="63"/>
      <c r="GB319" s="63"/>
      <c r="GC319" s="63"/>
      <c r="GD319" s="63"/>
      <c r="GE319" s="63"/>
      <c r="GF319" s="63"/>
      <c r="GG319" s="63"/>
      <c r="GH319" s="63"/>
      <c r="GI319" s="63"/>
      <c r="GJ319" s="63"/>
      <c r="GK319" s="63"/>
      <c r="GL319" s="63"/>
      <c r="GM319" s="63"/>
      <c r="GN319" s="63"/>
      <c r="GO319" s="63"/>
      <c r="GP319" s="63"/>
      <c r="GQ319" s="63"/>
      <c r="GR319" s="63"/>
      <c r="GS319" s="63"/>
      <c r="GT319" s="63"/>
      <c r="GU319" s="63"/>
      <c r="GV319" s="63"/>
      <c r="GW319" s="63"/>
      <c r="GX319" s="63"/>
      <c r="GY319" s="63"/>
      <c r="GZ319" s="63"/>
      <c r="HA319" s="63"/>
      <c r="HB319" s="63"/>
      <c r="HC319" s="63"/>
      <c r="HD319" s="63"/>
      <c r="HE319" s="63"/>
      <c r="HF319" s="63"/>
      <c r="HG319" s="63"/>
      <c r="HH319" s="63"/>
      <c r="HI319" s="63"/>
      <c r="HJ319" s="63"/>
      <c r="HK319" s="63"/>
      <c r="HL319" s="63"/>
      <c r="HM319" s="63"/>
      <c r="HN319" s="63"/>
      <c r="HO319" s="63"/>
      <c r="HP319" s="63"/>
      <c r="HQ319" s="63"/>
      <c r="HR319" s="63"/>
      <c r="HS319" s="63"/>
      <c r="HT319" s="63"/>
      <c r="HU319" s="63"/>
      <c r="HV319" s="63"/>
      <c r="HW319" s="63"/>
      <c r="HX319" s="63"/>
      <c r="HY319" s="63"/>
      <c r="HZ319" s="63"/>
      <c r="IA319" s="63"/>
      <c r="IB319" s="63"/>
      <c r="IC319" s="63"/>
      <c r="ID319" s="63"/>
      <c r="IE319" s="63"/>
    </row>
    <row r="320" spans="1:239" s="27" customFormat="1" ht="22" hidden="1" customHeight="1" outlineLevel="1" x14ac:dyDescent="0.15">
      <c r="A320" s="201"/>
      <c r="B320" s="27">
        <f t="shared" ref="B320" si="46">C252</f>
        <v>26</v>
      </c>
      <c r="C320" s="27" t="str">
        <f t="shared" si="38"/>
        <v>R-1233zd(E)</v>
      </c>
      <c r="D320" s="632" t="str">
        <f t="shared" si="36"/>
        <v>R-1234ze</v>
      </c>
      <c r="E320" s="633"/>
      <c r="F320" s="633"/>
      <c r="G320" s="633"/>
      <c r="H320" s="633"/>
      <c r="I320" s="633"/>
      <c r="J320" s="633"/>
      <c r="K320" s="473"/>
      <c r="L320" s="1156"/>
      <c r="M320" s="634"/>
      <c r="O320" s="622">
        <v>0.12</v>
      </c>
      <c r="P320" s="622">
        <v>0.1</v>
      </c>
      <c r="Q320" s="1136">
        <v>0.1</v>
      </c>
      <c r="R320" s="622">
        <v>0.15</v>
      </c>
      <c r="S320" s="622">
        <v>0.15</v>
      </c>
      <c r="T320" s="622">
        <v>0.12</v>
      </c>
      <c r="U320" s="622">
        <v>0.12</v>
      </c>
      <c r="V320" s="623"/>
      <c r="W320" s="622">
        <v>0.12</v>
      </c>
      <c r="X320" s="622">
        <v>0.1</v>
      </c>
      <c r="Y320" s="1136">
        <v>0.1</v>
      </c>
      <c r="Z320" s="622">
        <v>0.15</v>
      </c>
      <c r="AA320" s="622">
        <v>0.15</v>
      </c>
      <c r="AB320" s="622">
        <v>0.12</v>
      </c>
      <c r="AC320" s="622">
        <v>0.12</v>
      </c>
      <c r="AD320" s="623"/>
      <c r="AE320" s="622">
        <v>0.12</v>
      </c>
      <c r="AF320" s="622">
        <v>0.1</v>
      </c>
      <c r="AG320" s="1136">
        <v>0.1</v>
      </c>
      <c r="AH320" s="622">
        <v>0.15</v>
      </c>
      <c r="AI320" s="622">
        <v>0.15</v>
      </c>
      <c r="AJ320" s="622">
        <v>0.12</v>
      </c>
      <c r="AK320" s="622">
        <v>0.12</v>
      </c>
      <c r="AN320" s="55" t="s">
        <v>952</v>
      </c>
      <c r="AR320"/>
      <c r="AS320"/>
      <c r="AT320"/>
      <c r="AU320"/>
      <c r="AV320"/>
      <c r="AW320"/>
      <c r="AX320"/>
      <c r="AY320"/>
      <c r="AZ320"/>
      <c r="BA320" s="617"/>
      <c r="BB320" s="617"/>
      <c r="BC320" s="617"/>
      <c r="BD320"/>
      <c r="BE320"/>
      <c r="BF320"/>
      <c r="BG320"/>
      <c r="BH320"/>
      <c r="BI320"/>
      <c r="BJ320"/>
      <c r="BK320"/>
      <c r="BL320"/>
      <c r="BM320" s="617"/>
      <c r="BN320"/>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3"/>
      <c r="ET320" s="63"/>
      <c r="EU320" s="63"/>
      <c r="EV320" s="63"/>
      <c r="EW320" s="63"/>
      <c r="EX320" s="63"/>
      <c r="EY320" s="63"/>
      <c r="EZ320" s="63"/>
      <c r="FA320" s="63"/>
      <c r="FB320" s="63"/>
      <c r="FC320" s="63"/>
      <c r="FD320" s="63"/>
      <c r="FE320" s="63"/>
      <c r="FF320" s="63"/>
      <c r="FG320" s="63"/>
      <c r="FH320" s="63"/>
      <c r="FI320" s="63"/>
      <c r="FJ320" s="63"/>
      <c r="FK320" s="63"/>
      <c r="FL320" s="63"/>
      <c r="FM320" s="63"/>
      <c r="FN320" s="63"/>
      <c r="FO320" s="63"/>
      <c r="FP320" s="63"/>
      <c r="FQ320" s="63"/>
      <c r="FR320" s="63"/>
      <c r="FS320" s="63"/>
      <c r="FT320" s="63"/>
      <c r="FU320" s="63"/>
      <c r="FV320" s="63"/>
      <c r="FW320" s="63"/>
      <c r="FX320" s="63"/>
      <c r="FY320" s="63"/>
      <c r="FZ320" s="63"/>
      <c r="GA320" s="63"/>
      <c r="GB320" s="63"/>
      <c r="GC320" s="63"/>
      <c r="GD320" s="63"/>
      <c r="GE320" s="63"/>
      <c r="GF320" s="63"/>
      <c r="GG320" s="63"/>
      <c r="GH320" s="63"/>
      <c r="GI320" s="63"/>
      <c r="GJ320" s="63"/>
      <c r="GK320" s="63"/>
      <c r="GL320" s="63"/>
      <c r="GM320" s="63"/>
      <c r="GN320" s="63"/>
      <c r="GO320" s="63"/>
      <c r="GP320" s="63"/>
      <c r="GQ320" s="63"/>
      <c r="GR320" s="63"/>
      <c r="GS320" s="63"/>
      <c r="GT320" s="63"/>
      <c r="GU320" s="63"/>
      <c r="GV320" s="63"/>
      <c r="GW320" s="63"/>
      <c r="GX320" s="63"/>
      <c r="GY320" s="63"/>
      <c r="GZ320" s="63"/>
      <c r="HA320" s="63"/>
      <c r="HB320" s="63"/>
      <c r="HC320" s="63"/>
      <c r="HD320" s="63"/>
      <c r="HE320" s="63"/>
      <c r="HF320" s="63"/>
      <c r="HG320" s="63"/>
      <c r="HH320" s="63"/>
      <c r="HI320" s="63"/>
      <c r="HJ320" s="63"/>
      <c r="HK320" s="63"/>
      <c r="HL320" s="63"/>
      <c r="HM320" s="63"/>
      <c r="HN320" s="63"/>
      <c r="HO320" s="63"/>
      <c r="HP320" s="63"/>
      <c r="HQ320" s="63"/>
      <c r="HR320" s="63"/>
      <c r="HS320" s="63"/>
      <c r="HT320" s="63"/>
      <c r="HU320" s="63"/>
      <c r="HV320" s="63"/>
      <c r="HW320" s="63"/>
      <c r="HX320" s="63"/>
      <c r="HY320" s="63"/>
      <c r="HZ320" s="63"/>
      <c r="IA320" s="63"/>
      <c r="IB320" s="63"/>
      <c r="IC320" s="63"/>
      <c r="ID320" s="63"/>
      <c r="IE320" s="63"/>
    </row>
    <row r="321" spans="1:239" s="27" customFormat="1" ht="22" hidden="1" customHeight="1" outlineLevel="1" x14ac:dyDescent="0.15">
      <c r="A321" s="201"/>
      <c r="B321" s="27">
        <f t="shared" ref="B321" si="47">C253</f>
        <v>27</v>
      </c>
      <c r="C321" s="27" t="str">
        <f t="shared" si="38"/>
        <v>R-1234ze</v>
      </c>
      <c r="D321" s="632" t="str">
        <f t="shared" si="36"/>
        <v>R-1234yf</v>
      </c>
      <c r="E321" s="633"/>
      <c r="F321" s="633"/>
      <c r="G321" s="633"/>
      <c r="H321" s="633"/>
      <c r="I321" s="633"/>
      <c r="J321" s="633"/>
      <c r="K321" s="473"/>
      <c r="L321" s="1156"/>
      <c r="M321" s="634"/>
      <c r="O321" s="622">
        <v>0.12</v>
      </c>
      <c r="P321" s="622">
        <v>0.1</v>
      </c>
      <c r="Q321" s="1136">
        <v>0.1</v>
      </c>
      <c r="R321" s="622">
        <v>0.15</v>
      </c>
      <c r="S321" s="622">
        <v>0.15</v>
      </c>
      <c r="T321" s="622">
        <v>0.12</v>
      </c>
      <c r="U321" s="622">
        <v>0.12</v>
      </c>
      <c r="V321" s="623"/>
      <c r="W321" s="622">
        <v>0.12</v>
      </c>
      <c r="X321" s="622">
        <v>0.1</v>
      </c>
      <c r="Y321" s="1136">
        <v>0.1</v>
      </c>
      <c r="Z321" s="622">
        <v>0.15</v>
      </c>
      <c r="AA321" s="622">
        <v>0.15</v>
      </c>
      <c r="AB321" s="622">
        <v>0.12</v>
      </c>
      <c r="AC321" s="622">
        <v>0.12</v>
      </c>
      <c r="AD321" s="623"/>
      <c r="AE321" s="622">
        <v>0.12</v>
      </c>
      <c r="AF321" s="622">
        <v>0.1</v>
      </c>
      <c r="AG321" s="1136">
        <v>0.1</v>
      </c>
      <c r="AH321" s="622">
        <v>0.15</v>
      </c>
      <c r="AI321" s="622">
        <v>0.15</v>
      </c>
      <c r="AJ321" s="622">
        <v>0.12</v>
      </c>
      <c r="AK321" s="622">
        <v>0.12</v>
      </c>
      <c r="AN321" s="55" t="s">
        <v>952</v>
      </c>
      <c r="AR321"/>
      <c r="AS321"/>
      <c r="AT321"/>
      <c r="AU321"/>
      <c r="AV321"/>
      <c r="AW321"/>
      <c r="AX321"/>
      <c r="AY321"/>
      <c r="AZ321"/>
      <c r="BA321" s="617"/>
      <c r="BB321" s="617"/>
      <c r="BC321" s="617"/>
      <c r="BD321"/>
      <c r="BE321"/>
      <c r="BF321"/>
      <c r="BG321"/>
      <c r="BH321"/>
      <c r="BI321"/>
      <c r="BJ321"/>
      <c r="BK321"/>
      <c r="BL321"/>
      <c r="BM321" s="617"/>
      <c r="BN321"/>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3"/>
      <c r="ET321" s="63"/>
      <c r="EU321" s="63"/>
      <c r="EV321" s="63"/>
      <c r="EW321" s="63"/>
      <c r="EX321" s="63"/>
      <c r="EY321" s="63"/>
      <c r="EZ321" s="63"/>
      <c r="FA321" s="63"/>
      <c r="FB321" s="63"/>
      <c r="FC321" s="63"/>
      <c r="FD321" s="63"/>
      <c r="FE321" s="63"/>
      <c r="FF321" s="63"/>
      <c r="FG321" s="63"/>
      <c r="FH321" s="63"/>
      <c r="FI321" s="63"/>
      <c r="FJ321" s="63"/>
      <c r="FK321" s="63"/>
      <c r="FL321" s="63"/>
      <c r="FM321" s="63"/>
      <c r="FN321" s="63"/>
      <c r="FO321" s="63"/>
      <c r="FP321" s="63"/>
      <c r="FQ321" s="63"/>
      <c r="FR321" s="63"/>
      <c r="FS321" s="63"/>
      <c r="FT321" s="63"/>
      <c r="FU321" s="63"/>
      <c r="FV321" s="63"/>
      <c r="FW321" s="63"/>
      <c r="FX321" s="63"/>
      <c r="FY321" s="63"/>
      <c r="FZ321" s="63"/>
      <c r="GA321" s="63"/>
      <c r="GB321" s="63"/>
      <c r="GC321" s="63"/>
      <c r="GD321" s="63"/>
      <c r="GE321" s="63"/>
      <c r="GF321" s="63"/>
      <c r="GG321" s="63"/>
      <c r="GH321" s="63"/>
      <c r="GI321" s="63"/>
      <c r="GJ321" s="63"/>
      <c r="GK321" s="63"/>
      <c r="GL321" s="63"/>
      <c r="GM321" s="63"/>
      <c r="GN321" s="63"/>
      <c r="GO321" s="63"/>
      <c r="GP321" s="63"/>
      <c r="GQ321" s="63"/>
      <c r="GR321" s="63"/>
      <c r="GS321" s="63"/>
      <c r="GT321" s="63"/>
      <c r="GU321" s="63"/>
      <c r="GV321" s="63"/>
      <c r="GW321" s="63"/>
      <c r="GX321" s="63"/>
      <c r="GY321" s="63"/>
      <c r="GZ321" s="63"/>
      <c r="HA321" s="63"/>
      <c r="HB321" s="63"/>
      <c r="HC321" s="63"/>
      <c r="HD321" s="63"/>
      <c r="HE321" s="63"/>
      <c r="HF321" s="63"/>
      <c r="HG321" s="63"/>
      <c r="HH321" s="63"/>
      <c r="HI321" s="63"/>
      <c r="HJ321" s="63"/>
      <c r="HK321" s="63"/>
      <c r="HL321" s="63"/>
      <c r="HM321" s="63"/>
      <c r="HN321" s="63"/>
      <c r="HO321" s="63"/>
      <c r="HP321" s="63"/>
      <c r="HQ321" s="63"/>
      <c r="HR321" s="63"/>
      <c r="HS321" s="63"/>
      <c r="HT321" s="63"/>
      <c r="HU321" s="63"/>
      <c r="HV321" s="63"/>
      <c r="HW321" s="63"/>
      <c r="HX321" s="63"/>
      <c r="HY321" s="63"/>
      <c r="HZ321" s="63"/>
      <c r="IA321" s="63"/>
      <c r="IB321" s="63"/>
      <c r="IC321" s="63"/>
      <c r="ID321" s="63"/>
      <c r="IE321" s="63"/>
    </row>
    <row r="322" spans="1:239" s="27" customFormat="1" ht="22" hidden="1" customHeight="1" outlineLevel="1" x14ac:dyDescent="0.15">
      <c r="A322" s="201"/>
      <c r="B322" s="27">
        <f t="shared" ref="B322" si="48">C254</f>
        <v>28</v>
      </c>
      <c r="C322" s="27" t="str">
        <f t="shared" si="38"/>
        <v>R-1234yf</v>
      </c>
      <c r="D322" s="632" t="str">
        <f t="shared" si="36"/>
        <v>R-1336mzz(Z)</v>
      </c>
      <c r="E322" s="633"/>
      <c r="F322" s="633"/>
      <c r="G322" s="633"/>
      <c r="H322" s="633"/>
      <c r="I322" s="633"/>
      <c r="J322" s="633"/>
      <c r="K322" s="473"/>
      <c r="L322" s="1156"/>
      <c r="M322" s="634"/>
      <c r="O322" s="622">
        <v>0.12</v>
      </c>
      <c r="P322" s="622">
        <v>0.1</v>
      </c>
      <c r="Q322" s="1136">
        <v>0.1</v>
      </c>
      <c r="R322" s="622">
        <v>0.15</v>
      </c>
      <c r="S322" s="622">
        <v>0.15</v>
      </c>
      <c r="T322" s="622">
        <v>0.12</v>
      </c>
      <c r="U322" s="622">
        <v>0.12</v>
      </c>
      <c r="V322" s="623"/>
      <c r="W322" s="622">
        <v>0.12</v>
      </c>
      <c r="X322" s="622">
        <v>0.1</v>
      </c>
      <c r="Y322" s="1136">
        <v>0.1</v>
      </c>
      <c r="Z322" s="622">
        <v>0.15</v>
      </c>
      <c r="AA322" s="622">
        <v>0.15</v>
      </c>
      <c r="AB322" s="622">
        <v>0.12</v>
      </c>
      <c r="AC322" s="622">
        <v>0.12</v>
      </c>
      <c r="AD322" s="623"/>
      <c r="AE322" s="622">
        <v>0.12</v>
      </c>
      <c r="AF322" s="622">
        <v>0.1</v>
      </c>
      <c r="AG322" s="1136">
        <v>0.1</v>
      </c>
      <c r="AH322" s="622">
        <v>0.15</v>
      </c>
      <c r="AI322" s="622">
        <v>0.15</v>
      </c>
      <c r="AJ322" s="622">
        <v>0.12</v>
      </c>
      <c r="AK322" s="622">
        <v>0.12</v>
      </c>
      <c r="AN322" s="55" t="s">
        <v>952</v>
      </c>
      <c r="AR322"/>
      <c r="AS322"/>
      <c r="AT322"/>
      <c r="AU322"/>
      <c r="AV322"/>
      <c r="AW322"/>
      <c r="AX322"/>
      <c r="AY322"/>
      <c r="AZ322"/>
      <c r="BA322" s="617"/>
      <c r="BB322" s="617"/>
      <c r="BC322" s="617"/>
      <c r="BD322"/>
      <c r="BE322"/>
      <c r="BF322"/>
      <c r="BG322"/>
      <c r="BH322"/>
      <c r="BI322"/>
      <c r="BJ322"/>
      <c r="BK322"/>
      <c r="BL322"/>
      <c r="BM322" s="617"/>
      <c r="BN322"/>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3"/>
      <c r="ET322" s="63"/>
      <c r="EU322" s="63"/>
      <c r="EV322" s="63"/>
      <c r="EW322" s="63"/>
      <c r="EX322" s="63"/>
      <c r="EY322" s="63"/>
      <c r="EZ322" s="63"/>
      <c r="FA322" s="63"/>
      <c r="FB322" s="63"/>
      <c r="FC322" s="63"/>
      <c r="FD322" s="63"/>
      <c r="FE322" s="63"/>
      <c r="FF322" s="63"/>
      <c r="FG322" s="63"/>
      <c r="FH322" s="63"/>
      <c r="FI322" s="63"/>
      <c r="FJ322" s="63"/>
      <c r="FK322" s="63"/>
      <c r="FL322" s="63"/>
      <c r="FM322" s="63"/>
      <c r="FN322" s="63"/>
      <c r="FO322" s="63"/>
      <c r="FP322" s="63"/>
      <c r="FQ322" s="63"/>
      <c r="FR322" s="63"/>
      <c r="FS322" s="63"/>
      <c r="FT322" s="63"/>
      <c r="FU322" s="63"/>
      <c r="FV322" s="63"/>
      <c r="FW322" s="63"/>
      <c r="FX322" s="63"/>
      <c r="FY322" s="63"/>
      <c r="FZ322" s="63"/>
      <c r="GA322" s="63"/>
      <c r="GB322" s="63"/>
      <c r="GC322" s="63"/>
      <c r="GD322" s="63"/>
      <c r="GE322" s="63"/>
      <c r="GF322" s="63"/>
      <c r="GG322" s="63"/>
      <c r="GH322" s="63"/>
      <c r="GI322" s="63"/>
      <c r="GJ322" s="63"/>
      <c r="GK322" s="63"/>
      <c r="GL322" s="63"/>
      <c r="GM322" s="63"/>
      <c r="GN322" s="63"/>
      <c r="GO322" s="63"/>
      <c r="GP322" s="63"/>
      <c r="GQ322" s="63"/>
      <c r="GR322" s="63"/>
      <c r="GS322" s="63"/>
      <c r="GT322" s="63"/>
      <c r="GU322" s="63"/>
      <c r="GV322" s="63"/>
      <c r="GW322" s="63"/>
      <c r="GX322" s="63"/>
      <c r="GY322" s="63"/>
      <c r="GZ322" s="63"/>
      <c r="HA322" s="63"/>
      <c r="HB322" s="63"/>
      <c r="HC322" s="63"/>
      <c r="HD322" s="63"/>
      <c r="HE322" s="63"/>
      <c r="HF322" s="63"/>
      <c r="HG322" s="63"/>
      <c r="HH322" s="63"/>
      <c r="HI322" s="63"/>
      <c r="HJ322" s="63"/>
      <c r="HK322" s="63"/>
      <c r="HL322" s="63"/>
      <c r="HM322" s="63"/>
      <c r="HN322" s="63"/>
      <c r="HO322" s="63"/>
      <c r="HP322" s="63"/>
      <c r="HQ322" s="63"/>
      <c r="HR322" s="63"/>
      <c r="HS322" s="63"/>
      <c r="HT322" s="63"/>
      <c r="HU322" s="63"/>
      <c r="HV322" s="63"/>
      <c r="HW322" s="63"/>
      <c r="HX322" s="63"/>
      <c r="HY322" s="63"/>
      <c r="HZ322" s="63"/>
      <c r="IA322" s="63"/>
      <c r="IB322" s="63"/>
      <c r="IC322" s="63"/>
      <c r="ID322" s="63"/>
      <c r="IE322" s="63"/>
    </row>
    <row r="323" spans="1:239" hidden="1" outlineLevel="1" x14ac:dyDescent="0.15">
      <c r="E323" s="161"/>
      <c r="F323" s="161"/>
      <c r="G323" s="161"/>
      <c r="H323" s="161"/>
      <c r="I323" s="161"/>
      <c r="J323" s="161"/>
      <c r="AL323"/>
      <c r="AM323"/>
      <c r="BE323"/>
      <c r="ED323" s="63"/>
      <c r="EE323" s="63"/>
      <c r="EF323" s="63"/>
      <c r="EG323" s="63"/>
      <c r="EH323" s="63"/>
      <c r="EI323" s="63"/>
      <c r="EJ323" s="63"/>
      <c r="EK323" s="63"/>
      <c r="EL323" s="63"/>
      <c r="EM323" s="63"/>
      <c r="EN323" s="63"/>
      <c r="EO323" s="63"/>
      <c r="EP323" s="63"/>
      <c r="EQ323" s="63"/>
      <c r="ER323" s="63"/>
      <c r="ES323" s="63"/>
      <c r="ET323" s="63"/>
      <c r="EU323" s="63"/>
      <c r="EV323" s="63"/>
      <c r="EW323" s="63"/>
      <c r="EX323" s="63"/>
      <c r="EY323" s="63"/>
      <c r="EZ323" s="63"/>
      <c r="FA323" s="63"/>
      <c r="FB323" s="63"/>
      <c r="FC323" s="63"/>
      <c r="FD323" s="63"/>
      <c r="FE323" s="63"/>
      <c r="FF323" s="63"/>
      <c r="FG323" s="63"/>
      <c r="FH323" s="63"/>
      <c r="FI323" s="63"/>
      <c r="FJ323" s="63"/>
      <c r="FK323" s="63"/>
      <c r="FL323" s="63"/>
      <c r="FM323" s="63"/>
      <c r="FN323" s="63"/>
      <c r="FO323" s="63"/>
      <c r="FP323" s="63"/>
      <c r="FQ323" s="63"/>
      <c r="FR323" s="63"/>
      <c r="FS323" s="63"/>
      <c r="FT323" s="63"/>
      <c r="FU323" s="63"/>
      <c r="FV323" s="63"/>
      <c r="FW323" s="63"/>
      <c r="FX323" s="63"/>
      <c r="FY323" s="63"/>
      <c r="FZ323" s="63"/>
      <c r="GA323" s="63"/>
      <c r="GB323" s="63"/>
      <c r="GC323" s="63"/>
      <c r="GD323" s="63"/>
      <c r="GE323" s="63"/>
      <c r="GF323" s="63"/>
      <c r="GG323" s="63"/>
      <c r="GH323" s="63"/>
      <c r="GI323" s="63"/>
      <c r="GJ323" s="63"/>
      <c r="GK323" s="63"/>
      <c r="GL323" s="63"/>
      <c r="GM323" s="63"/>
      <c r="GN323" s="63"/>
      <c r="GO323" s="63"/>
      <c r="GP323" s="63"/>
      <c r="GQ323" s="63"/>
      <c r="GR323" s="63"/>
      <c r="GS323" s="63"/>
      <c r="GT323" s="63"/>
      <c r="GU323" s="63"/>
      <c r="GV323" s="63"/>
      <c r="GW323" s="63"/>
      <c r="GX323" s="63"/>
      <c r="GY323" s="63"/>
      <c r="GZ323" s="63"/>
      <c r="HA323" s="63"/>
      <c r="HB323" s="63"/>
      <c r="HC323" s="63"/>
      <c r="HD323" s="63"/>
      <c r="HE323" s="63"/>
      <c r="HF323" s="63"/>
      <c r="HG323" s="63"/>
      <c r="HH323" s="63"/>
      <c r="HI323" s="63"/>
      <c r="HJ323" s="63"/>
      <c r="HK323" s="63"/>
      <c r="HL323" s="63"/>
      <c r="HM323" s="63"/>
      <c r="HN323" s="63"/>
      <c r="HO323" s="63"/>
      <c r="HP323" s="63"/>
      <c r="HQ323" s="63"/>
      <c r="HR323" s="63"/>
      <c r="HS323" s="63"/>
      <c r="HT323" s="63"/>
      <c r="HU323" s="63"/>
      <c r="HV323" s="63"/>
      <c r="HW323" s="63"/>
      <c r="HX323" s="63"/>
      <c r="HY323" s="63"/>
      <c r="HZ323" s="63"/>
      <c r="IA323" s="63"/>
      <c r="IB323" s="63"/>
      <c r="IC323" s="63"/>
      <c r="ID323" s="63"/>
      <c r="IE323" s="63"/>
    </row>
    <row r="324" spans="1:239" hidden="1" outlineLevel="1" x14ac:dyDescent="0.15">
      <c r="E324" s="161"/>
      <c r="F324" s="161"/>
      <c r="G324" s="161"/>
      <c r="H324" s="161"/>
      <c r="I324" s="161"/>
      <c r="J324" s="161"/>
      <c r="AL324"/>
      <c r="AM324"/>
      <c r="BE324"/>
      <c r="ED324" s="63"/>
      <c r="EE324" s="63"/>
      <c r="EF324" s="63"/>
      <c r="EG324" s="63"/>
      <c r="EH324" s="63"/>
      <c r="EI324" s="63"/>
      <c r="EJ324" s="63"/>
      <c r="EK324" s="63"/>
      <c r="EL324" s="63"/>
      <c r="EM324" s="63"/>
      <c r="EN324" s="63"/>
      <c r="EO324" s="63"/>
      <c r="EP324" s="63"/>
      <c r="EQ324" s="63"/>
      <c r="ER324" s="63"/>
      <c r="ES324" s="63"/>
      <c r="ET324" s="63"/>
      <c r="EU324" s="63"/>
      <c r="EV324" s="63"/>
      <c r="EW324" s="63"/>
      <c r="EX324" s="63"/>
      <c r="EY324" s="63"/>
      <c r="EZ324" s="63"/>
      <c r="FA324" s="63"/>
      <c r="FB324" s="63"/>
      <c r="FC324" s="63"/>
      <c r="FD324" s="63"/>
      <c r="FE324" s="63"/>
      <c r="FF324" s="63"/>
      <c r="FG324" s="63"/>
      <c r="FH324" s="63"/>
      <c r="FI324" s="63"/>
      <c r="FJ324" s="63"/>
      <c r="FK324" s="63"/>
      <c r="FL324" s="63"/>
      <c r="FM324" s="63"/>
      <c r="FN324" s="63"/>
      <c r="FO324" s="63"/>
      <c r="FP324" s="63"/>
      <c r="FQ324" s="63"/>
      <c r="FR324" s="63"/>
      <c r="FS324" s="63"/>
      <c r="FT324" s="63"/>
      <c r="FU324" s="63"/>
      <c r="FV324" s="63"/>
      <c r="FW324" s="63"/>
      <c r="FX324" s="63"/>
      <c r="FY324" s="63"/>
      <c r="FZ324" s="63"/>
      <c r="GA324" s="63"/>
      <c r="GB324" s="63"/>
      <c r="GC324" s="63"/>
      <c r="GD324" s="63"/>
      <c r="GE324" s="63"/>
      <c r="GF324" s="63"/>
      <c r="GG324" s="63"/>
      <c r="GH324" s="63"/>
      <c r="GI324" s="63"/>
      <c r="GJ324" s="63"/>
      <c r="GK324" s="63"/>
      <c r="GL324" s="63"/>
      <c r="GM324" s="63"/>
      <c r="GN324" s="63"/>
      <c r="GO324" s="63"/>
      <c r="GP324" s="63"/>
      <c r="GQ324" s="63"/>
      <c r="GR324" s="63"/>
      <c r="GS324" s="63"/>
      <c r="GT324" s="63"/>
      <c r="GU324" s="63"/>
      <c r="GV324" s="63"/>
      <c r="GW324" s="63"/>
      <c r="GX324" s="63"/>
      <c r="GY324" s="63"/>
      <c r="GZ324" s="63"/>
      <c r="HA324" s="63"/>
      <c r="HB324" s="63"/>
      <c r="HC324" s="63"/>
      <c r="HD324" s="63"/>
      <c r="HE324" s="63"/>
      <c r="HF324" s="63"/>
      <c r="HG324" s="63"/>
      <c r="HH324" s="63"/>
      <c r="HI324" s="63"/>
      <c r="HJ324" s="63"/>
      <c r="HK324" s="63"/>
      <c r="HL324" s="63"/>
      <c r="HM324" s="63"/>
      <c r="HN324" s="63"/>
      <c r="HO324" s="63"/>
      <c r="HP324" s="63"/>
      <c r="HQ324" s="63"/>
      <c r="HR324" s="63"/>
      <c r="HS324" s="63"/>
      <c r="HT324" s="63"/>
      <c r="HU324" s="63"/>
      <c r="HV324" s="63"/>
      <c r="HW324" s="63"/>
      <c r="HX324" s="63"/>
      <c r="HY324" s="63"/>
      <c r="HZ324" s="63"/>
      <c r="IA324" s="63"/>
      <c r="IB324" s="63"/>
      <c r="IC324" s="63"/>
      <c r="ID324" s="63"/>
      <c r="IE324" s="63"/>
    </row>
    <row r="325" spans="1:239" ht="17" hidden="1" customHeight="1" outlineLevel="1" x14ac:dyDescent="0.15">
      <c r="D325" s="367" t="s">
        <v>54</v>
      </c>
      <c r="E325" s="63"/>
      <c r="F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ED325" s="63"/>
      <c r="EE325" s="63"/>
      <c r="EF325" s="63"/>
      <c r="EG325" s="63"/>
      <c r="EH325" s="63"/>
      <c r="EI325" s="63"/>
      <c r="EJ325" s="63"/>
      <c r="EK325" s="63"/>
      <c r="EL325" s="63"/>
      <c r="EM325" s="63"/>
      <c r="EN325" s="63"/>
      <c r="EO325" s="63"/>
      <c r="EP325" s="63"/>
      <c r="EQ325" s="63"/>
      <c r="ER325" s="63"/>
      <c r="ES325" s="63"/>
      <c r="ET325" s="63"/>
      <c r="EU325" s="63"/>
      <c r="EV325" s="63"/>
      <c r="EW325" s="63"/>
      <c r="EX325" s="63"/>
      <c r="EY325" s="63"/>
      <c r="EZ325" s="63"/>
      <c r="FA325" s="63"/>
      <c r="FB325" s="63"/>
      <c r="FC325" s="63"/>
      <c r="FD325" s="63"/>
      <c r="FE325" s="63"/>
      <c r="FF325" s="63"/>
      <c r="FG325" s="63"/>
      <c r="FH325" s="63"/>
      <c r="FI325" s="63"/>
      <c r="FJ325" s="63"/>
      <c r="FK325" s="63"/>
      <c r="FL325" s="63"/>
      <c r="FM325" s="63"/>
      <c r="FN325" s="63"/>
      <c r="FO325" s="63"/>
      <c r="FP325" s="63"/>
      <c r="FQ325" s="63"/>
      <c r="FR325" s="63"/>
      <c r="FS325" s="63"/>
      <c r="FT325" s="63"/>
      <c r="FU325" s="63"/>
      <c r="FV325" s="63"/>
      <c r="FW325" s="63"/>
      <c r="FX325" s="63"/>
      <c r="FY325" s="63"/>
      <c r="FZ325" s="63"/>
      <c r="GA325" s="63"/>
      <c r="GB325" s="63"/>
      <c r="GC325" s="63"/>
      <c r="GD325" s="63"/>
      <c r="GE325" s="63"/>
      <c r="GF325" s="63"/>
      <c r="GG325" s="63"/>
      <c r="GH325" s="63"/>
      <c r="GI325" s="63"/>
      <c r="GJ325" s="63"/>
      <c r="GK325" s="63"/>
      <c r="GL325" s="63"/>
      <c r="GM325" s="63"/>
      <c r="GN325" s="63"/>
      <c r="GO325" s="63"/>
      <c r="GP325" s="63"/>
      <c r="GQ325" s="63"/>
      <c r="GR325" s="63"/>
      <c r="GS325" s="63"/>
      <c r="GT325" s="63"/>
      <c r="GU325" s="63"/>
      <c r="GV325" s="63"/>
      <c r="GW325" s="63"/>
      <c r="GX325" s="63"/>
      <c r="GY325" s="63"/>
      <c r="GZ325" s="63"/>
      <c r="HA325" s="63"/>
      <c r="HB325" s="63"/>
      <c r="HC325" s="63"/>
      <c r="HD325" s="63"/>
      <c r="HE325" s="63"/>
      <c r="HF325" s="63"/>
      <c r="HG325" s="63"/>
      <c r="HH325" s="63"/>
      <c r="HI325" s="63"/>
      <c r="HJ325" s="63"/>
      <c r="HK325" s="63"/>
      <c r="HL325" s="63"/>
      <c r="HM325" s="63"/>
      <c r="HN325" s="63"/>
      <c r="HO325" s="63"/>
      <c r="HP325" s="63"/>
      <c r="HQ325" s="63"/>
      <c r="HR325" s="63"/>
      <c r="HS325" s="63"/>
      <c r="HT325" s="63"/>
      <c r="HU325" s="63"/>
      <c r="HV325" s="63"/>
      <c r="HW325" s="63"/>
      <c r="HX325" s="63"/>
      <c r="HY325" s="63"/>
      <c r="HZ325" s="63"/>
      <c r="IA325" s="63"/>
      <c r="IB325" s="63"/>
      <c r="IC325" s="63"/>
      <c r="ID325" s="63"/>
      <c r="IE325" s="63"/>
    </row>
    <row r="326" spans="1:239" hidden="1" outlineLevel="1" x14ac:dyDescent="0.15">
      <c r="D326"/>
      <c r="K326" s="161"/>
      <c r="L326" s="161"/>
      <c r="M326" s="161"/>
      <c r="AL326"/>
      <c r="AM326"/>
      <c r="BE326"/>
      <c r="ED326" s="63"/>
      <c r="EE326" s="63"/>
      <c r="EF326" s="63"/>
      <c r="EG326" s="63"/>
      <c r="EH326" s="63"/>
      <c r="EI326" s="63"/>
      <c r="EJ326" s="63"/>
      <c r="EK326" s="63"/>
      <c r="EL326" s="63"/>
      <c r="EM326" s="63"/>
      <c r="EN326" s="63"/>
      <c r="EO326" s="63"/>
      <c r="EP326" s="63"/>
      <c r="EQ326" s="63"/>
      <c r="ER326" s="63"/>
      <c r="ES326" s="63"/>
      <c r="ET326" s="63"/>
      <c r="EU326" s="63"/>
      <c r="EV326" s="63"/>
      <c r="EW326" s="63"/>
      <c r="EX326" s="63"/>
      <c r="EY326" s="63"/>
      <c r="EZ326" s="63"/>
      <c r="FA326" s="63"/>
      <c r="FB326" s="63"/>
      <c r="FC326" s="63"/>
      <c r="FD326" s="63"/>
      <c r="FE326" s="63"/>
      <c r="FF326" s="63"/>
      <c r="FG326" s="63"/>
      <c r="FH326" s="63"/>
      <c r="FI326" s="63"/>
      <c r="FJ326" s="63"/>
      <c r="FK326" s="63"/>
      <c r="FL326" s="63"/>
      <c r="FM326" s="63"/>
      <c r="FN326" s="63"/>
      <c r="FO326" s="63"/>
      <c r="FP326" s="63"/>
      <c r="FQ326" s="63"/>
      <c r="FR326" s="63"/>
      <c r="FS326" s="63"/>
      <c r="FT326" s="63"/>
      <c r="FU326" s="63"/>
      <c r="FV326" s="63"/>
      <c r="FW326" s="63"/>
      <c r="FX326" s="63"/>
      <c r="FY326" s="63"/>
      <c r="FZ326" s="63"/>
      <c r="GA326" s="63"/>
      <c r="GB326" s="63"/>
      <c r="GC326" s="63"/>
      <c r="GD326" s="63"/>
      <c r="GE326" s="63"/>
      <c r="GF326" s="63"/>
      <c r="GG326" s="63"/>
      <c r="GH326" s="63"/>
      <c r="GI326" s="63"/>
      <c r="GJ326" s="63"/>
      <c r="GK326" s="63"/>
      <c r="GL326" s="63"/>
      <c r="GM326" s="63"/>
      <c r="GN326" s="63"/>
      <c r="GO326" s="63"/>
      <c r="GP326" s="63"/>
      <c r="GQ326" s="63"/>
      <c r="GR326" s="63"/>
      <c r="GS326" s="63"/>
      <c r="GT326" s="63"/>
      <c r="GU326" s="63"/>
      <c r="GV326" s="63"/>
      <c r="GW326" s="63"/>
      <c r="GX326" s="63"/>
      <c r="GY326" s="63"/>
      <c r="GZ326" s="63"/>
      <c r="HA326" s="63"/>
      <c r="HB326" s="63"/>
      <c r="HC326" s="63"/>
      <c r="HD326" s="63"/>
      <c r="HE326" s="63"/>
      <c r="HF326" s="63"/>
      <c r="HG326" s="63"/>
      <c r="HH326" s="63"/>
      <c r="HI326" s="63"/>
      <c r="HJ326" s="63"/>
      <c r="HK326" s="63"/>
      <c r="HL326" s="63"/>
      <c r="HM326" s="63"/>
      <c r="HN326" s="63"/>
      <c r="HO326" s="63"/>
      <c r="HP326" s="63"/>
      <c r="HQ326" s="63"/>
      <c r="HR326" s="63"/>
      <c r="HS326" s="63"/>
      <c r="HT326" s="63"/>
      <c r="HU326" s="63"/>
      <c r="HV326" s="63"/>
      <c r="HW326" s="63"/>
      <c r="HX326" s="63"/>
      <c r="HY326" s="63"/>
      <c r="HZ326" s="63"/>
      <c r="IA326" s="63"/>
      <c r="IB326" s="63"/>
      <c r="IC326" s="63"/>
      <c r="ID326" s="63"/>
      <c r="IE326" s="63"/>
    </row>
    <row r="327" spans="1:239" ht="166" hidden="1" customHeight="1" outlineLevel="1" x14ac:dyDescent="0.15">
      <c r="D327" s="646" t="s">
        <v>17</v>
      </c>
      <c r="E327" s="647"/>
      <c r="F327" s="647"/>
      <c r="G327" s="647"/>
      <c r="H327" s="647"/>
      <c r="I327" s="647"/>
      <c r="J327" s="647"/>
      <c r="K327" s="648"/>
      <c r="L327" s="648"/>
      <c r="M327" s="648"/>
      <c r="N327" s="619"/>
      <c r="O327" s="645" t="str">
        <f t="shared" ref="O327:U327" si="49">O293</f>
        <v>Supermercato</v>
      </c>
      <c r="P327" s="645" t="str">
        <f t="shared" si="49"/>
        <v>Industria</v>
      </c>
      <c r="Q327" s="1141" t="str">
        <f t="shared" si="49"/>
        <v xml:space="preserve">Industria (raffreddatori di liquidi per freddo di processo) </v>
      </c>
      <c r="R327" s="645" t="str">
        <f t="shared" si="49"/>
        <v>Commercio</v>
      </c>
      <c r="S327" s="645" t="str">
        <f t="shared" si="49"/>
        <v>Refrigeratore-climatizzatore vaporizzazione diretta (sistemi VRV, VRF)</v>
      </c>
      <c r="T327" s="645" t="str">
        <f t="shared" si="49"/>
        <v>Refrigeratore-climatizzatore (refrigeratori condensazione ad acqua)</v>
      </c>
      <c r="U327" s="645" t="str">
        <f t="shared" si="49"/>
        <v>Refrigeratore-climatizzatore (refrigeratori condensazione ad aria)</v>
      </c>
      <c r="AL327"/>
      <c r="AM327"/>
      <c r="BE327"/>
      <c r="BL327"/>
      <c r="ED327" s="63"/>
      <c r="EE327" s="63"/>
      <c r="EF327" s="63"/>
      <c r="EG327" s="63"/>
      <c r="EH327" s="63"/>
      <c r="EI327" s="63"/>
      <c r="EJ327" s="63"/>
      <c r="EK327" s="63"/>
      <c r="EL327" s="63"/>
      <c r="EM327" s="63"/>
      <c r="EN327" s="63"/>
      <c r="EO327" s="63"/>
      <c r="EP327" s="63"/>
      <c r="EQ327" s="63"/>
      <c r="ER327" s="63"/>
      <c r="ES327" s="63"/>
      <c r="ET327" s="63"/>
      <c r="EU327" s="63"/>
      <c r="EV327" s="63"/>
      <c r="EW327" s="63"/>
      <c r="EX327" s="63"/>
      <c r="EY327" s="63"/>
      <c r="EZ327" s="63"/>
      <c r="FA327" s="63"/>
      <c r="FB327" s="63"/>
      <c r="FC327" s="63"/>
      <c r="FD327" s="63"/>
      <c r="FE327" s="63"/>
      <c r="FF327" s="63"/>
      <c r="FG327" s="63"/>
      <c r="FH327" s="63"/>
      <c r="FI327" s="63"/>
      <c r="FJ327" s="63"/>
      <c r="FK327" s="63"/>
      <c r="FL327" s="63"/>
      <c r="FM327" s="63"/>
      <c r="FN327" s="63"/>
      <c r="FO327" s="63"/>
      <c r="FP327" s="63"/>
      <c r="FQ327" s="63"/>
      <c r="FR327" s="63"/>
      <c r="FS327" s="63"/>
      <c r="FT327" s="63"/>
      <c r="FU327" s="63"/>
      <c r="FV327" s="63"/>
      <c r="FW327" s="63"/>
      <c r="FX327" s="63"/>
      <c r="FY327" s="63"/>
      <c r="FZ327" s="63"/>
      <c r="GA327" s="63"/>
      <c r="GB327" s="63"/>
      <c r="GC327" s="63"/>
      <c r="GD327" s="63"/>
      <c r="GE327" s="63"/>
      <c r="GF327" s="63"/>
      <c r="GG327" s="63"/>
      <c r="GH327" s="63"/>
      <c r="GI327" s="63"/>
      <c r="GJ327" s="63"/>
      <c r="GK327" s="63"/>
      <c r="GL327" s="63"/>
      <c r="GM327" s="63"/>
      <c r="GN327" s="63"/>
      <c r="GO327" s="63"/>
      <c r="GP327" s="63"/>
      <c r="GQ327" s="63"/>
      <c r="GR327" s="63"/>
      <c r="GS327" s="63"/>
      <c r="GT327" s="63"/>
      <c r="GU327" s="63"/>
      <c r="GV327" s="63"/>
      <c r="GW327" s="63"/>
      <c r="GX327" s="63"/>
      <c r="GY327" s="63"/>
      <c r="GZ327" s="63"/>
      <c r="HA327" s="63"/>
      <c r="HB327" s="63"/>
      <c r="HC327" s="63"/>
      <c r="HD327" s="63"/>
      <c r="HE327" s="63"/>
      <c r="HF327" s="63"/>
      <c r="HG327" s="63"/>
      <c r="HH327" s="63"/>
      <c r="HI327" s="63"/>
      <c r="HJ327" s="63"/>
      <c r="HK327" s="63"/>
      <c r="HL327" s="63"/>
      <c r="HM327" s="63"/>
      <c r="HN327" s="63"/>
      <c r="HO327" s="63"/>
      <c r="HP327" s="63"/>
      <c r="HQ327" s="63"/>
      <c r="HR327" s="63"/>
      <c r="HS327" s="63"/>
      <c r="HT327" s="63"/>
      <c r="HU327" s="63"/>
      <c r="HV327" s="63"/>
      <c r="HW327" s="63"/>
      <c r="HX327" s="63"/>
      <c r="HY327" s="63"/>
      <c r="HZ327" s="63"/>
      <c r="IA327" s="63"/>
      <c r="IB327" s="63"/>
      <c r="IC327" s="63"/>
      <c r="ID327" s="63"/>
      <c r="IE327" s="63"/>
    </row>
    <row r="328" spans="1:239" hidden="1" outlineLevel="1" x14ac:dyDescent="0.15">
      <c r="D328"/>
      <c r="L328" s="58"/>
      <c r="M328" s="58"/>
      <c r="O328" s="475"/>
      <c r="P328" s="475"/>
      <c r="Q328" s="475"/>
      <c r="R328" s="475"/>
      <c r="S328" s="475"/>
      <c r="T328" s="475"/>
      <c r="U328" s="475"/>
      <c r="AL328"/>
      <c r="AM328"/>
      <c r="BE328"/>
      <c r="BL328"/>
      <c r="ED328" s="63"/>
      <c r="EE328" s="63"/>
      <c r="EF328" s="63"/>
      <c r="EG328" s="63"/>
      <c r="EH328" s="63"/>
      <c r="EI328" s="63"/>
      <c r="EJ328" s="63"/>
      <c r="EK328" s="63"/>
      <c r="EL328" s="63"/>
      <c r="EM328" s="63"/>
      <c r="EN328" s="63"/>
      <c r="EO328" s="63"/>
      <c r="EP328" s="63"/>
      <c r="EQ328" s="63"/>
      <c r="ER328" s="63"/>
      <c r="ES328" s="63"/>
      <c r="ET328" s="63"/>
      <c r="EU328" s="63"/>
      <c r="EV328" s="63"/>
      <c r="EW328" s="63"/>
      <c r="EX328" s="63"/>
      <c r="EY328" s="63"/>
      <c r="EZ328" s="63"/>
      <c r="FA328" s="63"/>
      <c r="FB328" s="63"/>
      <c r="FC328" s="63"/>
      <c r="FD328" s="63"/>
      <c r="FE328" s="63"/>
      <c r="FF328" s="63"/>
      <c r="FG328" s="63"/>
      <c r="FH328" s="63"/>
      <c r="FI328" s="63"/>
      <c r="FJ328" s="63"/>
      <c r="FK328" s="63"/>
      <c r="FL328" s="63"/>
      <c r="FM328" s="63"/>
      <c r="FN328" s="63"/>
      <c r="FO328" s="63"/>
      <c r="FP328" s="63"/>
      <c r="FQ328" s="63"/>
      <c r="FR328" s="63"/>
      <c r="FS328" s="63"/>
      <c r="FT328" s="63"/>
      <c r="FU328" s="63"/>
      <c r="FV328" s="63"/>
      <c r="FW328" s="63"/>
      <c r="FX328" s="63"/>
      <c r="FY328" s="63"/>
      <c r="FZ328" s="63"/>
      <c r="GA328" s="63"/>
      <c r="GB328" s="63"/>
      <c r="GC328" s="63"/>
      <c r="GD328" s="63"/>
      <c r="GE328" s="63"/>
      <c r="GF328" s="63"/>
      <c r="GG328" s="63"/>
      <c r="GH328" s="63"/>
      <c r="GI328" s="63"/>
      <c r="GJ328" s="63"/>
      <c r="GK328" s="63"/>
      <c r="GL328" s="63"/>
      <c r="GM328" s="63"/>
      <c r="GN328" s="63"/>
      <c r="GO328" s="63"/>
      <c r="GP328" s="63"/>
      <c r="GQ328" s="63"/>
      <c r="GR328" s="63"/>
      <c r="GS328" s="63"/>
      <c r="GT328" s="63"/>
      <c r="GU328" s="63"/>
      <c r="GV328" s="63"/>
      <c r="GW328" s="63"/>
      <c r="GX328" s="63"/>
      <c r="GY328" s="63"/>
      <c r="GZ328" s="63"/>
      <c r="HA328" s="63"/>
      <c r="HB328" s="63"/>
      <c r="HC328" s="63"/>
      <c r="HD328" s="63"/>
      <c r="HE328" s="63"/>
      <c r="HF328" s="63"/>
      <c r="HG328" s="63"/>
      <c r="HH328" s="63"/>
      <c r="HI328" s="63"/>
      <c r="HJ328" s="63"/>
      <c r="HK328" s="63"/>
      <c r="HL328" s="63"/>
      <c r="HM328" s="63"/>
      <c r="HN328" s="63"/>
      <c r="HO328" s="63"/>
      <c r="HP328" s="63"/>
      <c r="HQ328" s="63"/>
      <c r="HR328" s="63"/>
      <c r="HS328" s="63"/>
      <c r="HT328" s="63"/>
      <c r="HU328" s="63"/>
      <c r="HV328" s="63"/>
      <c r="HW328" s="63"/>
      <c r="HX328" s="63"/>
      <c r="HY328" s="63"/>
      <c r="HZ328" s="63"/>
      <c r="IA328" s="63"/>
      <c r="IB328" s="63"/>
      <c r="IC328" s="63"/>
      <c r="ID328" s="63"/>
      <c r="IE328" s="63"/>
    </row>
    <row r="329" spans="1:239" ht="17" hidden="1" customHeight="1" outlineLevel="1" x14ac:dyDescent="0.15">
      <c r="C329" t="str">
        <f t="shared" ref="C329:C356" si="50">D227</f>
        <v>R-23</v>
      </c>
      <c r="D329" s="632" t="str">
        <f t="shared" ref="D329:D355" si="51">D295</f>
        <v>R-23</v>
      </c>
      <c r="E329" s="633"/>
      <c r="F329" s="633"/>
      <c r="G329" s="633"/>
      <c r="H329" s="633"/>
      <c r="I329" s="633"/>
      <c r="J329" s="633"/>
      <c r="K329" s="634"/>
      <c r="L329" s="634"/>
      <c r="M329" s="634"/>
      <c r="N329" s="27"/>
      <c r="O329" s="622">
        <v>0.7</v>
      </c>
      <c r="P329" s="622">
        <v>0.7</v>
      </c>
      <c r="Q329" s="1136">
        <v>0.7</v>
      </c>
      <c r="R329" s="622">
        <v>0.5</v>
      </c>
      <c r="S329" s="622">
        <v>0.6</v>
      </c>
      <c r="T329" s="622">
        <v>0.6</v>
      </c>
      <c r="U329" s="622">
        <v>0.6</v>
      </c>
      <c r="AL329"/>
      <c r="AM329"/>
      <c r="BE329"/>
      <c r="BL329"/>
      <c r="ED329" s="63"/>
      <c r="EE329" s="63"/>
      <c r="EF329" s="63"/>
      <c r="EG329" s="63"/>
      <c r="EH329" s="63"/>
      <c r="EI329" s="63"/>
      <c r="EJ329" s="63"/>
      <c r="EK329" s="63"/>
      <c r="EL329" s="63"/>
      <c r="EM329" s="63"/>
      <c r="EN329" s="63"/>
      <c r="EO329" s="63"/>
      <c r="EP329" s="63"/>
      <c r="EQ329" s="63"/>
      <c r="ER329" s="63"/>
      <c r="ES329" s="63"/>
      <c r="ET329" s="63"/>
      <c r="EU329" s="63"/>
      <c r="EV329" s="63"/>
      <c r="EW329" s="63"/>
      <c r="EX329" s="63"/>
      <c r="EY329" s="63"/>
      <c r="EZ329" s="63"/>
      <c r="FA329" s="63"/>
      <c r="FB329" s="63"/>
      <c r="FC329" s="63"/>
      <c r="FD329" s="63"/>
      <c r="FE329" s="63"/>
      <c r="FF329" s="63"/>
      <c r="FG329" s="63"/>
      <c r="FH329" s="63"/>
      <c r="FI329" s="63"/>
      <c r="FJ329" s="63"/>
      <c r="FK329" s="63"/>
      <c r="FL329" s="63"/>
      <c r="FM329" s="63"/>
      <c r="FN329" s="63"/>
      <c r="FO329" s="63"/>
      <c r="FP329" s="63"/>
      <c r="FQ329" s="63"/>
      <c r="FR329" s="63"/>
      <c r="FS329" s="63"/>
      <c r="FT329" s="63"/>
      <c r="FU329" s="63"/>
      <c r="FV329" s="63"/>
      <c r="FW329" s="63"/>
      <c r="FX329" s="63"/>
      <c r="FY329" s="63"/>
      <c r="FZ329" s="63"/>
      <c r="GA329" s="63"/>
      <c r="GB329" s="63"/>
      <c r="GC329" s="63"/>
      <c r="GD329" s="63"/>
      <c r="GE329" s="63"/>
      <c r="GF329" s="63"/>
      <c r="GG329" s="63"/>
      <c r="GH329" s="63"/>
      <c r="GI329" s="63"/>
      <c r="GJ329" s="63"/>
      <c r="GK329" s="63"/>
      <c r="GL329" s="63"/>
      <c r="GM329" s="63"/>
      <c r="GN329" s="63"/>
      <c r="GO329" s="63"/>
      <c r="GP329" s="63"/>
      <c r="GQ329" s="63"/>
      <c r="GR329" s="63"/>
      <c r="GS329" s="63"/>
      <c r="GT329" s="63"/>
      <c r="GU329" s="63"/>
      <c r="GV329" s="63"/>
      <c r="GW329" s="63"/>
      <c r="GX329" s="63"/>
      <c r="GY329" s="63"/>
      <c r="GZ329" s="63"/>
      <c r="HA329" s="63"/>
      <c r="HB329" s="63"/>
      <c r="HC329" s="63"/>
      <c r="HD329" s="63"/>
      <c r="HE329" s="63"/>
      <c r="HF329" s="63"/>
      <c r="HG329" s="63"/>
      <c r="HH329" s="63"/>
      <c r="HI329" s="63"/>
      <c r="HJ329" s="63"/>
      <c r="HK329" s="63"/>
      <c r="HL329" s="63"/>
      <c r="HM329" s="63"/>
      <c r="HN329" s="63"/>
      <c r="HO329" s="63"/>
      <c r="HP329" s="63"/>
      <c r="HQ329" s="63"/>
      <c r="HR329" s="63"/>
      <c r="HS329" s="63"/>
      <c r="HT329" s="63"/>
      <c r="HU329" s="63"/>
      <c r="HV329" s="63"/>
      <c r="HW329" s="63"/>
      <c r="HX329" s="63"/>
      <c r="HY329" s="63"/>
      <c r="HZ329" s="63"/>
      <c r="IA329" s="63"/>
      <c r="IB329" s="63"/>
      <c r="IC329" s="63"/>
      <c r="ID329" s="63"/>
      <c r="IE329" s="63"/>
    </row>
    <row r="330" spans="1:239" ht="17" hidden="1" customHeight="1" outlineLevel="1" x14ac:dyDescent="0.15">
      <c r="C330" t="str">
        <f t="shared" si="50"/>
        <v>R-32</v>
      </c>
      <c r="D330" s="632" t="str">
        <f t="shared" si="51"/>
        <v>R-32</v>
      </c>
      <c r="E330" s="633"/>
      <c r="F330" s="633"/>
      <c r="G330" s="633"/>
      <c r="H330" s="633"/>
      <c r="I330" s="633"/>
      <c r="J330" s="633"/>
      <c r="K330" s="634"/>
      <c r="L330" s="634"/>
      <c r="M330" s="634"/>
      <c r="N330" s="27"/>
      <c r="O330" s="622">
        <v>0.7</v>
      </c>
      <c r="P330" s="622">
        <v>0.7</v>
      </c>
      <c r="Q330" s="1136">
        <v>0.7</v>
      </c>
      <c r="R330" s="622">
        <v>0.5</v>
      </c>
      <c r="S330" s="622">
        <v>0.6</v>
      </c>
      <c r="T330" s="622">
        <v>0.6</v>
      </c>
      <c r="U330" s="622">
        <v>0.6</v>
      </c>
      <c r="AL330"/>
      <c r="AM330"/>
      <c r="BE330"/>
      <c r="BL330"/>
      <c r="ED330" s="63"/>
      <c r="EE330" s="63"/>
      <c r="EF330" s="63"/>
      <c r="EG330" s="63"/>
      <c r="EH330" s="63"/>
      <c r="EI330" s="63"/>
      <c r="EJ330" s="63"/>
      <c r="EK330" s="63"/>
      <c r="EL330" s="63"/>
      <c r="EM330" s="63"/>
      <c r="EN330" s="63"/>
      <c r="EO330" s="63"/>
      <c r="EP330" s="63"/>
      <c r="EQ330" s="63"/>
      <c r="ER330" s="63"/>
      <c r="ES330" s="63"/>
      <c r="ET330" s="63"/>
      <c r="EU330" s="63"/>
      <c r="EV330" s="63"/>
      <c r="EW330" s="63"/>
      <c r="EX330" s="63"/>
      <c r="EY330" s="63"/>
      <c r="EZ330" s="63"/>
      <c r="FA330" s="63"/>
      <c r="FB330" s="63"/>
      <c r="FC330" s="63"/>
      <c r="FD330" s="63"/>
      <c r="FE330" s="63"/>
      <c r="FF330" s="63"/>
      <c r="FG330" s="63"/>
      <c r="FH330" s="63"/>
      <c r="FI330" s="63"/>
      <c r="FJ330" s="63"/>
      <c r="FK330" s="63"/>
      <c r="FL330" s="63"/>
      <c r="FM330" s="63"/>
      <c r="FN330" s="63"/>
      <c r="FO330" s="63"/>
      <c r="FP330" s="63"/>
      <c r="FQ330" s="63"/>
      <c r="FR330" s="63"/>
      <c r="FS330" s="63"/>
      <c r="FT330" s="63"/>
      <c r="FU330" s="63"/>
      <c r="FV330" s="63"/>
      <c r="FW330" s="63"/>
      <c r="FX330" s="63"/>
      <c r="FY330" s="63"/>
      <c r="FZ330" s="63"/>
      <c r="GA330" s="63"/>
      <c r="GB330" s="63"/>
      <c r="GC330" s="63"/>
      <c r="GD330" s="63"/>
      <c r="GE330" s="63"/>
      <c r="GF330" s="63"/>
      <c r="GG330" s="63"/>
      <c r="GH330" s="63"/>
      <c r="GI330" s="63"/>
      <c r="GJ330" s="63"/>
      <c r="GK330" s="63"/>
      <c r="GL330" s="63"/>
      <c r="GM330" s="63"/>
      <c r="GN330" s="63"/>
      <c r="GO330" s="63"/>
      <c r="GP330" s="63"/>
      <c r="GQ330" s="63"/>
      <c r="GR330" s="63"/>
      <c r="GS330" s="63"/>
      <c r="GT330" s="63"/>
      <c r="GU330" s="63"/>
      <c r="GV330" s="63"/>
      <c r="GW330" s="63"/>
      <c r="GX330" s="63"/>
      <c r="GY330" s="63"/>
      <c r="GZ330" s="63"/>
      <c r="HA330" s="63"/>
      <c r="HB330" s="63"/>
      <c r="HC330" s="63"/>
      <c r="HD330" s="63"/>
      <c r="HE330" s="63"/>
      <c r="HF330" s="63"/>
      <c r="HG330" s="63"/>
      <c r="HH330" s="63"/>
      <c r="HI330" s="63"/>
      <c r="HJ330" s="63"/>
      <c r="HK330" s="63"/>
      <c r="HL330" s="63"/>
      <c r="HM330" s="63"/>
      <c r="HN330" s="63"/>
      <c r="HO330" s="63"/>
      <c r="HP330" s="63"/>
      <c r="HQ330" s="63"/>
      <c r="HR330" s="63"/>
      <c r="HS330" s="63"/>
      <c r="HT330" s="63"/>
      <c r="HU330" s="63"/>
      <c r="HV330" s="63"/>
      <c r="HW330" s="63"/>
      <c r="HX330" s="63"/>
      <c r="HY330" s="63"/>
      <c r="HZ330" s="63"/>
      <c r="IA330" s="63"/>
      <c r="IB330" s="63"/>
      <c r="IC330" s="63"/>
      <c r="ID330" s="63"/>
      <c r="IE330" s="63"/>
    </row>
    <row r="331" spans="1:239" ht="17" hidden="1" customHeight="1" outlineLevel="1" x14ac:dyDescent="0.15">
      <c r="C331" t="str">
        <f t="shared" si="50"/>
        <v>R-134a</v>
      </c>
      <c r="D331" s="632" t="str">
        <f t="shared" si="51"/>
        <v>R-134a</v>
      </c>
      <c r="E331" s="633"/>
      <c r="F331" s="633"/>
      <c r="G331" s="633"/>
      <c r="H331" s="633"/>
      <c r="I331" s="633"/>
      <c r="J331" s="633"/>
      <c r="K331" s="634"/>
      <c r="L331" s="634"/>
      <c r="M331" s="634"/>
      <c r="N331" s="27"/>
      <c r="O331" s="622">
        <v>0.7</v>
      </c>
      <c r="P331" s="622">
        <v>0.7</v>
      </c>
      <c r="Q331" s="1136">
        <v>0.7</v>
      </c>
      <c r="R331" s="622">
        <v>0.5</v>
      </c>
      <c r="S331" s="622">
        <v>0.6</v>
      </c>
      <c r="T331" s="622">
        <v>0.6</v>
      </c>
      <c r="U331" s="622">
        <v>0.6</v>
      </c>
      <c r="AL331"/>
      <c r="AM331"/>
      <c r="BE331"/>
      <c r="BL331"/>
      <c r="ED331" s="63"/>
      <c r="EE331" s="63"/>
      <c r="EF331" s="63"/>
      <c r="EG331" s="63"/>
      <c r="EH331" s="63"/>
      <c r="EI331" s="63"/>
      <c r="EJ331" s="63"/>
      <c r="EK331" s="63"/>
      <c r="EL331" s="63"/>
      <c r="EM331" s="63"/>
      <c r="EN331" s="63"/>
      <c r="EO331" s="63"/>
      <c r="EP331" s="63"/>
      <c r="EQ331" s="63"/>
      <c r="ER331" s="63"/>
      <c r="ES331" s="63"/>
      <c r="ET331" s="63"/>
      <c r="EU331" s="63"/>
      <c r="EV331" s="63"/>
      <c r="EW331" s="63"/>
      <c r="EX331" s="63"/>
      <c r="EY331" s="63"/>
      <c r="EZ331" s="63"/>
      <c r="FA331" s="63"/>
      <c r="FB331" s="63"/>
      <c r="FC331" s="63"/>
      <c r="FD331" s="63"/>
      <c r="FE331" s="63"/>
      <c r="FF331" s="63"/>
      <c r="FG331" s="63"/>
      <c r="FH331" s="63"/>
      <c r="FI331" s="63"/>
      <c r="FJ331" s="63"/>
      <c r="FK331" s="63"/>
      <c r="FL331" s="63"/>
      <c r="FM331" s="63"/>
      <c r="FN331" s="63"/>
      <c r="FO331" s="63"/>
      <c r="FP331" s="63"/>
      <c r="FQ331" s="63"/>
      <c r="FR331" s="63"/>
      <c r="FS331" s="63"/>
      <c r="FT331" s="63"/>
      <c r="FU331" s="63"/>
      <c r="FV331" s="63"/>
      <c r="FW331" s="63"/>
      <c r="FX331" s="63"/>
      <c r="FY331" s="63"/>
      <c r="FZ331" s="63"/>
      <c r="GA331" s="63"/>
      <c r="GB331" s="63"/>
      <c r="GC331" s="63"/>
      <c r="GD331" s="63"/>
      <c r="GE331" s="63"/>
      <c r="GF331" s="63"/>
      <c r="GG331" s="63"/>
      <c r="GH331" s="63"/>
      <c r="GI331" s="63"/>
      <c r="GJ331" s="63"/>
      <c r="GK331" s="63"/>
      <c r="GL331" s="63"/>
      <c r="GM331" s="63"/>
      <c r="GN331" s="63"/>
      <c r="GO331" s="63"/>
      <c r="GP331" s="63"/>
      <c r="GQ331" s="63"/>
      <c r="GR331" s="63"/>
      <c r="GS331" s="63"/>
      <c r="GT331" s="63"/>
      <c r="GU331" s="63"/>
      <c r="GV331" s="63"/>
      <c r="GW331" s="63"/>
      <c r="GX331" s="63"/>
      <c r="GY331" s="63"/>
      <c r="GZ331" s="63"/>
      <c r="HA331" s="63"/>
      <c r="HB331" s="63"/>
      <c r="HC331" s="63"/>
      <c r="HD331" s="63"/>
      <c r="HE331" s="63"/>
      <c r="HF331" s="63"/>
      <c r="HG331" s="63"/>
      <c r="HH331" s="63"/>
      <c r="HI331" s="63"/>
      <c r="HJ331" s="63"/>
      <c r="HK331" s="63"/>
      <c r="HL331" s="63"/>
      <c r="HM331" s="63"/>
      <c r="HN331" s="63"/>
      <c r="HO331" s="63"/>
      <c r="HP331" s="63"/>
      <c r="HQ331" s="63"/>
      <c r="HR331" s="63"/>
      <c r="HS331" s="63"/>
      <c r="HT331" s="63"/>
      <c r="HU331" s="63"/>
      <c r="HV331" s="63"/>
      <c r="HW331" s="63"/>
      <c r="HX331" s="63"/>
      <c r="HY331" s="63"/>
      <c r="HZ331" s="63"/>
      <c r="IA331" s="63"/>
      <c r="IB331" s="63"/>
      <c r="IC331" s="63"/>
      <c r="ID331" s="63"/>
      <c r="IE331" s="63"/>
    </row>
    <row r="332" spans="1:239" ht="17" hidden="1" customHeight="1" outlineLevel="1" x14ac:dyDescent="0.15">
      <c r="C332" t="str">
        <f t="shared" si="50"/>
        <v>R-290 (Propan)</v>
      </c>
      <c r="D332" s="649" t="str">
        <f t="shared" si="51"/>
        <v>R-290 (Propan)</v>
      </c>
      <c r="E332" s="635"/>
      <c r="F332" s="635"/>
      <c r="G332" s="635"/>
      <c r="H332" s="635"/>
      <c r="I332" s="635"/>
      <c r="J332" s="635"/>
      <c r="K332" s="634"/>
      <c r="L332" s="634"/>
      <c r="M332" s="634"/>
      <c r="N332" s="27"/>
      <c r="O332" s="624">
        <v>0</v>
      </c>
      <c r="P332" s="624">
        <v>0</v>
      </c>
      <c r="Q332" s="1137">
        <v>0</v>
      </c>
      <c r="R332" s="624">
        <v>0</v>
      </c>
      <c r="S332" s="624">
        <v>0</v>
      </c>
      <c r="T332" s="624">
        <v>0</v>
      </c>
      <c r="U332" s="624">
        <v>0</v>
      </c>
      <c r="AL332"/>
      <c r="AM332"/>
      <c r="BE332"/>
      <c r="BL332"/>
      <c r="ED332" s="63"/>
      <c r="EE332" s="63"/>
      <c r="EF332" s="63"/>
      <c r="EG332" s="63"/>
      <c r="EH332" s="63"/>
      <c r="EI332" s="63"/>
      <c r="EJ332" s="63"/>
      <c r="EK332" s="63"/>
      <c r="EL332" s="63"/>
      <c r="EM332" s="63"/>
      <c r="EN332" s="63"/>
      <c r="EO332" s="63"/>
      <c r="EP332" s="63"/>
      <c r="EQ332" s="63"/>
      <c r="ER332" s="63"/>
      <c r="ES332" s="63"/>
      <c r="ET332" s="63"/>
      <c r="EU332" s="63"/>
      <c r="EV332" s="63"/>
      <c r="EW332" s="63"/>
      <c r="EX332" s="63"/>
      <c r="EY332" s="63"/>
      <c r="EZ332" s="63"/>
      <c r="FA332" s="63"/>
      <c r="FB332" s="63"/>
      <c r="FC332" s="63"/>
      <c r="FD332" s="63"/>
      <c r="FE332" s="63"/>
      <c r="FF332" s="63"/>
      <c r="FG332" s="63"/>
      <c r="FH332" s="63"/>
      <c r="FI332" s="63"/>
      <c r="FJ332" s="63"/>
      <c r="FK332" s="63"/>
      <c r="FL332" s="63"/>
      <c r="FM332" s="63"/>
      <c r="FN332" s="63"/>
      <c r="FO332" s="63"/>
      <c r="FP332" s="63"/>
      <c r="FQ332" s="63"/>
      <c r="FR332" s="63"/>
      <c r="FS332" s="63"/>
      <c r="FT332" s="63"/>
      <c r="FU332" s="63"/>
      <c r="FV332" s="63"/>
      <c r="FW332" s="63"/>
      <c r="FX332" s="63"/>
      <c r="FY332" s="63"/>
      <c r="FZ332" s="63"/>
      <c r="GA332" s="63"/>
      <c r="GB332" s="63"/>
      <c r="GC332" s="63"/>
      <c r="GD332" s="63"/>
      <c r="GE332" s="63"/>
      <c r="GF332" s="63"/>
      <c r="GG332" s="63"/>
      <c r="GH332" s="63"/>
      <c r="GI332" s="63"/>
      <c r="GJ332" s="63"/>
      <c r="GK332" s="63"/>
      <c r="GL332" s="63"/>
      <c r="GM332" s="63"/>
      <c r="GN332" s="63"/>
      <c r="GO332" s="63"/>
      <c r="GP332" s="63"/>
      <c r="GQ332" s="63"/>
      <c r="GR332" s="63"/>
      <c r="GS332" s="63"/>
      <c r="GT332" s="63"/>
      <c r="GU332" s="63"/>
      <c r="GV332" s="63"/>
      <c r="GW332" s="63"/>
      <c r="GX332" s="63"/>
      <c r="GY332" s="63"/>
      <c r="GZ332" s="63"/>
      <c r="HA332" s="63"/>
      <c r="HB332" s="63"/>
      <c r="HC332" s="63"/>
      <c r="HD332" s="63"/>
      <c r="HE332" s="63"/>
      <c r="HF332" s="63"/>
      <c r="HG332" s="63"/>
      <c r="HH332" s="63"/>
      <c r="HI332" s="63"/>
      <c r="HJ332" s="63"/>
      <c r="HK332" s="63"/>
      <c r="HL332" s="63"/>
      <c r="HM332" s="63"/>
      <c r="HN332" s="63"/>
      <c r="HO332" s="63"/>
      <c r="HP332" s="63"/>
      <c r="HQ332" s="63"/>
      <c r="HR332" s="63"/>
      <c r="HS332" s="63"/>
      <c r="HT332" s="63"/>
      <c r="HU332" s="63"/>
      <c r="HV332" s="63"/>
      <c r="HW332" s="63"/>
      <c r="HX332" s="63"/>
      <c r="HY332" s="63"/>
      <c r="HZ332" s="63"/>
      <c r="IA332" s="63"/>
      <c r="IB332" s="63"/>
      <c r="IC332" s="63"/>
      <c r="ID332" s="63"/>
      <c r="IE332" s="63"/>
    </row>
    <row r="333" spans="1:239" ht="17" hidden="1" customHeight="1" outlineLevel="1" x14ac:dyDescent="0.15">
      <c r="C333" t="str">
        <f t="shared" si="50"/>
        <v>R-404A</v>
      </c>
      <c r="D333" s="632" t="str">
        <f t="shared" si="51"/>
        <v>R-404A</v>
      </c>
      <c r="E333" s="633"/>
      <c r="F333" s="633"/>
      <c r="G333" s="633"/>
      <c r="H333" s="633"/>
      <c r="I333" s="633"/>
      <c r="J333" s="633"/>
      <c r="K333" s="634"/>
      <c r="L333" s="634"/>
      <c r="M333" s="634"/>
      <c r="N333" s="27"/>
      <c r="O333" s="622">
        <v>0.7</v>
      </c>
      <c r="P333" s="622">
        <v>0.7</v>
      </c>
      <c r="Q333" s="1136">
        <v>0.7</v>
      </c>
      <c r="R333" s="622">
        <v>0.5</v>
      </c>
      <c r="S333" s="622">
        <v>0.6</v>
      </c>
      <c r="T333" s="622">
        <v>0.6</v>
      </c>
      <c r="U333" s="622">
        <v>0.6</v>
      </c>
      <c r="AL333"/>
      <c r="AM333"/>
      <c r="BE333"/>
      <c r="BL333"/>
      <c r="ED333" s="63"/>
      <c r="EE333" s="63"/>
      <c r="EF333" s="63"/>
      <c r="EG333" s="63"/>
      <c r="EH333" s="63"/>
      <c r="EI333" s="63"/>
      <c r="EJ333" s="63"/>
      <c r="EK333" s="63"/>
      <c r="EL333" s="63"/>
      <c r="EM333" s="63"/>
      <c r="EN333" s="63"/>
      <c r="EO333" s="63"/>
      <c r="EP333" s="63"/>
      <c r="EQ333" s="63"/>
      <c r="ER333" s="63"/>
      <c r="ES333" s="63"/>
      <c r="ET333" s="63"/>
      <c r="EU333" s="63"/>
      <c r="EV333" s="63"/>
      <c r="EW333" s="63"/>
      <c r="EX333" s="63"/>
      <c r="EY333" s="63"/>
      <c r="EZ333" s="63"/>
      <c r="FA333" s="63"/>
      <c r="FB333" s="63"/>
      <c r="FC333" s="63"/>
      <c r="FD333" s="63"/>
      <c r="FE333" s="63"/>
      <c r="FF333" s="63"/>
      <c r="FG333" s="63"/>
      <c r="FH333" s="63"/>
      <c r="FI333" s="63"/>
      <c r="FJ333" s="63"/>
      <c r="FK333" s="63"/>
      <c r="FL333" s="63"/>
      <c r="FM333" s="63"/>
      <c r="FN333" s="63"/>
      <c r="FO333" s="63"/>
      <c r="FP333" s="63"/>
      <c r="FQ333" s="63"/>
      <c r="FR333" s="63"/>
      <c r="FS333" s="63"/>
      <c r="FT333" s="63"/>
      <c r="FU333" s="63"/>
      <c r="FV333" s="63"/>
      <c r="FW333" s="63"/>
      <c r="FX333" s="63"/>
      <c r="FY333" s="63"/>
      <c r="FZ333" s="63"/>
      <c r="GA333" s="63"/>
      <c r="GB333" s="63"/>
      <c r="GC333" s="63"/>
      <c r="GD333" s="63"/>
      <c r="GE333" s="63"/>
      <c r="GF333" s="63"/>
      <c r="GG333" s="63"/>
      <c r="GH333" s="63"/>
      <c r="GI333" s="63"/>
      <c r="GJ333" s="63"/>
      <c r="GK333" s="63"/>
      <c r="GL333" s="63"/>
      <c r="GM333" s="63"/>
      <c r="GN333" s="63"/>
      <c r="GO333" s="63"/>
      <c r="GP333" s="63"/>
      <c r="GQ333" s="63"/>
      <c r="GR333" s="63"/>
      <c r="GS333" s="63"/>
      <c r="GT333" s="63"/>
      <c r="GU333" s="63"/>
      <c r="GV333" s="63"/>
      <c r="GW333" s="63"/>
      <c r="GX333" s="63"/>
      <c r="GY333" s="63"/>
      <c r="GZ333" s="63"/>
      <c r="HA333" s="63"/>
      <c r="HB333" s="63"/>
      <c r="HC333" s="63"/>
      <c r="HD333" s="63"/>
      <c r="HE333" s="63"/>
      <c r="HF333" s="63"/>
      <c r="HG333" s="63"/>
      <c r="HH333" s="63"/>
      <c r="HI333" s="63"/>
      <c r="HJ333" s="63"/>
      <c r="HK333" s="63"/>
      <c r="HL333" s="63"/>
      <c r="HM333" s="63"/>
      <c r="HN333" s="63"/>
      <c r="HO333" s="63"/>
      <c r="HP333" s="63"/>
      <c r="HQ333" s="63"/>
      <c r="HR333" s="63"/>
      <c r="HS333" s="63"/>
      <c r="HT333" s="63"/>
      <c r="HU333" s="63"/>
      <c r="HV333" s="63"/>
      <c r="HW333" s="63"/>
      <c r="HX333" s="63"/>
      <c r="HY333" s="63"/>
      <c r="HZ333" s="63"/>
      <c r="IA333" s="63"/>
      <c r="IB333" s="63"/>
      <c r="IC333" s="63"/>
      <c r="ID333" s="63"/>
      <c r="IE333" s="63"/>
    </row>
    <row r="334" spans="1:239" ht="17" hidden="1" customHeight="1" outlineLevel="1" x14ac:dyDescent="0.15">
      <c r="C334" t="str">
        <f t="shared" si="50"/>
        <v>R-407C</v>
      </c>
      <c r="D334" s="632" t="str">
        <f t="shared" si="51"/>
        <v>R-407C</v>
      </c>
      <c r="E334" s="633"/>
      <c r="F334" s="633"/>
      <c r="G334" s="633"/>
      <c r="H334" s="633"/>
      <c r="I334" s="633"/>
      <c r="J334" s="633"/>
      <c r="K334" s="634"/>
      <c r="L334" s="634"/>
      <c r="M334" s="634"/>
      <c r="N334" s="27"/>
      <c r="O334" s="622">
        <v>0.7</v>
      </c>
      <c r="P334" s="622">
        <v>0.7</v>
      </c>
      <c r="Q334" s="1136">
        <v>0.7</v>
      </c>
      <c r="R334" s="622">
        <v>0.5</v>
      </c>
      <c r="S334" s="622">
        <v>0.6</v>
      </c>
      <c r="T334" s="622">
        <v>0.6</v>
      </c>
      <c r="U334" s="622">
        <v>0.6</v>
      </c>
      <c r="AL334"/>
      <c r="AM334"/>
      <c r="BE334"/>
      <c r="BL334"/>
      <c r="ED334" s="63"/>
      <c r="EE334" s="63"/>
      <c r="EF334" s="63"/>
      <c r="EG334" s="63"/>
      <c r="EH334" s="63"/>
      <c r="EI334" s="63"/>
      <c r="EJ334" s="63"/>
      <c r="EK334" s="63"/>
      <c r="EL334" s="63"/>
      <c r="EM334" s="63"/>
      <c r="EN334" s="63"/>
      <c r="EO334" s="63"/>
      <c r="EP334" s="63"/>
      <c r="EQ334" s="63"/>
      <c r="ER334" s="63"/>
      <c r="ES334" s="63"/>
      <c r="ET334" s="63"/>
      <c r="EU334" s="63"/>
      <c r="EV334" s="63"/>
      <c r="EW334" s="63"/>
      <c r="EX334" s="63"/>
      <c r="EY334" s="63"/>
      <c r="EZ334" s="63"/>
      <c r="FA334" s="63"/>
      <c r="FB334" s="63"/>
      <c r="FC334" s="63"/>
      <c r="FD334" s="63"/>
      <c r="FE334" s="63"/>
      <c r="FF334" s="63"/>
      <c r="FG334" s="63"/>
      <c r="FH334" s="63"/>
      <c r="FI334" s="63"/>
      <c r="FJ334" s="63"/>
      <c r="FK334" s="63"/>
      <c r="FL334" s="63"/>
      <c r="FM334" s="63"/>
      <c r="FN334" s="63"/>
      <c r="FO334" s="63"/>
      <c r="FP334" s="63"/>
      <c r="FQ334" s="63"/>
      <c r="FR334" s="63"/>
      <c r="FS334" s="63"/>
      <c r="FT334" s="63"/>
      <c r="FU334" s="63"/>
      <c r="FV334" s="63"/>
      <c r="FW334" s="63"/>
      <c r="FX334" s="63"/>
      <c r="FY334" s="63"/>
      <c r="FZ334" s="63"/>
      <c r="GA334" s="63"/>
      <c r="GB334" s="63"/>
      <c r="GC334" s="63"/>
      <c r="GD334" s="63"/>
      <c r="GE334" s="63"/>
      <c r="GF334" s="63"/>
      <c r="GG334" s="63"/>
      <c r="GH334" s="63"/>
      <c r="GI334" s="63"/>
      <c r="GJ334" s="63"/>
      <c r="GK334" s="63"/>
      <c r="GL334" s="63"/>
      <c r="GM334" s="63"/>
      <c r="GN334" s="63"/>
      <c r="GO334" s="63"/>
      <c r="GP334" s="63"/>
      <c r="GQ334" s="63"/>
      <c r="GR334" s="63"/>
      <c r="GS334" s="63"/>
      <c r="GT334" s="63"/>
      <c r="GU334" s="63"/>
      <c r="GV334" s="63"/>
      <c r="GW334" s="63"/>
      <c r="GX334" s="63"/>
      <c r="GY334" s="63"/>
      <c r="GZ334" s="63"/>
      <c r="HA334" s="63"/>
      <c r="HB334" s="63"/>
      <c r="HC334" s="63"/>
      <c r="HD334" s="63"/>
      <c r="HE334" s="63"/>
      <c r="HF334" s="63"/>
      <c r="HG334" s="63"/>
      <c r="HH334" s="63"/>
      <c r="HI334" s="63"/>
      <c r="HJ334" s="63"/>
      <c r="HK334" s="63"/>
      <c r="HL334" s="63"/>
      <c r="HM334" s="63"/>
      <c r="HN334" s="63"/>
      <c r="HO334" s="63"/>
      <c r="HP334" s="63"/>
      <c r="HQ334" s="63"/>
      <c r="HR334" s="63"/>
      <c r="HS334" s="63"/>
      <c r="HT334" s="63"/>
      <c r="HU334" s="63"/>
      <c r="HV334" s="63"/>
      <c r="HW334" s="63"/>
      <c r="HX334" s="63"/>
      <c r="HY334" s="63"/>
      <c r="HZ334" s="63"/>
      <c r="IA334" s="63"/>
      <c r="IB334" s="63"/>
      <c r="IC334" s="63"/>
      <c r="ID334" s="63"/>
      <c r="IE334" s="63"/>
    </row>
    <row r="335" spans="1:239" ht="17" hidden="1" customHeight="1" outlineLevel="1" x14ac:dyDescent="0.15">
      <c r="C335" t="str">
        <f t="shared" si="50"/>
        <v>R-407F</v>
      </c>
      <c r="D335" s="632" t="str">
        <f t="shared" si="51"/>
        <v>R-407F</v>
      </c>
      <c r="E335" s="633"/>
      <c r="F335" s="633"/>
      <c r="G335" s="633"/>
      <c r="H335" s="633"/>
      <c r="I335" s="633"/>
      <c r="J335" s="633"/>
      <c r="K335" s="634"/>
      <c r="L335" s="634"/>
      <c r="M335" s="634"/>
      <c r="N335" s="27"/>
      <c r="O335" s="622">
        <v>0.7</v>
      </c>
      <c r="P335" s="622">
        <v>0.7</v>
      </c>
      <c r="Q335" s="1136">
        <v>0.7</v>
      </c>
      <c r="R335" s="622">
        <v>0.5</v>
      </c>
      <c r="S335" s="622">
        <v>0.6</v>
      </c>
      <c r="T335" s="622">
        <v>0.6</v>
      </c>
      <c r="U335" s="622">
        <v>0.6</v>
      </c>
      <c r="AL335"/>
      <c r="AM335"/>
      <c r="BE335"/>
      <c r="BL335"/>
      <c r="ED335" s="63"/>
      <c r="EE335" s="63"/>
      <c r="EF335" s="63"/>
      <c r="EG335" s="63"/>
      <c r="EH335" s="63"/>
      <c r="EI335" s="63"/>
      <c r="EJ335" s="63"/>
      <c r="EK335" s="63"/>
      <c r="EL335" s="63"/>
      <c r="EM335" s="63"/>
      <c r="EN335" s="63"/>
      <c r="EO335" s="63"/>
      <c r="EP335" s="63"/>
      <c r="EQ335" s="63"/>
      <c r="ER335" s="63"/>
      <c r="ES335" s="63"/>
      <c r="ET335" s="63"/>
      <c r="EU335" s="63"/>
      <c r="EV335" s="63"/>
      <c r="EW335" s="63"/>
      <c r="EX335" s="63"/>
      <c r="EY335" s="63"/>
      <c r="EZ335" s="63"/>
      <c r="FA335" s="63"/>
      <c r="FB335" s="63"/>
      <c r="FC335" s="63"/>
      <c r="FD335" s="63"/>
      <c r="FE335" s="63"/>
      <c r="FF335" s="63"/>
      <c r="FG335" s="63"/>
      <c r="FH335" s="63"/>
      <c r="FI335" s="63"/>
      <c r="FJ335" s="63"/>
      <c r="FK335" s="63"/>
      <c r="FL335" s="63"/>
      <c r="FM335" s="63"/>
      <c r="FN335" s="63"/>
      <c r="FO335" s="63"/>
      <c r="FP335" s="63"/>
      <c r="FQ335" s="63"/>
      <c r="FR335" s="63"/>
      <c r="FS335" s="63"/>
      <c r="FT335" s="63"/>
      <c r="FU335" s="63"/>
      <c r="FV335" s="63"/>
      <c r="FW335" s="63"/>
      <c r="FX335" s="63"/>
      <c r="FY335" s="63"/>
      <c r="FZ335" s="63"/>
      <c r="GA335" s="63"/>
      <c r="GB335" s="63"/>
      <c r="GC335" s="63"/>
      <c r="GD335" s="63"/>
      <c r="GE335" s="63"/>
      <c r="GF335" s="63"/>
      <c r="GG335" s="63"/>
      <c r="GH335" s="63"/>
      <c r="GI335" s="63"/>
      <c r="GJ335" s="63"/>
      <c r="GK335" s="63"/>
      <c r="GL335" s="63"/>
      <c r="GM335" s="63"/>
      <c r="GN335" s="63"/>
      <c r="GO335" s="63"/>
      <c r="GP335" s="63"/>
      <c r="GQ335" s="63"/>
      <c r="GR335" s="63"/>
      <c r="GS335" s="63"/>
      <c r="GT335" s="63"/>
      <c r="GU335" s="63"/>
      <c r="GV335" s="63"/>
      <c r="GW335" s="63"/>
      <c r="GX335" s="63"/>
      <c r="GY335" s="63"/>
      <c r="GZ335" s="63"/>
      <c r="HA335" s="63"/>
      <c r="HB335" s="63"/>
      <c r="HC335" s="63"/>
      <c r="HD335" s="63"/>
      <c r="HE335" s="63"/>
      <c r="HF335" s="63"/>
      <c r="HG335" s="63"/>
      <c r="HH335" s="63"/>
      <c r="HI335" s="63"/>
      <c r="HJ335" s="63"/>
      <c r="HK335" s="63"/>
      <c r="HL335" s="63"/>
      <c r="HM335" s="63"/>
      <c r="HN335" s="63"/>
      <c r="HO335" s="63"/>
      <c r="HP335" s="63"/>
      <c r="HQ335" s="63"/>
      <c r="HR335" s="63"/>
      <c r="HS335" s="63"/>
      <c r="HT335" s="63"/>
      <c r="HU335" s="63"/>
      <c r="HV335" s="63"/>
      <c r="HW335" s="63"/>
      <c r="HX335" s="63"/>
      <c r="HY335" s="63"/>
      <c r="HZ335" s="63"/>
      <c r="IA335" s="63"/>
      <c r="IB335" s="63"/>
      <c r="IC335" s="63"/>
      <c r="ID335" s="63"/>
      <c r="IE335" s="63"/>
    </row>
    <row r="336" spans="1:239" ht="17" hidden="1" customHeight="1" outlineLevel="1" x14ac:dyDescent="0.15">
      <c r="C336" t="str">
        <f t="shared" si="50"/>
        <v>R-410A</v>
      </c>
      <c r="D336" s="632" t="str">
        <f t="shared" si="51"/>
        <v>R-410A</v>
      </c>
      <c r="E336" s="633"/>
      <c r="F336" s="633"/>
      <c r="G336" s="633"/>
      <c r="H336" s="633"/>
      <c r="I336" s="633"/>
      <c r="J336" s="633"/>
      <c r="K336" s="634"/>
      <c r="L336" s="634"/>
      <c r="M336" s="634"/>
      <c r="N336" s="27"/>
      <c r="O336" s="622">
        <v>0.7</v>
      </c>
      <c r="P336" s="622">
        <v>0.7</v>
      </c>
      <c r="Q336" s="1136">
        <v>0.7</v>
      </c>
      <c r="R336" s="622">
        <v>0.5</v>
      </c>
      <c r="S336" s="622">
        <v>0.6</v>
      </c>
      <c r="T336" s="622">
        <v>0.6</v>
      </c>
      <c r="U336" s="622">
        <v>0.6</v>
      </c>
      <c r="AL336"/>
      <c r="AM336"/>
      <c r="BE336"/>
      <c r="BL336"/>
      <c r="ED336" s="63"/>
      <c r="EE336" s="63"/>
      <c r="EF336" s="63"/>
      <c r="EG336" s="63"/>
      <c r="EH336" s="63"/>
      <c r="EI336" s="63"/>
      <c r="EJ336" s="63"/>
      <c r="EK336" s="63"/>
      <c r="EL336" s="63"/>
      <c r="EM336" s="63"/>
      <c r="EN336" s="63"/>
      <c r="EO336" s="63"/>
      <c r="EP336" s="63"/>
      <c r="EQ336" s="63"/>
      <c r="ER336" s="63"/>
      <c r="ES336" s="63"/>
      <c r="ET336" s="63"/>
      <c r="EU336" s="63"/>
      <c r="EV336" s="63"/>
      <c r="EW336" s="63"/>
      <c r="EX336" s="63"/>
      <c r="EY336" s="63"/>
      <c r="EZ336" s="63"/>
      <c r="FA336" s="63"/>
      <c r="FB336" s="63"/>
      <c r="FC336" s="63"/>
      <c r="FD336" s="63"/>
      <c r="FE336" s="63"/>
      <c r="FF336" s="63"/>
      <c r="FG336" s="63"/>
      <c r="FH336" s="63"/>
      <c r="FI336" s="63"/>
      <c r="FJ336" s="63"/>
      <c r="FK336" s="63"/>
      <c r="FL336" s="63"/>
      <c r="FM336" s="63"/>
      <c r="FN336" s="63"/>
      <c r="FO336" s="63"/>
      <c r="FP336" s="63"/>
      <c r="FQ336" s="63"/>
      <c r="FR336" s="63"/>
      <c r="FS336" s="63"/>
      <c r="FT336" s="63"/>
      <c r="FU336" s="63"/>
      <c r="FV336" s="63"/>
      <c r="FW336" s="63"/>
      <c r="FX336" s="63"/>
      <c r="FY336" s="63"/>
      <c r="FZ336" s="63"/>
      <c r="GA336" s="63"/>
      <c r="GB336" s="63"/>
      <c r="GC336" s="63"/>
      <c r="GD336" s="63"/>
      <c r="GE336" s="63"/>
      <c r="GF336" s="63"/>
      <c r="GG336" s="63"/>
      <c r="GH336" s="63"/>
      <c r="GI336" s="63"/>
      <c r="GJ336" s="63"/>
      <c r="GK336" s="63"/>
      <c r="GL336" s="63"/>
      <c r="GM336" s="63"/>
      <c r="GN336" s="63"/>
      <c r="GO336" s="63"/>
      <c r="GP336" s="63"/>
      <c r="GQ336" s="63"/>
      <c r="GR336" s="63"/>
      <c r="GS336" s="63"/>
      <c r="GT336" s="63"/>
      <c r="GU336" s="63"/>
      <c r="GV336" s="63"/>
      <c r="GW336" s="63"/>
      <c r="GX336" s="63"/>
      <c r="GY336" s="63"/>
      <c r="GZ336" s="63"/>
      <c r="HA336" s="63"/>
      <c r="HB336" s="63"/>
      <c r="HC336" s="63"/>
      <c r="HD336" s="63"/>
      <c r="HE336" s="63"/>
      <c r="HF336" s="63"/>
      <c r="HG336" s="63"/>
      <c r="HH336" s="63"/>
      <c r="HI336" s="63"/>
      <c r="HJ336" s="63"/>
      <c r="HK336" s="63"/>
      <c r="HL336" s="63"/>
      <c r="HM336" s="63"/>
      <c r="HN336" s="63"/>
      <c r="HO336" s="63"/>
      <c r="HP336" s="63"/>
      <c r="HQ336" s="63"/>
      <c r="HR336" s="63"/>
      <c r="HS336" s="63"/>
      <c r="HT336" s="63"/>
      <c r="HU336" s="63"/>
      <c r="HV336" s="63"/>
      <c r="HW336" s="63"/>
      <c r="HX336" s="63"/>
      <c r="HY336" s="63"/>
      <c r="HZ336" s="63"/>
      <c r="IA336" s="63"/>
      <c r="IB336" s="63"/>
      <c r="IC336" s="63"/>
      <c r="ID336" s="63"/>
      <c r="IE336" s="63"/>
    </row>
    <row r="337" spans="3:239" ht="17" hidden="1" customHeight="1" outlineLevel="1" x14ac:dyDescent="0.15">
      <c r="C337" t="str">
        <f t="shared" si="50"/>
        <v>R-417A</v>
      </c>
      <c r="D337" s="632" t="str">
        <f t="shared" si="51"/>
        <v>R-417A</v>
      </c>
      <c r="E337" s="633"/>
      <c r="F337" s="633"/>
      <c r="G337" s="633"/>
      <c r="H337" s="633"/>
      <c r="I337" s="633"/>
      <c r="J337" s="633"/>
      <c r="K337" s="634"/>
      <c r="L337" s="634"/>
      <c r="M337" s="634"/>
      <c r="N337" s="27"/>
      <c r="O337" s="622">
        <v>0.7</v>
      </c>
      <c r="P337" s="622">
        <v>0.7</v>
      </c>
      <c r="Q337" s="1136">
        <v>0.7</v>
      </c>
      <c r="R337" s="622">
        <v>0.5</v>
      </c>
      <c r="S337" s="622">
        <v>0.6</v>
      </c>
      <c r="T337" s="622">
        <v>0.6</v>
      </c>
      <c r="U337" s="622">
        <v>0.6</v>
      </c>
      <c r="AL337"/>
      <c r="AM337"/>
      <c r="BE337"/>
      <c r="BL337"/>
      <c r="ED337" s="63"/>
      <c r="EE337" s="63"/>
      <c r="EF337" s="63"/>
      <c r="EG337" s="63"/>
      <c r="EH337" s="63"/>
      <c r="EI337" s="63"/>
      <c r="EJ337" s="63"/>
      <c r="EK337" s="63"/>
      <c r="EL337" s="63"/>
      <c r="EM337" s="63"/>
      <c r="EN337" s="63"/>
      <c r="EO337" s="63"/>
      <c r="EP337" s="63"/>
      <c r="EQ337" s="63"/>
      <c r="ER337" s="63"/>
      <c r="ES337" s="63"/>
      <c r="ET337" s="63"/>
      <c r="EU337" s="63"/>
      <c r="EV337" s="63"/>
      <c r="EW337" s="63"/>
      <c r="EX337" s="63"/>
      <c r="EY337" s="63"/>
      <c r="EZ337" s="63"/>
      <c r="FA337" s="63"/>
      <c r="FB337" s="63"/>
      <c r="FC337" s="63"/>
      <c r="FD337" s="63"/>
      <c r="FE337" s="63"/>
      <c r="FF337" s="63"/>
      <c r="FG337" s="63"/>
      <c r="FH337" s="63"/>
      <c r="FI337" s="63"/>
      <c r="FJ337" s="63"/>
      <c r="FK337" s="63"/>
      <c r="FL337" s="63"/>
      <c r="FM337" s="63"/>
      <c r="FN337" s="63"/>
      <c r="FO337" s="63"/>
      <c r="FP337" s="63"/>
      <c r="FQ337" s="63"/>
      <c r="FR337" s="63"/>
      <c r="FS337" s="63"/>
      <c r="FT337" s="63"/>
      <c r="FU337" s="63"/>
      <c r="FV337" s="63"/>
      <c r="FW337" s="63"/>
      <c r="FX337" s="63"/>
      <c r="FY337" s="63"/>
      <c r="FZ337" s="63"/>
      <c r="GA337" s="63"/>
      <c r="GB337" s="63"/>
      <c r="GC337" s="63"/>
      <c r="GD337" s="63"/>
      <c r="GE337" s="63"/>
      <c r="GF337" s="63"/>
      <c r="GG337" s="63"/>
      <c r="GH337" s="63"/>
      <c r="GI337" s="63"/>
      <c r="GJ337" s="63"/>
      <c r="GK337" s="63"/>
      <c r="GL337" s="63"/>
      <c r="GM337" s="63"/>
      <c r="GN337" s="63"/>
      <c r="GO337" s="63"/>
      <c r="GP337" s="63"/>
      <c r="GQ337" s="63"/>
      <c r="GR337" s="63"/>
      <c r="GS337" s="63"/>
      <c r="GT337" s="63"/>
      <c r="GU337" s="63"/>
      <c r="GV337" s="63"/>
      <c r="GW337" s="63"/>
      <c r="GX337" s="63"/>
      <c r="GY337" s="63"/>
      <c r="GZ337" s="63"/>
      <c r="HA337" s="63"/>
      <c r="HB337" s="63"/>
      <c r="HC337" s="63"/>
      <c r="HD337" s="63"/>
      <c r="HE337" s="63"/>
      <c r="HF337" s="63"/>
      <c r="HG337" s="63"/>
      <c r="HH337" s="63"/>
      <c r="HI337" s="63"/>
      <c r="HJ337" s="63"/>
      <c r="HK337" s="63"/>
      <c r="HL337" s="63"/>
      <c r="HM337" s="63"/>
      <c r="HN337" s="63"/>
      <c r="HO337" s="63"/>
      <c r="HP337" s="63"/>
      <c r="HQ337" s="63"/>
      <c r="HR337" s="63"/>
      <c r="HS337" s="63"/>
      <c r="HT337" s="63"/>
      <c r="HU337" s="63"/>
      <c r="HV337" s="63"/>
      <c r="HW337" s="63"/>
      <c r="HX337" s="63"/>
      <c r="HY337" s="63"/>
      <c r="HZ337" s="63"/>
      <c r="IA337" s="63"/>
      <c r="IB337" s="63"/>
      <c r="IC337" s="63"/>
      <c r="ID337" s="63"/>
      <c r="IE337" s="63"/>
    </row>
    <row r="338" spans="3:239" ht="17" hidden="1" customHeight="1" outlineLevel="1" x14ac:dyDescent="0.15">
      <c r="C338" t="str">
        <f t="shared" si="50"/>
        <v>R-422A</v>
      </c>
      <c r="D338" s="632" t="str">
        <f t="shared" si="51"/>
        <v>R-422A</v>
      </c>
      <c r="E338" s="633"/>
      <c r="F338" s="633"/>
      <c r="G338" s="633"/>
      <c r="H338" s="633"/>
      <c r="I338" s="633"/>
      <c r="J338" s="633"/>
      <c r="K338" s="634"/>
      <c r="L338" s="634"/>
      <c r="M338" s="634"/>
      <c r="N338" s="27"/>
      <c r="O338" s="622">
        <v>0.7</v>
      </c>
      <c r="P338" s="622">
        <v>0.7</v>
      </c>
      <c r="Q338" s="1136">
        <v>0.7</v>
      </c>
      <c r="R338" s="622">
        <v>0.5</v>
      </c>
      <c r="S338" s="622">
        <v>0.6</v>
      </c>
      <c r="T338" s="622">
        <v>0.6</v>
      </c>
      <c r="U338" s="622">
        <v>0.6</v>
      </c>
      <c r="AL338"/>
      <c r="AM338"/>
      <c r="BE338"/>
      <c r="BL338"/>
      <c r="ED338" s="63"/>
      <c r="EE338" s="63"/>
      <c r="EF338" s="63"/>
      <c r="EG338" s="63"/>
      <c r="EH338" s="63"/>
      <c r="EI338" s="63"/>
      <c r="EJ338" s="63"/>
      <c r="EK338" s="63"/>
      <c r="EL338" s="63"/>
      <c r="EM338" s="63"/>
      <c r="EN338" s="63"/>
      <c r="EO338" s="63"/>
      <c r="EP338" s="63"/>
      <c r="EQ338" s="63"/>
      <c r="ER338" s="63"/>
      <c r="ES338" s="63"/>
      <c r="ET338" s="63"/>
      <c r="EU338" s="63"/>
      <c r="EV338" s="63"/>
      <c r="EW338" s="63"/>
      <c r="EX338" s="63"/>
      <c r="EY338" s="63"/>
      <c r="EZ338" s="63"/>
      <c r="FA338" s="63"/>
      <c r="FB338" s="63"/>
      <c r="FC338" s="63"/>
      <c r="FD338" s="63"/>
      <c r="FE338" s="63"/>
      <c r="FF338" s="63"/>
      <c r="FG338" s="63"/>
      <c r="FH338" s="63"/>
      <c r="FI338" s="63"/>
      <c r="FJ338" s="63"/>
      <c r="FK338" s="63"/>
      <c r="FL338" s="63"/>
      <c r="FM338" s="63"/>
      <c r="FN338" s="63"/>
      <c r="FO338" s="63"/>
      <c r="FP338" s="63"/>
      <c r="FQ338" s="63"/>
      <c r="FR338" s="63"/>
      <c r="FS338" s="63"/>
      <c r="FT338" s="63"/>
      <c r="FU338" s="63"/>
      <c r="FV338" s="63"/>
      <c r="FW338" s="63"/>
      <c r="FX338" s="63"/>
      <c r="FY338" s="63"/>
      <c r="FZ338" s="63"/>
      <c r="GA338" s="63"/>
      <c r="GB338" s="63"/>
      <c r="GC338" s="63"/>
      <c r="GD338" s="63"/>
      <c r="GE338" s="63"/>
      <c r="GF338" s="63"/>
      <c r="GG338" s="63"/>
      <c r="GH338" s="63"/>
      <c r="GI338" s="63"/>
      <c r="GJ338" s="63"/>
      <c r="GK338" s="63"/>
      <c r="GL338" s="63"/>
      <c r="GM338" s="63"/>
      <c r="GN338" s="63"/>
      <c r="GO338" s="63"/>
      <c r="GP338" s="63"/>
      <c r="GQ338" s="63"/>
      <c r="GR338" s="63"/>
      <c r="GS338" s="63"/>
      <c r="GT338" s="63"/>
      <c r="GU338" s="63"/>
      <c r="GV338" s="63"/>
      <c r="GW338" s="63"/>
      <c r="GX338" s="63"/>
      <c r="GY338" s="63"/>
      <c r="GZ338" s="63"/>
      <c r="HA338" s="63"/>
      <c r="HB338" s="63"/>
      <c r="HC338" s="63"/>
      <c r="HD338" s="63"/>
      <c r="HE338" s="63"/>
      <c r="HF338" s="63"/>
      <c r="HG338" s="63"/>
      <c r="HH338" s="63"/>
      <c r="HI338" s="63"/>
      <c r="HJ338" s="63"/>
      <c r="HK338" s="63"/>
      <c r="HL338" s="63"/>
      <c r="HM338" s="63"/>
      <c r="HN338" s="63"/>
      <c r="HO338" s="63"/>
      <c r="HP338" s="63"/>
      <c r="HQ338" s="63"/>
      <c r="HR338" s="63"/>
      <c r="HS338" s="63"/>
      <c r="HT338" s="63"/>
      <c r="HU338" s="63"/>
      <c r="HV338" s="63"/>
      <c r="HW338" s="63"/>
      <c r="HX338" s="63"/>
      <c r="HY338" s="63"/>
      <c r="HZ338" s="63"/>
      <c r="IA338" s="63"/>
      <c r="IB338" s="63"/>
      <c r="IC338" s="63"/>
      <c r="ID338" s="63"/>
      <c r="IE338" s="63"/>
    </row>
    <row r="339" spans="3:239" ht="17" hidden="1" customHeight="1" outlineLevel="1" x14ac:dyDescent="0.15">
      <c r="C339" t="str">
        <f t="shared" si="50"/>
        <v>R-422D</v>
      </c>
      <c r="D339" s="632" t="str">
        <f t="shared" si="51"/>
        <v>R-422D</v>
      </c>
      <c r="E339" s="633"/>
      <c r="F339" s="633"/>
      <c r="G339" s="633"/>
      <c r="H339" s="633"/>
      <c r="I339" s="633"/>
      <c r="J339" s="633"/>
      <c r="K339" s="634"/>
      <c r="L339" s="634"/>
      <c r="M339" s="634"/>
      <c r="N339" s="27"/>
      <c r="O339" s="622">
        <v>0.7</v>
      </c>
      <c r="P339" s="622">
        <v>0.7</v>
      </c>
      <c r="Q339" s="1136">
        <v>0.7</v>
      </c>
      <c r="R339" s="622">
        <v>0.5</v>
      </c>
      <c r="S339" s="622">
        <v>0.6</v>
      </c>
      <c r="T339" s="622">
        <v>0.6</v>
      </c>
      <c r="U339" s="622">
        <v>0.6</v>
      </c>
      <c r="AL339"/>
      <c r="AM339"/>
      <c r="BE339"/>
      <c r="BL339"/>
      <c r="ED339" s="63"/>
      <c r="EE339" s="63"/>
      <c r="EF339" s="63"/>
      <c r="EG339" s="63"/>
      <c r="EH339" s="63"/>
      <c r="EI339" s="63"/>
      <c r="EJ339" s="63"/>
      <c r="EK339" s="63"/>
      <c r="EL339" s="63"/>
      <c r="EM339" s="63"/>
      <c r="EN339" s="63"/>
      <c r="EO339" s="63"/>
      <c r="EP339" s="63"/>
      <c r="EQ339" s="63"/>
      <c r="ER339" s="63"/>
      <c r="ES339" s="63"/>
      <c r="ET339" s="63"/>
      <c r="EU339" s="63"/>
      <c r="EV339" s="63"/>
      <c r="EW339" s="63"/>
      <c r="EX339" s="63"/>
      <c r="EY339" s="63"/>
      <c r="EZ339" s="63"/>
      <c r="FA339" s="63"/>
      <c r="FB339" s="63"/>
      <c r="FC339" s="63"/>
      <c r="FD339" s="63"/>
      <c r="FE339" s="63"/>
      <c r="FF339" s="63"/>
      <c r="FG339" s="63"/>
      <c r="FH339" s="63"/>
      <c r="FI339" s="63"/>
      <c r="FJ339" s="63"/>
      <c r="FK339" s="63"/>
      <c r="FL339" s="63"/>
      <c r="FM339" s="63"/>
      <c r="FN339" s="63"/>
      <c r="FO339" s="63"/>
      <c r="FP339" s="63"/>
      <c r="FQ339" s="63"/>
      <c r="FR339" s="63"/>
      <c r="FS339" s="63"/>
      <c r="FT339" s="63"/>
      <c r="FU339" s="63"/>
      <c r="FV339" s="63"/>
      <c r="FW339" s="63"/>
      <c r="FX339" s="63"/>
      <c r="FY339" s="63"/>
      <c r="FZ339" s="63"/>
      <c r="GA339" s="63"/>
      <c r="GB339" s="63"/>
      <c r="GC339" s="63"/>
      <c r="GD339" s="63"/>
      <c r="GE339" s="63"/>
      <c r="GF339" s="63"/>
      <c r="GG339" s="63"/>
      <c r="GH339" s="63"/>
      <c r="GI339" s="63"/>
      <c r="GJ339" s="63"/>
      <c r="GK339" s="63"/>
      <c r="GL339" s="63"/>
      <c r="GM339" s="63"/>
      <c r="GN339" s="63"/>
      <c r="GO339" s="63"/>
      <c r="GP339" s="63"/>
      <c r="GQ339" s="63"/>
      <c r="GR339" s="63"/>
      <c r="GS339" s="63"/>
      <c r="GT339" s="63"/>
      <c r="GU339" s="63"/>
      <c r="GV339" s="63"/>
      <c r="GW339" s="63"/>
      <c r="GX339" s="63"/>
      <c r="GY339" s="63"/>
      <c r="GZ339" s="63"/>
      <c r="HA339" s="63"/>
      <c r="HB339" s="63"/>
      <c r="HC339" s="63"/>
      <c r="HD339" s="63"/>
      <c r="HE339" s="63"/>
      <c r="HF339" s="63"/>
      <c r="HG339" s="63"/>
      <c r="HH339" s="63"/>
      <c r="HI339" s="63"/>
      <c r="HJ339" s="63"/>
      <c r="HK339" s="63"/>
      <c r="HL339" s="63"/>
      <c r="HM339" s="63"/>
      <c r="HN339" s="63"/>
      <c r="HO339" s="63"/>
      <c r="HP339" s="63"/>
      <c r="HQ339" s="63"/>
      <c r="HR339" s="63"/>
      <c r="HS339" s="63"/>
      <c r="HT339" s="63"/>
      <c r="HU339" s="63"/>
      <c r="HV339" s="63"/>
      <c r="HW339" s="63"/>
      <c r="HX339" s="63"/>
      <c r="HY339" s="63"/>
      <c r="HZ339" s="63"/>
      <c r="IA339" s="63"/>
      <c r="IB339" s="63"/>
      <c r="IC339" s="63"/>
      <c r="ID339" s="63"/>
      <c r="IE339" s="63"/>
    </row>
    <row r="340" spans="3:239" ht="17" hidden="1" customHeight="1" outlineLevel="1" x14ac:dyDescent="0.15">
      <c r="C340" t="str">
        <f t="shared" si="50"/>
        <v>R-437A</v>
      </c>
      <c r="D340" s="632" t="str">
        <f t="shared" si="51"/>
        <v>R-437A</v>
      </c>
      <c r="E340" s="633"/>
      <c r="F340" s="633"/>
      <c r="G340" s="633"/>
      <c r="H340" s="633"/>
      <c r="I340" s="633"/>
      <c r="J340" s="633"/>
      <c r="K340" s="634"/>
      <c r="L340" s="634"/>
      <c r="M340" s="634"/>
      <c r="N340" s="27"/>
      <c r="O340" s="622">
        <v>0.7</v>
      </c>
      <c r="P340" s="622">
        <v>0.7</v>
      </c>
      <c r="Q340" s="1136">
        <v>0.7</v>
      </c>
      <c r="R340" s="622">
        <v>0.5</v>
      </c>
      <c r="S340" s="622">
        <v>0.6</v>
      </c>
      <c r="T340" s="622">
        <v>0.6</v>
      </c>
      <c r="U340" s="622">
        <v>0.6</v>
      </c>
      <c r="AL340"/>
      <c r="AM340"/>
      <c r="BE340"/>
      <c r="BL340"/>
      <c r="ED340" s="63"/>
      <c r="EE340" s="63"/>
      <c r="EF340" s="63"/>
      <c r="EG340" s="63"/>
      <c r="EH340" s="63"/>
      <c r="EI340" s="63"/>
      <c r="EJ340" s="63"/>
      <c r="EK340" s="63"/>
      <c r="EL340" s="63"/>
      <c r="EM340" s="63"/>
      <c r="EN340" s="63"/>
      <c r="EO340" s="63"/>
      <c r="EP340" s="63"/>
      <c r="EQ340" s="63"/>
      <c r="ER340" s="63"/>
      <c r="ES340" s="63"/>
      <c r="ET340" s="63"/>
      <c r="EU340" s="63"/>
      <c r="EV340" s="63"/>
      <c r="EW340" s="63"/>
      <c r="EX340" s="63"/>
      <c r="EY340" s="63"/>
      <c r="EZ340" s="63"/>
      <c r="FA340" s="63"/>
      <c r="FB340" s="63"/>
      <c r="FC340" s="63"/>
      <c r="FD340" s="63"/>
      <c r="FE340" s="63"/>
      <c r="FF340" s="63"/>
      <c r="FG340" s="63"/>
      <c r="FH340" s="63"/>
      <c r="FI340" s="63"/>
      <c r="FJ340" s="63"/>
      <c r="FK340" s="63"/>
      <c r="FL340" s="63"/>
      <c r="FM340" s="63"/>
      <c r="FN340" s="63"/>
      <c r="FO340" s="63"/>
      <c r="FP340" s="63"/>
      <c r="FQ340" s="63"/>
      <c r="FR340" s="63"/>
      <c r="FS340" s="63"/>
      <c r="FT340" s="63"/>
      <c r="FU340" s="63"/>
      <c r="FV340" s="63"/>
      <c r="FW340" s="63"/>
      <c r="FX340" s="63"/>
      <c r="FY340" s="63"/>
      <c r="FZ340" s="63"/>
      <c r="GA340" s="63"/>
      <c r="GB340" s="63"/>
      <c r="GC340" s="63"/>
      <c r="GD340" s="63"/>
      <c r="GE340" s="63"/>
      <c r="GF340" s="63"/>
      <c r="GG340" s="63"/>
      <c r="GH340" s="63"/>
      <c r="GI340" s="63"/>
      <c r="GJ340" s="63"/>
      <c r="GK340" s="63"/>
      <c r="GL340" s="63"/>
      <c r="GM340" s="63"/>
      <c r="GN340" s="63"/>
      <c r="GO340" s="63"/>
      <c r="GP340" s="63"/>
      <c r="GQ340" s="63"/>
      <c r="GR340" s="63"/>
      <c r="GS340" s="63"/>
      <c r="GT340" s="63"/>
      <c r="GU340" s="63"/>
      <c r="GV340" s="63"/>
      <c r="GW340" s="63"/>
      <c r="GX340" s="63"/>
      <c r="GY340" s="63"/>
      <c r="GZ340" s="63"/>
      <c r="HA340" s="63"/>
      <c r="HB340" s="63"/>
      <c r="HC340" s="63"/>
      <c r="HD340" s="63"/>
      <c r="HE340" s="63"/>
      <c r="HF340" s="63"/>
      <c r="HG340" s="63"/>
      <c r="HH340" s="63"/>
      <c r="HI340" s="63"/>
      <c r="HJ340" s="63"/>
      <c r="HK340" s="63"/>
      <c r="HL340" s="63"/>
      <c r="HM340" s="63"/>
      <c r="HN340" s="63"/>
      <c r="HO340" s="63"/>
      <c r="HP340" s="63"/>
      <c r="HQ340" s="63"/>
      <c r="HR340" s="63"/>
      <c r="HS340" s="63"/>
      <c r="HT340" s="63"/>
      <c r="HU340" s="63"/>
      <c r="HV340" s="63"/>
      <c r="HW340" s="63"/>
      <c r="HX340" s="63"/>
      <c r="HY340" s="63"/>
      <c r="HZ340" s="63"/>
      <c r="IA340" s="63"/>
      <c r="IB340" s="63"/>
      <c r="IC340" s="63"/>
      <c r="ID340" s="63"/>
      <c r="IE340" s="63"/>
    </row>
    <row r="341" spans="3:239" ht="17" hidden="1" customHeight="1" outlineLevel="1" x14ac:dyDescent="0.15">
      <c r="C341" t="str">
        <f t="shared" si="50"/>
        <v>R-448A</v>
      </c>
      <c r="D341" s="632" t="str">
        <f t="shared" si="51"/>
        <v>R-448A</v>
      </c>
      <c r="E341" s="633"/>
      <c r="F341" s="633"/>
      <c r="G341" s="633"/>
      <c r="H341" s="633"/>
      <c r="I341" s="633"/>
      <c r="J341" s="633"/>
      <c r="K341" s="634"/>
      <c r="L341" s="634"/>
      <c r="M341" s="634"/>
      <c r="N341" s="27"/>
      <c r="O341" s="622">
        <v>0.7</v>
      </c>
      <c r="P341" s="622">
        <v>0.7</v>
      </c>
      <c r="Q341" s="1136">
        <v>0.7</v>
      </c>
      <c r="R341" s="622">
        <v>0.5</v>
      </c>
      <c r="S341" s="622">
        <v>0.6</v>
      </c>
      <c r="T341" s="622">
        <v>0.6</v>
      </c>
      <c r="U341" s="622">
        <v>0.6</v>
      </c>
      <c r="AL341"/>
      <c r="AM341"/>
      <c r="BE341"/>
      <c r="BL341"/>
      <c r="ED341" s="63"/>
      <c r="EE341" s="63"/>
      <c r="EF341" s="63"/>
      <c r="EG341" s="63"/>
      <c r="EH341" s="63"/>
      <c r="EI341" s="63"/>
      <c r="EJ341" s="63"/>
      <c r="EK341" s="63"/>
      <c r="EL341" s="63"/>
      <c r="EM341" s="63"/>
      <c r="EN341" s="63"/>
      <c r="EO341" s="63"/>
      <c r="EP341" s="63"/>
      <c r="EQ341" s="63"/>
      <c r="ER341" s="63"/>
      <c r="ES341" s="63"/>
      <c r="ET341" s="63"/>
      <c r="EU341" s="63"/>
      <c r="EV341" s="63"/>
      <c r="EW341" s="63"/>
      <c r="EX341" s="63"/>
      <c r="EY341" s="63"/>
      <c r="EZ341" s="63"/>
      <c r="FA341" s="63"/>
      <c r="FB341" s="63"/>
      <c r="FC341" s="63"/>
      <c r="FD341" s="63"/>
      <c r="FE341" s="63"/>
      <c r="FF341" s="63"/>
      <c r="FG341" s="63"/>
      <c r="FH341" s="63"/>
      <c r="FI341" s="63"/>
      <c r="FJ341" s="63"/>
      <c r="FK341" s="63"/>
      <c r="FL341" s="63"/>
      <c r="FM341" s="63"/>
      <c r="FN341" s="63"/>
      <c r="FO341" s="63"/>
      <c r="FP341" s="63"/>
      <c r="FQ341" s="63"/>
      <c r="FR341" s="63"/>
      <c r="FS341" s="63"/>
      <c r="FT341" s="63"/>
      <c r="FU341" s="63"/>
      <c r="FV341" s="63"/>
      <c r="FW341" s="63"/>
      <c r="FX341" s="63"/>
      <c r="FY341" s="63"/>
      <c r="FZ341" s="63"/>
      <c r="GA341" s="63"/>
      <c r="GB341" s="63"/>
      <c r="GC341" s="63"/>
      <c r="GD341" s="63"/>
      <c r="GE341" s="63"/>
      <c r="GF341" s="63"/>
      <c r="GG341" s="63"/>
      <c r="GH341" s="63"/>
      <c r="GI341" s="63"/>
      <c r="GJ341" s="63"/>
      <c r="GK341" s="63"/>
      <c r="GL341" s="63"/>
      <c r="GM341" s="63"/>
      <c r="GN341" s="63"/>
      <c r="GO341" s="63"/>
      <c r="GP341" s="63"/>
      <c r="GQ341" s="63"/>
      <c r="GR341" s="63"/>
      <c r="GS341" s="63"/>
      <c r="GT341" s="63"/>
      <c r="GU341" s="63"/>
      <c r="GV341" s="63"/>
      <c r="GW341" s="63"/>
      <c r="GX341" s="63"/>
      <c r="GY341" s="63"/>
      <c r="GZ341" s="63"/>
      <c r="HA341" s="63"/>
      <c r="HB341" s="63"/>
      <c r="HC341" s="63"/>
      <c r="HD341" s="63"/>
      <c r="HE341" s="63"/>
      <c r="HF341" s="63"/>
      <c r="HG341" s="63"/>
      <c r="HH341" s="63"/>
      <c r="HI341" s="63"/>
      <c r="HJ341" s="63"/>
      <c r="HK341" s="63"/>
      <c r="HL341" s="63"/>
      <c r="HM341" s="63"/>
      <c r="HN341" s="63"/>
      <c r="HO341" s="63"/>
      <c r="HP341" s="63"/>
      <c r="HQ341" s="63"/>
      <c r="HR341" s="63"/>
      <c r="HS341" s="63"/>
      <c r="HT341" s="63"/>
      <c r="HU341" s="63"/>
      <c r="HV341" s="63"/>
      <c r="HW341" s="63"/>
      <c r="HX341" s="63"/>
      <c r="HY341" s="63"/>
      <c r="HZ341" s="63"/>
      <c r="IA341" s="63"/>
      <c r="IB341" s="63"/>
      <c r="IC341" s="63"/>
      <c r="ID341" s="63"/>
      <c r="IE341" s="63"/>
    </row>
    <row r="342" spans="3:239" ht="17" hidden="1" customHeight="1" outlineLevel="1" x14ac:dyDescent="0.15">
      <c r="C342" t="str">
        <f t="shared" si="50"/>
        <v>R-449A</v>
      </c>
      <c r="D342" s="632" t="str">
        <f t="shared" si="51"/>
        <v>R-449A</v>
      </c>
      <c r="E342" s="633"/>
      <c r="F342" s="633"/>
      <c r="G342" s="633"/>
      <c r="H342" s="633"/>
      <c r="I342" s="633"/>
      <c r="J342" s="633"/>
      <c r="K342" s="634"/>
      <c r="L342" s="634"/>
      <c r="M342" s="634"/>
      <c r="N342" s="27"/>
      <c r="O342" s="622">
        <v>0.7</v>
      </c>
      <c r="P342" s="622">
        <v>0.7</v>
      </c>
      <c r="Q342" s="1136">
        <v>0.7</v>
      </c>
      <c r="R342" s="622">
        <v>0.5</v>
      </c>
      <c r="S342" s="622">
        <v>0.6</v>
      </c>
      <c r="T342" s="622">
        <v>0.6</v>
      </c>
      <c r="U342" s="622">
        <v>0.6</v>
      </c>
      <c r="AL342"/>
      <c r="AM342"/>
      <c r="BE342"/>
      <c r="BL342"/>
      <c r="ED342" s="63"/>
      <c r="EE342" s="63"/>
      <c r="EF342" s="63"/>
      <c r="EG342" s="63"/>
      <c r="EH342" s="63"/>
      <c r="EI342" s="63"/>
      <c r="EJ342" s="63"/>
      <c r="EK342" s="63"/>
      <c r="EL342" s="63"/>
      <c r="EM342" s="63"/>
      <c r="EN342" s="63"/>
      <c r="EO342" s="63"/>
      <c r="EP342" s="63"/>
      <c r="EQ342" s="63"/>
      <c r="ER342" s="63"/>
      <c r="ES342" s="63"/>
      <c r="ET342" s="63"/>
      <c r="EU342" s="63"/>
      <c r="EV342" s="63"/>
      <c r="EW342" s="63"/>
      <c r="EX342" s="63"/>
      <c r="EY342" s="63"/>
      <c r="EZ342" s="63"/>
      <c r="FA342" s="63"/>
      <c r="FB342" s="63"/>
      <c r="FC342" s="63"/>
      <c r="FD342" s="63"/>
      <c r="FE342" s="63"/>
      <c r="FF342" s="63"/>
      <c r="FG342" s="63"/>
      <c r="FH342" s="63"/>
      <c r="FI342" s="63"/>
      <c r="FJ342" s="63"/>
      <c r="FK342" s="63"/>
      <c r="FL342" s="63"/>
      <c r="FM342" s="63"/>
      <c r="FN342" s="63"/>
      <c r="FO342" s="63"/>
      <c r="FP342" s="63"/>
      <c r="FQ342" s="63"/>
      <c r="FR342" s="63"/>
      <c r="FS342" s="63"/>
      <c r="FT342" s="63"/>
      <c r="FU342" s="63"/>
      <c r="FV342" s="63"/>
      <c r="FW342" s="63"/>
      <c r="FX342" s="63"/>
      <c r="FY342" s="63"/>
      <c r="FZ342" s="63"/>
      <c r="GA342" s="63"/>
      <c r="GB342" s="63"/>
      <c r="GC342" s="63"/>
      <c r="GD342" s="63"/>
      <c r="GE342" s="63"/>
      <c r="GF342" s="63"/>
      <c r="GG342" s="63"/>
      <c r="GH342" s="63"/>
      <c r="GI342" s="63"/>
      <c r="GJ342" s="63"/>
      <c r="GK342" s="63"/>
      <c r="GL342" s="63"/>
      <c r="GM342" s="63"/>
      <c r="GN342" s="63"/>
      <c r="GO342" s="63"/>
      <c r="GP342" s="63"/>
      <c r="GQ342" s="63"/>
      <c r="GR342" s="63"/>
      <c r="GS342" s="63"/>
      <c r="GT342" s="63"/>
      <c r="GU342" s="63"/>
      <c r="GV342" s="63"/>
      <c r="GW342" s="63"/>
      <c r="GX342" s="63"/>
      <c r="GY342" s="63"/>
      <c r="GZ342" s="63"/>
      <c r="HA342" s="63"/>
      <c r="HB342" s="63"/>
      <c r="HC342" s="63"/>
      <c r="HD342" s="63"/>
      <c r="HE342" s="63"/>
      <c r="HF342" s="63"/>
      <c r="HG342" s="63"/>
      <c r="HH342" s="63"/>
      <c r="HI342" s="63"/>
      <c r="HJ342" s="63"/>
      <c r="HK342" s="63"/>
      <c r="HL342" s="63"/>
      <c r="HM342" s="63"/>
      <c r="HN342" s="63"/>
      <c r="HO342" s="63"/>
      <c r="HP342" s="63"/>
      <c r="HQ342" s="63"/>
      <c r="HR342" s="63"/>
      <c r="HS342" s="63"/>
      <c r="HT342" s="63"/>
      <c r="HU342" s="63"/>
      <c r="HV342" s="63"/>
      <c r="HW342" s="63"/>
      <c r="HX342" s="63"/>
      <c r="HY342" s="63"/>
      <c r="HZ342" s="63"/>
      <c r="IA342" s="63"/>
      <c r="IB342" s="63"/>
      <c r="IC342" s="63"/>
      <c r="ID342" s="63"/>
      <c r="IE342" s="63"/>
    </row>
    <row r="343" spans="3:239" ht="17" hidden="1" customHeight="1" outlineLevel="1" x14ac:dyDescent="0.15">
      <c r="C343" t="str">
        <f t="shared" si="50"/>
        <v>R-450A</v>
      </c>
      <c r="D343" s="632" t="str">
        <f t="shared" si="51"/>
        <v>R-450A</v>
      </c>
      <c r="E343" s="633"/>
      <c r="F343" s="633"/>
      <c r="G343" s="633"/>
      <c r="H343" s="633"/>
      <c r="I343" s="633"/>
      <c r="J343" s="633"/>
      <c r="K343" s="634"/>
      <c r="L343" s="634"/>
      <c r="M343" s="634"/>
      <c r="N343" s="27"/>
      <c r="O343" s="622">
        <v>0.7</v>
      </c>
      <c r="P343" s="622">
        <v>0.7</v>
      </c>
      <c r="Q343" s="1136">
        <v>0.7</v>
      </c>
      <c r="R343" s="622">
        <v>0.5</v>
      </c>
      <c r="S343" s="622">
        <v>0.6</v>
      </c>
      <c r="T343" s="622">
        <v>0.6</v>
      </c>
      <c r="U343" s="622">
        <v>0.6</v>
      </c>
      <c r="AL343"/>
      <c r="AM343"/>
      <c r="BE343"/>
      <c r="BL343"/>
      <c r="ED343" s="63"/>
      <c r="EE343" s="63"/>
      <c r="EF343" s="63"/>
      <c r="EG343" s="63"/>
      <c r="EH343" s="63"/>
      <c r="EI343" s="63"/>
      <c r="EJ343" s="63"/>
      <c r="EK343" s="63"/>
      <c r="EL343" s="63"/>
      <c r="EM343" s="63"/>
      <c r="EN343" s="63"/>
      <c r="EO343" s="63"/>
      <c r="EP343" s="63"/>
      <c r="EQ343" s="63"/>
      <c r="ER343" s="63"/>
      <c r="ES343" s="63"/>
      <c r="ET343" s="63"/>
      <c r="EU343" s="63"/>
      <c r="EV343" s="63"/>
      <c r="EW343" s="63"/>
      <c r="EX343" s="63"/>
      <c r="EY343" s="63"/>
      <c r="EZ343" s="63"/>
      <c r="FA343" s="63"/>
      <c r="FB343" s="63"/>
      <c r="FC343" s="63"/>
      <c r="FD343" s="63"/>
      <c r="FE343" s="63"/>
      <c r="FF343" s="63"/>
      <c r="FG343" s="63"/>
      <c r="FH343" s="63"/>
      <c r="FI343" s="63"/>
      <c r="FJ343" s="63"/>
      <c r="FK343" s="63"/>
      <c r="FL343" s="63"/>
      <c r="FM343" s="63"/>
      <c r="FN343" s="63"/>
      <c r="FO343" s="63"/>
      <c r="FP343" s="63"/>
      <c r="FQ343" s="63"/>
      <c r="FR343" s="63"/>
      <c r="FS343" s="63"/>
      <c r="FT343" s="63"/>
      <c r="FU343" s="63"/>
      <c r="FV343" s="63"/>
      <c r="FW343" s="63"/>
      <c r="FX343" s="63"/>
      <c r="FY343" s="63"/>
      <c r="FZ343" s="63"/>
      <c r="GA343" s="63"/>
      <c r="GB343" s="63"/>
      <c r="GC343" s="63"/>
      <c r="GD343" s="63"/>
      <c r="GE343" s="63"/>
      <c r="GF343" s="63"/>
      <c r="GG343" s="63"/>
      <c r="GH343" s="63"/>
      <c r="GI343" s="63"/>
      <c r="GJ343" s="63"/>
      <c r="GK343" s="63"/>
      <c r="GL343" s="63"/>
      <c r="GM343" s="63"/>
      <c r="GN343" s="63"/>
      <c r="GO343" s="63"/>
      <c r="GP343" s="63"/>
      <c r="GQ343" s="63"/>
      <c r="GR343" s="63"/>
      <c r="GS343" s="63"/>
      <c r="GT343" s="63"/>
      <c r="GU343" s="63"/>
      <c r="GV343" s="63"/>
      <c r="GW343" s="63"/>
      <c r="GX343" s="63"/>
      <c r="GY343" s="63"/>
      <c r="GZ343" s="63"/>
      <c r="HA343" s="63"/>
      <c r="HB343" s="63"/>
      <c r="HC343" s="63"/>
      <c r="HD343" s="63"/>
      <c r="HE343" s="63"/>
      <c r="HF343" s="63"/>
      <c r="HG343" s="63"/>
      <c r="HH343" s="63"/>
      <c r="HI343" s="63"/>
      <c r="HJ343" s="63"/>
      <c r="HK343" s="63"/>
      <c r="HL343" s="63"/>
      <c r="HM343" s="63"/>
      <c r="HN343" s="63"/>
      <c r="HO343" s="63"/>
      <c r="HP343" s="63"/>
      <c r="HQ343" s="63"/>
      <c r="HR343" s="63"/>
      <c r="HS343" s="63"/>
      <c r="HT343" s="63"/>
      <c r="HU343" s="63"/>
      <c r="HV343" s="63"/>
      <c r="HW343" s="63"/>
      <c r="HX343" s="63"/>
      <c r="HY343" s="63"/>
      <c r="HZ343" s="63"/>
      <c r="IA343" s="63"/>
      <c r="IB343" s="63"/>
      <c r="IC343" s="63"/>
      <c r="ID343" s="63"/>
      <c r="IE343" s="63"/>
    </row>
    <row r="344" spans="3:239" ht="17" hidden="1" customHeight="1" outlineLevel="1" x14ac:dyDescent="0.15">
      <c r="C344" t="str">
        <f t="shared" si="50"/>
        <v>R-452A</v>
      </c>
      <c r="D344" s="632" t="str">
        <f t="shared" si="51"/>
        <v>R-452A</v>
      </c>
      <c r="E344" s="633"/>
      <c r="F344" s="633"/>
      <c r="G344" s="633"/>
      <c r="H344" s="633"/>
      <c r="I344" s="633"/>
      <c r="J344" s="633"/>
      <c r="K344" s="634"/>
      <c r="L344" s="634"/>
      <c r="M344" s="634"/>
      <c r="N344" s="27"/>
      <c r="O344" s="622">
        <v>0.7</v>
      </c>
      <c r="P344" s="622">
        <v>0.7</v>
      </c>
      <c r="Q344" s="1136">
        <v>0.7</v>
      </c>
      <c r="R344" s="622">
        <v>0.5</v>
      </c>
      <c r="S344" s="622">
        <v>0.6</v>
      </c>
      <c r="T344" s="622">
        <v>0.6</v>
      </c>
      <c r="U344" s="622">
        <v>0.6</v>
      </c>
      <c r="AL344"/>
      <c r="AM344"/>
      <c r="BE344"/>
      <c r="BL344"/>
      <c r="ED344" s="63"/>
      <c r="EE344" s="63"/>
      <c r="EF344" s="63"/>
      <c r="EG344" s="63"/>
      <c r="EH344" s="63"/>
      <c r="EI344" s="63"/>
      <c r="EJ344" s="63"/>
      <c r="EK344" s="63"/>
      <c r="EL344" s="63"/>
      <c r="EM344" s="63"/>
      <c r="EN344" s="63"/>
      <c r="EO344" s="63"/>
      <c r="EP344" s="63"/>
      <c r="EQ344" s="63"/>
      <c r="ER344" s="63"/>
      <c r="ES344" s="63"/>
      <c r="ET344" s="63"/>
      <c r="EU344" s="63"/>
      <c r="EV344" s="63"/>
      <c r="EW344" s="63"/>
      <c r="EX344" s="63"/>
      <c r="EY344" s="63"/>
      <c r="EZ344" s="63"/>
      <c r="FA344" s="63"/>
      <c r="FB344" s="63"/>
      <c r="FC344" s="63"/>
      <c r="FD344" s="63"/>
      <c r="FE344" s="63"/>
      <c r="FF344" s="63"/>
      <c r="FG344" s="63"/>
      <c r="FH344" s="63"/>
      <c r="FI344" s="63"/>
      <c r="FJ344" s="63"/>
      <c r="FK344" s="63"/>
      <c r="FL344" s="63"/>
      <c r="FM344" s="63"/>
      <c r="FN344" s="63"/>
      <c r="FO344" s="63"/>
      <c r="FP344" s="63"/>
      <c r="FQ344" s="63"/>
      <c r="FR344" s="63"/>
      <c r="FS344" s="63"/>
      <c r="FT344" s="63"/>
      <c r="FU344" s="63"/>
      <c r="FV344" s="63"/>
      <c r="FW344" s="63"/>
      <c r="FX344" s="63"/>
      <c r="FY344" s="63"/>
      <c r="FZ344" s="63"/>
      <c r="GA344" s="63"/>
      <c r="GB344" s="63"/>
      <c r="GC344" s="63"/>
      <c r="GD344" s="63"/>
      <c r="GE344" s="63"/>
      <c r="GF344" s="63"/>
      <c r="GG344" s="63"/>
      <c r="GH344" s="63"/>
      <c r="GI344" s="63"/>
      <c r="GJ344" s="63"/>
      <c r="GK344" s="63"/>
      <c r="GL344" s="63"/>
      <c r="GM344" s="63"/>
      <c r="GN344" s="63"/>
      <c r="GO344" s="63"/>
      <c r="GP344" s="63"/>
      <c r="GQ344" s="63"/>
      <c r="GR344" s="63"/>
      <c r="GS344" s="63"/>
      <c r="GT344" s="63"/>
      <c r="GU344" s="63"/>
      <c r="GV344" s="63"/>
      <c r="GW344" s="63"/>
      <c r="GX344" s="63"/>
      <c r="GY344" s="63"/>
      <c r="GZ344" s="63"/>
      <c r="HA344" s="63"/>
      <c r="HB344" s="63"/>
      <c r="HC344" s="63"/>
      <c r="HD344" s="63"/>
      <c r="HE344" s="63"/>
      <c r="HF344" s="63"/>
      <c r="HG344" s="63"/>
      <c r="HH344" s="63"/>
      <c r="HI344" s="63"/>
      <c r="HJ344" s="63"/>
      <c r="HK344" s="63"/>
      <c r="HL344" s="63"/>
      <c r="HM344" s="63"/>
      <c r="HN344" s="63"/>
      <c r="HO344" s="63"/>
      <c r="HP344" s="63"/>
      <c r="HQ344" s="63"/>
      <c r="HR344" s="63"/>
      <c r="HS344" s="63"/>
      <c r="HT344" s="63"/>
      <c r="HU344" s="63"/>
      <c r="HV344" s="63"/>
      <c r="HW344" s="63"/>
      <c r="HX344" s="63"/>
      <c r="HY344" s="63"/>
      <c r="HZ344" s="63"/>
      <c r="IA344" s="63"/>
      <c r="IB344" s="63"/>
      <c r="IC344" s="63"/>
      <c r="ID344" s="63"/>
      <c r="IE344" s="63"/>
    </row>
    <row r="345" spans="3:239" ht="17" hidden="1" customHeight="1" outlineLevel="1" x14ac:dyDescent="0.15">
      <c r="C345" t="str">
        <f t="shared" si="50"/>
        <v>R-454C</v>
      </c>
      <c r="D345" s="632" t="str">
        <f t="shared" si="51"/>
        <v>R-454C</v>
      </c>
      <c r="E345" s="633"/>
      <c r="F345" s="633"/>
      <c r="G345" s="633"/>
      <c r="H345" s="633"/>
      <c r="I345" s="633"/>
      <c r="J345" s="633"/>
      <c r="K345" s="634"/>
      <c r="L345" s="634"/>
      <c r="M345" s="634"/>
      <c r="N345" s="27"/>
      <c r="O345" s="622">
        <v>0.7</v>
      </c>
      <c r="P345" s="622">
        <v>0.7</v>
      </c>
      <c r="Q345" s="1136">
        <v>0.7</v>
      </c>
      <c r="R345" s="622">
        <v>0.5</v>
      </c>
      <c r="S345" s="622">
        <v>0.6</v>
      </c>
      <c r="T345" s="622">
        <v>0.6</v>
      </c>
      <c r="U345" s="622">
        <v>0.6</v>
      </c>
      <c r="AL345"/>
      <c r="AM345"/>
      <c r="BE345"/>
      <c r="BL345"/>
      <c r="ED345" s="63"/>
      <c r="EE345" s="63"/>
      <c r="EF345" s="63"/>
      <c r="EG345" s="63"/>
      <c r="EH345" s="63"/>
      <c r="EI345" s="63"/>
      <c r="EJ345" s="63"/>
      <c r="EK345" s="63"/>
      <c r="EL345" s="63"/>
      <c r="EM345" s="63"/>
      <c r="EN345" s="63"/>
      <c r="EO345" s="63"/>
      <c r="EP345" s="63"/>
      <c r="EQ345" s="63"/>
      <c r="ER345" s="63"/>
      <c r="ES345" s="63"/>
      <c r="ET345" s="63"/>
      <c r="EU345" s="63"/>
      <c r="EV345" s="63"/>
      <c r="EW345" s="63"/>
      <c r="EX345" s="63"/>
      <c r="EY345" s="63"/>
      <c r="EZ345" s="63"/>
      <c r="FA345" s="63"/>
      <c r="FB345" s="63"/>
      <c r="FC345" s="63"/>
      <c r="FD345" s="63"/>
      <c r="FE345" s="63"/>
      <c r="FF345" s="63"/>
      <c r="FG345" s="63"/>
      <c r="FH345" s="63"/>
      <c r="FI345" s="63"/>
      <c r="FJ345" s="63"/>
      <c r="FK345" s="63"/>
      <c r="FL345" s="63"/>
      <c r="FM345" s="63"/>
      <c r="FN345" s="63"/>
      <c r="FO345" s="63"/>
      <c r="FP345" s="63"/>
      <c r="FQ345" s="63"/>
      <c r="FR345" s="63"/>
      <c r="FS345" s="63"/>
      <c r="FT345" s="63"/>
      <c r="FU345" s="63"/>
      <c r="FV345" s="63"/>
      <c r="FW345" s="63"/>
      <c r="FX345" s="63"/>
      <c r="FY345" s="63"/>
      <c r="FZ345" s="63"/>
      <c r="GA345" s="63"/>
      <c r="GB345" s="63"/>
      <c r="GC345" s="63"/>
      <c r="GD345" s="63"/>
      <c r="GE345" s="63"/>
      <c r="GF345" s="63"/>
      <c r="GG345" s="63"/>
      <c r="GH345" s="63"/>
      <c r="GI345" s="63"/>
      <c r="GJ345" s="63"/>
      <c r="GK345" s="63"/>
      <c r="GL345" s="63"/>
      <c r="GM345" s="63"/>
      <c r="GN345" s="63"/>
      <c r="GO345" s="63"/>
      <c r="GP345" s="63"/>
      <c r="GQ345" s="63"/>
      <c r="GR345" s="63"/>
      <c r="GS345" s="63"/>
      <c r="GT345" s="63"/>
      <c r="GU345" s="63"/>
      <c r="GV345" s="63"/>
      <c r="GW345" s="63"/>
      <c r="GX345" s="63"/>
      <c r="GY345" s="63"/>
      <c r="GZ345" s="63"/>
      <c r="HA345" s="63"/>
      <c r="HB345" s="63"/>
      <c r="HC345" s="63"/>
      <c r="HD345" s="63"/>
      <c r="HE345" s="63"/>
      <c r="HF345" s="63"/>
      <c r="HG345" s="63"/>
      <c r="HH345" s="63"/>
      <c r="HI345" s="63"/>
      <c r="HJ345" s="63"/>
      <c r="HK345" s="63"/>
      <c r="HL345" s="63"/>
      <c r="HM345" s="63"/>
      <c r="HN345" s="63"/>
      <c r="HO345" s="63"/>
      <c r="HP345" s="63"/>
      <c r="HQ345" s="63"/>
      <c r="HR345" s="63"/>
      <c r="HS345" s="63"/>
      <c r="HT345" s="63"/>
      <c r="HU345" s="63"/>
      <c r="HV345" s="63"/>
      <c r="HW345" s="63"/>
      <c r="HX345" s="63"/>
      <c r="HY345" s="63"/>
      <c r="HZ345" s="63"/>
      <c r="IA345" s="63"/>
      <c r="IB345" s="63"/>
      <c r="IC345" s="63"/>
      <c r="ID345" s="63"/>
      <c r="IE345" s="63"/>
    </row>
    <row r="346" spans="3:239" ht="17" hidden="1" customHeight="1" outlineLevel="1" x14ac:dyDescent="0.15">
      <c r="C346" t="str">
        <f t="shared" si="50"/>
        <v>R-507 A</v>
      </c>
      <c r="D346" s="632" t="str">
        <f t="shared" si="51"/>
        <v>R-507 A</v>
      </c>
      <c r="E346" s="633"/>
      <c r="F346" s="633"/>
      <c r="G346" s="633"/>
      <c r="H346" s="633"/>
      <c r="I346" s="633"/>
      <c r="J346" s="633"/>
      <c r="K346" s="634"/>
      <c r="L346" s="634"/>
      <c r="M346" s="634"/>
      <c r="N346" s="27"/>
      <c r="O346" s="622">
        <v>0.7</v>
      </c>
      <c r="P346" s="622">
        <v>0.7</v>
      </c>
      <c r="Q346" s="1136">
        <v>0.7</v>
      </c>
      <c r="R346" s="622">
        <v>0.5</v>
      </c>
      <c r="S346" s="622">
        <v>0.6</v>
      </c>
      <c r="T346" s="622">
        <v>0.6</v>
      </c>
      <c r="U346" s="622">
        <v>0.6</v>
      </c>
      <c r="AL346"/>
      <c r="AM346"/>
      <c r="BE346"/>
      <c r="BL346"/>
      <c r="ED346" s="63"/>
      <c r="EE346" s="63"/>
      <c r="EF346" s="63"/>
      <c r="EG346" s="63"/>
      <c r="EH346" s="63"/>
      <c r="EI346" s="63"/>
      <c r="EJ346" s="63"/>
      <c r="EK346" s="63"/>
      <c r="EL346" s="63"/>
      <c r="EM346" s="63"/>
      <c r="EN346" s="63"/>
      <c r="EO346" s="63"/>
      <c r="EP346" s="63"/>
      <c r="EQ346" s="63"/>
      <c r="ER346" s="63"/>
      <c r="ES346" s="63"/>
      <c r="ET346" s="63"/>
      <c r="EU346" s="63"/>
      <c r="EV346" s="63"/>
      <c r="EW346" s="63"/>
      <c r="EX346" s="63"/>
      <c r="EY346" s="63"/>
      <c r="EZ346" s="63"/>
      <c r="FA346" s="63"/>
      <c r="FB346" s="63"/>
      <c r="FC346" s="63"/>
      <c r="FD346" s="63"/>
      <c r="FE346" s="63"/>
      <c r="FF346" s="63"/>
      <c r="FG346" s="63"/>
      <c r="FH346" s="63"/>
      <c r="FI346" s="63"/>
      <c r="FJ346" s="63"/>
      <c r="FK346" s="63"/>
      <c r="FL346" s="63"/>
      <c r="FM346" s="63"/>
      <c r="FN346" s="63"/>
      <c r="FO346" s="63"/>
      <c r="FP346" s="63"/>
      <c r="FQ346" s="63"/>
      <c r="FR346" s="63"/>
      <c r="FS346" s="63"/>
      <c r="FT346" s="63"/>
      <c r="FU346" s="63"/>
      <c r="FV346" s="63"/>
      <c r="FW346" s="63"/>
      <c r="FX346" s="63"/>
      <c r="FY346" s="63"/>
      <c r="FZ346" s="63"/>
      <c r="GA346" s="63"/>
      <c r="GB346" s="63"/>
      <c r="GC346" s="63"/>
      <c r="GD346" s="63"/>
      <c r="GE346" s="63"/>
      <c r="GF346" s="63"/>
      <c r="GG346" s="63"/>
      <c r="GH346" s="63"/>
      <c r="GI346" s="63"/>
      <c r="GJ346" s="63"/>
      <c r="GK346" s="63"/>
      <c r="GL346" s="63"/>
      <c r="GM346" s="63"/>
      <c r="GN346" s="63"/>
      <c r="GO346" s="63"/>
      <c r="GP346" s="63"/>
      <c r="GQ346" s="63"/>
      <c r="GR346" s="63"/>
      <c r="GS346" s="63"/>
      <c r="GT346" s="63"/>
      <c r="GU346" s="63"/>
      <c r="GV346" s="63"/>
      <c r="GW346" s="63"/>
      <c r="GX346" s="63"/>
      <c r="GY346" s="63"/>
      <c r="GZ346" s="63"/>
      <c r="HA346" s="63"/>
      <c r="HB346" s="63"/>
      <c r="HC346" s="63"/>
      <c r="HD346" s="63"/>
      <c r="HE346" s="63"/>
      <c r="HF346" s="63"/>
      <c r="HG346" s="63"/>
      <c r="HH346" s="63"/>
      <c r="HI346" s="63"/>
      <c r="HJ346" s="63"/>
      <c r="HK346" s="63"/>
      <c r="HL346" s="63"/>
      <c r="HM346" s="63"/>
      <c r="HN346" s="63"/>
      <c r="HO346" s="63"/>
      <c r="HP346" s="63"/>
      <c r="HQ346" s="63"/>
      <c r="HR346" s="63"/>
      <c r="HS346" s="63"/>
      <c r="HT346" s="63"/>
      <c r="HU346" s="63"/>
      <c r="HV346" s="63"/>
      <c r="HW346" s="63"/>
      <c r="HX346" s="63"/>
      <c r="HY346" s="63"/>
      <c r="HZ346" s="63"/>
      <c r="IA346" s="63"/>
      <c r="IB346" s="63"/>
      <c r="IC346" s="63"/>
      <c r="ID346" s="63"/>
      <c r="IE346" s="63"/>
    </row>
    <row r="347" spans="3:239" ht="17" hidden="1" customHeight="1" outlineLevel="1" x14ac:dyDescent="0.15">
      <c r="C347" t="str">
        <f t="shared" si="50"/>
        <v>R-513 A</v>
      </c>
      <c r="D347" s="632" t="str">
        <f t="shared" si="51"/>
        <v>R-513 A</v>
      </c>
      <c r="E347" s="633"/>
      <c r="F347" s="633"/>
      <c r="G347" s="633"/>
      <c r="H347" s="633"/>
      <c r="I347" s="633"/>
      <c r="J347" s="633"/>
      <c r="K347" s="634"/>
      <c r="L347" s="634"/>
      <c r="M347" s="634"/>
      <c r="N347" s="27"/>
      <c r="O347" s="622">
        <v>0.7</v>
      </c>
      <c r="P347" s="622">
        <v>0.7</v>
      </c>
      <c r="Q347" s="1136">
        <v>0.7</v>
      </c>
      <c r="R347" s="622">
        <v>0.5</v>
      </c>
      <c r="S347" s="622">
        <v>0.6</v>
      </c>
      <c r="T347" s="622">
        <v>0.6</v>
      </c>
      <c r="U347" s="622">
        <v>0.6</v>
      </c>
      <c r="AL347"/>
      <c r="AM347"/>
      <c r="BE347"/>
      <c r="BL347"/>
      <c r="ED347" s="63"/>
      <c r="EE347" s="63"/>
      <c r="EF347" s="63"/>
      <c r="EG347" s="63"/>
      <c r="EH347" s="63"/>
      <c r="EI347" s="63"/>
      <c r="EJ347" s="63"/>
      <c r="EK347" s="63"/>
      <c r="EL347" s="63"/>
      <c r="EM347" s="63"/>
      <c r="EN347" s="63"/>
      <c r="EO347" s="63"/>
      <c r="EP347" s="63"/>
      <c r="EQ347" s="63"/>
      <c r="ER347" s="63"/>
      <c r="ES347" s="63"/>
      <c r="ET347" s="63"/>
      <c r="EU347" s="63"/>
      <c r="EV347" s="63"/>
      <c r="EW347" s="63"/>
      <c r="EX347" s="63"/>
      <c r="EY347" s="63"/>
      <c r="EZ347" s="63"/>
      <c r="FA347" s="63"/>
      <c r="FB347" s="63"/>
      <c r="FC347" s="63"/>
      <c r="FD347" s="63"/>
      <c r="FE347" s="63"/>
      <c r="FF347" s="63"/>
      <c r="FG347" s="63"/>
      <c r="FH347" s="63"/>
      <c r="FI347" s="63"/>
      <c r="FJ347" s="63"/>
      <c r="FK347" s="63"/>
      <c r="FL347" s="63"/>
      <c r="FM347" s="63"/>
      <c r="FN347" s="63"/>
      <c r="FO347" s="63"/>
      <c r="FP347" s="63"/>
      <c r="FQ347" s="63"/>
      <c r="FR347" s="63"/>
      <c r="FS347" s="63"/>
      <c r="FT347" s="63"/>
      <c r="FU347" s="63"/>
      <c r="FV347" s="63"/>
      <c r="FW347" s="63"/>
      <c r="FX347" s="63"/>
      <c r="FY347" s="63"/>
      <c r="FZ347" s="63"/>
      <c r="GA347" s="63"/>
      <c r="GB347" s="63"/>
      <c r="GC347" s="63"/>
      <c r="GD347" s="63"/>
      <c r="GE347" s="63"/>
      <c r="GF347" s="63"/>
      <c r="GG347" s="63"/>
      <c r="GH347" s="63"/>
      <c r="GI347" s="63"/>
      <c r="GJ347" s="63"/>
      <c r="GK347" s="63"/>
      <c r="GL347" s="63"/>
      <c r="GM347" s="63"/>
      <c r="GN347" s="63"/>
      <c r="GO347" s="63"/>
      <c r="GP347" s="63"/>
      <c r="GQ347" s="63"/>
      <c r="GR347" s="63"/>
      <c r="GS347" s="63"/>
      <c r="GT347" s="63"/>
      <c r="GU347" s="63"/>
      <c r="GV347" s="63"/>
      <c r="GW347" s="63"/>
      <c r="GX347" s="63"/>
      <c r="GY347" s="63"/>
      <c r="GZ347" s="63"/>
      <c r="HA347" s="63"/>
      <c r="HB347" s="63"/>
      <c r="HC347" s="63"/>
      <c r="HD347" s="63"/>
      <c r="HE347" s="63"/>
      <c r="HF347" s="63"/>
      <c r="HG347" s="63"/>
      <c r="HH347" s="63"/>
      <c r="HI347" s="63"/>
      <c r="HJ347" s="63"/>
      <c r="HK347" s="63"/>
      <c r="HL347" s="63"/>
      <c r="HM347" s="63"/>
      <c r="HN347" s="63"/>
      <c r="HO347" s="63"/>
      <c r="HP347" s="63"/>
      <c r="HQ347" s="63"/>
      <c r="HR347" s="63"/>
      <c r="HS347" s="63"/>
      <c r="HT347" s="63"/>
      <c r="HU347" s="63"/>
      <c r="HV347" s="63"/>
      <c r="HW347" s="63"/>
      <c r="HX347" s="63"/>
      <c r="HY347" s="63"/>
      <c r="HZ347" s="63"/>
      <c r="IA347" s="63"/>
      <c r="IB347" s="63"/>
      <c r="IC347" s="63"/>
      <c r="ID347" s="63"/>
      <c r="IE347" s="63"/>
    </row>
    <row r="348" spans="3:239" ht="17" hidden="1" customHeight="1" outlineLevel="1" x14ac:dyDescent="0.15">
      <c r="C348" t="str">
        <f t="shared" si="50"/>
        <v>R-515B</v>
      </c>
      <c r="D348" s="632" t="str">
        <f t="shared" si="51"/>
        <v>R-515B</v>
      </c>
      <c r="E348" s="633"/>
      <c r="F348" s="633"/>
      <c r="G348" s="633"/>
      <c r="H348" s="633"/>
      <c r="I348" s="633"/>
      <c r="J348" s="633"/>
      <c r="K348" s="634"/>
      <c r="L348" s="634"/>
      <c r="M348" s="634"/>
      <c r="N348" s="27"/>
      <c r="O348" s="622">
        <v>0.7</v>
      </c>
      <c r="P348" s="622">
        <v>0.7</v>
      </c>
      <c r="Q348" s="1136">
        <v>0.7</v>
      </c>
      <c r="R348" s="622">
        <v>0.5</v>
      </c>
      <c r="S348" s="622">
        <v>0.6</v>
      </c>
      <c r="T348" s="622">
        <v>0.6</v>
      </c>
      <c r="U348" s="622">
        <v>0.6</v>
      </c>
      <c r="AL348"/>
      <c r="AM348"/>
      <c r="BE348"/>
      <c r="BL348"/>
      <c r="ED348" s="63"/>
      <c r="EE348" s="63"/>
      <c r="EF348" s="63"/>
      <c r="EG348" s="63"/>
      <c r="EH348" s="63"/>
      <c r="EI348" s="63"/>
      <c r="EJ348" s="63"/>
      <c r="EK348" s="63"/>
      <c r="EL348" s="63"/>
      <c r="EM348" s="63"/>
      <c r="EN348" s="63"/>
      <c r="EO348" s="63"/>
      <c r="EP348" s="63"/>
      <c r="EQ348" s="63"/>
      <c r="ER348" s="63"/>
      <c r="ES348" s="63"/>
      <c r="ET348" s="63"/>
      <c r="EU348" s="63"/>
      <c r="EV348" s="63"/>
      <c r="EW348" s="63"/>
      <c r="EX348" s="63"/>
      <c r="EY348" s="63"/>
      <c r="EZ348" s="63"/>
      <c r="FA348" s="63"/>
      <c r="FB348" s="63"/>
      <c r="FC348" s="63"/>
      <c r="FD348" s="63"/>
      <c r="FE348" s="63"/>
      <c r="FF348" s="63"/>
      <c r="FG348" s="63"/>
      <c r="FH348" s="63"/>
      <c r="FI348" s="63"/>
      <c r="FJ348" s="63"/>
      <c r="FK348" s="63"/>
      <c r="FL348" s="63"/>
      <c r="FM348" s="63"/>
      <c r="FN348" s="63"/>
      <c r="FO348" s="63"/>
      <c r="FP348" s="63"/>
      <c r="FQ348" s="63"/>
      <c r="FR348" s="63"/>
      <c r="FS348" s="63"/>
      <c r="FT348" s="63"/>
      <c r="FU348" s="63"/>
      <c r="FV348" s="63"/>
      <c r="FW348" s="63"/>
      <c r="FX348" s="63"/>
      <c r="FY348" s="63"/>
      <c r="FZ348" s="63"/>
      <c r="GA348" s="63"/>
      <c r="GB348" s="63"/>
      <c r="GC348" s="63"/>
      <c r="GD348" s="63"/>
      <c r="GE348" s="63"/>
      <c r="GF348" s="63"/>
      <c r="GG348" s="63"/>
      <c r="GH348" s="63"/>
      <c r="GI348" s="63"/>
      <c r="GJ348" s="63"/>
      <c r="GK348" s="63"/>
      <c r="GL348" s="63"/>
      <c r="GM348" s="63"/>
      <c r="GN348" s="63"/>
      <c r="GO348" s="63"/>
      <c r="GP348" s="63"/>
      <c r="GQ348" s="63"/>
      <c r="GR348" s="63"/>
      <c r="GS348" s="63"/>
      <c r="GT348" s="63"/>
      <c r="GU348" s="63"/>
      <c r="GV348" s="63"/>
      <c r="GW348" s="63"/>
      <c r="GX348" s="63"/>
      <c r="GY348" s="63"/>
      <c r="GZ348" s="63"/>
      <c r="HA348" s="63"/>
      <c r="HB348" s="63"/>
      <c r="HC348" s="63"/>
      <c r="HD348" s="63"/>
      <c r="HE348" s="63"/>
      <c r="HF348" s="63"/>
      <c r="HG348" s="63"/>
      <c r="HH348" s="63"/>
      <c r="HI348" s="63"/>
      <c r="HJ348" s="63"/>
      <c r="HK348" s="63"/>
      <c r="HL348" s="63"/>
      <c r="HM348" s="63"/>
      <c r="HN348" s="63"/>
      <c r="HO348" s="63"/>
      <c r="HP348" s="63"/>
      <c r="HQ348" s="63"/>
      <c r="HR348" s="63"/>
      <c r="HS348" s="63"/>
      <c r="HT348" s="63"/>
      <c r="HU348" s="63"/>
      <c r="HV348" s="63"/>
      <c r="HW348" s="63"/>
      <c r="HX348" s="63"/>
      <c r="HY348" s="63"/>
      <c r="HZ348" s="63"/>
      <c r="IA348" s="63"/>
      <c r="IB348" s="63"/>
      <c r="IC348" s="63"/>
      <c r="ID348" s="63"/>
      <c r="IE348" s="63"/>
    </row>
    <row r="349" spans="3:239" ht="17" hidden="1" customHeight="1" outlineLevel="1" x14ac:dyDescent="0.15">
      <c r="C349" t="str">
        <f t="shared" si="50"/>
        <v>R-717 (Ammoniak - NH3)</v>
      </c>
      <c r="D349" s="654" t="str">
        <f t="shared" si="51"/>
        <v>R-717 (Ammoniak - NH3)</v>
      </c>
      <c r="E349" s="636"/>
      <c r="F349" s="636"/>
      <c r="G349" s="636"/>
      <c r="H349" s="636"/>
      <c r="I349" s="636"/>
      <c r="J349" s="636"/>
      <c r="K349" s="634"/>
      <c r="L349" s="634"/>
      <c r="M349" s="634"/>
      <c r="N349" s="27"/>
      <c r="O349" s="626">
        <v>0.99</v>
      </c>
      <c r="P349" s="626">
        <v>0.99</v>
      </c>
      <c r="Q349" s="1138">
        <v>0.99</v>
      </c>
      <c r="R349" s="626">
        <v>0.99</v>
      </c>
      <c r="S349" s="626">
        <v>0.99</v>
      </c>
      <c r="T349" s="626">
        <v>0.99</v>
      </c>
      <c r="U349" s="626">
        <v>0.99</v>
      </c>
      <c r="AL349"/>
      <c r="AM349"/>
      <c r="BE349"/>
      <c r="BL349"/>
      <c r="ED349" s="63"/>
      <c r="EE349" s="63"/>
      <c r="EF349" s="63"/>
      <c r="EG349" s="63"/>
      <c r="EH349" s="63"/>
      <c r="EI349" s="63"/>
      <c r="EJ349" s="63"/>
      <c r="EK349" s="63"/>
      <c r="EL349" s="63"/>
      <c r="EM349" s="63"/>
      <c r="EN349" s="63"/>
      <c r="EO349" s="63"/>
      <c r="EP349" s="63"/>
      <c r="EQ349" s="63"/>
      <c r="ER349" s="63"/>
      <c r="ES349" s="63"/>
      <c r="ET349" s="63"/>
      <c r="EU349" s="63"/>
      <c r="EV349" s="63"/>
      <c r="EW349" s="63"/>
      <c r="EX349" s="63"/>
      <c r="EY349" s="63"/>
      <c r="EZ349" s="63"/>
      <c r="FA349" s="63"/>
      <c r="FB349" s="63"/>
      <c r="FC349" s="63"/>
      <c r="FD349" s="63"/>
      <c r="FE349" s="63"/>
      <c r="FF349" s="63"/>
      <c r="FG349" s="63"/>
      <c r="FH349" s="63"/>
      <c r="FI349" s="63"/>
      <c r="FJ349" s="63"/>
      <c r="FK349" s="63"/>
      <c r="FL349" s="63"/>
      <c r="FM349" s="63"/>
      <c r="FN349" s="63"/>
      <c r="FO349" s="63"/>
      <c r="FP349" s="63"/>
      <c r="FQ349" s="63"/>
      <c r="FR349" s="63"/>
      <c r="FS349" s="63"/>
      <c r="FT349" s="63"/>
      <c r="FU349" s="63"/>
      <c r="FV349" s="63"/>
      <c r="FW349" s="63"/>
      <c r="FX349" s="63"/>
      <c r="FY349" s="63"/>
      <c r="FZ349" s="63"/>
      <c r="GA349" s="63"/>
      <c r="GB349" s="63"/>
      <c r="GC349" s="63"/>
      <c r="GD349" s="63"/>
      <c r="GE349" s="63"/>
      <c r="GF349" s="63"/>
      <c r="GG349" s="63"/>
      <c r="GH349" s="63"/>
      <c r="GI349" s="63"/>
      <c r="GJ349" s="63"/>
      <c r="GK349" s="63"/>
      <c r="GL349" s="63"/>
      <c r="GM349" s="63"/>
      <c r="GN349" s="63"/>
      <c r="GO349" s="63"/>
      <c r="GP349" s="63"/>
      <c r="GQ349" s="63"/>
      <c r="GR349" s="63"/>
      <c r="GS349" s="63"/>
      <c r="GT349" s="63"/>
      <c r="GU349" s="63"/>
      <c r="GV349" s="63"/>
      <c r="GW349" s="63"/>
      <c r="GX349" s="63"/>
      <c r="GY349" s="63"/>
      <c r="GZ349" s="63"/>
      <c r="HA349" s="63"/>
      <c r="HB349" s="63"/>
      <c r="HC349" s="63"/>
      <c r="HD349" s="63"/>
      <c r="HE349" s="63"/>
      <c r="HF349" s="63"/>
      <c r="HG349" s="63"/>
      <c r="HH349" s="63"/>
      <c r="HI349" s="63"/>
      <c r="HJ349" s="63"/>
      <c r="HK349" s="63"/>
      <c r="HL349" s="63"/>
      <c r="HM349" s="63"/>
      <c r="HN349" s="63"/>
      <c r="HO349" s="63"/>
      <c r="HP349" s="63"/>
      <c r="HQ349" s="63"/>
      <c r="HR349" s="63"/>
      <c r="HS349" s="63"/>
      <c r="HT349" s="63"/>
      <c r="HU349" s="63"/>
      <c r="HV349" s="63"/>
      <c r="HW349" s="63"/>
      <c r="HX349" s="63"/>
      <c r="HY349" s="63"/>
      <c r="HZ349" s="63"/>
      <c r="IA349" s="63"/>
      <c r="IB349" s="63"/>
      <c r="IC349" s="63"/>
      <c r="ID349" s="63"/>
      <c r="IE349" s="63"/>
    </row>
    <row r="350" spans="3:239" ht="17" hidden="1" customHeight="1" outlineLevel="1" x14ac:dyDescent="0.15">
      <c r="C350" t="str">
        <f t="shared" si="50"/>
        <v>R-723</v>
      </c>
      <c r="D350" s="655" t="str">
        <f t="shared" si="51"/>
        <v>R-723</v>
      </c>
      <c r="E350" s="637"/>
      <c r="F350" s="637"/>
      <c r="G350" s="637"/>
      <c r="H350" s="637"/>
      <c r="I350" s="637"/>
      <c r="J350" s="637"/>
      <c r="K350" s="634"/>
      <c r="L350" s="634"/>
      <c r="M350" s="634"/>
      <c r="N350" s="27"/>
      <c r="O350" s="626">
        <v>0.99</v>
      </c>
      <c r="P350" s="626">
        <v>0.99</v>
      </c>
      <c r="Q350" s="1138">
        <v>0.99</v>
      </c>
      <c r="R350" s="626">
        <v>0.99</v>
      </c>
      <c r="S350" s="626">
        <v>0.99</v>
      </c>
      <c r="T350" s="626">
        <v>0.99</v>
      </c>
      <c r="U350" s="626">
        <v>0.99</v>
      </c>
      <c r="AL350"/>
      <c r="AM350"/>
      <c r="BE350"/>
      <c r="BL350"/>
      <c r="ED350" s="63"/>
      <c r="EE350" s="63"/>
      <c r="EF350" s="63"/>
      <c r="EG350" s="63"/>
      <c r="EH350" s="63"/>
      <c r="EI350" s="63"/>
      <c r="EJ350" s="63"/>
      <c r="EK350" s="63"/>
      <c r="EL350" s="63"/>
      <c r="EM350" s="63"/>
      <c r="EN350" s="63"/>
      <c r="EO350" s="63"/>
      <c r="EP350" s="63"/>
      <c r="EQ350" s="63"/>
      <c r="ER350" s="63"/>
      <c r="ES350" s="63"/>
      <c r="ET350" s="63"/>
      <c r="EU350" s="63"/>
      <c r="EV350" s="63"/>
      <c r="EW350" s="63"/>
      <c r="EX350" s="63"/>
      <c r="EY350" s="63"/>
      <c r="EZ350" s="63"/>
      <c r="FA350" s="63"/>
      <c r="FB350" s="63"/>
      <c r="FC350" s="63"/>
      <c r="FD350" s="63"/>
      <c r="FE350" s="63"/>
      <c r="FF350" s="63"/>
      <c r="FG350" s="63"/>
      <c r="FH350" s="63"/>
      <c r="FI350" s="63"/>
      <c r="FJ350" s="63"/>
      <c r="FK350" s="63"/>
      <c r="FL350" s="63"/>
      <c r="FM350" s="63"/>
      <c r="FN350" s="63"/>
      <c r="FO350" s="63"/>
      <c r="FP350" s="63"/>
      <c r="FQ350" s="63"/>
      <c r="FR350" s="63"/>
      <c r="FS350" s="63"/>
      <c r="FT350" s="63"/>
      <c r="FU350" s="63"/>
      <c r="FV350" s="63"/>
      <c r="FW350" s="63"/>
      <c r="FX350" s="63"/>
      <c r="FY350" s="63"/>
      <c r="FZ350" s="63"/>
      <c r="GA350" s="63"/>
      <c r="GB350" s="63"/>
      <c r="GC350" s="63"/>
      <c r="GD350" s="63"/>
      <c r="GE350" s="63"/>
      <c r="GF350" s="63"/>
      <c r="GG350" s="63"/>
      <c r="GH350" s="63"/>
      <c r="GI350" s="63"/>
      <c r="GJ350" s="63"/>
      <c r="GK350" s="63"/>
      <c r="GL350" s="63"/>
      <c r="GM350" s="63"/>
      <c r="GN350" s="63"/>
      <c r="GO350" s="63"/>
      <c r="GP350" s="63"/>
      <c r="GQ350" s="63"/>
      <c r="GR350" s="63"/>
      <c r="GS350" s="63"/>
      <c r="GT350" s="63"/>
      <c r="GU350" s="63"/>
      <c r="GV350" s="63"/>
      <c r="GW350" s="63"/>
      <c r="GX350" s="63"/>
      <c r="GY350" s="63"/>
      <c r="GZ350" s="63"/>
      <c r="HA350" s="63"/>
      <c r="HB350" s="63"/>
      <c r="HC350" s="63"/>
      <c r="HD350" s="63"/>
      <c r="HE350" s="63"/>
      <c r="HF350" s="63"/>
      <c r="HG350" s="63"/>
      <c r="HH350" s="63"/>
      <c r="HI350" s="63"/>
      <c r="HJ350" s="63"/>
      <c r="HK350" s="63"/>
      <c r="HL350" s="63"/>
      <c r="HM350" s="63"/>
      <c r="HN350" s="63"/>
      <c r="HO350" s="63"/>
      <c r="HP350" s="63"/>
      <c r="HQ350" s="63"/>
      <c r="HR350" s="63"/>
      <c r="HS350" s="63"/>
      <c r="HT350" s="63"/>
      <c r="HU350" s="63"/>
      <c r="HV350" s="63"/>
      <c r="HW350" s="63"/>
      <c r="HX350" s="63"/>
      <c r="HY350" s="63"/>
      <c r="HZ350" s="63"/>
      <c r="IA350" s="63"/>
      <c r="IB350" s="63"/>
      <c r="IC350" s="63"/>
      <c r="ID350" s="63"/>
      <c r="IE350" s="63"/>
    </row>
    <row r="351" spans="3:239" ht="17" hidden="1" customHeight="1" outlineLevel="1" x14ac:dyDescent="0.15">
      <c r="C351" t="str">
        <f t="shared" si="50"/>
        <v>R-744  (CO2)</v>
      </c>
      <c r="D351" s="656" t="str">
        <f t="shared" si="51"/>
        <v>R-744  (CO2)</v>
      </c>
      <c r="E351" s="638"/>
      <c r="F351" s="638"/>
      <c r="G351" s="638"/>
      <c r="H351" s="638"/>
      <c r="I351" s="638"/>
      <c r="J351" s="638"/>
      <c r="K351" s="634"/>
      <c r="L351" s="634"/>
      <c r="M351" s="634"/>
      <c r="N351" s="27"/>
      <c r="O351" s="628">
        <v>0</v>
      </c>
      <c r="P351" s="628">
        <v>0</v>
      </c>
      <c r="Q351" s="1139">
        <v>0</v>
      </c>
      <c r="R351" s="628">
        <v>0</v>
      </c>
      <c r="S351" s="628">
        <v>0</v>
      </c>
      <c r="T351" s="628">
        <v>0</v>
      </c>
      <c r="U351" s="628">
        <v>0</v>
      </c>
      <c r="AL351"/>
      <c r="AM351"/>
      <c r="BE351"/>
      <c r="BL351"/>
      <c r="ED351" s="63"/>
      <c r="EE351" s="63"/>
      <c r="EF351" s="63"/>
      <c r="EG351" s="63"/>
      <c r="EH351" s="63"/>
      <c r="EI351" s="63"/>
      <c r="EJ351" s="63"/>
      <c r="EK351" s="63"/>
      <c r="EL351" s="63"/>
      <c r="EM351" s="63"/>
      <c r="EN351" s="63"/>
      <c r="EO351" s="63"/>
      <c r="EP351" s="63"/>
      <c r="EQ351" s="63"/>
      <c r="ER351" s="63"/>
      <c r="ES351" s="63"/>
      <c r="ET351" s="63"/>
      <c r="EU351" s="63"/>
      <c r="EV351" s="63"/>
      <c r="EW351" s="63"/>
      <c r="EX351" s="63"/>
      <c r="EY351" s="63"/>
      <c r="EZ351" s="63"/>
      <c r="FA351" s="63"/>
      <c r="FB351" s="63"/>
      <c r="FC351" s="63"/>
      <c r="FD351" s="63"/>
      <c r="FE351" s="63"/>
      <c r="FF351" s="63"/>
      <c r="FG351" s="63"/>
      <c r="FH351" s="63"/>
      <c r="FI351" s="63"/>
      <c r="FJ351" s="63"/>
      <c r="FK351" s="63"/>
      <c r="FL351" s="63"/>
      <c r="FM351" s="63"/>
      <c r="FN351" s="63"/>
      <c r="FO351" s="63"/>
      <c r="FP351" s="63"/>
      <c r="FQ351" s="63"/>
      <c r="FR351" s="63"/>
      <c r="FS351" s="63"/>
      <c r="FT351" s="63"/>
      <c r="FU351" s="63"/>
      <c r="FV351" s="63"/>
      <c r="FW351" s="63"/>
      <c r="FX351" s="63"/>
      <c r="FY351" s="63"/>
      <c r="FZ351" s="63"/>
      <c r="GA351" s="63"/>
      <c r="GB351" s="63"/>
      <c r="GC351" s="63"/>
      <c r="GD351" s="63"/>
      <c r="GE351" s="63"/>
      <c r="GF351" s="63"/>
      <c r="GG351" s="63"/>
      <c r="GH351" s="63"/>
      <c r="GI351" s="63"/>
      <c r="GJ351" s="63"/>
      <c r="GK351" s="63"/>
      <c r="GL351" s="63"/>
      <c r="GM351" s="63"/>
      <c r="GN351" s="63"/>
      <c r="GO351" s="63"/>
      <c r="GP351" s="63"/>
      <c r="GQ351" s="63"/>
      <c r="GR351" s="63"/>
      <c r="GS351" s="63"/>
      <c r="GT351" s="63"/>
      <c r="GU351" s="63"/>
      <c r="GV351" s="63"/>
      <c r="GW351" s="63"/>
      <c r="GX351" s="63"/>
      <c r="GY351" s="63"/>
      <c r="GZ351" s="63"/>
      <c r="HA351" s="63"/>
      <c r="HB351" s="63"/>
      <c r="HC351" s="63"/>
      <c r="HD351" s="63"/>
      <c r="HE351" s="63"/>
      <c r="HF351" s="63"/>
      <c r="HG351" s="63"/>
      <c r="HH351" s="63"/>
      <c r="HI351" s="63"/>
      <c r="HJ351" s="63"/>
      <c r="HK351" s="63"/>
      <c r="HL351" s="63"/>
      <c r="HM351" s="63"/>
      <c r="HN351" s="63"/>
      <c r="HO351" s="63"/>
      <c r="HP351" s="63"/>
      <c r="HQ351" s="63"/>
      <c r="HR351" s="63"/>
      <c r="HS351" s="63"/>
      <c r="HT351" s="63"/>
      <c r="HU351" s="63"/>
      <c r="HV351" s="63"/>
      <c r="HW351" s="63"/>
      <c r="HX351" s="63"/>
      <c r="HY351" s="63"/>
      <c r="HZ351" s="63"/>
      <c r="IA351" s="63"/>
      <c r="IB351" s="63"/>
      <c r="IC351" s="63"/>
      <c r="ID351" s="63"/>
      <c r="IE351" s="63"/>
    </row>
    <row r="352" spans="3:239" ht="17" hidden="1" customHeight="1" outlineLevel="1" x14ac:dyDescent="0.15">
      <c r="C352" t="str">
        <f t="shared" si="50"/>
        <v>R-1270 (Propen)</v>
      </c>
      <c r="D352" s="649" t="str">
        <f t="shared" si="51"/>
        <v>R-1270 (Propen)</v>
      </c>
      <c r="E352" s="651"/>
      <c r="F352" s="651"/>
      <c r="G352" s="651"/>
      <c r="H352" s="651"/>
      <c r="I352" s="651"/>
      <c r="J352" s="651"/>
      <c r="K352" s="634"/>
      <c r="L352" s="634"/>
      <c r="M352" s="634"/>
      <c r="N352" s="27"/>
      <c r="O352" s="652">
        <v>0</v>
      </c>
      <c r="P352" s="652">
        <v>0</v>
      </c>
      <c r="Q352" s="1140">
        <v>0</v>
      </c>
      <c r="R352" s="652">
        <v>0</v>
      </c>
      <c r="S352" s="652">
        <v>0</v>
      </c>
      <c r="T352" s="652">
        <v>0</v>
      </c>
      <c r="U352" s="652">
        <v>0</v>
      </c>
      <c r="AL352"/>
      <c r="AM352"/>
      <c r="BE352"/>
      <c r="BL352"/>
      <c r="ED352" s="63"/>
      <c r="EE352" s="63"/>
      <c r="EF352" s="63"/>
      <c r="EG352" s="63"/>
      <c r="EH352" s="63"/>
      <c r="EI352" s="63"/>
      <c r="EJ352" s="63"/>
      <c r="EK352" s="63"/>
      <c r="EL352" s="63"/>
      <c r="EM352" s="63"/>
      <c r="EN352" s="63"/>
      <c r="EO352" s="63"/>
      <c r="EP352" s="63"/>
      <c r="EQ352" s="63"/>
      <c r="ER352" s="63"/>
      <c r="ES352" s="63"/>
      <c r="ET352" s="63"/>
      <c r="EU352" s="63"/>
      <c r="EV352" s="63"/>
      <c r="EW352" s="63"/>
      <c r="EX352" s="63"/>
      <c r="EY352" s="63"/>
      <c r="EZ352" s="63"/>
      <c r="FA352" s="63"/>
      <c r="FB352" s="63"/>
      <c r="FC352" s="63"/>
      <c r="FD352" s="63"/>
      <c r="FE352" s="63"/>
      <c r="FF352" s="63"/>
      <c r="FG352" s="63"/>
      <c r="FH352" s="63"/>
      <c r="FI352" s="63"/>
      <c r="FJ352" s="63"/>
      <c r="FK352" s="63"/>
      <c r="FL352" s="63"/>
      <c r="FM352" s="63"/>
      <c r="FN352" s="63"/>
      <c r="FO352" s="63"/>
      <c r="FP352" s="63"/>
      <c r="FQ352" s="63"/>
      <c r="FR352" s="63"/>
      <c r="FS352" s="63"/>
      <c r="FT352" s="63"/>
      <c r="FU352" s="63"/>
      <c r="FV352" s="63"/>
      <c r="FW352" s="63"/>
      <c r="FX352" s="63"/>
      <c r="FY352" s="63"/>
      <c r="FZ352" s="63"/>
      <c r="GA352" s="63"/>
      <c r="GB352" s="63"/>
      <c r="GC352" s="63"/>
      <c r="GD352" s="63"/>
      <c r="GE352" s="63"/>
      <c r="GF352" s="63"/>
      <c r="GG352" s="63"/>
      <c r="GH352" s="63"/>
      <c r="GI352" s="63"/>
      <c r="GJ352" s="63"/>
      <c r="GK352" s="63"/>
      <c r="GL352" s="63"/>
      <c r="GM352" s="63"/>
      <c r="GN352" s="63"/>
      <c r="GO352" s="63"/>
      <c r="GP352" s="63"/>
      <c r="GQ352" s="63"/>
      <c r="GR352" s="63"/>
      <c r="GS352" s="63"/>
      <c r="GT352" s="63"/>
      <c r="GU352" s="63"/>
      <c r="GV352" s="63"/>
      <c r="GW352" s="63"/>
      <c r="GX352" s="63"/>
      <c r="GY352" s="63"/>
      <c r="GZ352" s="63"/>
      <c r="HA352" s="63"/>
      <c r="HB352" s="63"/>
      <c r="HC352" s="63"/>
      <c r="HD352" s="63"/>
      <c r="HE352" s="63"/>
      <c r="HF352" s="63"/>
      <c r="HG352" s="63"/>
      <c r="HH352" s="63"/>
      <c r="HI352" s="63"/>
      <c r="HJ352" s="63"/>
      <c r="HK352" s="63"/>
      <c r="HL352" s="63"/>
      <c r="HM352" s="63"/>
      <c r="HN352" s="63"/>
      <c r="HO352" s="63"/>
      <c r="HP352" s="63"/>
      <c r="HQ352" s="63"/>
      <c r="HR352" s="63"/>
      <c r="HS352" s="63"/>
      <c r="HT352" s="63"/>
      <c r="HU352" s="63"/>
      <c r="HV352" s="63"/>
      <c r="HW352" s="63"/>
      <c r="HX352" s="63"/>
      <c r="HY352" s="63"/>
      <c r="HZ352" s="63"/>
      <c r="IA352" s="63"/>
      <c r="IB352" s="63"/>
      <c r="IC352" s="63"/>
      <c r="ID352" s="63"/>
      <c r="IE352" s="63"/>
    </row>
    <row r="353" spans="3:239" ht="17" hidden="1" customHeight="1" outlineLevel="1" x14ac:dyDescent="0.15">
      <c r="C353" t="str">
        <f t="shared" si="50"/>
        <v>R-1233zd(E)</v>
      </c>
      <c r="D353" s="632" t="str">
        <f t="shared" si="51"/>
        <v>R-1233zd(E)</v>
      </c>
      <c r="E353" s="633"/>
      <c r="F353" s="633"/>
      <c r="G353" s="633"/>
      <c r="H353" s="633"/>
      <c r="I353" s="633"/>
      <c r="J353" s="633"/>
      <c r="K353" s="634"/>
      <c r="L353" s="634"/>
      <c r="M353" s="634"/>
      <c r="N353" s="27"/>
      <c r="O353" s="622">
        <v>0.7</v>
      </c>
      <c r="P353" s="622">
        <v>0.7</v>
      </c>
      <c r="Q353" s="1136">
        <v>0.7</v>
      </c>
      <c r="R353" s="622">
        <v>0.5</v>
      </c>
      <c r="S353" s="622">
        <v>0.6</v>
      </c>
      <c r="T353" s="622">
        <v>0.6</v>
      </c>
      <c r="U353" s="622">
        <v>0.6</v>
      </c>
      <c r="AL353"/>
      <c r="AM353"/>
      <c r="BE353"/>
      <c r="BL353"/>
      <c r="ED353" s="63"/>
      <c r="EE353" s="63"/>
      <c r="EF353" s="63"/>
      <c r="EG353" s="63"/>
      <c r="EH353" s="63"/>
      <c r="EI353" s="63"/>
      <c r="EJ353" s="63"/>
      <c r="EK353" s="63"/>
      <c r="EL353" s="63"/>
      <c r="EM353" s="63"/>
      <c r="EN353" s="63"/>
      <c r="EO353" s="63"/>
      <c r="EP353" s="63"/>
      <c r="EQ353" s="63"/>
      <c r="ER353" s="63"/>
      <c r="ES353" s="63"/>
      <c r="ET353" s="63"/>
      <c r="EU353" s="63"/>
      <c r="EV353" s="63"/>
      <c r="EW353" s="63"/>
      <c r="EX353" s="63"/>
      <c r="EY353" s="63"/>
      <c r="EZ353" s="63"/>
      <c r="FA353" s="63"/>
      <c r="FB353" s="63"/>
      <c r="FC353" s="63"/>
      <c r="FD353" s="63"/>
      <c r="FE353" s="63"/>
      <c r="FF353" s="63"/>
      <c r="FG353" s="63"/>
      <c r="FH353" s="63"/>
      <c r="FI353" s="63"/>
      <c r="FJ353" s="63"/>
      <c r="FK353" s="63"/>
      <c r="FL353" s="63"/>
      <c r="FM353" s="63"/>
      <c r="FN353" s="63"/>
      <c r="FO353" s="63"/>
      <c r="FP353" s="63"/>
      <c r="FQ353" s="63"/>
      <c r="FR353" s="63"/>
      <c r="FS353" s="63"/>
      <c r="FT353" s="63"/>
      <c r="FU353" s="63"/>
      <c r="FV353" s="63"/>
      <c r="FW353" s="63"/>
      <c r="FX353" s="63"/>
      <c r="FY353" s="63"/>
      <c r="FZ353" s="63"/>
      <c r="GA353" s="63"/>
      <c r="GB353" s="63"/>
      <c r="GC353" s="63"/>
      <c r="GD353" s="63"/>
      <c r="GE353" s="63"/>
      <c r="GF353" s="63"/>
      <c r="GG353" s="63"/>
      <c r="GH353" s="63"/>
      <c r="GI353" s="63"/>
      <c r="GJ353" s="63"/>
      <c r="GK353" s="63"/>
      <c r="GL353" s="63"/>
      <c r="GM353" s="63"/>
      <c r="GN353" s="63"/>
      <c r="GO353" s="63"/>
      <c r="GP353" s="63"/>
      <c r="GQ353" s="63"/>
      <c r="GR353" s="63"/>
      <c r="GS353" s="63"/>
      <c r="GT353" s="63"/>
      <c r="GU353" s="63"/>
      <c r="GV353" s="63"/>
      <c r="GW353" s="63"/>
      <c r="GX353" s="63"/>
      <c r="GY353" s="63"/>
      <c r="GZ353" s="63"/>
      <c r="HA353" s="63"/>
      <c r="HB353" s="63"/>
      <c r="HC353" s="63"/>
      <c r="HD353" s="63"/>
      <c r="HE353" s="63"/>
      <c r="HF353" s="63"/>
      <c r="HG353" s="63"/>
      <c r="HH353" s="63"/>
      <c r="HI353" s="63"/>
      <c r="HJ353" s="63"/>
      <c r="HK353" s="63"/>
      <c r="HL353" s="63"/>
      <c r="HM353" s="63"/>
      <c r="HN353" s="63"/>
      <c r="HO353" s="63"/>
      <c r="HP353" s="63"/>
      <c r="HQ353" s="63"/>
      <c r="HR353" s="63"/>
      <c r="HS353" s="63"/>
      <c r="HT353" s="63"/>
      <c r="HU353" s="63"/>
      <c r="HV353" s="63"/>
      <c r="HW353" s="63"/>
      <c r="HX353" s="63"/>
      <c r="HY353" s="63"/>
      <c r="HZ353" s="63"/>
      <c r="IA353" s="63"/>
      <c r="IB353" s="63"/>
      <c r="IC353" s="63"/>
      <c r="ID353" s="63"/>
      <c r="IE353" s="63"/>
    </row>
    <row r="354" spans="3:239" ht="17" hidden="1" customHeight="1" outlineLevel="1" x14ac:dyDescent="0.15">
      <c r="C354" t="str">
        <f t="shared" si="50"/>
        <v>R-1234ze</v>
      </c>
      <c r="D354" s="632" t="str">
        <f t="shared" si="51"/>
        <v>R-1234ze</v>
      </c>
      <c r="E354" s="633"/>
      <c r="F354" s="633"/>
      <c r="G354" s="633"/>
      <c r="H354" s="633"/>
      <c r="I354" s="633"/>
      <c r="J354" s="633"/>
      <c r="K354" s="634"/>
      <c r="L354" s="634"/>
      <c r="M354" s="634"/>
      <c r="N354" s="27"/>
      <c r="O354" s="622">
        <v>0.7</v>
      </c>
      <c r="P354" s="622">
        <v>0.7</v>
      </c>
      <c r="Q354" s="1136">
        <v>0.7</v>
      </c>
      <c r="R354" s="622">
        <v>0.5</v>
      </c>
      <c r="S354" s="622">
        <v>0.6</v>
      </c>
      <c r="T354" s="622">
        <v>0.6</v>
      </c>
      <c r="U354" s="622">
        <v>0.6</v>
      </c>
      <c r="AL354"/>
      <c r="AM354"/>
      <c r="BE354"/>
      <c r="BL354"/>
      <c r="ED354" s="63"/>
      <c r="EE354" s="63"/>
      <c r="EF354" s="63"/>
      <c r="EG354" s="63"/>
      <c r="EH354" s="63"/>
      <c r="EI354" s="63"/>
      <c r="EJ354" s="63"/>
      <c r="EK354" s="63"/>
      <c r="EL354" s="63"/>
      <c r="EM354" s="63"/>
      <c r="EN354" s="63"/>
      <c r="EO354" s="63"/>
      <c r="EP354" s="63"/>
      <c r="EQ354" s="63"/>
      <c r="ER354" s="63"/>
      <c r="ES354" s="63"/>
      <c r="ET354" s="63"/>
      <c r="EU354" s="63"/>
      <c r="EV354" s="63"/>
      <c r="EW354" s="63"/>
      <c r="EX354" s="63"/>
      <c r="EY354" s="63"/>
      <c r="EZ354" s="63"/>
      <c r="FA354" s="63"/>
      <c r="FB354" s="63"/>
      <c r="FC354" s="63"/>
      <c r="FD354" s="63"/>
      <c r="FE354" s="63"/>
      <c r="FF354" s="63"/>
      <c r="FG354" s="63"/>
      <c r="FH354" s="63"/>
      <c r="FI354" s="63"/>
      <c r="FJ354" s="63"/>
      <c r="FK354" s="63"/>
      <c r="FL354" s="63"/>
      <c r="FM354" s="63"/>
      <c r="FN354" s="63"/>
      <c r="FO354" s="63"/>
      <c r="FP354" s="63"/>
      <c r="FQ354" s="63"/>
      <c r="FR354" s="63"/>
      <c r="FS354" s="63"/>
      <c r="FT354" s="63"/>
      <c r="FU354" s="63"/>
      <c r="FV354" s="63"/>
      <c r="FW354" s="63"/>
      <c r="FX354" s="63"/>
      <c r="FY354" s="63"/>
      <c r="FZ354" s="63"/>
      <c r="GA354" s="63"/>
      <c r="GB354" s="63"/>
      <c r="GC354" s="63"/>
      <c r="GD354" s="63"/>
      <c r="GE354" s="63"/>
      <c r="GF354" s="63"/>
      <c r="GG354" s="63"/>
      <c r="GH354" s="63"/>
      <c r="GI354" s="63"/>
      <c r="GJ354" s="63"/>
      <c r="GK354" s="63"/>
      <c r="GL354" s="63"/>
      <c r="GM354" s="63"/>
      <c r="GN354" s="63"/>
      <c r="GO354" s="63"/>
      <c r="GP354" s="63"/>
      <c r="GQ354" s="63"/>
      <c r="GR354" s="63"/>
      <c r="GS354" s="63"/>
      <c r="GT354" s="63"/>
      <c r="GU354" s="63"/>
      <c r="GV354" s="63"/>
      <c r="GW354" s="63"/>
      <c r="GX354" s="63"/>
      <c r="GY354" s="63"/>
      <c r="GZ354" s="63"/>
      <c r="HA354" s="63"/>
      <c r="HB354" s="63"/>
      <c r="HC354" s="63"/>
      <c r="HD354" s="63"/>
      <c r="HE354" s="63"/>
      <c r="HF354" s="63"/>
      <c r="HG354" s="63"/>
      <c r="HH354" s="63"/>
      <c r="HI354" s="63"/>
      <c r="HJ354" s="63"/>
      <c r="HK354" s="63"/>
      <c r="HL354" s="63"/>
      <c r="HM354" s="63"/>
      <c r="HN354" s="63"/>
      <c r="HO354" s="63"/>
      <c r="HP354" s="63"/>
      <c r="HQ354" s="63"/>
      <c r="HR354" s="63"/>
      <c r="HS354" s="63"/>
      <c r="HT354" s="63"/>
      <c r="HU354" s="63"/>
      <c r="HV354" s="63"/>
      <c r="HW354" s="63"/>
      <c r="HX354" s="63"/>
      <c r="HY354" s="63"/>
      <c r="HZ354" s="63"/>
      <c r="IA354" s="63"/>
      <c r="IB354" s="63"/>
      <c r="IC354" s="63"/>
      <c r="ID354" s="63"/>
      <c r="IE354" s="63"/>
    </row>
    <row r="355" spans="3:239" ht="17" hidden="1" customHeight="1" outlineLevel="1" x14ac:dyDescent="0.15">
      <c r="C355" t="str">
        <f t="shared" si="50"/>
        <v>R-1234yf</v>
      </c>
      <c r="D355" s="632" t="str">
        <f t="shared" si="51"/>
        <v>R-1234yf</v>
      </c>
      <c r="E355" s="633"/>
      <c r="F355" s="633"/>
      <c r="G355" s="633"/>
      <c r="H355" s="633"/>
      <c r="I355" s="633"/>
      <c r="J355" s="633"/>
      <c r="K355" s="634"/>
      <c r="L355" s="634"/>
      <c r="M355" s="634"/>
      <c r="N355" s="27"/>
      <c r="O355" s="622">
        <v>0.7</v>
      </c>
      <c r="P355" s="622">
        <v>0.7</v>
      </c>
      <c r="Q355" s="1136">
        <v>0.7</v>
      </c>
      <c r="R355" s="622">
        <v>0.5</v>
      </c>
      <c r="S355" s="622">
        <v>0.6</v>
      </c>
      <c r="T355" s="622">
        <v>0.6</v>
      </c>
      <c r="U355" s="622">
        <v>0.6</v>
      </c>
      <c r="AL355"/>
      <c r="AM355"/>
      <c r="BE355"/>
      <c r="BL355"/>
      <c r="ED355" s="63"/>
      <c r="EE355" s="63"/>
      <c r="EF355" s="63"/>
      <c r="EG355" s="63"/>
      <c r="EH355" s="63"/>
      <c r="EI355" s="63"/>
      <c r="EJ355" s="63"/>
      <c r="EK355" s="63"/>
      <c r="EL355" s="63"/>
      <c r="EM355" s="63"/>
      <c r="EN355" s="63"/>
      <c r="EO355" s="63"/>
      <c r="EP355" s="63"/>
      <c r="EQ355" s="63"/>
      <c r="ER355" s="63"/>
      <c r="ES355" s="63"/>
      <c r="ET355" s="63"/>
      <c r="EU355" s="63"/>
      <c r="EV355" s="63"/>
      <c r="EW355" s="63"/>
      <c r="EX355" s="63"/>
      <c r="EY355" s="63"/>
      <c r="EZ355" s="63"/>
      <c r="FA355" s="63"/>
      <c r="FB355" s="63"/>
      <c r="FC355" s="63"/>
      <c r="FD355" s="63"/>
      <c r="FE355" s="63"/>
      <c r="FF355" s="63"/>
      <c r="FG355" s="63"/>
      <c r="FH355" s="63"/>
      <c r="FI355" s="63"/>
      <c r="FJ355" s="63"/>
      <c r="FK355" s="63"/>
      <c r="FL355" s="63"/>
      <c r="FM355" s="63"/>
      <c r="FN355" s="63"/>
      <c r="FO355" s="63"/>
      <c r="FP355" s="63"/>
      <c r="FQ355" s="63"/>
      <c r="FR355" s="63"/>
      <c r="FS355" s="63"/>
      <c r="FT355" s="63"/>
      <c r="FU355" s="63"/>
      <c r="FV355" s="63"/>
      <c r="FW355" s="63"/>
      <c r="FX355" s="63"/>
      <c r="FY355" s="63"/>
      <c r="FZ355" s="63"/>
      <c r="GA355" s="63"/>
      <c r="GB355" s="63"/>
      <c r="GC355" s="63"/>
      <c r="GD355" s="63"/>
      <c r="GE355" s="63"/>
      <c r="GF355" s="63"/>
      <c r="GG355" s="63"/>
      <c r="GH355" s="63"/>
      <c r="GI355" s="63"/>
      <c r="GJ355" s="63"/>
      <c r="GK355" s="63"/>
      <c r="GL355" s="63"/>
      <c r="GM355" s="63"/>
      <c r="GN355" s="63"/>
      <c r="GO355" s="63"/>
      <c r="GP355" s="63"/>
      <c r="GQ355" s="63"/>
      <c r="GR355" s="63"/>
      <c r="GS355" s="63"/>
      <c r="GT355" s="63"/>
      <c r="GU355" s="63"/>
      <c r="GV355" s="63"/>
      <c r="GW355" s="63"/>
      <c r="GX355" s="63"/>
      <c r="GY355" s="63"/>
      <c r="GZ355" s="63"/>
      <c r="HA355" s="63"/>
      <c r="HB355" s="63"/>
      <c r="HC355" s="63"/>
      <c r="HD355" s="63"/>
      <c r="HE355" s="63"/>
      <c r="HF355" s="63"/>
      <c r="HG355" s="63"/>
      <c r="HH355" s="63"/>
      <c r="HI355" s="63"/>
      <c r="HJ355" s="63"/>
      <c r="HK355" s="63"/>
      <c r="HL355" s="63"/>
      <c r="HM355" s="63"/>
      <c r="HN355" s="63"/>
      <c r="HO355" s="63"/>
      <c r="HP355" s="63"/>
      <c r="HQ355" s="63"/>
      <c r="HR355" s="63"/>
      <c r="HS355" s="63"/>
      <c r="HT355" s="63"/>
      <c r="HU355" s="63"/>
      <c r="HV355" s="63"/>
      <c r="HW355" s="63"/>
      <c r="HX355" s="63"/>
      <c r="HY355" s="63"/>
      <c r="HZ355" s="63"/>
      <c r="IA355" s="63"/>
      <c r="IB355" s="63"/>
      <c r="IC355" s="63"/>
      <c r="ID355" s="63"/>
      <c r="IE355" s="63"/>
    </row>
    <row r="356" spans="3:239" ht="17" hidden="1" customHeight="1" outlineLevel="1" x14ac:dyDescent="0.15">
      <c r="C356" t="str">
        <f t="shared" si="50"/>
        <v>R-1336mzz(Z)</v>
      </c>
      <c r="D356" s="632" t="str">
        <f t="shared" ref="D356" si="52">D322</f>
        <v>R-1336mzz(Z)</v>
      </c>
      <c r="E356" s="633"/>
      <c r="F356" s="633"/>
      <c r="G356" s="633"/>
      <c r="H356" s="633"/>
      <c r="I356" s="633"/>
      <c r="J356" s="633"/>
      <c r="K356" s="634"/>
      <c r="L356" s="634"/>
      <c r="M356" s="634"/>
      <c r="N356" s="27"/>
      <c r="O356" s="622">
        <v>0.7</v>
      </c>
      <c r="P356" s="622">
        <v>0.7</v>
      </c>
      <c r="Q356" s="1136">
        <v>0.7</v>
      </c>
      <c r="R356" s="622">
        <v>0.5</v>
      </c>
      <c r="S356" s="622">
        <v>0.6</v>
      </c>
      <c r="T356" s="622">
        <v>0.6</v>
      </c>
      <c r="U356" s="622">
        <v>0.6</v>
      </c>
      <c r="AL356"/>
      <c r="AM356"/>
      <c r="BE356"/>
      <c r="BL356"/>
      <c r="ED356" s="63"/>
      <c r="EE356" s="63"/>
      <c r="EF356" s="63"/>
      <c r="EG356" s="63"/>
      <c r="EH356" s="63"/>
      <c r="EI356" s="63"/>
      <c r="EJ356" s="63"/>
      <c r="EK356" s="63"/>
      <c r="EL356" s="63"/>
      <c r="EM356" s="63"/>
      <c r="EN356" s="63"/>
      <c r="EO356" s="63"/>
      <c r="EP356" s="63"/>
      <c r="EQ356" s="63"/>
      <c r="ER356" s="63"/>
      <c r="ES356" s="63"/>
      <c r="ET356" s="63"/>
      <c r="EU356" s="63"/>
      <c r="EV356" s="63"/>
      <c r="EW356" s="63"/>
      <c r="EX356" s="63"/>
      <c r="EY356" s="63"/>
      <c r="EZ356" s="63"/>
      <c r="FA356" s="63"/>
      <c r="FB356" s="63"/>
      <c r="FC356" s="63"/>
      <c r="FD356" s="63"/>
      <c r="FE356" s="63"/>
      <c r="FF356" s="63"/>
      <c r="FG356" s="63"/>
      <c r="FH356" s="63"/>
      <c r="FI356" s="63"/>
      <c r="FJ356" s="63"/>
      <c r="FK356" s="63"/>
      <c r="FL356" s="63"/>
      <c r="FM356" s="63"/>
      <c r="FN356" s="63"/>
      <c r="FO356" s="63"/>
      <c r="FP356" s="63"/>
      <c r="FQ356" s="63"/>
      <c r="FR356" s="63"/>
      <c r="FS356" s="63"/>
      <c r="FT356" s="63"/>
      <c r="FU356" s="63"/>
      <c r="FV356" s="63"/>
      <c r="FW356" s="63"/>
      <c r="FX356" s="63"/>
      <c r="FY356" s="63"/>
      <c r="FZ356" s="63"/>
      <c r="GA356" s="63"/>
      <c r="GB356" s="63"/>
      <c r="GC356" s="63"/>
      <c r="GD356" s="63"/>
      <c r="GE356" s="63"/>
      <c r="GF356" s="63"/>
      <c r="GG356" s="63"/>
      <c r="GH356" s="63"/>
      <c r="GI356" s="63"/>
      <c r="GJ356" s="63"/>
      <c r="GK356" s="63"/>
      <c r="GL356" s="63"/>
      <c r="GM356" s="63"/>
      <c r="GN356" s="63"/>
      <c r="GO356" s="63"/>
      <c r="GP356" s="63"/>
      <c r="GQ356" s="63"/>
      <c r="GR356" s="63"/>
      <c r="GS356" s="63"/>
      <c r="GT356" s="63"/>
      <c r="GU356" s="63"/>
      <c r="GV356" s="63"/>
      <c r="GW356" s="63"/>
      <c r="GX356" s="63"/>
      <c r="GY356" s="63"/>
      <c r="GZ356" s="63"/>
      <c r="HA356" s="63"/>
      <c r="HB356" s="63"/>
      <c r="HC356" s="63"/>
      <c r="HD356" s="63"/>
      <c r="HE356" s="63"/>
      <c r="HF356" s="63"/>
      <c r="HG356" s="63"/>
      <c r="HH356" s="63"/>
      <c r="HI356" s="63"/>
      <c r="HJ356" s="63"/>
      <c r="HK356" s="63"/>
      <c r="HL356" s="63"/>
      <c r="HM356" s="63"/>
      <c r="HN356" s="63"/>
      <c r="HO356" s="63"/>
      <c r="HP356" s="63"/>
      <c r="HQ356" s="63"/>
      <c r="HR356" s="63"/>
      <c r="HS356" s="63"/>
      <c r="HT356" s="63"/>
      <c r="HU356" s="63"/>
      <c r="HV356" s="63"/>
      <c r="HW356" s="63"/>
      <c r="HX356" s="63"/>
      <c r="HY356" s="63"/>
      <c r="HZ356" s="63"/>
      <c r="IA356" s="63"/>
      <c r="IB356" s="63"/>
      <c r="IC356" s="63"/>
      <c r="ID356" s="63"/>
      <c r="IE356" s="63"/>
    </row>
    <row r="357" spans="3:239" hidden="1" outlineLevel="1" x14ac:dyDescent="0.15">
      <c r="D357"/>
      <c r="AL357"/>
      <c r="AM357"/>
      <c r="BE357"/>
      <c r="ED357" s="63"/>
      <c r="EE357" s="63"/>
      <c r="EF357" s="63"/>
      <c r="EG357" s="63"/>
      <c r="EH357" s="63"/>
      <c r="EI357" s="63"/>
      <c r="EJ357" s="63"/>
      <c r="EK357" s="63"/>
      <c r="EL357" s="63"/>
      <c r="EM357" s="63"/>
      <c r="EN357" s="63"/>
      <c r="EO357" s="63"/>
      <c r="EP357" s="63"/>
      <c r="EQ357" s="63"/>
      <c r="ER357" s="63"/>
      <c r="ES357" s="63"/>
      <c r="ET357" s="63"/>
      <c r="EU357" s="63"/>
      <c r="EV357" s="63"/>
      <c r="EW357" s="63"/>
      <c r="EX357" s="63"/>
      <c r="EY357" s="63"/>
      <c r="EZ357" s="63"/>
      <c r="FA357" s="63"/>
      <c r="FB357" s="63"/>
      <c r="FC357" s="63"/>
      <c r="FD357" s="63"/>
      <c r="FE357" s="63"/>
      <c r="FF357" s="63"/>
      <c r="FG357" s="63"/>
      <c r="FH357" s="63"/>
      <c r="FI357" s="63"/>
      <c r="FJ357" s="63"/>
      <c r="FK357" s="63"/>
      <c r="FL357" s="63"/>
      <c r="FM357" s="63"/>
      <c r="FN357" s="63"/>
      <c r="FO357" s="63"/>
      <c r="FP357" s="63"/>
      <c r="FQ357" s="63"/>
      <c r="FR357" s="63"/>
      <c r="FS357" s="63"/>
      <c r="FT357" s="63"/>
      <c r="FU357" s="63"/>
      <c r="FV357" s="63"/>
      <c r="FW357" s="63"/>
      <c r="FX357" s="63"/>
      <c r="FY357" s="63"/>
      <c r="FZ357" s="63"/>
      <c r="GA357" s="63"/>
      <c r="GB357" s="63"/>
      <c r="GC357" s="63"/>
      <c r="GD357" s="63"/>
      <c r="GE357" s="63"/>
      <c r="GF357" s="63"/>
      <c r="GG357" s="63"/>
      <c r="GH357" s="63"/>
      <c r="GI357" s="63"/>
      <c r="GJ357" s="63"/>
      <c r="GK357" s="63"/>
      <c r="GL357" s="63"/>
      <c r="GM357" s="63"/>
      <c r="GN357" s="63"/>
      <c r="GO357" s="63"/>
      <c r="GP357" s="63"/>
      <c r="GQ357" s="63"/>
      <c r="GR357" s="63"/>
      <c r="GS357" s="63"/>
      <c r="GT357" s="63"/>
      <c r="GU357" s="63"/>
      <c r="GV357" s="63"/>
      <c r="GW357" s="63"/>
      <c r="GX357" s="63"/>
      <c r="GY357" s="63"/>
      <c r="GZ357" s="63"/>
      <c r="HA357" s="63"/>
      <c r="HB357" s="63"/>
      <c r="HC357" s="63"/>
      <c r="HD357" s="63"/>
      <c r="HE357" s="63"/>
      <c r="HF357" s="63"/>
      <c r="HG357" s="63"/>
      <c r="HH357" s="63"/>
      <c r="HI357" s="63"/>
      <c r="HJ357" s="63"/>
      <c r="HK357" s="63"/>
      <c r="HL357" s="63"/>
      <c r="HM357" s="63"/>
      <c r="HN357" s="63"/>
      <c r="HO357" s="63"/>
      <c r="HP357" s="63"/>
      <c r="HQ357" s="63"/>
      <c r="HR357" s="63"/>
      <c r="HS357" s="63"/>
      <c r="HT357" s="63"/>
      <c r="HU357" s="63"/>
      <c r="HV357" s="63"/>
      <c r="HW357" s="63"/>
      <c r="HX357" s="63"/>
      <c r="HY357" s="63"/>
      <c r="HZ357" s="63"/>
      <c r="IA357" s="63"/>
      <c r="IB357" s="63"/>
      <c r="IC357" s="63"/>
      <c r="ID357" s="63"/>
      <c r="IE357" s="63"/>
    </row>
    <row r="358" spans="3:239" hidden="1" outlineLevel="1" x14ac:dyDescent="0.15">
      <c r="D358"/>
      <c r="AL358"/>
      <c r="AM358"/>
      <c r="BE358"/>
      <c r="ED358" s="63"/>
      <c r="EE358" s="63"/>
      <c r="EF358" s="63"/>
      <c r="EG358" s="63"/>
      <c r="EH358" s="63"/>
      <c r="EI358" s="63"/>
      <c r="EJ358" s="63"/>
      <c r="EK358" s="63"/>
      <c r="EL358" s="63"/>
      <c r="EM358" s="63"/>
      <c r="EN358" s="63"/>
      <c r="EO358" s="63"/>
      <c r="EP358" s="63"/>
      <c r="EQ358" s="63"/>
      <c r="ER358" s="63"/>
      <c r="ES358" s="63"/>
      <c r="ET358" s="63"/>
      <c r="EU358" s="63"/>
      <c r="EV358" s="63"/>
      <c r="EW358" s="63"/>
      <c r="EX358" s="63"/>
      <c r="EY358" s="63"/>
      <c r="EZ358" s="63"/>
      <c r="FA358" s="63"/>
      <c r="FB358" s="63"/>
      <c r="FC358" s="63"/>
      <c r="FD358" s="63"/>
      <c r="FE358" s="63"/>
      <c r="FF358" s="63"/>
      <c r="FG358" s="63"/>
      <c r="FH358" s="63"/>
      <c r="FI358" s="63"/>
      <c r="FJ358" s="63"/>
      <c r="FK358" s="63"/>
      <c r="FL358" s="63"/>
      <c r="FM358" s="63"/>
      <c r="FN358" s="63"/>
      <c r="FO358" s="63"/>
      <c r="FP358" s="63"/>
      <c r="FQ358" s="63"/>
      <c r="FR358" s="63"/>
      <c r="FS358" s="63"/>
      <c r="FT358" s="63"/>
      <c r="FU358" s="63"/>
      <c r="FV358" s="63"/>
      <c r="FW358" s="63"/>
      <c r="FX358" s="63"/>
      <c r="FY358" s="63"/>
      <c r="FZ358" s="63"/>
      <c r="GA358" s="63"/>
      <c r="GB358" s="63"/>
      <c r="GC358" s="63"/>
      <c r="GD358" s="63"/>
      <c r="GE358" s="63"/>
      <c r="GF358" s="63"/>
      <c r="GG358" s="63"/>
      <c r="GH358" s="63"/>
      <c r="GI358" s="63"/>
      <c r="GJ358" s="63"/>
      <c r="GK358" s="63"/>
      <c r="GL358" s="63"/>
      <c r="GM358" s="63"/>
      <c r="GN358" s="63"/>
      <c r="GO358" s="63"/>
      <c r="GP358" s="63"/>
      <c r="GQ358" s="63"/>
      <c r="GR358" s="63"/>
      <c r="GS358" s="63"/>
      <c r="GT358" s="63"/>
      <c r="GU358" s="63"/>
      <c r="GV358" s="63"/>
      <c r="GW358" s="63"/>
      <c r="GX358" s="63"/>
      <c r="GY358" s="63"/>
      <c r="GZ358" s="63"/>
      <c r="HA358" s="63"/>
      <c r="HB358" s="63"/>
      <c r="HC358" s="63"/>
      <c r="HD358" s="63"/>
      <c r="HE358" s="63"/>
      <c r="HF358" s="63"/>
      <c r="HG358" s="63"/>
      <c r="HH358" s="63"/>
      <c r="HI358" s="63"/>
      <c r="HJ358" s="63"/>
      <c r="HK358" s="63"/>
      <c r="HL358" s="63"/>
      <c r="HM358" s="63"/>
      <c r="HN358" s="63"/>
      <c r="HO358" s="63"/>
      <c r="HP358" s="63"/>
      <c r="HQ358" s="63"/>
      <c r="HR358" s="63"/>
      <c r="HS358" s="63"/>
      <c r="HT358" s="63"/>
      <c r="HU358" s="63"/>
      <c r="HV358" s="63"/>
      <c r="HW358" s="63"/>
      <c r="HX358" s="63"/>
      <c r="HY358" s="63"/>
      <c r="HZ358" s="63"/>
      <c r="IA358" s="63"/>
      <c r="IB358" s="63"/>
      <c r="IC358" s="63"/>
      <c r="ID358" s="63"/>
      <c r="IE358" s="63"/>
    </row>
    <row r="359" spans="3:239" hidden="1" outlineLevel="1" x14ac:dyDescent="0.15">
      <c r="D359"/>
      <c r="AL359"/>
      <c r="AM359"/>
      <c r="BE359"/>
      <c r="ED359" s="63"/>
      <c r="EE359" s="63"/>
      <c r="EF359" s="63"/>
      <c r="EG359" s="63"/>
      <c r="EH359" s="63"/>
      <c r="EI359" s="63"/>
      <c r="EJ359" s="63"/>
      <c r="EK359" s="63"/>
      <c r="EL359" s="63"/>
      <c r="EM359" s="63"/>
      <c r="EN359" s="63"/>
      <c r="EO359" s="63"/>
      <c r="EP359" s="63"/>
      <c r="EQ359" s="63"/>
      <c r="ER359" s="63"/>
      <c r="ES359" s="63"/>
      <c r="ET359" s="63"/>
      <c r="EU359" s="63"/>
      <c r="EV359" s="63"/>
      <c r="EW359" s="63"/>
      <c r="EX359" s="63"/>
      <c r="EY359" s="63"/>
      <c r="EZ359" s="63"/>
      <c r="FA359" s="63"/>
      <c r="FB359" s="63"/>
      <c r="FC359" s="63"/>
      <c r="FD359" s="63"/>
      <c r="FE359" s="63"/>
      <c r="FF359" s="63"/>
      <c r="FG359" s="63"/>
      <c r="FH359" s="63"/>
      <c r="FI359" s="63"/>
      <c r="FJ359" s="63"/>
      <c r="FK359" s="63"/>
      <c r="FL359" s="63"/>
      <c r="FM359" s="63"/>
      <c r="FN359" s="63"/>
      <c r="FO359" s="63"/>
      <c r="FP359" s="63"/>
      <c r="FQ359" s="63"/>
      <c r="FR359" s="63"/>
      <c r="FS359" s="63"/>
      <c r="FT359" s="63"/>
      <c r="FU359" s="63"/>
      <c r="FV359" s="63"/>
      <c r="FW359" s="63"/>
      <c r="FX359" s="63"/>
      <c r="FY359" s="63"/>
      <c r="FZ359" s="63"/>
      <c r="GA359" s="63"/>
      <c r="GB359" s="63"/>
      <c r="GC359" s="63"/>
      <c r="GD359" s="63"/>
      <c r="GE359" s="63"/>
      <c r="GF359" s="63"/>
      <c r="GG359" s="63"/>
      <c r="GH359" s="63"/>
      <c r="GI359" s="63"/>
      <c r="GJ359" s="63"/>
      <c r="GK359" s="63"/>
      <c r="GL359" s="63"/>
      <c r="GM359" s="63"/>
      <c r="GN359" s="63"/>
      <c r="GO359" s="63"/>
      <c r="GP359" s="63"/>
      <c r="GQ359" s="63"/>
      <c r="GR359" s="63"/>
      <c r="GS359" s="63"/>
      <c r="GT359" s="63"/>
      <c r="GU359" s="63"/>
      <c r="GV359" s="63"/>
      <c r="GW359" s="63"/>
      <c r="GX359" s="63"/>
      <c r="GY359" s="63"/>
      <c r="GZ359" s="63"/>
      <c r="HA359" s="63"/>
      <c r="HB359" s="63"/>
      <c r="HC359" s="63"/>
      <c r="HD359" s="63"/>
      <c r="HE359" s="63"/>
      <c r="HF359" s="63"/>
      <c r="HG359" s="63"/>
      <c r="HH359" s="63"/>
      <c r="HI359" s="63"/>
      <c r="HJ359" s="63"/>
      <c r="HK359" s="63"/>
      <c r="HL359" s="63"/>
      <c r="HM359" s="63"/>
      <c r="HN359" s="63"/>
      <c r="HO359" s="63"/>
      <c r="HP359" s="63"/>
      <c r="HQ359" s="63"/>
      <c r="HR359" s="63"/>
      <c r="HS359" s="63"/>
      <c r="HT359" s="63"/>
      <c r="HU359" s="63"/>
      <c r="HV359" s="63"/>
      <c r="HW359" s="63"/>
      <c r="HX359" s="63"/>
      <c r="HY359" s="63"/>
      <c r="HZ359" s="63"/>
      <c r="IA359" s="63"/>
      <c r="IB359" s="63"/>
      <c r="IC359" s="63"/>
      <c r="ID359" s="63"/>
      <c r="IE359" s="63"/>
    </row>
    <row r="360" spans="3:239" hidden="1" outlineLevel="1" x14ac:dyDescent="0.15">
      <c r="D360"/>
      <c r="AL360"/>
      <c r="AM360"/>
      <c r="BE360"/>
      <c r="ED360" s="63"/>
      <c r="EE360" s="63"/>
      <c r="EF360" s="63"/>
      <c r="EG360" s="63"/>
      <c r="EH360" s="63"/>
      <c r="EI360" s="63"/>
      <c r="EJ360" s="63"/>
      <c r="EK360" s="63"/>
      <c r="EL360" s="63"/>
      <c r="EM360" s="63"/>
      <c r="EN360" s="63"/>
      <c r="EO360" s="63"/>
      <c r="EP360" s="63"/>
      <c r="EQ360" s="63"/>
      <c r="ER360" s="63"/>
      <c r="ES360" s="63"/>
      <c r="ET360" s="63"/>
      <c r="EU360" s="63"/>
      <c r="EV360" s="63"/>
      <c r="EW360" s="63"/>
      <c r="EX360" s="63"/>
      <c r="EY360" s="63"/>
      <c r="EZ360" s="63"/>
      <c r="FA360" s="63"/>
      <c r="FB360" s="63"/>
      <c r="FC360" s="63"/>
      <c r="FD360" s="63"/>
      <c r="FE360" s="63"/>
      <c r="FF360" s="63"/>
      <c r="FG360" s="63"/>
      <c r="FH360" s="63"/>
      <c r="FI360" s="63"/>
      <c r="FJ360" s="63"/>
      <c r="FK360" s="63"/>
      <c r="FL360" s="63"/>
      <c r="FM360" s="63"/>
      <c r="FN360" s="63"/>
      <c r="FO360" s="63"/>
      <c r="FP360" s="63"/>
      <c r="FQ360" s="63"/>
      <c r="FR360" s="63"/>
      <c r="FS360" s="63"/>
      <c r="FT360" s="63"/>
      <c r="FU360" s="63"/>
      <c r="FV360" s="63"/>
      <c r="FW360" s="63"/>
      <c r="FX360" s="63"/>
      <c r="FY360" s="63"/>
      <c r="FZ360" s="63"/>
      <c r="GA360" s="63"/>
      <c r="GB360" s="63"/>
      <c r="GC360" s="63"/>
      <c r="GD360" s="63"/>
      <c r="GE360" s="63"/>
      <c r="GF360" s="63"/>
      <c r="GG360" s="63"/>
      <c r="GH360" s="63"/>
      <c r="GI360" s="63"/>
      <c r="GJ360" s="63"/>
      <c r="GK360" s="63"/>
      <c r="GL360" s="63"/>
      <c r="GM360" s="63"/>
      <c r="GN360" s="63"/>
      <c r="GO360" s="63"/>
      <c r="GP360" s="63"/>
      <c r="GQ360" s="63"/>
      <c r="GR360" s="63"/>
      <c r="GS360" s="63"/>
      <c r="GT360" s="63"/>
      <c r="GU360" s="63"/>
      <c r="GV360" s="63"/>
      <c r="GW360" s="63"/>
      <c r="GX360" s="63"/>
      <c r="GY360" s="63"/>
      <c r="GZ360" s="63"/>
      <c r="HA360" s="63"/>
      <c r="HB360" s="63"/>
      <c r="HC360" s="63"/>
      <c r="HD360" s="63"/>
      <c r="HE360" s="63"/>
      <c r="HF360" s="63"/>
      <c r="HG360" s="63"/>
      <c r="HH360" s="63"/>
      <c r="HI360" s="63"/>
      <c r="HJ360" s="63"/>
      <c r="HK360" s="63"/>
      <c r="HL360" s="63"/>
      <c r="HM360" s="63"/>
      <c r="HN360" s="63"/>
      <c r="HO360" s="63"/>
      <c r="HP360" s="63"/>
      <c r="HQ360" s="63"/>
      <c r="HR360" s="63"/>
      <c r="HS360" s="63"/>
      <c r="HT360" s="63"/>
      <c r="HU360" s="63"/>
      <c r="HV360" s="63"/>
      <c r="HW360" s="63"/>
      <c r="HX360" s="63"/>
      <c r="HY360" s="63"/>
      <c r="HZ360" s="63"/>
      <c r="IA360" s="63"/>
      <c r="IB360" s="63"/>
      <c r="IC360" s="63"/>
      <c r="ID360" s="63"/>
      <c r="IE360" s="63"/>
    </row>
    <row r="361" spans="3:239" hidden="1" outlineLevel="1" x14ac:dyDescent="0.15">
      <c r="D361"/>
      <c r="AL361"/>
      <c r="AM361"/>
      <c r="BE361"/>
      <c r="ED361" s="63"/>
      <c r="EE361" s="63"/>
      <c r="EF361" s="63"/>
      <c r="EG361" s="63"/>
      <c r="EH361" s="63"/>
      <c r="EI361" s="63"/>
      <c r="EJ361" s="63"/>
      <c r="EK361" s="63"/>
      <c r="EL361" s="63"/>
      <c r="EM361" s="63"/>
      <c r="EN361" s="63"/>
      <c r="EO361" s="63"/>
      <c r="EP361" s="63"/>
      <c r="EQ361" s="63"/>
      <c r="ER361" s="63"/>
      <c r="ES361" s="63"/>
      <c r="ET361" s="63"/>
      <c r="EU361" s="63"/>
      <c r="EV361" s="63"/>
      <c r="EW361" s="63"/>
      <c r="EX361" s="63"/>
      <c r="EY361" s="63"/>
      <c r="EZ361" s="63"/>
      <c r="FA361" s="63"/>
      <c r="FB361" s="63"/>
      <c r="FC361" s="63"/>
      <c r="FD361" s="63"/>
      <c r="FE361" s="63"/>
      <c r="FF361" s="63"/>
      <c r="FG361" s="63"/>
      <c r="FH361" s="63"/>
      <c r="FI361" s="63"/>
      <c r="FJ361" s="63"/>
      <c r="FK361" s="63"/>
      <c r="FL361" s="63"/>
      <c r="FM361" s="63"/>
      <c r="FN361" s="63"/>
      <c r="FO361" s="63"/>
      <c r="FP361" s="63"/>
      <c r="FQ361" s="63"/>
      <c r="FR361" s="63"/>
      <c r="FS361" s="63"/>
      <c r="FT361" s="63"/>
      <c r="FU361" s="63"/>
      <c r="FV361" s="63"/>
      <c r="FW361" s="63"/>
      <c r="FX361" s="63"/>
      <c r="FY361" s="63"/>
      <c r="FZ361" s="63"/>
      <c r="GA361" s="63"/>
      <c r="GB361" s="63"/>
      <c r="GC361" s="63"/>
      <c r="GD361" s="63"/>
      <c r="GE361" s="63"/>
      <c r="GF361" s="63"/>
      <c r="GG361" s="63"/>
      <c r="GH361" s="63"/>
      <c r="GI361" s="63"/>
      <c r="GJ361" s="63"/>
      <c r="GK361" s="63"/>
      <c r="GL361" s="63"/>
      <c r="GM361" s="63"/>
      <c r="GN361" s="63"/>
      <c r="GO361" s="63"/>
      <c r="GP361" s="63"/>
      <c r="GQ361" s="63"/>
      <c r="GR361" s="63"/>
      <c r="GS361" s="63"/>
      <c r="GT361" s="63"/>
      <c r="GU361" s="63"/>
      <c r="GV361" s="63"/>
      <c r="GW361" s="63"/>
      <c r="GX361" s="63"/>
      <c r="GY361" s="63"/>
      <c r="GZ361" s="63"/>
      <c r="HA361" s="63"/>
      <c r="HB361" s="63"/>
      <c r="HC361" s="63"/>
      <c r="HD361" s="63"/>
      <c r="HE361" s="63"/>
      <c r="HF361" s="63"/>
      <c r="HG361" s="63"/>
      <c r="HH361" s="63"/>
      <c r="HI361" s="63"/>
      <c r="HJ361" s="63"/>
      <c r="HK361" s="63"/>
      <c r="HL361" s="63"/>
      <c r="HM361" s="63"/>
      <c r="HN361" s="63"/>
      <c r="HO361" s="63"/>
      <c r="HP361" s="63"/>
      <c r="HQ361" s="63"/>
      <c r="HR361" s="63"/>
      <c r="HS361" s="63"/>
      <c r="HT361" s="63"/>
      <c r="HU361" s="63"/>
      <c r="HV361" s="63"/>
      <c r="HW361" s="63"/>
      <c r="HX361" s="63"/>
      <c r="HY361" s="63"/>
      <c r="HZ361" s="63"/>
      <c r="IA361" s="63"/>
      <c r="IB361" s="63"/>
      <c r="IC361" s="63"/>
      <c r="ID361" s="63"/>
      <c r="IE361" s="63"/>
    </row>
    <row r="362" spans="3:239" hidden="1" outlineLevel="1" x14ac:dyDescent="0.15">
      <c r="D362"/>
      <c r="AL362"/>
      <c r="AM362"/>
      <c r="BE362"/>
      <c r="ED362" s="63"/>
      <c r="EE362" s="63"/>
      <c r="EF362" s="63"/>
      <c r="EG362" s="63"/>
      <c r="EH362" s="63"/>
      <c r="EI362" s="63"/>
      <c r="EJ362" s="63"/>
      <c r="EK362" s="63"/>
      <c r="EL362" s="63"/>
      <c r="EM362" s="63"/>
      <c r="EN362" s="63"/>
      <c r="EO362" s="63"/>
      <c r="EP362" s="63"/>
      <c r="EQ362" s="63"/>
      <c r="ER362" s="63"/>
      <c r="ES362" s="63"/>
      <c r="ET362" s="63"/>
      <c r="EU362" s="63"/>
      <c r="EV362" s="63"/>
      <c r="EW362" s="63"/>
      <c r="EX362" s="63"/>
      <c r="EY362" s="63"/>
      <c r="EZ362" s="63"/>
      <c r="FA362" s="63"/>
      <c r="FB362" s="63"/>
      <c r="FC362" s="63"/>
      <c r="FD362" s="63"/>
      <c r="FE362" s="63"/>
      <c r="FF362" s="63"/>
      <c r="FG362" s="63"/>
      <c r="FH362" s="63"/>
      <c r="FI362" s="63"/>
      <c r="FJ362" s="63"/>
      <c r="FK362" s="63"/>
      <c r="FL362" s="63"/>
      <c r="FM362" s="63"/>
      <c r="FN362" s="63"/>
      <c r="FO362" s="63"/>
      <c r="FP362" s="63"/>
      <c r="FQ362" s="63"/>
      <c r="FR362" s="63"/>
      <c r="FS362" s="63"/>
      <c r="FT362" s="63"/>
      <c r="FU362" s="63"/>
      <c r="FV362" s="63"/>
      <c r="FW362" s="63"/>
      <c r="FX362" s="63"/>
      <c r="FY362" s="63"/>
      <c r="FZ362" s="63"/>
      <c r="GA362" s="63"/>
      <c r="GB362" s="63"/>
      <c r="GC362" s="63"/>
      <c r="GD362" s="63"/>
      <c r="GE362" s="63"/>
      <c r="GF362" s="63"/>
      <c r="GG362" s="63"/>
      <c r="GH362" s="63"/>
      <c r="GI362" s="63"/>
      <c r="GJ362" s="63"/>
      <c r="GK362" s="63"/>
      <c r="GL362" s="63"/>
      <c r="GM362" s="63"/>
      <c r="GN362" s="63"/>
      <c r="GO362" s="63"/>
      <c r="GP362" s="63"/>
      <c r="GQ362" s="63"/>
      <c r="GR362" s="63"/>
      <c r="GS362" s="63"/>
      <c r="GT362" s="63"/>
      <c r="GU362" s="63"/>
      <c r="GV362" s="63"/>
      <c r="GW362" s="63"/>
      <c r="GX362" s="63"/>
      <c r="GY362" s="63"/>
      <c r="GZ362" s="63"/>
      <c r="HA362" s="63"/>
      <c r="HB362" s="63"/>
      <c r="HC362" s="63"/>
      <c r="HD362" s="63"/>
      <c r="HE362" s="63"/>
      <c r="HF362" s="63"/>
      <c r="HG362" s="63"/>
      <c r="HH362" s="63"/>
      <c r="HI362" s="63"/>
      <c r="HJ362" s="63"/>
      <c r="HK362" s="63"/>
      <c r="HL362" s="63"/>
      <c r="HM362" s="63"/>
      <c r="HN362" s="63"/>
      <c r="HO362" s="63"/>
      <c r="HP362" s="63"/>
      <c r="HQ362" s="63"/>
      <c r="HR362" s="63"/>
      <c r="HS362" s="63"/>
      <c r="HT362" s="63"/>
      <c r="HU362" s="63"/>
      <c r="HV362" s="63"/>
      <c r="HW362" s="63"/>
      <c r="HX362" s="63"/>
      <c r="HY362" s="63"/>
      <c r="HZ362" s="63"/>
      <c r="IA362" s="63"/>
      <c r="IB362" s="63"/>
      <c r="IC362" s="63"/>
      <c r="ID362" s="63"/>
      <c r="IE362" s="63"/>
    </row>
    <row r="363" spans="3:239" ht="17" hidden="1" customHeight="1" outlineLevel="1" x14ac:dyDescent="0.15">
      <c r="D363" s="367" t="s">
        <v>246</v>
      </c>
      <c r="E363" s="63"/>
      <c r="F363" s="63"/>
      <c r="G363" s="63"/>
      <c r="H363" s="63"/>
      <c r="I363" s="63"/>
      <c r="J363" s="63"/>
      <c r="K363" s="63" t="s">
        <v>958</v>
      </c>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ED363" s="63"/>
      <c r="EE363" s="63"/>
      <c r="EF363" s="63"/>
      <c r="EG363" s="63"/>
      <c r="EH363" s="63"/>
      <c r="EI363" s="63"/>
      <c r="EJ363" s="63"/>
      <c r="EK363" s="63"/>
      <c r="EL363" s="63"/>
      <c r="EM363" s="63"/>
      <c r="EN363" s="63"/>
      <c r="EO363" s="63"/>
      <c r="EP363" s="63"/>
      <c r="EQ363" s="63"/>
      <c r="ER363" s="63"/>
      <c r="ES363" s="63"/>
      <c r="ET363" s="63"/>
      <c r="EU363" s="63"/>
      <c r="EV363" s="63"/>
      <c r="EW363" s="63"/>
      <c r="EX363" s="63"/>
      <c r="EY363" s="63"/>
      <c r="EZ363" s="63"/>
      <c r="FA363" s="63"/>
      <c r="FB363" s="63"/>
      <c r="FC363" s="63"/>
      <c r="FD363" s="63"/>
      <c r="FE363" s="63"/>
      <c r="FF363" s="63"/>
      <c r="FG363" s="63"/>
      <c r="FH363" s="63"/>
      <c r="FI363" s="63"/>
      <c r="FJ363" s="63"/>
      <c r="FK363" s="63"/>
      <c r="FL363" s="63"/>
      <c r="FM363" s="63"/>
      <c r="FN363" s="63"/>
      <c r="FO363" s="63"/>
      <c r="FP363" s="63"/>
      <c r="FQ363" s="63"/>
      <c r="FR363" s="63"/>
      <c r="FS363" s="63"/>
      <c r="FT363" s="63"/>
      <c r="FU363" s="63"/>
      <c r="FV363" s="63"/>
      <c r="FW363" s="63"/>
      <c r="FX363" s="63"/>
      <c r="FY363" s="63"/>
      <c r="FZ363" s="63"/>
      <c r="GA363" s="63"/>
      <c r="GB363" s="63"/>
      <c r="GC363" s="63"/>
      <c r="GD363" s="63"/>
      <c r="GE363" s="63"/>
      <c r="GF363" s="63"/>
      <c r="GG363" s="63"/>
      <c r="GH363" s="63"/>
      <c r="GI363" s="63"/>
      <c r="GJ363" s="63"/>
      <c r="GK363" s="63"/>
      <c r="GL363" s="63"/>
      <c r="GM363" s="63"/>
      <c r="GN363" s="63"/>
      <c r="GO363" s="63"/>
      <c r="GP363" s="63"/>
      <c r="GQ363" s="63"/>
      <c r="GR363" s="63"/>
      <c r="GS363" s="63"/>
      <c r="GT363" s="63"/>
      <c r="GU363" s="63"/>
      <c r="GV363" s="63"/>
      <c r="GW363" s="63"/>
      <c r="GX363" s="63"/>
      <c r="GY363" s="63"/>
      <c r="GZ363" s="63"/>
      <c r="HA363" s="63"/>
      <c r="HB363" s="63"/>
      <c r="HC363" s="63"/>
      <c r="HD363" s="63"/>
      <c r="HE363" s="63"/>
      <c r="HF363" s="63"/>
      <c r="HG363" s="63"/>
      <c r="HH363" s="63"/>
      <c r="HI363" s="63"/>
      <c r="HJ363" s="63"/>
      <c r="HK363" s="63"/>
      <c r="HL363" s="63"/>
      <c r="HM363" s="63"/>
      <c r="HN363" s="63"/>
      <c r="HO363" s="63"/>
      <c r="HP363" s="63"/>
      <c r="HQ363" s="63"/>
      <c r="HR363" s="63"/>
      <c r="HS363" s="63"/>
      <c r="HT363" s="63"/>
      <c r="HU363" s="63"/>
      <c r="HV363" s="63"/>
      <c r="HW363" s="63"/>
      <c r="HX363" s="63"/>
      <c r="HY363" s="63"/>
      <c r="HZ363" s="63"/>
      <c r="IA363" s="63"/>
      <c r="IB363" s="63"/>
      <c r="IC363" s="63"/>
      <c r="ID363" s="63"/>
      <c r="IE363" s="63"/>
    </row>
    <row r="364" spans="3:239" hidden="1" outlineLevel="1" x14ac:dyDescent="0.15">
      <c r="D364"/>
      <c r="O364" s="533"/>
      <c r="P364" s="533"/>
      <c r="Q364" s="533"/>
      <c r="R364" s="533"/>
      <c r="S364" s="533"/>
      <c r="T364" s="533"/>
      <c r="U364" s="533"/>
      <c r="V364" s="533"/>
      <c r="W364" s="533"/>
      <c r="X364" s="533"/>
      <c r="Y364" s="533"/>
      <c r="Z364" s="533"/>
      <c r="AA364" s="533"/>
      <c r="AB364" s="533"/>
      <c r="AL364"/>
      <c r="AM364"/>
      <c r="BE364"/>
      <c r="ED364" s="63"/>
      <c r="EE364" s="63"/>
      <c r="EF364" s="63"/>
      <c r="EG364" s="63"/>
      <c r="EH364" s="63"/>
      <c r="EI364" s="63"/>
      <c r="EJ364" s="63"/>
      <c r="EK364" s="63"/>
      <c r="EL364" s="63"/>
      <c r="EM364" s="63"/>
      <c r="EN364" s="63"/>
      <c r="EO364" s="63"/>
      <c r="EP364" s="63"/>
      <c r="EQ364" s="63"/>
      <c r="ER364" s="63"/>
      <c r="ES364" s="63"/>
      <c r="ET364" s="63"/>
      <c r="EU364" s="63"/>
      <c r="EV364" s="63"/>
      <c r="EW364" s="63"/>
      <c r="EX364" s="63"/>
      <c r="EY364" s="63"/>
      <c r="EZ364" s="63"/>
      <c r="FA364" s="63"/>
      <c r="FB364" s="63"/>
      <c r="FC364" s="63"/>
      <c r="FD364" s="63"/>
      <c r="FE364" s="63"/>
      <c r="FF364" s="63"/>
      <c r="FG364" s="63"/>
      <c r="FH364" s="63"/>
      <c r="FI364" s="63"/>
      <c r="FJ364" s="63"/>
      <c r="FK364" s="63"/>
      <c r="FL364" s="63"/>
      <c r="FM364" s="63"/>
      <c r="FN364" s="63"/>
      <c r="FO364" s="63"/>
      <c r="FP364" s="63"/>
      <c r="FQ364" s="63"/>
      <c r="FR364" s="63"/>
      <c r="FS364" s="63"/>
      <c r="FT364" s="63"/>
      <c r="FU364" s="63"/>
      <c r="FV364" s="63"/>
      <c r="FW364" s="63"/>
      <c r="FX364" s="63"/>
      <c r="FY364" s="63"/>
      <c r="FZ364" s="63"/>
      <c r="GA364" s="63"/>
      <c r="GB364" s="63"/>
      <c r="GC364" s="63"/>
      <c r="GD364" s="63"/>
      <c r="GE364" s="63"/>
      <c r="GF364" s="63"/>
      <c r="GG364" s="63"/>
      <c r="GH364" s="63"/>
      <c r="GI364" s="63"/>
      <c r="GJ364" s="63"/>
      <c r="GK364" s="63"/>
      <c r="GL364" s="63"/>
      <c r="GM364" s="63"/>
      <c r="GN364" s="63"/>
      <c r="GO364" s="63"/>
      <c r="GP364" s="63"/>
      <c r="GQ364" s="63"/>
      <c r="GR364" s="63"/>
      <c r="GS364" s="63"/>
      <c r="GT364" s="63"/>
      <c r="GU364" s="63"/>
      <c r="GV364" s="63"/>
      <c r="GW364" s="63"/>
      <c r="GX364" s="63"/>
      <c r="GY364" s="63"/>
      <c r="GZ364" s="63"/>
      <c r="HA364" s="63"/>
      <c r="HB364" s="63"/>
      <c r="HC364" s="63"/>
      <c r="HD364" s="63"/>
      <c r="HE364" s="63"/>
      <c r="HF364" s="63"/>
      <c r="HG364" s="63"/>
      <c r="HH364" s="63"/>
      <c r="HI364" s="63"/>
      <c r="HJ364" s="63"/>
      <c r="HK364" s="63"/>
      <c r="HL364" s="63"/>
      <c r="HM364" s="63"/>
      <c r="HN364" s="63"/>
      <c r="HO364" s="63"/>
      <c r="HP364" s="63"/>
      <c r="HQ364" s="63"/>
      <c r="HR364" s="63"/>
      <c r="HS364" s="63"/>
      <c r="HT364" s="63"/>
      <c r="HU364" s="63"/>
      <c r="HV364" s="63"/>
      <c r="HW364" s="63"/>
      <c r="HX364" s="63"/>
      <c r="HY364" s="63"/>
      <c r="HZ364" s="63"/>
      <c r="IA364" s="63"/>
      <c r="IB364" s="63"/>
      <c r="IC364" s="63"/>
      <c r="ID364" s="63"/>
      <c r="IE364" s="63"/>
    </row>
    <row r="365" spans="3:239" hidden="1" outlineLevel="1" x14ac:dyDescent="0.15">
      <c r="D365" t="s">
        <v>17</v>
      </c>
      <c r="K365" s="616">
        <f>Z33</f>
        <v>0</v>
      </c>
      <c r="L365" s="533"/>
      <c r="M365" s="533"/>
      <c r="N365" s="533"/>
      <c r="O365" s="533"/>
      <c r="P365" s="533"/>
      <c r="Q365" s="533"/>
      <c r="R365" s="533"/>
      <c r="S365" s="533"/>
      <c r="T365" s="533"/>
      <c r="U365" s="533"/>
      <c r="V365" s="533"/>
      <c r="W365" s="533"/>
      <c r="X365" s="533"/>
      <c r="Y365" s="533"/>
      <c r="Z365" s="533"/>
      <c r="AA365" s="533"/>
      <c r="AB365" s="533"/>
      <c r="AL365"/>
      <c r="AM365"/>
      <c r="BE365"/>
      <c r="ED365" s="63"/>
      <c r="EE365" s="63"/>
      <c r="EF365" s="63"/>
      <c r="EG365" s="63"/>
      <c r="EH365" s="63"/>
      <c r="EI365" s="63"/>
      <c r="EJ365" s="63"/>
      <c r="EK365" s="63"/>
      <c r="EL365" s="63"/>
      <c r="EM365" s="63"/>
      <c r="EN365" s="63"/>
      <c r="EO365" s="63"/>
      <c r="EP365" s="63"/>
      <c r="EQ365" s="63"/>
      <c r="ER365" s="63"/>
      <c r="ES365" s="63"/>
      <c r="ET365" s="63"/>
      <c r="EU365" s="63"/>
      <c r="EV365" s="63"/>
      <c r="EW365" s="63"/>
      <c r="EX365" s="63"/>
      <c r="EY365" s="63"/>
      <c r="EZ365" s="63"/>
      <c r="FA365" s="63"/>
      <c r="FB365" s="63"/>
      <c r="FC365" s="63"/>
      <c r="FD365" s="63"/>
      <c r="FE365" s="63"/>
      <c r="FF365" s="63"/>
      <c r="FG365" s="63"/>
      <c r="FH365" s="63"/>
      <c r="FI365" s="63"/>
      <c r="FJ365" s="63"/>
      <c r="FK365" s="63"/>
      <c r="FL365" s="63"/>
      <c r="FM365" s="63"/>
      <c r="FN365" s="63"/>
      <c r="FO365" s="63"/>
      <c r="FP365" s="63"/>
      <c r="FQ365" s="63"/>
      <c r="FR365" s="63"/>
      <c r="FS365" s="63"/>
      <c r="FT365" s="63"/>
      <c r="FU365" s="63"/>
      <c r="FV365" s="63"/>
      <c r="FW365" s="63"/>
      <c r="FX365" s="63"/>
      <c r="FY365" s="63"/>
      <c r="FZ365" s="63"/>
      <c r="GA365" s="63"/>
      <c r="GB365" s="63"/>
      <c r="GC365" s="63"/>
      <c r="GD365" s="63"/>
      <c r="GE365" s="63"/>
      <c r="GF365" s="63"/>
      <c r="GG365" s="63"/>
      <c r="GH365" s="63"/>
      <c r="GI365" s="63"/>
      <c r="GJ365" s="63"/>
      <c r="GK365" s="63"/>
      <c r="GL365" s="63"/>
      <c r="GM365" s="63"/>
      <c r="GN365" s="63"/>
      <c r="GO365" s="63"/>
      <c r="GP365" s="63"/>
      <c r="GQ365" s="63"/>
      <c r="GR365" s="63"/>
      <c r="GS365" s="63"/>
      <c r="GT365" s="63"/>
      <c r="GU365" s="63"/>
      <c r="GV365" s="63"/>
      <c r="GW365" s="63"/>
      <c r="GX365" s="63"/>
      <c r="GY365" s="63"/>
      <c r="GZ365" s="63"/>
      <c r="HA365" s="63"/>
      <c r="HB365" s="63"/>
      <c r="HC365" s="63"/>
      <c r="HD365" s="63"/>
      <c r="HE365" s="63"/>
      <c r="HF365" s="63"/>
      <c r="HG365" s="63"/>
      <c r="HH365" s="63"/>
      <c r="HI365" s="63"/>
      <c r="HJ365" s="63"/>
      <c r="HK365" s="63"/>
      <c r="HL365" s="63"/>
      <c r="HM365" s="63"/>
      <c r="HN365" s="63"/>
      <c r="HO365" s="63"/>
      <c r="HP365" s="63"/>
      <c r="HQ365" s="63"/>
      <c r="HR365" s="63"/>
      <c r="HS365" s="63"/>
      <c r="HT365" s="63"/>
      <c r="HU365" s="63"/>
      <c r="HV365" s="63"/>
      <c r="HW365" s="63"/>
      <c r="HX365" s="63"/>
      <c r="HY365" s="63"/>
      <c r="HZ365" s="63"/>
      <c r="IA365" s="63"/>
      <c r="IB365" s="63"/>
      <c r="IC365" s="63"/>
      <c r="ID365" s="63"/>
      <c r="IE365" s="63"/>
    </row>
    <row r="366" spans="3:239" hidden="1" outlineLevel="1" x14ac:dyDescent="0.15">
      <c r="D366" t="s">
        <v>277</v>
      </c>
      <c r="K366" s="658">
        <f>Z47</f>
        <v>0</v>
      </c>
      <c r="L366" s="533"/>
      <c r="M366" s="533"/>
      <c r="N366" s="533"/>
      <c r="O366" s="533"/>
      <c r="P366" s="533"/>
      <c r="Q366" s="533"/>
      <c r="R366" s="533"/>
      <c r="S366" s="533"/>
      <c r="T366" s="533"/>
      <c r="U366" s="533"/>
      <c r="V366" s="533"/>
      <c r="W366" s="533"/>
      <c r="X366" s="533"/>
      <c r="Y366" s="533"/>
      <c r="Z366" s="533"/>
      <c r="AA366" s="533"/>
      <c r="AB366" s="533"/>
      <c r="AL366"/>
      <c r="AM366"/>
      <c r="BE366"/>
      <c r="ED366" s="63"/>
      <c r="EE366" s="63"/>
      <c r="EF366" s="63"/>
      <c r="EG366" s="63"/>
      <c r="EH366" s="63"/>
      <c r="EI366" s="63"/>
      <c r="EJ366" s="63"/>
      <c r="EK366" s="63"/>
      <c r="EL366" s="63"/>
      <c r="EM366" s="63"/>
      <c r="EN366" s="63"/>
      <c r="EO366" s="63"/>
      <c r="EP366" s="63"/>
      <c r="EQ366" s="63"/>
      <c r="ER366" s="63"/>
      <c r="ES366" s="63"/>
      <c r="ET366" s="63"/>
      <c r="EU366" s="63"/>
      <c r="EV366" s="63"/>
      <c r="EW366" s="63"/>
      <c r="EX366" s="63"/>
      <c r="EY366" s="63"/>
      <c r="EZ366" s="63"/>
      <c r="FA366" s="63"/>
      <c r="FB366" s="63"/>
      <c r="FC366" s="63"/>
      <c r="FD366" s="63"/>
      <c r="FE366" s="63"/>
      <c r="FF366" s="63"/>
      <c r="FG366" s="63"/>
      <c r="FH366" s="63"/>
      <c r="FI366" s="63"/>
      <c r="FJ366" s="63"/>
      <c r="FK366" s="63"/>
      <c r="FL366" s="63"/>
      <c r="FM366" s="63"/>
      <c r="FN366" s="63"/>
      <c r="FO366" s="63"/>
      <c r="FP366" s="63"/>
      <c r="FQ366" s="63"/>
      <c r="FR366" s="63"/>
      <c r="FS366" s="63"/>
      <c r="FT366" s="63"/>
      <c r="FU366" s="63"/>
      <c r="FV366" s="63"/>
      <c r="FW366" s="63"/>
      <c r="FX366" s="63"/>
      <c r="FY366" s="63"/>
      <c r="FZ366" s="63"/>
      <c r="GA366" s="63"/>
      <c r="GB366" s="63"/>
      <c r="GC366" s="63"/>
      <c r="GD366" s="63"/>
      <c r="GE366" s="63"/>
      <c r="GF366" s="63"/>
      <c r="GG366" s="63"/>
      <c r="GH366" s="63"/>
      <c r="GI366" s="63"/>
      <c r="GJ366" s="63"/>
      <c r="GK366" s="63"/>
      <c r="GL366" s="63"/>
      <c r="GM366" s="63"/>
      <c r="GN366" s="63"/>
      <c r="GO366" s="63"/>
      <c r="GP366" s="63"/>
      <c r="GQ366" s="63"/>
      <c r="GR366" s="63"/>
      <c r="GS366" s="63"/>
      <c r="GT366" s="63"/>
      <c r="GU366" s="63"/>
      <c r="GV366" s="63"/>
      <c r="GW366" s="63"/>
      <c r="GX366" s="63"/>
      <c r="GY366" s="63"/>
      <c r="GZ366" s="63"/>
      <c r="HA366" s="63"/>
      <c r="HB366" s="63"/>
      <c r="HC366" s="63"/>
      <c r="HD366" s="63"/>
      <c r="HE366" s="63"/>
      <c r="HF366" s="63"/>
      <c r="HG366" s="63"/>
      <c r="HH366" s="63"/>
      <c r="HI366" s="63"/>
      <c r="HJ366" s="63"/>
      <c r="HK366" s="63"/>
      <c r="HL366" s="63"/>
      <c r="HM366" s="63"/>
      <c r="HN366" s="63"/>
      <c r="HO366" s="63"/>
      <c r="HP366" s="63"/>
      <c r="HQ366" s="63"/>
      <c r="HR366" s="63"/>
      <c r="HS366" s="63"/>
      <c r="HT366" s="63"/>
      <c r="HU366" s="63"/>
      <c r="HV366" s="63"/>
      <c r="HW366" s="63"/>
      <c r="HX366" s="63"/>
      <c r="HY366" s="63"/>
      <c r="HZ366" s="63"/>
      <c r="IA366" s="63"/>
      <c r="IB366" s="63"/>
      <c r="IC366" s="63"/>
      <c r="ID366" s="63"/>
      <c r="IE366" s="63"/>
    </row>
    <row r="367" spans="3:239" hidden="1" outlineLevel="1" x14ac:dyDescent="0.15">
      <c r="D367" t="s">
        <v>14</v>
      </c>
      <c r="K367" t="str">
        <f>Z45</f>
        <v/>
      </c>
      <c r="L367" s="533"/>
      <c r="M367" s="533"/>
      <c r="N367" s="533"/>
      <c r="O367" s="533"/>
      <c r="P367" s="533"/>
      <c r="Q367" s="533"/>
      <c r="R367" s="533"/>
      <c r="S367" s="533"/>
      <c r="T367" s="533"/>
      <c r="U367" s="533"/>
      <c r="V367" s="533"/>
      <c r="W367" s="533"/>
      <c r="X367" s="533"/>
      <c r="Y367" s="533"/>
      <c r="Z367" s="533"/>
      <c r="AA367" s="533"/>
      <c r="AB367" s="533"/>
      <c r="AL367"/>
      <c r="AM367"/>
      <c r="BE367"/>
      <c r="ED367" s="63"/>
      <c r="EE367" s="63"/>
      <c r="EF367" s="63"/>
      <c r="EG367" s="63"/>
      <c r="EH367" s="63"/>
      <c r="EI367" s="63"/>
      <c r="EJ367" s="63"/>
      <c r="EK367" s="63"/>
      <c r="EL367" s="63"/>
      <c r="EM367" s="63"/>
      <c r="EN367" s="63"/>
      <c r="EO367" s="63"/>
      <c r="EP367" s="63"/>
      <c r="EQ367" s="63"/>
      <c r="ER367" s="63"/>
      <c r="ES367" s="63"/>
      <c r="ET367" s="63"/>
      <c r="EU367" s="63"/>
      <c r="EV367" s="63"/>
      <c r="EW367" s="63"/>
      <c r="EX367" s="63"/>
      <c r="EY367" s="63"/>
      <c r="EZ367" s="63"/>
      <c r="FA367" s="63"/>
      <c r="FB367" s="63"/>
      <c r="FC367" s="63"/>
      <c r="FD367" s="63"/>
      <c r="FE367" s="63"/>
      <c r="FF367" s="63"/>
      <c r="FG367" s="63"/>
      <c r="FH367" s="63"/>
      <c r="FI367" s="63"/>
      <c r="FJ367" s="63"/>
      <c r="FK367" s="63"/>
      <c r="FL367" s="63"/>
      <c r="FM367" s="63"/>
      <c r="FN367" s="63"/>
      <c r="FO367" s="63"/>
      <c r="FP367" s="63"/>
      <c r="FQ367" s="63"/>
      <c r="FR367" s="63"/>
      <c r="FS367" s="63"/>
      <c r="FT367" s="63"/>
      <c r="FU367" s="63"/>
      <c r="FV367" s="63"/>
      <c r="FW367" s="63"/>
      <c r="FX367" s="63"/>
      <c r="FY367" s="63"/>
      <c r="FZ367" s="63"/>
      <c r="GA367" s="63"/>
      <c r="GB367" s="63"/>
      <c r="GC367" s="63"/>
      <c r="GD367" s="63"/>
      <c r="GE367" s="63"/>
      <c r="GF367" s="63"/>
      <c r="GG367" s="63"/>
      <c r="GH367" s="63"/>
      <c r="GI367" s="63"/>
      <c r="GJ367" s="63"/>
      <c r="GK367" s="63"/>
      <c r="GL367" s="63"/>
      <c r="GM367" s="63"/>
      <c r="GN367" s="63"/>
      <c r="GO367" s="63"/>
      <c r="GP367" s="63"/>
      <c r="GQ367" s="63"/>
      <c r="GR367" s="63"/>
      <c r="GS367" s="63"/>
      <c r="GT367" s="63"/>
      <c r="GU367" s="63"/>
      <c r="GV367" s="63"/>
      <c r="GW367" s="63"/>
      <c r="GX367" s="63"/>
      <c r="GY367" s="63"/>
      <c r="GZ367" s="63"/>
      <c r="HA367" s="63"/>
      <c r="HB367" s="63"/>
      <c r="HC367" s="63"/>
      <c r="HD367" s="63"/>
      <c r="HE367" s="63"/>
      <c r="HF367" s="63"/>
      <c r="HG367" s="63"/>
      <c r="HH367" s="63"/>
      <c r="HI367" s="63"/>
      <c r="HJ367" s="63"/>
      <c r="HK367" s="63"/>
      <c r="HL367" s="63"/>
      <c r="HM367" s="63"/>
      <c r="HN367" s="63"/>
      <c r="HO367" s="63"/>
      <c r="HP367" s="63"/>
      <c r="HQ367" s="63"/>
      <c r="HR367" s="63"/>
      <c r="HS367" s="63"/>
      <c r="HT367" s="63"/>
      <c r="HU367" s="63"/>
      <c r="HV367" s="63"/>
      <c r="HW367" s="63"/>
      <c r="HX367" s="63"/>
      <c r="HY367" s="63"/>
      <c r="HZ367" s="63"/>
      <c r="IA367" s="63"/>
      <c r="IB367" s="63"/>
      <c r="IC367" s="63"/>
      <c r="ID367" s="63"/>
      <c r="IE367" s="63"/>
    </row>
    <row r="368" spans="3:239" hidden="1" outlineLevel="1" x14ac:dyDescent="0.15">
      <c r="D368"/>
      <c r="O368" s="533"/>
      <c r="P368" s="533"/>
      <c r="Q368" s="533"/>
      <c r="R368" s="533"/>
      <c r="S368" s="533"/>
      <c r="T368" s="533"/>
      <c r="U368" s="533"/>
      <c r="V368" s="533"/>
      <c r="W368" s="533"/>
      <c r="X368" s="533"/>
      <c r="Y368" s="533"/>
      <c r="Z368" s="533"/>
      <c r="AA368" s="533"/>
      <c r="AB368" s="533"/>
      <c r="AL368"/>
      <c r="AM368"/>
      <c r="BE368"/>
      <c r="ED368" s="63"/>
      <c r="EE368" s="63"/>
      <c r="EF368" s="63"/>
      <c r="EG368" s="63"/>
      <c r="EH368" s="63"/>
      <c r="EI368" s="63"/>
      <c r="EJ368" s="63"/>
      <c r="EK368" s="63"/>
      <c r="EL368" s="63"/>
      <c r="EM368" s="63"/>
      <c r="EN368" s="63"/>
      <c r="EO368" s="63"/>
      <c r="EP368" s="63"/>
      <c r="EQ368" s="63"/>
      <c r="ER368" s="63"/>
      <c r="ES368" s="63"/>
      <c r="ET368" s="63"/>
      <c r="EU368" s="63"/>
      <c r="EV368" s="63"/>
      <c r="EW368" s="63"/>
      <c r="EX368" s="63"/>
      <c r="EY368" s="63"/>
      <c r="EZ368" s="63"/>
      <c r="FA368" s="63"/>
      <c r="FB368" s="63"/>
      <c r="FC368" s="63"/>
      <c r="FD368" s="63"/>
      <c r="FE368" s="63"/>
      <c r="FF368" s="63"/>
      <c r="FG368" s="63"/>
      <c r="FH368" s="63"/>
      <c r="FI368" s="63"/>
      <c r="FJ368" s="63"/>
      <c r="FK368" s="63"/>
      <c r="FL368" s="63"/>
      <c r="FM368" s="63"/>
      <c r="FN368" s="63"/>
      <c r="FO368" s="63"/>
      <c r="FP368" s="63"/>
      <c r="FQ368" s="63"/>
      <c r="FR368" s="63"/>
      <c r="FS368" s="63"/>
      <c r="FT368" s="63"/>
      <c r="FU368" s="63"/>
      <c r="FV368" s="63"/>
      <c r="FW368" s="63"/>
      <c r="FX368" s="63"/>
      <c r="FY368" s="63"/>
      <c r="FZ368" s="63"/>
      <c r="GA368" s="63"/>
      <c r="GB368" s="63"/>
      <c r="GC368" s="63"/>
      <c r="GD368" s="63"/>
      <c r="GE368" s="63"/>
      <c r="GF368" s="63"/>
      <c r="GG368" s="63"/>
      <c r="GH368" s="63"/>
      <c r="GI368" s="63"/>
      <c r="GJ368" s="63"/>
      <c r="GK368" s="63"/>
      <c r="GL368" s="63"/>
      <c r="GM368" s="63"/>
      <c r="GN368" s="63"/>
      <c r="GO368" s="63"/>
      <c r="GP368" s="63"/>
      <c r="GQ368" s="63"/>
      <c r="GR368" s="63"/>
      <c r="GS368" s="63"/>
      <c r="GT368" s="63"/>
      <c r="GU368" s="63"/>
      <c r="GV368" s="63"/>
      <c r="GW368" s="63"/>
      <c r="GX368" s="63"/>
      <c r="GY368" s="63"/>
      <c r="GZ368" s="63"/>
      <c r="HA368" s="63"/>
      <c r="HB368" s="63"/>
      <c r="HC368" s="63"/>
      <c r="HD368" s="63"/>
      <c r="HE368" s="63"/>
      <c r="HF368" s="63"/>
      <c r="HG368" s="63"/>
      <c r="HH368" s="63"/>
      <c r="HI368" s="63"/>
      <c r="HJ368" s="63"/>
      <c r="HK368" s="63"/>
      <c r="HL368" s="63"/>
      <c r="HM368" s="63"/>
      <c r="HN368" s="63"/>
      <c r="HO368" s="63"/>
      <c r="HP368" s="63"/>
      <c r="HQ368" s="63"/>
      <c r="HR368" s="63"/>
      <c r="HS368" s="63"/>
      <c r="HT368" s="63"/>
      <c r="HU368" s="63"/>
      <c r="HV368" s="63"/>
      <c r="HW368" s="63"/>
      <c r="HX368" s="63"/>
      <c r="HY368" s="63"/>
      <c r="HZ368" s="63"/>
      <c r="IA368" s="63"/>
      <c r="IB368" s="63"/>
      <c r="IC368" s="63"/>
      <c r="ID368" s="63"/>
      <c r="IE368" s="63"/>
    </row>
    <row r="369" spans="3:239" hidden="1" outlineLevel="1" x14ac:dyDescent="0.15">
      <c r="D369" t="s">
        <v>822</v>
      </c>
      <c r="K369" s="1593">
        <f>IF(O369=0,1,O369)</f>
        <v>1</v>
      </c>
      <c r="L369" s="1593"/>
      <c r="M369" s="1593"/>
      <c r="O369" s="1604">
        <f>SUM(O377:AK404)</f>
        <v>0</v>
      </c>
      <c r="P369" s="1605"/>
      <c r="Q369" s="1605"/>
      <c r="R369" s="1605"/>
      <c r="S369" s="1605"/>
      <c r="T369" s="1605"/>
      <c r="U369" s="1605"/>
      <c r="V369" s="1605"/>
      <c r="W369" s="1605"/>
      <c r="X369" s="1605"/>
      <c r="Y369" s="1605"/>
      <c r="Z369" s="1605"/>
      <c r="AA369" s="1605"/>
      <c r="AB369" s="1605"/>
      <c r="AC369" s="1605"/>
      <c r="AD369" s="1605"/>
      <c r="AE369" s="1605"/>
      <c r="AF369" s="1605"/>
      <c r="AG369" s="1605"/>
      <c r="AH369" s="1606"/>
      <c r="AK369" s="1593"/>
      <c r="AL369" s="1593"/>
      <c r="AM369" s="1593"/>
      <c r="BE369"/>
      <c r="ED369" s="63"/>
      <c r="EE369" s="63"/>
      <c r="EF369" s="63"/>
      <c r="EG369" s="63"/>
      <c r="EH369" s="63"/>
      <c r="EI369" s="63"/>
      <c r="EJ369" s="63"/>
      <c r="EK369" s="63"/>
      <c r="EL369" s="63"/>
      <c r="EM369" s="63"/>
      <c r="EN369" s="63"/>
      <c r="EO369" s="63"/>
      <c r="EP369" s="63"/>
      <c r="EQ369" s="63"/>
      <c r="ER369" s="63"/>
      <c r="ES369" s="63"/>
      <c r="ET369" s="63"/>
      <c r="EU369" s="63"/>
      <c r="EV369" s="63"/>
      <c r="EW369" s="63"/>
      <c r="EX369" s="63"/>
      <c r="EY369" s="63"/>
      <c r="EZ369" s="63"/>
      <c r="FA369" s="63"/>
      <c r="FB369" s="63"/>
      <c r="FC369" s="63"/>
      <c r="FD369" s="63"/>
      <c r="FE369" s="63"/>
      <c r="FF369" s="63"/>
      <c r="FG369" s="63"/>
      <c r="FH369" s="63"/>
      <c r="FI369" s="63"/>
      <c r="FJ369" s="63"/>
      <c r="FK369" s="63"/>
      <c r="FL369" s="63"/>
      <c r="FM369" s="63"/>
      <c r="FN369" s="63"/>
      <c r="FO369" s="63"/>
      <c r="FP369" s="63"/>
      <c r="FQ369" s="63"/>
      <c r="FR369" s="63"/>
      <c r="FS369" s="63"/>
      <c r="FT369" s="63"/>
      <c r="FU369" s="63"/>
      <c r="FV369" s="63"/>
      <c r="FW369" s="63"/>
      <c r="FX369" s="63"/>
      <c r="FY369" s="63"/>
      <c r="FZ369" s="63"/>
      <c r="GA369" s="63"/>
      <c r="GB369" s="63"/>
      <c r="GC369" s="63"/>
      <c r="GD369" s="63"/>
      <c r="GE369" s="63"/>
      <c r="GF369" s="63"/>
      <c r="GG369" s="63"/>
      <c r="GH369" s="63"/>
      <c r="GI369" s="63"/>
      <c r="GJ369" s="63"/>
      <c r="GK369" s="63"/>
      <c r="GL369" s="63"/>
      <c r="GM369" s="63"/>
      <c r="GN369" s="63"/>
      <c r="GO369" s="63"/>
      <c r="GP369" s="63"/>
      <c r="GQ369" s="63"/>
      <c r="GR369" s="63"/>
      <c r="GS369" s="63"/>
      <c r="GT369" s="63"/>
      <c r="GU369" s="63"/>
      <c r="GV369" s="63"/>
      <c r="GW369" s="63"/>
      <c r="GX369" s="63"/>
      <c r="GY369" s="63"/>
      <c r="GZ369" s="63"/>
      <c r="HA369" s="63"/>
      <c r="HB369" s="63"/>
      <c r="HC369" s="63"/>
      <c r="HD369" s="63"/>
      <c r="HE369" s="63"/>
      <c r="HF369" s="63"/>
      <c r="HG369" s="63"/>
      <c r="HH369" s="63"/>
      <c r="HI369" s="63"/>
      <c r="HJ369" s="63"/>
      <c r="HK369" s="63"/>
      <c r="HL369" s="63"/>
      <c r="HM369" s="63"/>
      <c r="HN369" s="63"/>
      <c r="HO369" s="63"/>
      <c r="HP369" s="63"/>
      <c r="HQ369" s="63"/>
      <c r="HR369" s="63"/>
      <c r="HS369" s="63"/>
      <c r="HT369" s="63"/>
      <c r="HU369" s="63"/>
      <c r="HV369" s="63"/>
      <c r="HW369" s="63"/>
      <c r="HX369" s="63"/>
      <c r="HY369" s="63"/>
      <c r="HZ369" s="63"/>
      <c r="IA369" s="63"/>
      <c r="IB369" s="63"/>
      <c r="IC369" s="63"/>
      <c r="ID369" s="63"/>
      <c r="IE369" s="63"/>
    </row>
    <row r="370" spans="3:239" hidden="1" outlineLevel="1" x14ac:dyDescent="0.15">
      <c r="D370" t="s">
        <v>54</v>
      </c>
      <c r="K370" s="1594">
        <f>IF(AK370&gt;0,AK370,0)</f>
        <v>0</v>
      </c>
      <c r="L370" s="1594"/>
      <c r="M370" s="1594"/>
      <c r="O370" s="533"/>
      <c r="P370" s="533"/>
      <c r="Q370" s="533"/>
      <c r="R370" s="533"/>
      <c r="S370" s="533"/>
      <c r="T370" s="533"/>
      <c r="U370" s="533"/>
      <c r="V370" s="533"/>
      <c r="W370" s="533"/>
      <c r="X370" s="533"/>
      <c r="Y370" s="533"/>
      <c r="Z370" s="533"/>
      <c r="AA370" s="533"/>
      <c r="AB370" s="533"/>
      <c r="AK370" s="1604">
        <f>SUM(AN377:AT404)</f>
        <v>0</v>
      </c>
      <c r="AL370" s="1605"/>
      <c r="AM370" s="1605"/>
      <c r="AN370" s="1605"/>
      <c r="AO370" s="1605"/>
      <c r="AP370" s="1606"/>
      <c r="BE370"/>
      <c r="ED370" s="63"/>
      <c r="EE370" s="63"/>
      <c r="EF370" s="63"/>
      <c r="EG370" s="63"/>
      <c r="EH370" s="63"/>
      <c r="EI370" s="63"/>
      <c r="EJ370" s="63"/>
      <c r="EK370" s="63"/>
      <c r="EL370" s="63"/>
      <c r="EM370" s="63"/>
      <c r="EN370" s="63"/>
      <c r="EO370" s="63"/>
      <c r="EP370" s="63"/>
      <c r="EQ370" s="63"/>
      <c r="ER370" s="63"/>
      <c r="ES370" s="63"/>
      <c r="ET370" s="63"/>
      <c r="EU370" s="63"/>
      <c r="EV370" s="63"/>
      <c r="EW370" s="63"/>
      <c r="EX370" s="63"/>
      <c r="EY370" s="63"/>
      <c r="EZ370" s="63"/>
      <c r="FA370" s="63"/>
      <c r="FB370" s="63"/>
      <c r="FC370" s="63"/>
      <c r="FD370" s="63"/>
      <c r="FE370" s="63"/>
      <c r="FF370" s="63"/>
      <c r="FG370" s="63"/>
      <c r="FH370" s="63"/>
      <c r="FI370" s="63"/>
      <c r="FJ370" s="63"/>
      <c r="FK370" s="63"/>
      <c r="FL370" s="63"/>
      <c r="FM370" s="63"/>
      <c r="FN370" s="63"/>
      <c r="FO370" s="63"/>
      <c r="FP370" s="63"/>
      <c r="FQ370" s="63"/>
      <c r="FR370" s="63"/>
      <c r="FS370" s="63"/>
      <c r="FT370" s="63"/>
      <c r="FU370" s="63"/>
      <c r="FV370" s="63"/>
      <c r="FW370" s="63"/>
      <c r="FX370" s="63"/>
      <c r="FY370" s="63"/>
      <c r="FZ370" s="63"/>
      <c r="GA370" s="63"/>
      <c r="GB370" s="63"/>
      <c r="GC370" s="63"/>
      <c r="GD370" s="63"/>
      <c r="GE370" s="63"/>
      <c r="GF370" s="63"/>
      <c r="GG370" s="63"/>
      <c r="GH370" s="63"/>
      <c r="GI370" s="63"/>
      <c r="GJ370" s="63"/>
      <c r="GK370" s="63"/>
      <c r="GL370" s="63"/>
      <c r="GM370" s="63"/>
      <c r="GN370" s="63"/>
      <c r="GO370" s="63"/>
      <c r="GP370" s="63"/>
      <c r="GQ370" s="63"/>
      <c r="GR370" s="63"/>
      <c r="GS370" s="63"/>
      <c r="GT370" s="63"/>
      <c r="GU370" s="63"/>
      <c r="GV370" s="63"/>
      <c r="GW370" s="63"/>
      <c r="GX370" s="63"/>
      <c r="GY370" s="63"/>
      <c r="GZ370" s="63"/>
      <c r="HA370" s="63"/>
      <c r="HB370" s="63"/>
      <c r="HC370" s="63"/>
      <c r="HD370" s="63"/>
      <c r="HE370" s="63"/>
      <c r="HF370" s="63"/>
      <c r="HG370" s="63"/>
      <c r="HH370" s="63"/>
      <c r="HI370" s="63"/>
      <c r="HJ370" s="63"/>
      <c r="HK370" s="63"/>
      <c r="HL370" s="63"/>
      <c r="HM370" s="63"/>
      <c r="HN370" s="63"/>
      <c r="HO370" s="63"/>
      <c r="HP370" s="63"/>
      <c r="HQ370" s="63"/>
      <c r="HR370" s="63"/>
      <c r="HS370" s="63"/>
      <c r="HT370" s="63"/>
      <c r="HU370" s="63"/>
      <c r="HV370" s="63"/>
      <c r="HW370" s="63"/>
      <c r="HX370" s="63"/>
      <c r="HY370" s="63"/>
      <c r="HZ370" s="63"/>
      <c r="IA370" s="63"/>
      <c r="IB370" s="63"/>
      <c r="IC370" s="63"/>
      <c r="ID370" s="63"/>
      <c r="IE370" s="63"/>
    </row>
    <row r="371" spans="3:239" hidden="1" outlineLevel="1" x14ac:dyDescent="0.15">
      <c r="D371"/>
      <c r="AL371"/>
      <c r="AM371"/>
      <c r="BE371"/>
      <c r="BL371"/>
      <c r="BM371"/>
      <c r="BN371"/>
      <c r="BO371"/>
      <c r="ED371" s="63"/>
      <c r="EE371" s="63"/>
      <c r="EF371" s="63"/>
      <c r="EG371" s="63"/>
      <c r="EH371" s="63"/>
      <c r="EI371" s="63"/>
      <c r="EJ371" s="63"/>
      <c r="EK371" s="63"/>
      <c r="EL371" s="63"/>
      <c r="EM371" s="63"/>
      <c r="EN371" s="63"/>
      <c r="EO371" s="63"/>
      <c r="EP371" s="63"/>
      <c r="EQ371" s="63"/>
      <c r="ER371" s="63"/>
      <c r="ES371" s="63"/>
      <c r="ET371" s="63"/>
      <c r="EU371" s="63"/>
      <c r="EV371" s="63"/>
      <c r="EW371" s="63"/>
      <c r="EX371" s="63"/>
      <c r="EY371" s="63"/>
      <c r="EZ371" s="63"/>
      <c r="FA371" s="63"/>
      <c r="FB371" s="63"/>
      <c r="FC371" s="63"/>
      <c r="FD371" s="63"/>
      <c r="FE371" s="63"/>
      <c r="FF371" s="63"/>
      <c r="FG371" s="63"/>
      <c r="FH371" s="63"/>
      <c r="FI371" s="63"/>
      <c r="FJ371" s="63"/>
      <c r="FK371" s="63"/>
      <c r="FL371" s="63"/>
      <c r="FM371" s="63"/>
      <c r="FN371" s="63"/>
      <c r="FO371" s="63"/>
      <c r="FP371" s="63"/>
      <c r="FQ371" s="63"/>
      <c r="FR371" s="63"/>
      <c r="FS371" s="63"/>
      <c r="FT371" s="63"/>
      <c r="FU371" s="63"/>
      <c r="FV371" s="63"/>
      <c r="FW371" s="63"/>
      <c r="FX371" s="63"/>
      <c r="FY371" s="63"/>
      <c r="FZ371" s="63"/>
      <c r="GA371" s="63"/>
      <c r="GB371" s="63"/>
      <c r="GC371" s="63"/>
      <c r="GD371" s="63"/>
      <c r="GE371" s="63"/>
      <c r="GF371" s="63"/>
      <c r="GG371" s="63"/>
      <c r="GH371" s="63"/>
      <c r="GI371" s="63"/>
      <c r="GJ371" s="63"/>
      <c r="GK371" s="63"/>
      <c r="GL371" s="63"/>
      <c r="GM371" s="63"/>
      <c r="GN371" s="63"/>
      <c r="GO371" s="63"/>
      <c r="GP371" s="63"/>
      <c r="GQ371" s="63"/>
      <c r="GR371" s="63"/>
      <c r="GS371" s="63"/>
      <c r="GT371" s="63"/>
      <c r="GU371" s="63"/>
      <c r="GV371" s="63"/>
      <c r="GW371" s="63"/>
      <c r="GX371" s="63"/>
      <c r="GY371" s="63"/>
      <c r="GZ371" s="63"/>
      <c r="HA371" s="63"/>
      <c r="HB371" s="63"/>
      <c r="HC371" s="63"/>
      <c r="HD371" s="63"/>
      <c r="HE371" s="63"/>
      <c r="HF371" s="63"/>
      <c r="HG371" s="63"/>
      <c r="HH371" s="63"/>
      <c r="HI371" s="63"/>
      <c r="HJ371" s="63"/>
      <c r="HK371" s="63"/>
      <c r="HL371" s="63"/>
      <c r="HM371" s="63"/>
      <c r="HN371" s="63"/>
      <c r="HO371" s="63"/>
      <c r="HP371" s="63"/>
      <c r="HQ371" s="63"/>
      <c r="HR371" s="63"/>
      <c r="HS371" s="63"/>
      <c r="HT371" s="63"/>
      <c r="HU371" s="63"/>
      <c r="HV371" s="63"/>
      <c r="HW371" s="63"/>
      <c r="HX371" s="63"/>
      <c r="HY371" s="63"/>
      <c r="HZ371" s="63"/>
      <c r="IA371" s="63"/>
      <c r="IB371" s="63"/>
      <c r="IC371" s="63"/>
      <c r="ID371" s="63"/>
      <c r="IE371" s="63"/>
    </row>
    <row r="372" spans="3:239" hidden="1" outlineLevel="1" x14ac:dyDescent="0.15">
      <c r="D372"/>
      <c r="O372" s="210" t="s">
        <v>891</v>
      </c>
      <c r="P372" s="210"/>
      <c r="Q372" s="210"/>
      <c r="R372" s="210"/>
      <c r="S372" s="210"/>
      <c r="T372" s="210"/>
      <c r="U372" s="210"/>
      <c r="V372" s="210"/>
      <c r="W372" s="210"/>
      <c r="X372" s="210"/>
      <c r="Y372" s="210"/>
      <c r="Z372" s="210"/>
      <c r="AA372" s="210"/>
      <c r="AB372" s="210"/>
      <c r="AC372" s="210"/>
      <c r="AD372" s="210"/>
      <c r="AE372" s="210"/>
      <c r="AF372" s="210"/>
      <c r="AG372" s="210"/>
      <c r="AH372" s="210"/>
      <c r="AI372" s="210"/>
      <c r="AJ372" s="210"/>
      <c r="AK372" s="210"/>
      <c r="AL372"/>
      <c r="AM372"/>
      <c r="AN372" s="210" t="s">
        <v>54</v>
      </c>
      <c r="AO372" s="210"/>
      <c r="AP372" s="210"/>
      <c r="AQ372" s="210"/>
      <c r="AR372" s="210"/>
      <c r="AS372" s="210"/>
      <c r="AT372" s="210"/>
      <c r="BE372"/>
      <c r="BL372"/>
      <c r="BM372"/>
      <c r="BN372"/>
      <c r="BO372"/>
      <c r="ED372" s="63"/>
      <c r="EE372" s="63"/>
      <c r="EF372" s="63"/>
      <c r="EG372" s="63"/>
      <c r="EH372" s="63"/>
      <c r="EI372" s="63"/>
      <c r="EJ372" s="63"/>
      <c r="EK372" s="63"/>
      <c r="EL372" s="63"/>
      <c r="EM372" s="63"/>
      <c r="EN372" s="63"/>
      <c r="EO372" s="63"/>
      <c r="EP372" s="63"/>
      <c r="EQ372" s="63"/>
      <c r="ER372" s="63"/>
      <c r="ES372" s="63"/>
      <c r="ET372" s="63"/>
      <c r="EU372" s="63"/>
      <c r="EV372" s="63"/>
      <c r="EW372" s="63"/>
      <c r="EX372" s="63"/>
      <c r="EY372" s="63"/>
      <c r="EZ372" s="63"/>
      <c r="FA372" s="63"/>
      <c r="FB372" s="63"/>
      <c r="FC372" s="63"/>
      <c r="FD372" s="63"/>
      <c r="FE372" s="63"/>
      <c r="FF372" s="63"/>
      <c r="FG372" s="63"/>
      <c r="FH372" s="63"/>
      <c r="FI372" s="63"/>
      <c r="FJ372" s="63"/>
      <c r="FK372" s="63"/>
      <c r="FL372" s="63"/>
      <c r="FM372" s="63"/>
      <c r="FN372" s="63"/>
      <c r="FO372" s="63"/>
      <c r="FP372" s="63"/>
      <c r="FQ372" s="63"/>
      <c r="FR372" s="63"/>
      <c r="FS372" s="63"/>
      <c r="FT372" s="63"/>
      <c r="FU372" s="63"/>
      <c r="FV372" s="63"/>
      <c r="FW372" s="63"/>
      <c r="FX372" s="63"/>
      <c r="FY372" s="63"/>
      <c r="FZ372" s="63"/>
      <c r="GA372" s="63"/>
      <c r="GB372" s="63"/>
      <c r="GC372" s="63"/>
      <c r="GD372" s="63"/>
      <c r="GE372" s="63"/>
      <c r="GF372" s="63"/>
      <c r="GG372" s="63"/>
      <c r="GH372" s="63"/>
      <c r="GI372" s="63"/>
      <c r="GJ372" s="63"/>
      <c r="GK372" s="63"/>
      <c r="GL372" s="63"/>
      <c r="GM372" s="63"/>
      <c r="GN372" s="63"/>
      <c r="GO372" s="63"/>
      <c r="GP372" s="63"/>
      <c r="GQ372" s="63"/>
      <c r="GR372" s="63"/>
      <c r="GS372" s="63"/>
      <c r="GT372" s="63"/>
      <c r="GU372" s="63"/>
      <c r="GV372" s="63"/>
      <c r="GW372" s="63"/>
      <c r="GX372" s="63"/>
      <c r="GY372" s="63"/>
      <c r="GZ372" s="63"/>
      <c r="HA372" s="63"/>
      <c r="HB372" s="63"/>
      <c r="HC372" s="63"/>
      <c r="HD372" s="63"/>
      <c r="HE372" s="63"/>
      <c r="HF372" s="63"/>
      <c r="HG372" s="63"/>
      <c r="HH372" s="63"/>
      <c r="HI372" s="63"/>
      <c r="HJ372" s="63"/>
      <c r="HK372" s="63"/>
      <c r="HL372" s="63"/>
      <c r="HM372" s="63"/>
      <c r="HN372" s="63"/>
      <c r="HO372" s="63"/>
      <c r="HP372" s="63"/>
      <c r="HQ372" s="63"/>
      <c r="HR372" s="63"/>
      <c r="HS372" s="63"/>
      <c r="HT372" s="63"/>
      <c r="HU372" s="63"/>
      <c r="HV372" s="63"/>
      <c r="HW372" s="63"/>
      <c r="HX372" s="63"/>
      <c r="HY372" s="63"/>
      <c r="HZ372" s="63"/>
      <c r="IA372" s="63"/>
      <c r="IB372" s="63"/>
      <c r="IC372" s="63"/>
      <c r="ID372" s="63"/>
      <c r="IE372" s="63"/>
    </row>
    <row r="373" spans="3:239" hidden="1" outlineLevel="1" x14ac:dyDescent="0.15">
      <c r="D373"/>
      <c r="AL373"/>
      <c r="AM373"/>
      <c r="BE373"/>
      <c r="BL373"/>
      <c r="BM373"/>
      <c r="BN373"/>
      <c r="BO373"/>
      <c r="ED373" s="63"/>
      <c r="EE373" s="63"/>
      <c r="EF373" s="63"/>
      <c r="EG373" s="63"/>
      <c r="EH373" s="63"/>
      <c r="EI373" s="63"/>
      <c r="EJ373" s="63"/>
      <c r="EK373" s="63"/>
      <c r="EL373" s="63"/>
      <c r="EM373" s="63"/>
      <c r="EN373" s="63"/>
      <c r="EO373" s="63"/>
      <c r="EP373" s="63"/>
      <c r="EQ373" s="63"/>
      <c r="ER373" s="63"/>
      <c r="ES373" s="63"/>
      <c r="ET373" s="63"/>
      <c r="EU373" s="63"/>
      <c r="EV373" s="63"/>
      <c r="EW373" s="63"/>
      <c r="EX373" s="63"/>
      <c r="EY373" s="63"/>
      <c r="EZ373" s="63"/>
      <c r="FA373" s="63"/>
      <c r="FB373" s="63"/>
      <c r="FC373" s="63"/>
      <c r="FD373" s="63"/>
      <c r="FE373" s="63"/>
      <c r="FF373" s="63"/>
      <c r="FG373" s="63"/>
      <c r="FH373" s="63"/>
      <c r="FI373" s="63"/>
      <c r="FJ373" s="63"/>
      <c r="FK373" s="63"/>
      <c r="FL373" s="63"/>
      <c r="FM373" s="63"/>
      <c r="FN373" s="63"/>
      <c r="FO373" s="63"/>
      <c r="FP373" s="63"/>
      <c r="FQ373" s="63"/>
      <c r="FR373" s="63"/>
      <c r="FS373" s="63"/>
      <c r="FT373" s="63"/>
      <c r="FU373" s="63"/>
      <c r="FV373" s="63"/>
      <c r="FW373" s="63"/>
      <c r="FX373" s="63"/>
      <c r="FY373" s="63"/>
      <c r="FZ373" s="63"/>
      <c r="GA373" s="63"/>
      <c r="GB373" s="63"/>
      <c r="GC373" s="63"/>
      <c r="GD373" s="63"/>
      <c r="GE373" s="63"/>
      <c r="GF373" s="63"/>
      <c r="GG373" s="63"/>
      <c r="GH373" s="63"/>
      <c r="GI373" s="63"/>
      <c r="GJ373" s="63"/>
      <c r="GK373" s="63"/>
      <c r="GL373" s="63"/>
      <c r="GM373" s="63"/>
      <c r="GN373" s="63"/>
      <c r="GO373" s="63"/>
      <c r="GP373" s="63"/>
      <c r="GQ373" s="63"/>
      <c r="GR373" s="63"/>
      <c r="GS373" s="63"/>
      <c r="GT373" s="63"/>
      <c r="GU373" s="63"/>
      <c r="GV373" s="63"/>
      <c r="GW373" s="63"/>
      <c r="GX373" s="63"/>
      <c r="GY373" s="63"/>
      <c r="GZ373" s="63"/>
      <c r="HA373" s="63"/>
      <c r="HB373" s="63"/>
      <c r="HC373" s="63"/>
      <c r="HD373" s="63"/>
      <c r="HE373" s="63"/>
      <c r="HF373" s="63"/>
      <c r="HG373" s="63"/>
      <c r="HH373" s="63"/>
      <c r="HI373" s="63"/>
      <c r="HJ373" s="63"/>
      <c r="HK373" s="63"/>
      <c r="HL373" s="63"/>
      <c r="HM373" s="63"/>
      <c r="HN373" s="63"/>
      <c r="HO373" s="63"/>
      <c r="HP373" s="63"/>
      <c r="HQ373" s="63"/>
      <c r="HR373" s="63"/>
      <c r="HS373" s="63"/>
      <c r="HT373" s="63"/>
      <c r="HU373" s="63"/>
      <c r="HV373" s="63"/>
      <c r="HW373" s="63"/>
      <c r="HX373" s="63"/>
      <c r="HY373" s="63"/>
      <c r="HZ373" s="63"/>
      <c r="IA373" s="63"/>
      <c r="IB373" s="63"/>
      <c r="IC373" s="63"/>
      <c r="ID373" s="63"/>
      <c r="IE373" s="63"/>
    </row>
    <row r="374" spans="3:239" hidden="1" outlineLevel="1" x14ac:dyDescent="0.15">
      <c r="D374" s="27"/>
      <c r="E374" s="27"/>
      <c r="F374" s="27"/>
      <c r="G374" s="27"/>
      <c r="H374" s="27"/>
      <c r="I374" s="27"/>
      <c r="J374" s="27"/>
      <c r="K374" s="161"/>
      <c r="L374" s="161"/>
      <c r="M374" s="161"/>
      <c r="O374" t="str">
        <f>O292</f>
        <v>Montaggio sul posto</v>
      </c>
      <c r="P374" s="27" t="str">
        <f>O374</f>
        <v>Montaggio sul posto</v>
      </c>
      <c r="Q374" s="27" t="str">
        <f>P374</f>
        <v>Montaggio sul posto</v>
      </c>
      <c r="R374" s="27" t="str">
        <f>P374</f>
        <v>Montaggio sul posto</v>
      </c>
      <c r="S374" s="27" t="str">
        <f t="shared" ref="S374:U374" si="53">R374</f>
        <v>Montaggio sul posto</v>
      </c>
      <c r="T374" s="27" t="str">
        <f t="shared" si="53"/>
        <v>Montaggio sul posto</v>
      </c>
      <c r="U374" s="27" t="str">
        <f t="shared" si="53"/>
        <v>Montaggio sul posto</v>
      </c>
      <c r="V374" t="s">
        <v>957</v>
      </c>
      <c r="W374" t="str">
        <f>W292</f>
        <v>Pronto di fabbrica</v>
      </c>
      <c r="X374" s="27" t="str">
        <f>W374</f>
        <v>Pronto di fabbrica</v>
      </c>
      <c r="Y374" s="27" t="str">
        <f>X374</f>
        <v>Pronto di fabbrica</v>
      </c>
      <c r="Z374" s="27" t="str">
        <f>X374</f>
        <v>Pronto di fabbrica</v>
      </c>
      <c r="AA374" s="27" t="str">
        <f t="shared" ref="AA374:AC374" si="54">Z374</f>
        <v>Pronto di fabbrica</v>
      </c>
      <c r="AB374" s="27" t="str">
        <f t="shared" si="54"/>
        <v>Pronto di fabbrica</v>
      </c>
      <c r="AC374" s="27" t="str">
        <f t="shared" si="54"/>
        <v>Pronto di fabbrica</v>
      </c>
      <c r="AD374" t="s">
        <v>957</v>
      </c>
      <c r="AE374" t="str">
        <f>AE292</f>
        <v>Pronto di fabbrica, ermetico</v>
      </c>
      <c r="AF374" s="27" t="str">
        <f>AE374</f>
        <v>Pronto di fabbrica, ermetico</v>
      </c>
      <c r="AG374" s="27" t="str">
        <f>AF374</f>
        <v>Pronto di fabbrica, ermetico</v>
      </c>
      <c r="AH374" s="27" t="str">
        <f>AF374</f>
        <v>Pronto di fabbrica, ermetico</v>
      </c>
      <c r="AI374" s="27" t="str">
        <f t="shared" ref="AI374:AK374" si="55">AH374</f>
        <v>Pronto di fabbrica, ermetico</v>
      </c>
      <c r="AJ374" s="27" t="str">
        <f t="shared" si="55"/>
        <v>Pronto di fabbrica, ermetico</v>
      </c>
      <c r="AK374" s="27" t="str">
        <f t="shared" si="55"/>
        <v>Pronto di fabbrica, ermetico</v>
      </c>
      <c r="AL374" t="s">
        <v>957</v>
      </c>
      <c r="AM374"/>
      <c r="AN374" s="27"/>
      <c r="AO374" s="27"/>
      <c r="AP374" s="27"/>
      <c r="AQ374" s="27"/>
      <c r="AR374" s="27"/>
      <c r="AS374" s="27"/>
      <c r="AT374" s="27"/>
      <c r="BE374"/>
      <c r="BL374"/>
      <c r="BM374"/>
      <c r="BN374"/>
      <c r="BO374"/>
      <c r="ED374" s="63"/>
      <c r="EE374" s="63"/>
      <c r="EF374" s="63"/>
      <c r="EG374" s="63"/>
      <c r="EH374" s="63"/>
      <c r="EI374" s="63"/>
      <c r="EJ374" s="63"/>
      <c r="EK374" s="63"/>
      <c r="EL374" s="63"/>
      <c r="EM374" s="63"/>
      <c r="EN374" s="63"/>
      <c r="EO374" s="63"/>
      <c r="EP374" s="63"/>
      <c r="EQ374" s="63"/>
      <c r="ER374" s="63"/>
      <c r="ES374" s="63"/>
      <c r="ET374" s="63"/>
      <c r="EU374" s="63"/>
      <c r="EV374" s="63"/>
      <c r="EW374" s="63"/>
      <c r="EX374" s="63"/>
      <c r="EY374" s="63"/>
      <c r="EZ374" s="63"/>
      <c r="FA374" s="63"/>
      <c r="FB374" s="63"/>
      <c r="FC374" s="63"/>
      <c r="FD374" s="63"/>
      <c r="FE374" s="63"/>
      <c r="FF374" s="63"/>
      <c r="FG374" s="63"/>
      <c r="FH374" s="63"/>
      <c r="FI374" s="63"/>
      <c r="FJ374" s="63"/>
      <c r="FK374" s="63"/>
      <c r="FL374" s="63"/>
      <c r="FM374" s="63"/>
      <c r="FN374" s="63"/>
      <c r="FO374" s="63"/>
      <c r="FP374" s="63"/>
      <c r="FQ374" s="63"/>
      <c r="FR374" s="63"/>
      <c r="FS374" s="63"/>
      <c r="FT374" s="63"/>
      <c r="FU374" s="63"/>
      <c r="FV374" s="63"/>
      <c r="FW374" s="63"/>
      <c r="FX374" s="63"/>
      <c r="FY374" s="63"/>
      <c r="FZ374" s="63"/>
      <c r="GA374" s="63"/>
      <c r="GB374" s="63"/>
      <c r="GC374" s="63"/>
      <c r="GD374" s="63"/>
      <c r="GE374" s="63"/>
      <c r="GF374" s="63"/>
      <c r="GG374" s="63"/>
      <c r="GH374" s="63"/>
      <c r="GI374" s="63"/>
      <c r="GJ374" s="63"/>
      <c r="GK374" s="63"/>
      <c r="GL374" s="63"/>
      <c r="GM374" s="63"/>
      <c r="GN374" s="63"/>
      <c r="GO374" s="63"/>
      <c r="GP374" s="63"/>
      <c r="GQ374" s="63"/>
      <c r="GR374" s="63"/>
      <c r="GS374" s="63"/>
      <c r="GT374" s="63"/>
      <c r="GU374" s="63"/>
      <c r="GV374" s="63"/>
      <c r="GW374" s="63"/>
      <c r="GX374" s="63"/>
      <c r="GY374" s="63"/>
      <c r="GZ374" s="63"/>
      <c r="HA374" s="63"/>
      <c r="HB374" s="63"/>
      <c r="HC374" s="63"/>
      <c r="HD374" s="63"/>
      <c r="HE374" s="63"/>
      <c r="HF374" s="63"/>
      <c r="HG374" s="63"/>
      <c r="HH374" s="63"/>
      <c r="HI374" s="63"/>
      <c r="HJ374" s="63"/>
      <c r="HK374" s="63"/>
      <c r="HL374" s="63"/>
      <c r="HM374" s="63"/>
      <c r="HN374" s="63"/>
      <c r="HO374" s="63"/>
      <c r="HP374" s="63"/>
      <c r="HQ374" s="63"/>
      <c r="HR374" s="63"/>
      <c r="HS374" s="63"/>
      <c r="HT374" s="63"/>
      <c r="HU374" s="63"/>
      <c r="HV374" s="63"/>
      <c r="HW374" s="63"/>
      <c r="HX374" s="63"/>
      <c r="HY374" s="63"/>
      <c r="HZ374" s="63"/>
      <c r="IA374" s="63"/>
      <c r="IB374" s="63"/>
      <c r="IC374" s="63"/>
      <c r="ID374" s="63"/>
      <c r="IE374" s="63"/>
    </row>
    <row r="375" spans="3:239" ht="87" hidden="1" customHeight="1" outlineLevel="1" x14ac:dyDescent="0.15">
      <c r="D375" s="646" t="s">
        <v>17</v>
      </c>
      <c r="E375" s="647"/>
      <c r="F375" s="647"/>
      <c r="G375" s="647"/>
      <c r="H375" s="647"/>
      <c r="I375" s="647"/>
      <c r="J375" s="647"/>
      <c r="K375" s="648"/>
      <c r="L375" s="648"/>
      <c r="M375" s="630"/>
      <c r="N375" s="630"/>
      <c r="O375" s="631" t="str">
        <f>O293</f>
        <v>Supermercato</v>
      </c>
      <c r="P375" s="631" t="str">
        <f t="shared" ref="P375:Q375" si="56">P293</f>
        <v>Industria</v>
      </c>
      <c r="Q375" s="1150" t="str">
        <f t="shared" si="56"/>
        <v xml:space="preserve">Industria (raffreddatori di liquidi per freddo di processo) </v>
      </c>
      <c r="R375" s="631" t="str">
        <f>R293</f>
        <v>Commercio</v>
      </c>
      <c r="S375" s="631" t="str">
        <f>S293</f>
        <v>Refrigeratore-climatizzatore vaporizzazione diretta (sistemi VRV, VRF)</v>
      </c>
      <c r="T375" s="631" t="str">
        <f>T293</f>
        <v>Refrigeratore-climatizzatore (refrigeratori condensazione ad acqua)</v>
      </c>
      <c r="U375" s="631" t="str">
        <f>U293</f>
        <v>Refrigeratore-climatizzatore (refrigeratori condensazione ad aria)</v>
      </c>
      <c r="V375" s="630"/>
      <c r="W375" s="631" t="str">
        <f t="shared" ref="W375:AC375" si="57">O375</f>
        <v>Supermercato</v>
      </c>
      <c r="X375" s="631" t="str">
        <f t="shared" si="57"/>
        <v>Industria</v>
      </c>
      <c r="Y375" s="1150" t="str">
        <f t="shared" si="57"/>
        <v xml:space="preserve">Industria (raffreddatori di liquidi per freddo di processo) </v>
      </c>
      <c r="Z375" s="631" t="str">
        <f t="shared" si="57"/>
        <v>Commercio</v>
      </c>
      <c r="AA375" s="631" t="str">
        <f t="shared" si="57"/>
        <v>Refrigeratore-climatizzatore vaporizzazione diretta (sistemi VRV, VRF)</v>
      </c>
      <c r="AB375" s="631" t="str">
        <f t="shared" si="57"/>
        <v>Refrigeratore-climatizzatore (refrigeratori condensazione ad acqua)</v>
      </c>
      <c r="AC375" s="631" t="str">
        <f t="shared" si="57"/>
        <v>Refrigeratore-climatizzatore (refrigeratori condensazione ad aria)</v>
      </c>
      <c r="AD375" s="630"/>
      <c r="AE375" s="631" t="str">
        <f t="shared" ref="AE375:AK375" si="58">O375</f>
        <v>Supermercato</v>
      </c>
      <c r="AF375" s="631" t="str">
        <f t="shared" si="58"/>
        <v>Industria</v>
      </c>
      <c r="AG375" s="1150" t="str">
        <f t="shared" si="58"/>
        <v xml:space="preserve">Industria (raffreddatori di liquidi per freddo di processo) </v>
      </c>
      <c r="AH375" s="631" t="str">
        <f t="shared" si="58"/>
        <v>Commercio</v>
      </c>
      <c r="AI375" s="631" t="str">
        <f t="shared" si="58"/>
        <v>Refrigeratore-climatizzatore vaporizzazione diretta (sistemi VRV, VRF)</v>
      </c>
      <c r="AJ375" s="631" t="str">
        <f t="shared" si="58"/>
        <v>Refrigeratore-climatizzatore (refrigeratori condensazione ad acqua)</v>
      </c>
      <c r="AK375" s="631" t="str">
        <f t="shared" si="58"/>
        <v>Refrigeratore-climatizzatore (refrigeratori condensazione ad aria)</v>
      </c>
      <c r="AL375"/>
      <c r="AM375"/>
      <c r="AN375" s="631" t="str">
        <f t="shared" ref="AN375:AT375" si="59">W375</f>
        <v>Supermercato</v>
      </c>
      <c r="AO375" s="631" t="str">
        <f t="shared" si="59"/>
        <v>Industria</v>
      </c>
      <c r="AP375" s="1150" t="str">
        <f t="shared" si="59"/>
        <v xml:space="preserve">Industria (raffreddatori di liquidi per freddo di processo) </v>
      </c>
      <c r="AQ375" s="631" t="str">
        <f t="shared" si="59"/>
        <v>Commercio</v>
      </c>
      <c r="AR375" s="631" t="str">
        <f t="shared" si="59"/>
        <v>Refrigeratore-climatizzatore vaporizzazione diretta (sistemi VRV, VRF)</v>
      </c>
      <c r="AS375" s="631" t="str">
        <f t="shared" si="59"/>
        <v>Refrigeratore-climatizzatore (refrigeratori condensazione ad acqua)</v>
      </c>
      <c r="AT375" s="631" t="str">
        <f t="shared" si="59"/>
        <v>Refrigeratore-climatizzatore (refrigeratori condensazione ad aria)</v>
      </c>
      <c r="BE375"/>
      <c r="BL375"/>
      <c r="BM375"/>
      <c r="BN375"/>
      <c r="BO375"/>
      <c r="ED375" s="63"/>
      <c r="EE375" s="63"/>
      <c r="EF375" s="63"/>
      <c r="EG375" s="63"/>
      <c r="EH375" s="63"/>
      <c r="EI375" s="63"/>
      <c r="EJ375" s="63"/>
      <c r="EK375" s="63"/>
      <c r="EL375" s="63"/>
      <c r="EM375" s="63"/>
      <c r="EN375" s="63"/>
      <c r="EO375" s="63"/>
      <c r="EP375" s="63"/>
      <c r="EQ375" s="63"/>
      <c r="ER375" s="63"/>
      <c r="ES375" s="63"/>
      <c r="ET375" s="63"/>
      <c r="EU375" s="63"/>
      <c r="EV375" s="63"/>
      <c r="EW375" s="63"/>
      <c r="EX375" s="63"/>
      <c r="EY375" s="63"/>
      <c r="EZ375" s="63"/>
      <c r="FA375" s="63"/>
      <c r="FB375" s="63"/>
      <c r="FC375" s="63"/>
      <c r="FD375" s="63"/>
      <c r="FE375" s="63"/>
      <c r="FF375" s="63"/>
      <c r="FG375" s="63"/>
      <c r="FH375" s="63"/>
      <c r="FI375" s="63"/>
      <c r="FJ375" s="63"/>
      <c r="FK375" s="63"/>
      <c r="FL375" s="63"/>
      <c r="FM375" s="63"/>
      <c r="FN375" s="63"/>
      <c r="FO375" s="63"/>
      <c r="FP375" s="63"/>
      <c r="FQ375" s="63"/>
      <c r="FR375" s="63"/>
      <c r="FS375" s="63"/>
      <c r="FT375" s="63"/>
      <c r="FU375" s="63"/>
      <c r="FV375" s="63"/>
      <c r="FW375" s="63"/>
      <c r="FX375" s="63"/>
      <c r="FY375" s="63"/>
      <c r="FZ375" s="63"/>
      <c r="GA375" s="63"/>
      <c r="GB375" s="63"/>
      <c r="GC375" s="63"/>
      <c r="GD375" s="63"/>
      <c r="GE375" s="63"/>
      <c r="GF375" s="63"/>
      <c r="GG375" s="63"/>
      <c r="GH375" s="63"/>
      <c r="GI375" s="63"/>
      <c r="GJ375" s="63"/>
      <c r="GK375" s="63"/>
      <c r="GL375" s="63"/>
      <c r="GM375" s="63"/>
      <c r="GN375" s="63"/>
      <c r="GO375" s="63"/>
      <c r="GP375" s="63"/>
      <c r="GQ375" s="63"/>
      <c r="GR375" s="63"/>
      <c r="GS375" s="63"/>
      <c r="GT375" s="63"/>
      <c r="GU375" s="63"/>
      <c r="GV375" s="63"/>
      <c r="GW375" s="63"/>
      <c r="GX375" s="63"/>
      <c r="GY375" s="63"/>
      <c r="GZ375" s="63"/>
      <c r="HA375" s="63"/>
      <c r="HB375" s="63"/>
      <c r="HC375" s="63"/>
      <c r="HD375" s="63"/>
      <c r="HE375" s="63"/>
      <c r="HF375" s="63"/>
      <c r="HG375" s="63"/>
      <c r="HH375" s="63"/>
      <c r="HI375" s="63"/>
      <c r="HJ375" s="63"/>
      <c r="HK375" s="63"/>
      <c r="HL375" s="63"/>
      <c r="HM375" s="63"/>
      <c r="HN375" s="63"/>
      <c r="HO375" s="63"/>
      <c r="HP375" s="63"/>
      <c r="HQ375" s="63"/>
      <c r="HR375" s="63"/>
      <c r="HS375" s="63"/>
      <c r="HT375" s="63"/>
      <c r="HU375" s="63"/>
      <c r="HV375" s="63"/>
      <c r="HW375" s="63"/>
      <c r="HX375" s="63"/>
      <c r="HY375" s="63"/>
      <c r="HZ375" s="63"/>
      <c r="IA375" s="63"/>
      <c r="IB375" s="63"/>
      <c r="IC375" s="63"/>
      <c r="ID375" s="63"/>
      <c r="IE375" s="63"/>
    </row>
    <row r="376" spans="3:239" hidden="1" outlineLevel="1" x14ac:dyDescent="0.15">
      <c r="D376"/>
      <c r="L376" s="58"/>
      <c r="O376" s="475"/>
      <c r="P376" s="475"/>
      <c r="Q376" s="1149"/>
      <c r="R376" s="475"/>
      <c r="S376" s="475"/>
      <c r="T376" s="475"/>
      <c r="U376" s="475"/>
      <c r="W376" s="475"/>
      <c r="X376" s="475"/>
      <c r="Y376" s="1149"/>
      <c r="Z376" s="475"/>
      <c r="AA376" s="475"/>
      <c r="AB376" s="475"/>
      <c r="AC376" s="475"/>
      <c r="AE376" s="475"/>
      <c r="AF376" s="475"/>
      <c r="AG376" s="1149"/>
      <c r="AH376" s="475"/>
      <c r="AI376" s="475"/>
      <c r="AJ376" s="475"/>
      <c r="AK376" s="475"/>
      <c r="AL376"/>
      <c r="AM376"/>
      <c r="AN376" s="475"/>
      <c r="AO376" s="475"/>
      <c r="AP376" s="1149"/>
      <c r="AQ376" s="475"/>
      <c r="AR376" s="475"/>
      <c r="AS376" s="475"/>
      <c r="AT376" s="475"/>
      <c r="BE376"/>
      <c r="BL376"/>
      <c r="BM376"/>
      <c r="BN376"/>
      <c r="BO376"/>
      <c r="ED376" s="63"/>
      <c r="EE376" s="63"/>
      <c r="EF376" s="63"/>
      <c r="EG376" s="63"/>
      <c r="EH376" s="63"/>
      <c r="EI376" s="63"/>
      <c r="EJ376" s="63"/>
      <c r="EK376" s="63"/>
      <c r="EL376" s="63"/>
      <c r="EM376" s="63"/>
      <c r="EN376" s="63"/>
      <c r="EO376" s="63"/>
      <c r="EP376" s="63"/>
      <c r="EQ376" s="63"/>
      <c r="ER376" s="63"/>
      <c r="ES376" s="63"/>
      <c r="ET376" s="63"/>
      <c r="EU376" s="63"/>
      <c r="EV376" s="63"/>
      <c r="EW376" s="63"/>
      <c r="EX376" s="63"/>
      <c r="EY376" s="63"/>
      <c r="EZ376" s="63"/>
      <c r="FA376" s="63"/>
      <c r="FB376" s="63"/>
      <c r="FC376" s="63"/>
      <c r="FD376" s="63"/>
      <c r="FE376" s="63"/>
      <c r="FF376" s="63"/>
      <c r="FG376" s="63"/>
      <c r="FH376" s="63"/>
      <c r="FI376" s="63"/>
      <c r="FJ376" s="63"/>
      <c r="FK376" s="63"/>
      <c r="FL376" s="63"/>
      <c r="FM376" s="63"/>
      <c r="FN376" s="63"/>
      <c r="FO376" s="63"/>
      <c r="FP376" s="63"/>
      <c r="FQ376" s="63"/>
      <c r="FR376" s="63"/>
      <c r="FS376" s="63"/>
      <c r="FT376" s="63"/>
      <c r="FU376" s="63"/>
      <c r="FV376" s="63"/>
      <c r="FW376" s="63"/>
      <c r="FX376" s="63"/>
      <c r="FY376" s="63"/>
      <c r="FZ376" s="63"/>
      <c r="GA376" s="63"/>
      <c r="GB376" s="63"/>
      <c r="GC376" s="63"/>
      <c r="GD376" s="63"/>
      <c r="GE376" s="63"/>
      <c r="GF376" s="63"/>
      <c r="GG376" s="63"/>
      <c r="GH376" s="63"/>
      <c r="GI376" s="63"/>
      <c r="GJ376" s="63"/>
      <c r="GK376" s="63"/>
      <c r="GL376" s="63"/>
      <c r="GM376" s="63"/>
      <c r="GN376" s="63"/>
      <c r="GO376" s="63"/>
      <c r="GP376" s="63"/>
      <c r="GQ376" s="63"/>
      <c r="GR376" s="63"/>
      <c r="GS376" s="63"/>
      <c r="GT376" s="63"/>
      <c r="GU376" s="63"/>
      <c r="GV376" s="63"/>
      <c r="GW376" s="63"/>
      <c r="GX376" s="63"/>
      <c r="GY376" s="63"/>
      <c r="GZ376" s="63"/>
      <c r="HA376" s="63"/>
      <c r="HB376" s="63"/>
      <c r="HC376" s="63"/>
      <c r="HD376" s="63"/>
      <c r="HE376" s="63"/>
      <c r="HF376" s="63"/>
      <c r="HG376" s="63"/>
      <c r="HH376" s="63"/>
      <c r="HI376" s="63"/>
      <c r="HJ376" s="63"/>
      <c r="HK376" s="63"/>
      <c r="HL376" s="63"/>
      <c r="HM376" s="63"/>
      <c r="HN376" s="63"/>
      <c r="HO376" s="63"/>
      <c r="HP376" s="63"/>
      <c r="HQ376" s="63"/>
      <c r="HR376" s="63"/>
      <c r="HS376" s="63"/>
      <c r="HT376" s="63"/>
      <c r="HU376" s="63"/>
      <c r="HV376" s="63"/>
      <c r="HW376" s="63"/>
      <c r="HX376" s="63"/>
      <c r="HY376" s="63"/>
      <c r="HZ376" s="63"/>
      <c r="IA376" s="63"/>
      <c r="IB376" s="63"/>
      <c r="IC376" s="63"/>
      <c r="ID376" s="63"/>
      <c r="IE376" s="63"/>
    </row>
    <row r="377" spans="3:239" ht="15" hidden="1" customHeight="1" outlineLevel="1" x14ac:dyDescent="0.15">
      <c r="C377" t="str">
        <f t="shared" ref="C377:C404" si="60">D227</f>
        <v>R-23</v>
      </c>
      <c r="D377" s="632" t="str">
        <f t="shared" ref="D377:D404" si="61">D295</f>
        <v>R-23</v>
      </c>
      <c r="E377" s="633"/>
      <c r="F377" s="633"/>
      <c r="G377" s="633"/>
      <c r="H377" s="633"/>
      <c r="I377" s="633"/>
      <c r="J377" s="633"/>
      <c r="K377" s="634"/>
      <c r="L377" s="634"/>
      <c r="M377" s="27"/>
      <c r="N377" s="27"/>
      <c r="O377" s="622" t="str">
        <f>IF($K$365=$D377,IF($K$366=O$374,IF($K$367=O$375,O295,"-"),"-"),"-")</f>
        <v>-</v>
      </c>
      <c r="P377" s="622" t="str">
        <f t="shared" ref="P377:Q377" si="62">IF($K$365=$D377,IF($K$366=P$374,IF($K$367=P$375,P295,"-"),"-"),"-")</f>
        <v>-</v>
      </c>
      <c r="Q377" s="1136" t="str">
        <f t="shared" si="62"/>
        <v>-</v>
      </c>
      <c r="R377" s="622" t="str">
        <f t="shared" ref="R377:U404" si="63">IF($K$365=$D377,IF($K$366=R$374,IF($K$367=R$375,R295,"-"),"-"),"-")</f>
        <v>-</v>
      </c>
      <c r="S377" s="622" t="str">
        <f t="shared" si="63"/>
        <v>-</v>
      </c>
      <c r="T377" s="622" t="str">
        <f t="shared" si="63"/>
        <v>-</v>
      </c>
      <c r="U377" s="622" t="str">
        <f t="shared" si="63"/>
        <v>-</v>
      </c>
      <c r="V377" s="623"/>
      <c r="W377" s="622" t="str">
        <f t="shared" ref="W377:AC386" si="64">IF($K$365=$D377,IF($K$366=W$374,IF($K$367=W$375,W295,"-"),"-"),"-")</f>
        <v>-</v>
      </c>
      <c r="X377" s="622" t="str">
        <f t="shared" si="64"/>
        <v>-</v>
      </c>
      <c r="Y377" s="1136" t="str">
        <f t="shared" si="64"/>
        <v>-</v>
      </c>
      <c r="Z377" s="622" t="str">
        <f t="shared" si="64"/>
        <v>-</v>
      </c>
      <c r="AA377" s="622" t="str">
        <f t="shared" si="64"/>
        <v>-</v>
      </c>
      <c r="AB377" s="622" t="str">
        <f t="shared" si="64"/>
        <v>-</v>
      </c>
      <c r="AC377" s="622" t="str">
        <f t="shared" si="64"/>
        <v>-</v>
      </c>
      <c r="AD377" s="623"/>
      <c r="AE377" s="622" t="str">
        <f t="shared" ref="AE377:AK386" si="65">IF($K$365=$D377,IF($K$366=AE$374,IF($K$367=AE$375,AE295,"-"),"-"),"-")</f>
        <v>-</v>
      </c>
      <c r="AF377" s="622" t="str">
        <f t="shared" si="65"/>
        <v>-</v>
      </c>
      <c r="AG377" s="1136" t="str">
        <f t="shared" si="65"/>
        <v>-</v>
      </c>
      <c r="AH377" s="622" t="str">
        <f t="shared" si="65"/>
        <v>-</v>
      </c>
      <c r="AI377" s="622" t="str">
        <f t="shared" si="65"/>
        <v>-</v>
      </c>
      <c r="AJ377" s="622" t="str">
        <f t="shared" si="65"/>
        <v>-</v>
      </c>
      <c r="AK377" s="622" t="str">
        <f t="shared" si="65"/>
        <v>-</v>
      </c>
      <c r="AL377"/>
      <c r="AM377"/>
      <c r="AN377" s="622" t="str">
        <f t="shared" ref="AN377:AN404" si="66">IF($K$365=$D377,IF($K$367=AN$375,O329,"-"),"-")</f>
        <v>-</v>
      </c>
      <c r="AO377" s="622" t="str">
        <f t="shared" ref="AO377:AO404" si="67">IF($K$365=$D377,IF($K$367=AO$375,P329,"-"),"-")</f>
        <v>-</v>
      </c>
      <c r="AP377" s="1136" t="str">
        <f t="shared" ref="AP377:AP404" si="68">IF($K$365=$D377,IF($K$367=AP$375,Q329,"-"),"-")</f>
        <v>-</v>
      </c>
      <c r="AQ377" s="622" t="str">
        <f t="shared" ref="AQ377:AQ404" si="69">IF($K$365=$D377,IF($K$367=AQ$375,R329,"-"),"-")</f>
        <v>-</v>
      </c>
      <c r="AR377" s="622" t="str">
        <f t="shared" ref="AR377:AR404" si="70">IF($K$365=$D377,IF($K$367=AR$375,S329,"-"),"-")</f>
        <v>-</v>
      </c>
      <c r="AS377" s="622" t="str">
        <f t="shared" ref="AS377:AS404" si="71">IF($K$365=$D377,IF($K$367=AS$375,T329,"-"),"-")</f>
        <v>-</v>
      </c>
      <c r="AT377" s="622" t="str">
        <f t="shared" ref="AT377:AT404" si="72">IF($K$365=$D377,IF($K$367=AT$375,U329,"-"),"-")</f>
        <v>-</v>
      </c>
      <c r="BE377"/>
      <c r="BL377"/>
      <c r="BM377"/>
      <c r="BN377"/>
      <c r="BO377"/>
      <c r="ED377" s="63"/>
      <c r="EE377" s="63"/>
      <c r="EF377" s="63"/>
      <c r="EG377" s="63"/>
      <c r="EH377" s="63"/>
      <c r="EI377" s="63"/>
      <c r="EJ377" s="63"/>
      <c r="EK377" s="63"/>
      <c r="EL377" s="63"/>
      <c r="EM377" s="63"/>
      <c r="EN377" s="63"/>
      <c r="EO377" s="63"/>
      <c r="EP377" s="63"/>
      <c r="EQ377" s="63"/>
      <c r="ER377" s="63"/>
      <c r="ES377" s="63"/>
      <c r="ET377" s="63"/>
      <c r="EU377" s="63"/>
      <c r="EV377" s="63"/>
      <c r="EW377" s="63"/>
      <c r="EX377" s="63"/>
      <c r="EY377" s="63"/>
      <c r="EZ377" s="63"/>
      <c r="FA377" s="63"/>
      <c r="FB377" s="63"/>
      <c r="FC377" s="63"/>
      <c r="FD377" s="63"/>
      <c r="FE377" s="63"/>
      <c r="FF377" s="63"/>
      <c r="FG377" s="63"/>
      <c r="FH377" s="63"/>
      <c r="FI377" s="63"/>
      <c r="FJ377" s="63"/>
      <c r="FK377" s="63"/>
      <c r="FL377" s="63"/>
      <c r="FM377" s="63"/>
      <c r="FN377" s="63"/>
      <c r="FO377" s="63"/>
      <c r="FP377" s="63"/>
      <c r="FQ377" s="63"/>
      <c r="FR377" s="63"/>
      <c r="FS377" s="63"/>
      <c r="FT377" s="63"/>
      <c r="FU377" s="63"/>
      <c r="FV377" s="63"/>
      <c r="FW377" s="63"/>
      <c r="FX377" s="63"/>
      <c r="FY377" s="63"/>
      <c r="FZ377" s="63"/>
      <c r="GA377" s="63"/>
      <c r="GB377" s="63"/>
      <c r="GC377" s="63"/>
      <c r="GD377" s="63"/>
      <c r="GE377" s="63"/>
      <c r="GF377" s="63"/>
      <c r="GG377" s="63"/>
      <c r="GH377" s="63"/>
      <c r="GI377" s="63"/>
      <c r="GJ377" s="63"/>
      <c r="GK377" s="63"/>
      <c r="GL377" s="63"/>
      <c r="GM377" s="63"/>
      <c r="GN377" s="63"/>
      <c r="GO377" s="63"/>
      <c r="GP377" s="63"/>
      <c r="GQ377" s="63"/>
      <c r="GR377" s="63"/>
      <c r="GS377" s="63"/>
      <c r="GT377" s="63"/>
      <c r="GU377" s="63"/>
      <c r="GV377" s="63"/>
      <c r="GW377" s="63"/>
      <c r="GX377" s="63"/>
      <c r="GY377" s="63"/>
      <c r="GZ377" s="63"/>
      <c r="HA377" s="63"/>
      <c r="HB377" s="63"/>
      <c r="HC377" s="63"/>
      <c r="HD377" s="63"/>
      <c r="HE377" s="63"/>
      <c r="HF377" s="63"/>
      <c r="HG377" s="63"/>
      <c r="HH377" s="63"/>
      <c r="HI377" s="63"/>
      <c r="HJ377" s="63"/>
      <c r="HK377" s="63"/>
      <c r="HL377" s="63"/>
      <c r="HM377" s="63"/>
      <c r="HN377" s="63"/>
      <c r="HO377" s="63"/>
      <c r="HP377" s="63"/>
      <c r="HQ377" s="63"/>
      <c r="HR377" s="63"/>
      <c r="HS377" s="63"/>
      <c r="HT377" s="63"/>
      <c r="HU377" s="63"/>
      <c r="HV377" s="63"/>
      <c r="HW377" s="63"/>
      <c r="HX377" s="63"/>
      <c r="HY377" s="63"/>
      <c r="HZ377" s="63"/>
      <c r="IA377" s="63"/>
      <c r="IB377" s="63"/>
      <c r="IC377" s="63"/>
      <c r="ID377" s="63"/>
      <c r="IE377" s="63"/>
    </row>
    <row r="378" spans="3:239" ht="15" hidden="1" customHeight="1" outlineLevel="1" x14ac:dyDescent="0.15">
      <c r="C378" t="str">
        <f t="shared" si="60"/>
        <v>R-32</v>
      </c>
      <c r="D378" s="632" t="str">
        <f t="shared" si="61"/>
        <v>R-32</v>
      </c>
      <c r="E378" s="633"/>
      <c r="F378" s="633"/>
      <c r="G378" s="633"/>
      <c r="H378" s="633"/>
      <c r="I378" s="633"/>
      <c r="J378" s="633"/>
      <c r="K378" s="634"/>
      <c r="L378" s="634"/>
      <c r="M378" s="27"/>
      <c r="N378" s="27"/>
      <c r="O378" s="622" t="str">
        <f t="shared" ref="O378:P378" si="73">IF($K$365=$D378,IF($K$366=O$374,IF($K$367=O$375,O296,"-"),"-"),"-")</f>
        <v>-</v>
      </c>
      <c r="P378" s="622" t="str">
        <f t="shared" si="73"/>
        <v>-</v>
      </c>
      <c r="Q378" s="1136" t="str">
        <f t="shared" ref="Q378" si="74">IF($K$365=$D378,IF($K$366=Q$374,IF($K$367=Q$375,Q296,"-"),"-"),"-")</f>
        <v>-</v>
      </c>
      <c r="R378" s="622" t="str">
        <f t="shared" si="63"/>
        <v>-</v>
      </c>
      <c r="S378" s="622" t="str">
        <f t="shared" si="63"/>
        <v>-</v>
      </c>
      <c r="T378" s="622" t="str">
        <f t="shared" si="63"/>
        <v>-</v>
      </c>
      <c r="U378" s="622" t="str">
        <f t="shared" si="63"/>
        <v>-</v>
      </c>
      <c r="V378" s="623"/>
      <c r="W378" s="622" t="str">
        <f t="shared" si="64"/>
        <v>-</v>
      </c>
      <c r="X378" s="622" t="str">
        <f t="shared" si="64"/>
        <v>-</v>
      </c>
      <c r="Y378" s="1136" t="str">
        <f t="shared" si="64"/>
        <v>-</v>
      </c>
      <c r="Z378" s="622" t="str">
        <f t="shared" si="64"/>
        <v>-</v>
      </c>
      <c r="AA378" s="622" t="str">
        <f t="shared" si="64"/>
        <v>-</v>
      </c>
      <c r="AB378" s="622" t="str">
        <f t="shared" si="64"/>
        <v>-</v>
      </c>
      <c r="AC378" s="622" t="str">
        <f t="shared" si="64"/>
        <v>-</v>
      </c>
      <c r="AD378" s="623"/>
      <c r="AE378" s="622" t="str">
        <f t="shared" si="65"/>
        <v>-</v>
      </c>
      <c r="AF378" s="622" t="str">
        <f t="shared" si="65"/>
        <v>-</v>
      </c>
      <c r="AG378" s="1136" t="str">
        <f t="shared" si="65"/>
        <v>-</v>
      </c>
      <c r="AH378" s="622" t="str">
        <f t="shared" si="65"/>
        <v>-</v>
      </c>
      <c r="AI378" s="622" t="str">
        <f t="shared" si="65"/>
        <v>-</v>
      </c>
      <c r="AJ378" s="622" t="str">
        <f t="shared" si="65"/>
        <v>-</v>
      </c>
      <c r="AK378" s="622" t="str">
        <f t="shared" si="65"/>
        <v>-</v>
      </c>
      <c r="AL378"/>
      <c r="AM378"/>
      <c r="AN378" s="622" t="str">
        <f t="shared" si="66"/>
        <v>-</v>
      </c>
      <c r="AO378" s="622" t="str">
        <f t="shared" si="67"/>
        <v>-</v>
      </c>
      <c r="AP378" s="1136" t="str">
        <f t="shared" si="68"/>
        <v>-</v>
      </c>
      <c r="AQ378" s="622" t="str">
        <f t="shared" si="69"/>
        <v>-</v>
      </c>
      <c r="AR378" s="622" t="str">
        <f t="shared" si="70"/>
        <v>-</v>
      </c>
      <c r="AS378" s="622" t="str">
        <f t="shared" si="71"/>
        <v>-</v>
      </c>
      <c r="AT378" s="622" t="str">
        <f t="shared" si="72"/>
        <v>-</v>
      </c>
      <c r="BE378"/>
      <c r="BL378"/>
      <c r="BM378"/>
      <c r="BN378"/>
      <c r="BO378"/>
      <c r="ED378" s="63"/>
      <c r="EE378" s="63"/>
      <c r="EF378" s="63"/>
      <c r="EG378" s="63"/>
      <c r="EH378" s="63"/>
      <c r="EI378" s="63"/>
      <c r="EJ378" s="63"/>
      <c r="EK378" s="63"/>
      <c r="EL378" s="63"/>
      <c r="EM378" s="63"/>
      <c r="EN378" s="63"/>
      <c r="EO378" s="63"/>
      <c r="EP378" s="63"/>
      <c r="EQ378" s="63"/>
      <c r="ER378" s="63"/>
      <c r="ES378" s="63"/>
      <c r="ET378" s="63"/>
      <c r="EU378" s="63"/>
      <c r="EV378" s="63"/>
      <c r="EW378" s="63"/>
      <c r="EX378" s="63"/>
      <c r="EY378" s="63"/>
      <c r="EZ378" s="63"/>
      <c r="FA378" s="63"/>
      <c r="FB378" s="63"/>
      <c r="FC378" s="63"/>
      <c r="FD378" s="63"/>
      <c r="FE378" s="63"/>
      <c r="FF378" s="63"/>
      <c r="FG378" s="63"/>
      <c r="FH378" s="63"/>
      <c r="FI378" s="63"/>
      <c r="FJ378" s="63"/>
      <c r="FK378" s="63"/>
      <c r="FL378" s="63"/>
      <c r="FM378" s="63"/>
      <c r="FN378" s="63"/>
      <c r="FO378" s="63"/>
      <c r="FP378" s="63"/>
      <c r="FQ378" s="63"/>
      <c r="FR378" s="63"/>
      <c r="FS378" s="63"/>
      <c r="FT378" s="63"/>
      <c r="FU378" s="63"/>
      <c r="FV378" s="63"/>
      <c r="FW378" s="63"/>
      <c r="FX378" s="63"/>
      <c r="FY378" s="63"/>
      <c r="FZ378" s="63"/>
      <c r="GA378" s="63"/>
      <c r="GB378" s="63"/>
      <c r="GC378" s="63"/>
      <c r="GD378" s="63"/>
      <c r="GE378" s="63"/>
      <c r="GF378" s="63"/>
      <c r="GG378" s="63"/>
      <c r="GH378" s="63"/>
      <c r="GI378" s="63"/>
      <c r="GJ378" s="63"/>
      <c r="GK378" s="63"/>
      <c r="GL378" s="63"/>
      <c r="GM378" s="63"/>
      <c r="GN378" s="63"/>
      <c r="GO378" s="63"/>
      <c r="GP378" s="63"/>
      <c r="GQ378" s="63"/>
      <c r="GR378" s="63"/>
      <c r="GS378" s="63"/>
      <c r="GT378" s="63"/>
      <c r="GU378" s="63"/>
      <c r="GV378" s="63"/>
      <c r="GW378" s="63"/>
      <c r="GX378" s="63"/>
      <c r="GY378" s="63"/>
      <c r="GZ378" s="63"/>
      <c r="HA378" s="63"/>
      <c r="HB378" s="63"/>
      <c r="HC378" s="63"/>
      <c r="HD378" s="63"/>
      <c r="HE378" s="63"/>
      <c r="HF378" s="63"/>
      <c r="HG378" s="63"/>
      <c r="HH378" s="63"/>
      <c r="HI378" s="63"/>
      <c r="HJ378" s="63"/>
      <c r="HK378" s="63"/>
      <c r="HL378" s="63"/>
      <c r="HM378" s="63"/>
      <c r="HN378" s="63"/>
      <c r="HO378" s="63"/>
      <c r="HP378" s="63"/>
      <c r="HQ378" s="63"/>
      <c r="HR378" s="63"/>
      <c r="HS378" s="63"/>
      <c r="HT378" s="63"/>
      <c r="HU378" s="63"/>
      <c r="HV378" s="63"/>
      <c r="HW378" s="63"/>
      <c r="HX378" s="63"/>
      <c r="HY378" s="63"/>
      <c r="HZ378" s="63"/>
      <c r="IA378" s="63"/>
      <c r="IB378" s="63"/>
      <c r="IC378" s="63"/>
      <c r="ID378" s="63"/>
      <c r="IE378" s="63"/>
    </row>
    <row r="379" spans="3:239" ht="15" hidden="1" customHeight="1" outlineLevel="1" x14ac:dyDescent="0.15">
      <c r="C379" t="str">
        <f t="shared" si="60"/>
        <v>R-134a</v>
      </c>
      <c r="D379" s="632" t="str">
        <f t="shared" si="61"/>
        <v>R-134a</v>
      </c>
      <c r="E379" s="633"/>
      <c r="F379" s="633"/>
      <c r="G379" s="633"/>
      <c r="H379" s="633"/>
      <c r="I379" s="633"/>
      <c r="J379" s="633"/>
      <c r="K379" s="634"/>
      <c r="L379" s="634"/>
      <c r="M379" s="27"/>
      <c r="N379" s="27"/>
      <c r="O379" s="622" t="str">
        <f t="shared" ref="O379:P379" si="75">IF($K$365=$D379,IF($K$366=O$374,IF($K$367=O$375,O297,"-"),"-"),"-")</f>
        <v>-</v>
      </c>
      <c r="P379" s="622" t="str">
        <f t="shared" si="75"/>
        <v>-</v>
      </c>
      <c r="Q379" s="1136" t="str">
        <f t="shared" ref="Q379" si="76">IF($K$365=$D379,IF($K$366=Q$374,IF($K$367=Q$375,Q297,"-"),"-"),"-")</f>
        <v>-</v>
      </c>
      <c r="R379" s="622" t="str">
        <f t="shared" si="63"/>
        <v>-</v>
      </c>
      <c r="S379" s="622" t="str">
        <f t="shared" si="63"/>
        <v>-</v>
      </c>
      <c r="T379" s="622" t="str">
        <f t="shared" si="63"/>
        <v>-</v>
      </c>
      <c r="U379" s="622" t="str">
        <f t="shared" si="63"/>
        <v>-</v>
      </c>
      <c r="V379" s="623"/>
      <c r="W379" s="622" t="str">
        <f t="shared" si="64"/>
        <v>-</v>
      </c>
      <c r="X379" s="622" t="str">
        <f t="shared" si="64"/>
        <v>-</v>
      </c>
      <c r="Y379" s="1136" t="str">
        <f t="shared" si="64"/>
        <v>-</v>
      </c>
      <c r="Z379" s="622" t="str">
        <f t="shared" si="64"/>
        <v>-</v>
      </c>
      <c r="AA379" s="622" t="str">
        <f t="shared" si="64"/>
        <v>-</v>
      </c>
      <c r="AB379" s="622" t="str">
        <f t="shared" si="64"/>
        <v>-</v>
      </c>
      <c r="AC379" s="622" t="str">
        <f t="shared" si="64"/>
        <v>-</v>
      </c>
      <c r="AD379" s="623"/>
      <c r="AE379" s="622" t="str">
        <f t="shared" si="65"/>
        <v>-</v>
      </c>
      <c r="AF379" s="622" t="str">
        <f t="shared" si="65"/>
        <v>-</v>
      </c>
      <c r="AG379" s="1136" t="str">
        <f t="shared" si="65"/>
        <v>-</v>
      </c>
      <c r="AH379" s="622" t="str">
        <f t="shared" si="65"/>
        <v>-</v>
      </c>
      <c r="AI379" s="622" t="str">
        <f t="shared" si="65"/>
        <v>-</v>
      </c>
      <c r="AJ379" s="622" t="str">
        <f t="shared" si="65"/>
        <v>-</v>
      </c>
      <c r="AK379" s="622" t="str">
        <f t="shared" si="65"/>
        <v>-</v>
      </c>
      <c r="AL379"/>
      <c r="AM379"/>
      <c r="AN379" s="622" t="str">
        <f t="shared" si="66"/>
        <v>-</v>
      </c>
      <c r="AO379" s="622" t="str">
        <f t="shared" si="67"/>
        <v>-</v>
      </c>
      <c r="AP379" s="1136" t="str">
        <f t="shared" si="68"/>
        <v>-</v>
      </c>
      <c r="AQ379" s="622" t="str">
        <f t="shared" si="69"/>
        <v>-</v>
      </c>
      <c r="AR379" s="622" t="str">
        <f t="shared" si="70"/>
        <v>-</v>
      </c>
      <c r="AS379" s="622" t="str">
        <f t="shared" si="71"/>
        <v>-</v>
      </c>
      <c r="AT379" s="622" t="str">
        <f t="shared" si="72"/>
        <v>-</v>
      </c>
      <c r="BE379"/>
      <c r="BL379"/>
      <c r="BM379"/>
      <c r="BN379"/>
      <c r="BO379"/>
      <c r="ED379" s="63"/>
      <c r="EE379" s="63"/>
      <c r="EF379" s="63"/>
      <c r="EG379" s="63"/>
      <c r="EH379" s="63"/>
      <c r="EI379" s="63"/>
      <c r="EJ379" s="63"/>
      <c r="EK379" s="63"/>
      <c r="EL379" s="63"/>
      <c r="EM379" s="63"/>
      <c r="EN379" s="63"/>
      <c r="EO379" s="63"/>
      <c r="EP379" s="63"/>
      <c r="EQ379" s="63"/>
      <c r="ER379" s="63"/>
      <c r="ES379" s="63"/>
      <c r="ET379" s="63"/>
      <c r="EU379" s="63"/>
      <c r="EV379" s="63"/>
      <c r="EW379" s="63"/>
      <c r="EX379" s="63"/>
      <c r="EY379" s="63"/>
      <c r="EZ379" s="63"/>
      <c r="FA379" s="63"/>
      <c r="FB379" s="63"/>
      <c r="FC379" s="63"/>
      <c r="FD379" s="63"/>
      <c r="FE379" s="63"/>
      <c r="FF379" s="63"/>
      <c r="FG379" s="63"/>
      <c r="FH379" s="63"/>
      <c r="FI379" s="63"/>
      <c r="FJ379" s="63"/>
      <c r="FK379" s="63"/>
      <c r="FL379" s="63"/>
      <c r="FM379" s="63"/>
      <c r="FN379" s="63"/>
      <c r="FO379" s="63"/>
      <c r="FP379" s="63"/>
      <c r="FQ379" s="63"/>
      <c r="FR379" s="63"/>
      <c r="FS379" s="63"/>
      <c r="FT379" s="63"/>
      <c r="FU379" s="63"/>
      <c r="FV379" s="63"/>
      <c r="FW379" s="63"/>
      <c r="FX379" s="63"/>
      <c r="FY379" s="63"/>
      <c r="FZ379" s="63"/>
      <c r="GA379" s="63"/>
      <c r="GB379" s="63"/>
      <c r="GC379" s="63"/>
      <c r="GD379" s="63"/>
      <c r="GE379" s="63"/>
      <c r="GF379" s="63"/>
      <c r="GG379" s="63"/>
      <c r="GH379" s="63"/>
      <c r="GI379" s="63"/>
      <c r="GJ379" s="63"/>
      <c r="GK379" s="63"/>
      <c r="GL379" s="63"/>
      <c r="GM379" s="63"/>
      <c r="GN379" s="63"/>
      <c r="GO379" s="63"/>
      <c r="GP379" s="63"/>
      <c r="GQ379" s="63"/>
      <c r="GR379" s="63"/>
      <c r="GS379" s="63"/>
      <c r="GT379" s="63"/>
      <c r="GU379" s="63"/>
      <c r="GV379" s="63"/>
      <c r="GW379" s="63"/>
      <c r="GX379" s="63"/>
      <c r="GY379" s="63"/>
      <c r="GZ379" s="63"/>
      <c r="HA379" s="63"/>
      <c r="HB379" s="63"/>
      <c r="HC379" s="63"/>
      <c r="HD379" s="63"/>
      <c r="HE379" s="63"/>
      <c r="HF379" s="63"/>
      <c r="HG379" s="63"/>
      <c r="HH379" s="63"/>
      <c r="HI379" s="63"/>
      <c r="HJ379" s="63"/>
      <c r="HK379" s="63"/>
      <c r="HL379" s="63"/>
      <c r="HM379" s="63"/>
      <c r="HN379" s="63"/>
      <c r="HO379" s="63"/>
      <c r="HP379" s="63"/>
      <c r="HQ379" s="63"/>
      <c r="HR379" s="63"/>
      <c r="HS379" s="63"/>
      <c r="HT379" s="63"/>
      <c r="HU379" s="63"/>
      <c r="HV379" s="63"/>
      <c r="HW379" s="63"/>
      <c r="HX379" s="63"/>
      <c r="HY379" s="63"/>
      <c r="HZ379" s="63"/>
      <c r="IA379" s="63"/>
      <c r="IB379" s="63"/>
      <c r="IC379" s="63"/>
      <c r="ID379" s="63"/>
      <c r="IE379" s="63"/>
    </row>
    <row r="380" spans="3:239" ht="15" hidden="1" customHeight="1" outlineLevel="1" x14ac:dyDescent="0.15">
      <c r="C380" t="str">
        <f t="shared" si="60"/>
        <v>R-290 (Propan)</v>
      </c>
      <c r="D380" s="649" t="str">
        <f t="shared" si="61"/>
        <v>R-290 (Propan)</v>
      </c>
      <c r="E380" s="635"/>
      <c r="F380" s="635"/>
      <c r="G380" s="635"/>
      <c r="H380" s="635"/>
      <c r="I380" s="635"/>
      <c r="J380" s="635"/>
      <c r="K380" s="634"/>
      <c r="L380" s="634"/>
      <c r="M380" s="27"/>
      <c r="N380" s="27"/>
      <c r="O380" s="622" t="str">
        <f t="shared" ref="O380:P380" si="77">IF($K$365=$D380,IF($K$366=O$374,IF($K$367=O$375,O298,"-"),"-"),"-")</f>
        <v>-</v>
      </c>
      <c r="P380" s="622" t="str">
        <f t="shared" si="77"/>
        <v>-</v>
      </c>
      <c r="Q380" s="1136" t="str">
        <f t="shared" ref="Q380" si="78">IF($K$365=$D380,IF($K$366=Q$374,IF($K$367=Q$375,Q298,"-"),"-"),"-")</f>
        <v>-</v>
      </c>
      <c r="R380" s="622" t="str">
        <f t="shared" si="63"/>
        <v>-</v>
      </c>
      <c r="S380" s="622" t="str">
        <f t="shared" si="63"/>
        <v>-</v>
      </c>
      <c r="T380" s="622" t="str">
        <f t="shared" si="63"/>
        <v>-</v>
      </c>
      <c r="U380" s="622" t="str">
        <f t="shared" si="63"/>
        <v>-</v>
      </c>
      <c r="V380" s="623"/>
      <c r="W380" s="622" t="str">
        <f t="shared" si="64"/>
        <v>-</v>
      </c>
      <c r="X380" s="622" t="str">
        <f t="shared" si="64"/>
        <v>-</v>
      </c>
      <c r="Y380" s="1136" t="str">
        <f t="shared" si="64"/>
        <v>-</v>
      </c>
      <c r="Z380" s="622" t="str">
        <f t="shared" si="64"/>
        <v>-</v>
      </c>
      <c r="AA380" s="622" t="str">
        <f t="shared" si="64"/>
        <v>-</v>
      </c>
      <c r="AB380" s="622" t="str">
        <f t="shared" si="64"/>
        <v>-</v>
      </c>
      <c r="AC380" s="622" t="str">
        <f t="shared" si="64"/>
        <v>-</v>
      </c>
      <c r="AD380" s="623"/>
      <c r="AE380" s="622" t="str">
        <f t="shared" si="65"/>
        <v>-</v>
      </c>
      <c r="AF380" s="622" t="str">
        <f t="shared" si="65"/>
        <v>-</v>
      </c>
      <c r="AG380" s="1136" t="str">
        <f t="shared" si="65"/>
        <v>-</v>
      </c>
      <c r="AH380" s="622" t="str">
        <f t="shared" si="65"/>
        <v>-</v>
      </c>
      <c r="AI380" s="622" t="str">
        <f t="shared" si="65"/>
        <v>-</v>
      </c>
      <c r="AJ380" s="622" t="str">
        <f t="shared" si="65"/>
        <v>-</v>
      </c>
      <c r="AK380" s="622" t="str">
        <f t="shared" si="65"/>
        <v>-</v>
      </c>
      <c r="AL380"/>
      <c r="AM380"/>
      <c r="AN380" s="622" t="str">
        <f t="shared" si="66"/>
        <v>-</v>
      </c>
      <c r="AO380" s="622" t="str">
        <f t="shared" si="67"/>
        <v>-</v>
      </c>
      <c r="AP380" s="1136" t="str">
        <f t="shared" si="68"/>
        <v>-</v>
      </c>
      <c r="AQ380" s="622" t="str">
        <f t="shared" si="69"/>
        <v>-</v>
      </c>
      <c r="AR380" s="622" t="str">
        <f t="shared" si="70"/>
        <v>-</v>
      </c>
      <c r="AS380" s="622" t="str">
        <f t="shared" si="71"/>
        <v>-</v>
      </c>
      <c r="AT380" s="622" t="str">
        <f t="shared" si="72"/>
        <v>-</v>
      </c>
      <c r="BE380"/>
      <c r="BL380"/>
      <c r="BM380"/>
      <c r="BN380"/>
      <c r="BO380"/>
      <c r="ED380" s="63"/>
      <c r="EE380" s="63"/>
      <c r="EF380" s="63"/>
      <c r="EG380" s="63"/>
      <c r="EH380" s="63"/>
      <c r="EI380" s="63"/>
      <c r="EJ380" s="63"/>
      <c r="EK380" s="63"/>
      <c r="EL380" s="63"/>
      <c r="EM380" s="63"/>
      <c r="EN380" s="63"/>
      <c r="EO380" s="63"/>
      <c r="EP380" s="63"/>
      <c r="EQ380" s="63"/>
      <c r="ER380" s="63"/>
      <c r="ES380" s="63"/>
      <c r="ET380" s="63"/>
      <c r="EU380" s="63"/>
      <c r="EV380" s="63"/>
      <c r="EW380" s="63"/>
      <c r="EX380" s="63"/>
      <c r="EY380" s="63"/>
      <c r="EZ380" s="63"/>
      <c r="FA380" s="63"/>
      <c r="FB380" s="63"/>
      <c r="FC380" s="63"/>
      <c r="FD380" s="63"/>
      <c r="FE380" s="63"/>
      <c r="FF380" s="63"/>
      <c r="FG380" s="63"/>
      <c r="FH380" s="63"/>
      <c r="FI380" s="63"/>
      <c r="FJ380" s="63"/>
      <c r="FK380" s="63"/>
      <c r="FL380" s="63"/>
      <c r="FM380" s="63"/>
      <c r="FN380" s="63"/>
      <c r="FO380" s="63"/>
      <c r="FP380" s="63"/>
      <c r="FQ380" s="63"/>
      <c r="FR380" s="63"/>
      <c r="FS380" s="63"/>
      <c r="FT380" s="63"/>
      <c r="FU380" s="63"/>
      <c r="FV380" s="63"/>
      <c r="FW380" s="63"/>
      <c r="FX380" s="63"/>
      <c r="FY380" s="63"/>
      <c r="FZ380" s="63"/>
      <c r="GA380" s="63"/>
      <c r="GB380" s="63"/>
      <c r="GC380" s="63"/>
      <c r="GD380" s="63"/>
      <c r="GE380" s="63"/>
      <c r="GF380" s="63"/>
      <c r="GG380" s="63"/>
      <c r="GH380" s="63"/>
      <c r="GI380" s="63"/>
      <c r="GJ380" s="63"/>
      <c r="GK380" s="63"/>
      <c r="GL380" s="63"/>
      <c r="GM380" s="63"/>
      <c r="GN380" s="63"/>
      <c r="GO380" s="63"/>
      <c r="GP380" s="63"/>
      <c r="GQ380" s="63"/>
      <c r="GR380" s="63"/>
      <c r="GS380" s="63"/>
      <c r="GT380" s="63"/>
      <c r="GU380" s="63"/>
      <c r="GV380" s="63"/>
      <c r="GW380" s="63"/>
      <c r="GX380" s="63"/>
      <c r="GY380" s="63"/>
      <c r="GZ380" s="63"/>
      <c r="HA380" s="63"/>
      <c r="HB380" s="63"/>
      <c r="HC380" s="63"/>
      <c r="HD380" s="63"/>
      <c r="HE380" s="63"/>
      <c r="HF380" s="63"/>
      <c r="HG380" s="63"/>
      <c r="HH380" s="63"/>
      <c r="HI380" s="63"/>
      <c r="HJ380" s="63"/>
      <c r="HK380" s="63"/>
      <c r="HL380" s="63"/>
      <c r="HM380" s="63"/>
      <c r="HN380" s="63"/>
      <c r="HO380" s="63"/>
      <c r="HP380" s="63"/>
      <c r="HQ380" s="63"/>
      <c r="HR380" s="63"/>
      <c r="HS380" s="63"/>
      <c r="HT380" s="63"/>
      <c r="HU380" s="63"/>
      <c r="HV380" s="63"/>
      <c r="HW380" s="63"/>
      <c r="HX380" s="63"/>
      <c r="HY380" s="63"/>
      <c r="HZ380" s="63"/>
      <c r="IA380" s="63"/>
      <c r="IB380" s="63"/>
      <c r="IC380" s="63"/>
      <c r="ID380" s="63"/>
      <c r="IE380" s="63"/>
    </row>
    <row r="381" spans="3:239" ht="15" hidden="1" customHeight="1" outlineLevel="1" x14ac:dyDescent="0.15">
      <c r="C381" t="str">
        <f t="shared" si="60"/>
        <v>R-404A</v>
      </c>
      <c r="D381" s="632" t="str">
        <f t="shared" si="61"/>
        <v>R-404A</v>
      </c>
      <c r="E381" s="633"/>
      <c r="F381" s="633"/>
      <c r="G381" s="633"/>
      <c r="H381" s="633"/>
      <c r="I381" s="633"/>
      <c r="J381" s="633"/>
      <c r="K381" s="634"/>
      <c r="L381" s="634"/>
      <c r="M381" s="27"/>
      <c r="N381" s="27"/>
      <c r="O381" s="622" t="str">
        <f t="shared" ref="O381:P381" si="79">IF($K$365=$D381,IF($K$366=O$374,IF($K$367=O$375,O299,"-"),"-"),"-")</f>
        <v>-</v>
      </c>
      <c r="P381" s="622" t="str">
        <f t="shared" si="79"/>
        <v>-</v>
      </c>
      <c r="Q381" s="1136" t="str">
        <f t="shared" ref="Q381" si="80">IF($K$365=$D381,IF($K$366=Q$374,IF($K$367=Q$375,Q299,"-"),"-"),"-")</f>
        <v>-</v>
      </c>
      <c r="R381" s="622" t="str">
        <f t="shared" si="63"/>
        <v>-</v>
      </c>
      <c r="S381" s="622" t="str">
        <f t="shared" si="63"/>
        <v>-</v>
      </c>
      <c r="T381" s="622" t="str">
        <f t="shared" si="63"/>
        <v>-</v>
      </c>
      <c r="U381" s="622" t="str">
        <f t="shared" si="63"/>
        <v>-</v>
      </c>
      <c r="V381" s="623"/>
      <c r="W381" s="622" t="str">
        <f t="shared" si="64"/>
        <v>-</v>
      </c>
      <c r="X381" s="622" t="str">
        <f t="shared" si="64"/>
        <v>-</v>
      </c>
      <c r="Y381" s="1136" t="str">
        <f t="shared" si="64"/>
        <v>-</v>
      </c>
      <c r="Z381" s="622" t="str">
        <f t="shared" si="64"/>
        <v>-</v>
      </c>
      <c r="AA381" s="622" t="str">
        <f t="shared" si="64"/>
        <v>-</v>
      </c>
      <c r="AB381" s="622" t="str">
        <f t="shared" si="64"/>
        <v>-</v>
      </c>
      <c r="AC381" s="622" t="str">
        <f t="shared" si="64"/>
        <v>-</v>
      </c>
      <c r="AD381" s="623"/>
      <c r="AE381" s="622" t="str">
        <f t="shared" si="65"/>
        <v>-</v>
      </c>
      <c r="AF381" s="622" t="str">
        <f t="shared" si="65"/>
        <v>-</v>
      </c>
      <c r="AG381" s="1136" t="str">
        <f t="shared" si="65"/>
        <v>-</v>
      </c>
      <c r="AH381" s="622" t="str">
        <f t="shared" si="65"/>
        <v>-</v>
      </c>
      <c r="AI381" s="622" t="str">
        <f t="shared" si="65"/>
        <v>-</v>
      </c>
      <c r="AJ381" s="622" t="str">
        <f t="shared" si="65"/>
        <v>-</v>
      </c>
      <c r="AK381" s="622" t="str">
        <f t="shared" si="65"/>
        <v>-</v>
      </c>
      <c r="AL381"/>
      <c r="AM381"/>
      <c r="AN381" s="622" t="str">
        <f t="shared" si="66"/>
        <v>-</v>
      </c>
      <c r="AO381" s="622" t="str">
        <f t="shared" si="67"/>
        <v>-</v>
      </c>
      <c r="AP381" s="1136" t="str">
        <f t="shared" si="68"/>
        <v>-</v>
      </c>
      <c r="AQ381" s="622" t="str">
        <f t="shared" si="69"/>
        <v>-</v>
      </c>
      <c r="AR381" s="622" t="str">
        <f t="shared" si="70"/>
        <v>-</v>
      </c>
      <c r="AS381" s="622" t="str">
        <f t="shared" si="71"/>
        <v>-</v>
      </c>
      <c r="AT381" s="622" t="str">
        <f t="shared" si="72"/>
        <v>-</v>
      </c>
      <c r="BE381"/>
      <c r="BL381"/>
      <c r="BM381"/>
      <c r="BN381"/>
      <c r="BO381"/>
      <c r="ED381" s="63"/>
      <c r="EE381" s="63"/>
      <c r="EF381" s="63"/>
      <c r="EG381" s="63"/>
      <c r="EH381" s="63"/>
      <c r="EI381" s="63"/>
      <c r="EJ381" s="63"/>
      <c r="EK381" s="63"/>
      <c r="EL381" s="63"/>
      <c r="EM381" s="63"/>
      <c r="EN381" s="63"/>
      <c r="EO381" s="63"/>
      <c r="EP381" s="63"/>
      <c r="EQ381" s="63"/>
      <c r="ER381" s="63"/>
      <c r="ES381" s="63"/>
      <c r="ET381" s="63"/>
      <c r="EU381" s="63"/>
      <c r="EV381" s="63"/>
      <c r="EW381" s="63"/>
      <c r="EX381" s="63"/>
      <c r="EY381" s="63"/>
      <c r="EZ381" s="63"/>
      <c r="FA381" s="63"/>
      <c r="FB381" s="63"/>
      <c r="FC381" s="63"/>
      <c r="FD381" s="63"/>
      <c r="FE381" s="63"/>
      <c r="FF381" s="63"/>
      <c r="FG381" s="63"/>
      <c r="FH381" s="63"/>
      <c r="FI381" s="63"/>
      <c r="FJ381" s="63"/>
      <c r="FK381" s="63"/>
      <c r="FL381" s="63"/>
      <c r="FM381" s="63"/>
      <c r="FN381" s="63"/>
      <c r="FO381" s="63"/>
      <c r="FP381" s="63"/>
      <c r="FQ381" s="63"/>
      <c r="FR381" s="63"/>
      <c r="FS381" s="63"/>
      <c r="FT381" s="63"/>
      <c r="FU381" s="63"/>
      <c r="FV381" s="63"/>
      <c r="FW381" s="63"/>
      <c r="FX381" s="63"/>
      <c r="FY381" s="63"/>
      <c r="FZ381" s="63"/>
      <c r="GA381" s="63"/>
      <c r="GB381" s="63"/>
      <c r="GC381" s="63"/>
      <c r="GD381" s="63"/>
      <c r="GE381" s="63"/>
      <c r="GF381" s="63"/>
      <c r="GG381" s="63"/>
      <c r="GH381" s="63"/>
      <c r="GI381" s="63"/>
      <c r="GJ381" s="63"/>
      <c r="GK381" s="63"/>
      <c r="GL381" s="63"/>
      <c r="GM381" s="63"/>
      <c r="GN381" s="63"/>
      <c r="GO381" s="63"/>
      <c r="GP381" s="63"/>
      <c r="GQ381" s="63"/>
      <c r="GR381" s="63"/>
      <c r="GS381" s="63"/>
      <c r="GT381" s="63"/>
      <c r="GU381" s="63"/>
      <c r="GV381" s="63"/>
      <c r="GW381" s="63"/>
      <c r="GX381" s="63"/>
      <c r="GY381" s="63"/>
      <c r="GZ381" s="63"/>
      <c r="HA381" s="63"/>
      <c r="HB381" s="63"/>
      <c r="HC381" s="63"/>
      <c r="HD381" s="63"/>
      <c r="HE381" s="63"/>
      <c r="HF381" s="63"/>
      <c r="HG381" s="63"/>
      <c r="HH381" s="63"/>
      <c r="HI381" s="63"/>
      <c r="HJ381" s="63"/>
      <c r="HK381" s="63"/>
      <c r="HL381" s="63"/>
      <c r="HM381" s="63"/>
      <c r="HN381" s="63"/>
      <c r="HO381" s="63"/>
      <c r="HP381" s="63"/>
      <c r="HQ381" s="63"/>
      <c r="HR381" s="63"/>
      <c r="HS381" s="63"/>
      <c r="HT381" s="63"/>
      <c r="HU381" s="63"/>
      <c r="HV381" s="63"/>
      <c r="HW381" s="63"/>
      <c r="HX381" s="63"/>
      <c r="HY381" s="63"/>
      <c r="HZ381" s="63"/>
      <c r="IA381" s="63"/>
      <c r="IB381" s="63"/>
      <c r="IC381" s="63"/>
      <c r="ID381" s="63"/>
      <c r="IE381" s="63"/>
    </row>
    <row r="382" spans="3:239" ht="15" hidden="1" customHeight="1" outlineLevel="1" x14ac:dyDescent="0.15">
      <c r="C382" t="str">
        <f t="shared" si="60"/>
        <v>R-407C</v>
      </c>
      <c r="D382" s="632" t="str">
        <f t="shared" si="61"/>
        <v>R-407C</v>
      </c>
      <c r="E382" s="633"/>
      <c r="F382" s="633"/>
      <c r="G382" s="633"/>
      <c r="H382" s="633"/>
      <c r="I382" s="633"/>
      <c r="J382" s="633"/>
      <c r="K382" s="634"/>
      <c r="L382" s="634"/>
      <c r="M382" s="27"/>
      <c r="N382" s="27"/>
      <c r="O382" s="622" t="str">
        <f t="shared" ref="O382:P382" si="81">IF($K$365=$D382,IF($K$366=O$374,IF($K$367=O$375,O300,"-"),"-"),"-")</f>
        <v>-</v>
      </c>
      <c r="P382" s="622" t="str">
        <f t="shared" si="81"/>
        <v>-</v>
      </c>
      <c r="Q382" s="1136" t="str">
        <f t="shared" ref="Q382" si="82">IF($K$365=$D382,IF($K$366=Q$374,IF($K$367=Q$375,Q300,"-"),"-"),"-")</f>
        <v>-</v>
      </c>
      <c r="R382" s="622" t="str">
        <f t="shared" si="63"/>
        <v>-</v>
      </c>
      <c r="S382" s="622" t="str">
        <f t="shared" si="63"/>
        <v>-</v>
      </c>
      <c r="T382" s="622" t="str">
        <f t="shared" si="63"/>
        <v>-</v>
      </c>
      <c r="U382" s="622" t="str">
        <f t="shared" si="63"/>
        <v>-</v>
      </c>
      <c r="V382" s="623"/>
      <c r="W382" s="622" t="str">
        <f t="shared" si="64"/>
        <v>-</v>
      </c>
      <c r="X382" s="622" t="str">
        <f t="shared" si="64"/>
        <v>-</v>
      </c>
      <c r="Y382" s="1136" t="str">
        <f t="shared" si="64"/>
        <v>-</v>
      </c>
      <c r="Z382" s="622" t="str">
        <f t="shared" si="64"/>
        <v>-</v>
      </c>
      <c r="AA382" s="622" t="str">
        <f t="shared" si="64"/>
        <v>-</v>
      </c>
      <c r="AB382" s="622" t="str">
        <f t="shared" si="64"/>
        <v>-</v>
      </c>
      <c r="AC382" s="622" t="str">
        <f t="shared" si="64"/>
        <v>-</v>
      </c>
      <c r="AD382" s="623"/>
      <c r="AE382" s="622" t="str">
        <f t="shared" si="65"/>
        <v>-</v>
      </c>
      <c r="AF382" s="622" t="str">
        <f t="shared" si="65"/>
        <v>-</v>
      </c>
      <c r="AG382" s="1136" t="str">
        <f t="shared" si="65"/>
        <v>-</v>
      </c>
      <c r="AH382" s="622" t="str">
        <f t="shared" si="65"/>
        <v>-</v>
      </c>
      <c r="AI382" s="622" t="str">
        <f t="shared" si="65"/>
        <v>-</v>
      </c>
      <c r="AJ382" s="622" t="str">
        <f t="shared" si="65"/>
        <v>-</v>
      </c>
      <c r="AK382" s="622" t="str">
        <f t="shared" si="65"/>
        <v>-</v>
      </c>
      <c r="AL382"/>
      <c r="AM382"/>
      <c r="AN382" s="622" t="str">
        <f t="shared" si="66"/>
        <v>-</v>
      </c>
      <c r="AO382" s="622" t="str">
        <f t="shared" si="67"/>
        <v>-</v>
      </c>
      <c r="AP382" s="1136" t="str">
        <f t="shared" si="68"/>
        <v>-</v>
      </c>
      <c r="AQ382" s="622" t="str">
        <f t="shared" si="69"/>
        <v>-</v>
      </c>
      <c r="AR382" s="622" t="str">
        <f t="shared" si="70"/>
        <v>-</v>
      </c>
      <c r="AS382" s="622" t="str">
        <f t="shared" si="71"/>
        <v>-</v>
      </c>
      <c r="AT382" s="622" t="str">
        <f t="shared" si="72"/>
        <v>-</v>
      </c>
      <c r="BE382"/>
      <c r="BL382"/>
      <c r="BM382"/>
      <c r="BN382"/>
      <c r="BO382"/>
      <c r="ED382" s="63"/>
      <c r="EE382" s="63"/>
      <c r="EF382" s="63"/>
      <c r="EG382" s="63"/>
      <c r="EH382" s="63"/>
      <c r="EI382" s="63"/>
      <c r="EJ382" s="63"/>
      <c r="EK382" s="63"/>
      <c r="EL382" s="63"/>
      <c r="EM382" s="63"/>
      <c r="EN382" s="63"/>
      <c r="EO382" s="63"/>
      <c r="EP382" s="63"/>
      <c r="EQ382" s="63"/>
      <c r="ER382" s="63"/>
      <c r="ES382" s="63"/>
      <c r="ET382" s="63"/>
      <c r="EU382" s="63"/>
      <c r="EV382" s="63"/>
      <c r="EW382" s="63"/>
      <c r="EX382" s="63"/>
      <c r="EY382" s="63"/>
      <c r="EZ382" s="63"/>
      <c r="FA382" s="63"/>
      <c r="FB382" s="63"/>
      <c r="FC382" s="63"/>
      <c r="FD382" s="63"/>
      <c r="FE382" s="63"/>
      <c r="FF382" s="63"/>
      <c r="FG382" s="63"/>
      <c r="FH382" s="63"/>
      <c r="FI382" s="63"/>
      <c r="FJ382" s="63"/>
      <c r="FK382" s="63"/>
      <c r="FL382" s="63"/>
      <c r="FM382" s="63"/>
      <c r="FN382" s="63"/>
      <c r="FO382" s="63"/>
      <c r="FP382" s="63"/>
      <c r="FQ382" s="63"/>
      <c r="FR382" s="63"/>
      <c r="FS382" s="63"/>
      <c r="FT382" s="63"/>
      <c r="FU382" s="63"/>
      <c r="FV382" s="63"/>
      <c r="FW382" s="63"/>
      <c r="FX382" s="63"/>
      <c r="FY382" s="63"/>
      <c r="FZ382" s="63"/>
      <c r="GA382" s="63"/>
      <c r="GB382" s="63"/>
      <c r="GC382" s="63"/>
      <c r="GD382" s="63"/>
      <c r="GE382" s="63"/>
      <c r="GF382" s="63"/>
      <c r="GG382" s="63"/>
      <c r="GH382" s="63"/>
      <c r="GI382" s="63"/>
      <c r="GJ382" s="63"/>
      <c r="GK382" s="63"/>
      <c r="GL382" s="63"/>
      <c r="GM382" s="63"/>
      <c r="GN382" s="63"/>
      <c r="GO382" s="63"/>
      <c r="GP382" s="63"/>
      <c r="GQ382" s="63"/>
      <c r="GR382" s="63"/>
      <c r="GS382" s="63"/>
      <c r="GT382" s="63"/>
      <c r="GU382" s="63"/>
      <c r="GV382" s="63"/>
      <c r="GW382" s="63"/>
      <c r="GX382" s="63"/>
      <c r="GY382" s="63"/>
      <c r="GZ382" s="63"/>
      <c r="HA382" s="63"/>
      <c r="HB382" s="63"/>
      <c r="HC382" s="63"/>
      <c r="HD382" s="63"/>
      <c r="HE382" s="63"/>
      <c r="HF382" s="63"/>
      <c r="HG382" s="63"/>
      <c r="HH382" s="63"/>
      <c r="HI382" s="63"/>
      <c r="HJ382" s="63"/>
      <c r="HK382" s="63"/>
      <c r="HL382" s="63"/>
      <c r="HM382" s="63"/>
      <c r="HN382" s="63"/>
      <c r="HO382" s="63"/>
      <c r="HP382" s="63"/>
      <c r="HQ382" s="63"/>
      <c r="HR382" s="63"/>
      <c r="HS382" s="63"/>
      <c r="HT382" s="63"/>
      <c r="HU382" s="63"/>
      <c r="HV382" s="63"/>
      <c r="HW382" s="63"/>
      <c r="HX382" s="63"/>
      <c r="HY382" s="63"/>
      <c r="HZ382" s="63"/>
      <c r="IA382" s="63"/>
      <c r="IB382" s="63"/>
      <c r="IC382" s="63"/>
      <c r="ID382" s="63"/>
      <c r="IE382" s="63"/>
    </row>
    <row r="383" spans="3:239" ht="15" hidden="1" customHeight="1" outlineLevel="1" x14ac:dyDescent="0.15">
      <c r="C383" t="str">
        <f t="shared" si="60"/>
        <v>R-407F</v>
      </c>
      <c r="D383" s="632" t="str">
        <f t="shared" si="61"/>
        <v>R-407F</v>
      </c>
      <c r="E383" s="633"/>
      <c r="F383" s="633"/>
      <c r="G383" s="633"/>
      <c r="H383" s="633"/>
      <c r="I383" s="633"/>
      <c r="J383" s="633"/>
      <c r="K383" s="634"/>
      <c r="L383" s="634"/>
      <c r="M383" s="27"/>
      <c r="N383" s="27"/>
      <c r="O383" s="622" t="str">
        <f t="shared" ref="O383:P383" si="83">IF($K$365=$D383,IF($K$366=O$374,IF($K$367=O$375,O301,"-"),"-"),"-")</f>
        <v>-</v>
      </c>
      <c r="P383" s="622" t="str">
        <f t="shared" si="83"/>
        <v>-</v>
      </c>
      <c r="Q383" s="1136" t="str">
        <f t="shared" ref="Q383" si="84">IF($K$365=$D383,IF($K$366=Q$374,IF($K$367=Q$375,Q301,"-"),"-"),"-")</f>
        <v>-</v>
      </c>
      <c r="R383" s="622" t="str">
        <f t="shared" si="63"/>
        <v>-</v>
      </c>
      <c r="S383" s="622" t="str">
        <f t="shared" si="63"/>
        <v>-</v>
      </c>
      <c r="T383" s="622" t="str">
        <f t="shared" si="63"/>
        <v>-</v>
      </c>
      <c r="U383" s="622" t="str">
        <f t="shared" si="63"/>
        <v>-</v>
      </c>
      <c r="V383" s="623"/>
      <c r="W383" s="622" t="str">
        <f t="shared" si="64"/>
        <v>-</v>
      </c>
      <c r="X383" s="622" t="str">
        <f t="shared" si="64"/>
        <v>-</v>
      </c>
      <c r="Y383" s="1136" t="str">
        <f t="shared" si="64"/>
        <v>-</v>
      </c>
      <c r="Z383" s="622" t="str">
        <f t="shared" si="64"/>
        <v>-</v>
      </c>
      <c r="AA383" s="622" t="str">
        <f t="shared" si="64"/>
        <v>-</v>
      </c>
      <c r="AB383" s="622" t="str">
        <f t="shared" si="64"/>
        <v>-</v>
      </c>
      <c r="AC383" s="622" t="str">
        <f t="shared" si="64"/>
        <v>-</v>
      </c>
      <c r="AD383" s="623"/>
      <c r="AE383" s="622" t="str">
        <f t="shared" si="65"/>
        <v>-</v>
      </c>
      <c r="AF383" s="622" t="str">
        <f t="shared" si="65"/>
        <v>-</v>
      </c>
      <c r="AG383" s="1136" t="str">
        <f t="shared" si="65"/>
        <v>-</v>
      </c>
      <c r="AH383" s="622" t="str">
        <f t="shared" si="65"/>
        <v>-</v>
      </c>
      <c r="AI383" s="622" t="str">
        <f t="shared" si="65"/>
        <v>-</v>
      </c>
      <c r="AJ383" s="622" t="str">
        <f t="shared" si="65"/>
        <v>-</v>
      </c>
      <c r="AK383" s="622" t="str">
        <f t="shared" si="65"/>
        <v>-</v>
      </c>
      <c r="AL383"/>
      <c r="AM383"/>
      <c r="AN383" s="622" t="str">
        <f t="shared" si="66"/>
        <v>-</v>
      </c>
      <c r="AO383" s="622" t="str">
        <f t="shared" si="67"/>
        <v>-</v>
      </c>
      <c r="AP383" s="1136" t="str">
        <f t="shared" si="68"/>
        <v>-</v>
      </c>
      <c r="AQ383" s="622" t="str">
        <f t="shared" si="69"/>
        <v>-</v>
      </c>
      <c r="AR383" s="622" t="str">
        <f t="shared" si="70"/>
        <v>-</v>
      </c>
      <c r="AS383" s="622" t="str">
        <f t="shared" si="71"/>
        <v>-</v>
      </c>
      <c r="AT383" s="622" t="str">
        <f t="shared" si="72"/>
        <v>-</v>
      </c>
      <c r="BE383"/>
      <c r="BL383"/>
      <c r="BM383"/>
      <c r="BN383"/>
      <c r="BO383"/>
      <c r="ED383" s="63"/>
      <c r="EE383" s="63"/>
      <c r="EF383" s="63"/>
      <c r="EG383" s="63"/>
      <c r="EH383" s="63"/>
      <c r="EI383" s="63"/>
      <c r="EJ383" s="63"/>
      <c r="EK383" s="63"/>
      <c r="EL383" s="63"/>
      <c r="EM383" s="63"/>
      <c r="EN383" s="63"/>
      <c r="EO383" s="63"/>
      <c r="EP383" s="63"/>
      <c r="EQ383" s="63"/>
      <c r="ER383" s="63"/>
      <c r="ES383" s="63"/>
      <c r="ET383" s="63"/>
      <c r="EU383" s="63"/>
      <c r="EV383" s="63"/>
      <c r="EW383" s="63"/>
      <c r="EX383" s="63"/>
      <c r="EY383" s="63"/>
      <c r="EZ383" s="63"/>
      <c r="FA383" s="63"/>
      <c r="FB383" s="63"/>
      <c r="FC383" s="63"/>
      <c r="FD383" s="63"/>
      <c r="FE383" s="63"/>
      <c r="FF383" s="63"/>
      <c r="FG383" s="63"/>
      <c r="FH383" s="63"/>
      <c r="FI383" s="63"/>
      <c r="FJ383" s="63"/>
      <c r="FK383" s="63"/>
      <c r="FL383" s="63"/>
      <c r="FM383" s="63"/>
      <c r="FN383" s="63"/>
      <c r="FO383" s="63"/>
      <c r="FP383" s="63"/>
      <c r="FQ383" s="63"/>
      <c r="FR383" s="63"/>
      <c r="FS383" s="63"/>
      <c r="FT383" s="63"/>
      <c r="FU383" s="63"/>
      <c r="FV383" s="63"/>
      <c r="FW383" s="63"/>
      <c r="FX383" s="63"/>
      <c r="FY383" s="63"/>
      <c r="FZ383" s="63"/>
      <c r="GA383" s="63"/>
      <c r="GB383" s="63"/>
      <c r="GC383" s="63"/>
      <c r="GD383" s="63"/>
      <c r="GE383" s="63"/>
      <c r="GF383" s="63"/>
      <c r="GG383" s="63"/>
      <c r="GH383" s="63"/>
      <c r="GI383" s="63"/>
      <c r="GJ383" s="63"/>
      <c r="GK383" s="63"/>
      <c r="GL383" s="63"/>
      <c r="GM383" s="63"/>
      <c r="GN383" s="63"/>
      <c r="GO383" s="63"/>
      <c r="GP383" s="63"/>
      <c r="GQ383" s="63"/>
      <c r="GR383" s="63"/>
      <c r="GS383" s="63"/>
      <c r="GT383" s="63"/>
      <c r="GU383" s="63"/>
      <c r="GV383" s="63"/>
      <c r="GW383" s="63"/>
      <c r="GX383" s="63"/>
      <c r="GY383" s="63"/>
      <c r="GZ383" s="63"/>
      <c r="HA383" s="63"/>
      <c r="HB383" s="63"/>
      <c r="HC383" s="63"/>
      <c r="HD383" s="63"/>
      <c r="HE383" s="63"/>
      <c r="HF383" s="63"/>
      <c r="HG383" s="63"/>
      <c r="HH383" s="63"/>
      <c r="HI383" s="63"/>
      <c r="HJ383" s="63"/>
      <c r="HK383" s="63"/>
      <c r="HL383" s="63"/>
      <c r="HM383" s="63"/>
      <c r="HN383" s="63"/>
      <c r="HO383" s="63"/>
      <c r="HP383" s="63"/>
      <c r="HQ383" s="63"/>
      <c r="HR383" s="63"/>
      <c r="HS383" s="63"/>
      <c r="HT383" s="63"/>
      <c r="HU383" s="63"/>
      <c r="HV383" s="63"/>
      <c r="HW383" s="63"/>
      <c r="HX383" s="63"/>
      <c r="HY383" s="63"/>
      <c r="HZ383" s="63"/>
      <c r="IA383" s="63"/>
      <c r="IB383" s="63"/>
      <c r="IC383" s="63"/>
      <c r="ID383" s="63"/>
      <c r="IE383" s="63"/>
    </row>
    <row r="384" spans="3:239" ht="15" hidden="1" customHeight="1" outlineLevel="1" x14ac:dyDescent="0.15">
      <c r="C384" t="str">
        <f t="shared" si="60"/>
        <v>R-410A</v>
      </c>
      <c r="D384" s="632" t="str">
        <f t="shared" si="61"/>
        <v>R-410A</v>
      </c>
      <c r="E384" s="633"/>
      <c r="F384" s="633"/>
      <c r="G384" s="633"/>
      <c r="H384" s="633"/>
      <c r="I384" s="633"/>
      <c r="J384" s="633"/>
      <c r="K384" s="634"/>
      <c r="L384" s="634"/>
      <c r="M384" s="27"/>
      <c r="N384" s="27"/>
      <c r="O384" s="622" t="str">
        <f t="shared" ref="O384:P384" si="85">IF($K$365=$D384,IF($K$366=O$374,IF($K$367=O$375,O302,"-"),"-"),"-")</f>
        <v>-</v>
      </c>
      <c r="P384" s="622" t="str">
        <f t="shared" si="85"/>
        <v>-</v>
      </c>
      <c r="Q384" s="1136" t="str">
        <f t="shared" ref="Q384" si="86">IF($K$365=$D384,IF($K$366=Q$374,IF($K$367=Q$375,Q302,"-"),"-"),"-")</f>
        <v>-</v>
      </c>
      <c r="R384" s="622" t="str">
        <f t="shared" si="63"/>
        <v>-</v>
      </c>
      <c r="S384" s="622" t="str">
        <f t="shared" si="63"/>
        <v>-</v>
      </c>
      <c r="T384" s="622" t="str">
        <f t="shared" si="63"/>
        <v>-</v>
      </c>
      <c r="U384" s="622" t="str">
        <f t="shared" si="63"/>
        <v>-</v>
      </c>
      <c r="V384" s="623"/>
      <c r="W384" s="622" t="str">
        <f t="shared" si="64"/>
        <v>-</v>
      </c>
      <c r="X384" s="622" t="str">
        <f t="shared" si="64"/>
        <v>-</v>
      </c>
      <c r="Y384" s="1136" t="str">
        <f t="shared" si="64"/>
        <v>-</v>
      </c>
      <c r="Z384" s="622" t="str">
        <f t="shared" si="64"/>
        <v>-</v>
      </c>
      <c r="AA384" s="622" t="str">
        <f t="shared" si="64"/>
        <v>-</v>
      </c>
      <c r="AB384" s="622" t="str">
        <f t="shared" si="64"/>
        <v>-</v>
      </c>
      <c r="AC384" s="622" t="str">
        <f t="shared" si="64"/>
        <v>-</v>
      </c>
      <c r="AD384" s="623"/>
      <c r="AE384" s="622" t="str">
        <f t="shared" si="65"/>
        <v>-</v>
      </c>
      <c r="AF384" s="622" t="str">
        <f t="shared" si="65"/>
        <v>-</v>
      </c>
      <c r="AG384" s="1136" t="str">
        <f t="shared" si="65"/>
        <v>-</v>
      </c>
      <c r="AH384" s="622" t="str">
        <f t="shared" si="65"/>
        <v>-</v>
      </c>
      <c r="AI384" s="622" t="str">
        <f t="shared" si="65"/>
        <v>-</v>
      </c>
      <c r="AJ384" s="622" t="str">
        <f t="shared" si="65"/>
        <v>-</v>
      </c>
      <c r="AK384" s="622" t="str">
        <f t="shared" si="65"/>
        <v>-</v>
      </c>
      <c r="AL384"/>
      <c r="AM384"/>
      <c r="AN384" s="622" t="str">
        <f t="shared" si="66"/>
        <v>-</v>
      </c>
      <c r="AO384" s="622" t="str">
        <f t="shared" si="67"/>
        <v>-</v>
      </c>
      <c r="AP384" s="1136" t="str">
        <f t="shared" si="68"/>
        <v>-</v>
      </c>
      <c r="AQ384" s="622" t="str">
        <f t="shared" si="69"/>
        <v>-</v>
      </c>
      <c r="AR384" s="622" t="str">
        <f t="shared" si="70"/>
        <v>-</v>
      </c>
      <c r="AS384" s="622" t="str">
        <f t="shared" si="71"/>
        <v>-</v>
      </c>
      <c r="AT384" s="622" t="str">
        <f t="shared" si="72"/>
        <v>-</v>
      </c>
      <c r="BE384"/>
      <c r="BL384"/>
      <c r="BM384"/>
      <c r="BN384"/>
      <c r="BO384"/>
      <c r="ED384" s="63"/>
      <c r="EE384" s="63"/>
      <c r="EF384" s="63"/>
      <c r="EG384" s="63"/>
      <c r="EH384" s="63"/>
      <c r="EI384" s="63"/>
      <c r="EJ384" s="63"/>
      <c r="EK384" s="63"/>
      <c r="EL384" s="63"/>
      <c r="EM384" s="63"/>
      <c r="EN384" s="63"/>
      <c r="EO384" s="63"/>
      <c r="EP384" s="63"/>
      <c r="EQ384" s="63"/>
      <c r="ER384" s="63"/>
      <c r="ES384" s="63"/>
      <c r="ET384" s="63"/>
      <c r="EU384" s="63"/>
      <c r="EV384" s="63"/>
      <c r="EW384" s="63"/>
      <c r="EX384" s="63"/>
      <c r="EY384" s="63"/>
      <c r="EZ384" s="63"/>
      <c r="FA384" s="63"/>
      <c r="FB384" s="63"/>
      <c r="FC384" s="63"/>
      <c r="FD384" s="63"/>
      <c r="FE384" s="63"/>
      <c r="FF384" s="63"/>
      <c r="FG384" s="63"/>
      <c r="FH384" s="63"/>
      <c r="FI384" s="63"/>
      <c r="FJ384" s="63"/>
      <c r="FK384" s="63"/>
      <c r="FL384" s="63"/>
      <c r="FM384" s="63"/>
      <c r="FN384" s="63"/>
      <c r="FO384" s="63"/>
      <c r="FP384" s="63"/>
      <c r="FQ384" s="63"/>
      <c r="FR384" s="63"/>
      <c r="FS384" s="63"/>
      <c r="FT384" s="63"/>
      <c r="FU384" s="63"/>
      <c r="FV384" s="63"/>
      <c r="FW384" s="63"/>
      <c r="FX384" s="63"/>
      <c r="FY384" s="63"/>
      <c r="FZ384" s="63"/>
      <c r="GA384" s="63"/>
      <c r="GB384" s="63"/>
      <c r="GC384" s="63"/>
      <c r="GD384" s="63"/>
      <c r="GE384" s="63"/>
      <c r="GF384" s="63"/>
      <c r="GG384" s="63"/>
      <c r="GH384" s="63"/>
      <c r="GI384" s="63"/>
      <c r="GJ384" s="63"/>
      <c r="GK384" s="63"/>
      <c r="GL384" s="63"/>
      <c r="GM384" s="63"/>
      <c r="GN384" s="63"/>
      <c r="GO384" s="63"/>
      <c r="GP384" s="63"/>
      <c r="GQ384" s="63"/>
      <c r="GR384" s="63"/>
      <c r="GS384" s="63"/>
      <c r="GT384" s="63"/>
      <c r="GU384" s="63"/>
      <c r="GV384" s="63"/>
      <c r="GW384" s="63"/>
      <c r="GX384" s="63"/>
      <c r="GY384" s="63"/>
      <c r="GZ384" s="63"/>
      <c r="HA384" s="63"/>
      <c r="HB384" s="63"/>
      <c r="HC384" s="63"/>
      <c r="HD384" s="63"/>
      <c r="HE384" s="63"/>
      <c r="HF384" s="63"/>
      <c r="HG384" s="63"/>
      <c r="HH384" s="63"/>
      <c r="HI384" s="63"/>
      <c r="HJ384" s="63"/>
      <c r="HK384" s="63"/>
      <c r="HL384" s="63"/>
      <c r="HM384" s="63"/>
      <c r="HN384" s="63"/>
      <c r="HO384" s="63"/>
      <c r="HP384" s="63"/>
      <c r="HQ384" s="63"/>
      <c r="HR384" s="63"/>
      <c r="HS384" s="63"/>
      <c r="HT384" s="63"/>
      <c r="HU384" s="63"/>
      <c r="HV384" s="63"/>
      <c r="HW384" s="63"/>
      <c r="HX384" s="63"/>
      <c r="HY384" s="63"/>
      <c r="HZ384" s="63"/>
      <c r="IA384" s="63"/>
      <c r="IB384" s="63"/>
      <c r="IC384" s="63"/>
      <c r="ID384" s="63"/>
      <c r="IE384" s="63"/>
    </row>
    <row r="385" spans="3:239" ht="15" hidden="1" customHeight="1" outlineLevel="1" x14ac:dyDescent="0.15">
      <c r="C385" t="str">
        <f t="shared" si="60"/>
        <v>R-417A</v>
      </c>
      <c r="D385" s="632" t="str">
        <f t="shared" si="61"/>
        <v>R-417A</v>
      </c>
      <c r="E385" s="633"/>
      <c r="F385" s="633"/>
      <c r="G385" s="633"/>
      <c r="H385" s="633"/>
      <c r="I385" s="633"/>
      <c r="J385" s="633"/>
      <c r="K385" s="634"/>
      <c r="L385" s="634"/>
      <c r="M385" s="27"/>
      <c r="N385" s="27"/>
      <c r="O385" s="622" t="str">
        <f t="shared" ref="O385:P385" si="87">IF($K$365=$D385,IF($K$366=O$374,IF($K$367=O$375,O303,"-"),"-"),"-")</f>
        <v>-</v>
      </c>
      <c r="P385" s="622" t="str">
        <f t="shared" si="87"/>
        <v>-</v>
      </c>
      <c r="Q385" s="1136" t="str">
        <f t="shared" ref="Q385" si="88">IF($K$365=$D385,IF($K$366=Q$374,IF($K$367=Q$375,Q303,"-"),"-"),"-")</f>
        <v>-</v>
      </c>
      <c r="R385" s="622" t="str">
        <f t="shared" si="63"/>
        <v>-</v>
      </c>
      <c r="S385" s="622" t="str">
        <f t="shared" si="63"/>
        <v>-</v>
      </c>
      <c r="T385" s="622" t="str">
        <f t="shared" si="63"/>
        <v>-</v>
      </c>
      <c r="U385" s="622" t="str">
        <f t="shared" si="63"/>
        <v>-</v>
      </c>
      <c r="V385" s="623"/>
      <c r="W385" s="622" t="str">
        <f t="shared" si="64"/>
        <v>-</v>
      </c>
      <c r="X385" s="622" t="str">
        <f t="shared" si="64"/>
        <v>-</v>
      </c>
      <c r="Y385" s="1136" t="str">
        <f t="shared" si="64"/>
        <v>-</v>
      </c>
      <c r="Z385" s="622" t="str">
        <f t="shared" si="64"/>
        <v>-</v>
      </c>
      <c r="AA385" s="622" t="str">
        <f t="shared" si="64"/>
        <v>-</v>
      </c>
      <c r="AB385" s="622" t="str">
        <f t="shared" si="64"/>
        <v>-</v>
      </c>
      <c r="AC385" s="622" t="str">
        <f t="shared" si="64"/>
        <v>-</v>
      </c>
      <c r="AD385" s="623"/>
      <c r="AE385" s="622" t="str">
        <f t="shared" si="65"/>
        <v>-</v>
      </c>
      <c r="AF385" s="622" t="str">
        <f t="shared" si="65"/>
        <v>-</v>
      </c>
      <c r="AG385" s="1136" t="str">
        <f t="shared" si="65"/>
        <v>-</v>
      </c>
      <c r="AH385" s="622" t="str">
        <f t="shared" si="65"/>
        <v>-</v>
      </c>
      <c r="AI385" s="622" t="str">
        <f t="shared" si="65"/>
        <v>-</v>
      </c>
      <c r="AJ385" s="622" t="str">
        <f t="shared" si="65"/>
        <v>-</v>
      </c>
      <c r="AK385" s="622" t="str">
        <f t="shared" si="65"/>
        <v>-</v>
      </c>
      <c r="AL385"/>
      <c r="AM385"/>
      <c r="AN385" s="622" t="str">
        <f t="shared" si="66"/>
        <v>-</v>
      </c>
      <c r="AO385" s="622" t="str">
        <f t="shared" si="67"/>
        <v>-</v>
      </c>
      <c r="AP385" s="1136" t="str">
        <f t="shared" si="68"/>
        <v>-</v>
      </c>
      <c r="AQ385" s="622" t="str">
        <f t="shared" si="69"/>
        <v>-</v>
      </c>
      <c r="AR385" s="622" t="str">
        <f t="shared" si="70"/>
        <v>-</v>
      </c>
      <c r="AS385" s="622" t="str">
        <f t="shared" si="71"/>
        <v>-</v>
      </c>
      <c r="AT385" s="622" t="str">
        <f t="shared" si="72"/>
        <v>-</v>
      </c>
      <c r="BE385"/>
      <c r="BL385"/>
      <c r="BM385"/>
      <c r="BN385"/>
      <c r="BO385"/>
      <c r="ED385" s="63"/>
      <c r="EE385" s="63"/>
      <c r="EF385" s="63"/>
      <c r="EG385" s="63"/>
      <c r="EH385" s="63"/>
      <c r="EI385" s="63"/>
      <c r="EJ385" s="63"/>
      <c r="EK385" s="63"/>
      <c r="EL385" s="63"/>
      <c r="EM385" s="63"/>
      <c r="EN385" s="63"/>
      <c r="EO385" s="63"/>
      <c r="EP385" s="63"/>
      <c r="EQ385" s="63"/>
      <c r="ER385" s="63"/>
      <c r="ES385" s="63"/>
      <c r="ET385" s="63"/>
      <c r="EU385" s="63"/>
      <c r="EV385" s="63"/>
      <c r="EW385" s="63"/>
      <c r="EX385" s="63"/>
      <c r="EY385" s="63"/>
      <c r="EZ385" s="63"/>
      <c r="FA385" s="63"/>
      <c r="FB385" s="63"/>
      <c r="FC385" s="63"/>
      <c r="FD385" s="63"/>
      <c r="FE385" s="63"/>
      <c r="FF385" s="63"/>
      <c r="FG385" s="63"/>
      <c r="FH385" s="63"/>
      <c r="FI385" s="63"/>
      <c r="FJ385" s="63"/>
      <c r="FK385" s="63"/>
      <c r="FL385" s="63"/>
      <c r="FM385" s="63"/>
      <c r="FN385" s="63"/>
      <c r="FO385" s="63"/>
      <c r="FP385" s="63"/>
      <c r="FQ385" s="63"/>
      <c r="FR385" s="63"/>
      <c r="FS385" s="63"/>
      <c r="FT385" s="63"/>
      <c r="FU385" s="63"/>
      <c r="FV385" s="63"/>
      <c r="FW385" s="63"/>
      <c r="FX385" s="63"/>
      <c r="FY385" s="63"/>
      <c r="FZ385" s="63"/>
      <c r="GA385" s="63"/>
      <c r="GB385" s="63"/>
      <c r="GC385" s="63"/>
      <c r="GD385" s="63"/>
      <c r="GE385" s="63"/>
      <c r="GF385" s="63"/>
      <c r="GG385" s="63"/>
      <c r="GH385" s="63"/>
      <c r="GI385" s="63"/>
      <c r="GJ385" s="63"/>
      <c r="GK385" s="63"/>
      <c r="GL385" s="63"/>
      <c r="GM385" s="63"/>
      <c r="GN385" s="63"/>
      <c r="GO385" s="63"/>
      <c r="GP385" s="63"/>
      <c r="GQ385" s="63"/>
      <c r="GR385" s="63"/>
      <c r="GS385" s="63"/>
      <c r="GT385" s="63"/>
      <c r="GU385" s="63"/>
      <c r="GV385" s="63"/>
      <c r="GW385" s="63"/>
      <c r="GX385" s="63"/>
      <c r="GY385" s="63"/>
      <c r="GZ385" s="63"/>
      <c r="HA385" s="63"/>
      <c r="HB385" s="63"/>
      <c r="HC385" s="63"/>
      <c r="HD385" s="63"/>
      <c r="HE385" s="63"/>
      <c r="HF385" s="63"/>
      <c r="HG385" s="63"/>
      <c r="HH385" s="63"/>
      <c r="HI385" s="63"/>
      <c r="HJ385" s="63"/>
      <c r="HK385" s="63"/>
      <c r="HL385" s="63"/>
      <c r="HM385" s="63"/>
      <c r="HN385" s="63"/>
      <c r="HO385" s="63"/>
      <c r="HP385" s="63"/>
      <c r="HQ385" s="63"/>
      <c r="HR385" s="63"/>
      <c r="HS385" s="63"/>
      <c r="HT385" s="63"/>
      <c r="HU385" s="63"/>
      <c r="HV385" s="63"/>
      <c r="HW385" s="63"/>
      <c r="HX385" s="63"/>
      <c r="HY385" s="63"/>
      <c r="HZ385" s="63"/>
      <c r="IA385" s="63"/>
      <c r="IB385" s="63"/>
      <c r="IC385" s="63"/>
      <c r="ID385" s="63"/>
      <c r="IE385" s="63"/>
    </row>
    <row r="386" spans="3:239" ht="15" hidden="1" customHeight="1" outlineLevel="1" x14ac:dyDescent="0.15">
      <c r="C386" t="str">
        <f t="shared" si="60"/>
        <v>R-422A</v>
      </c>
      <c r="D386" s="632" t="str">
        <f t="shared" si="61"/>
        <v>R-422A</v>
      </c>
      <c r="E386" s="633"/>
      <c r="F386" s="633"/>
      <c r="G386" s="633"/>
      <c r="H386" s="633"/>
      <c r="I386" s="633"/>
      <c r="J386" s="633"/>
      <c r="K386" s="634"/>
      <c r="L386" s="634"/>
      <c r="M386" s="27"/>
      <c r="N386" s="27"/>
      <c r="O386" s="622" t="str">
        <f t="shared" ref="O386:P386" si="89">IF($K$365=$D386,IF($K$366=O$374,IF($K$367=O$375,O304,"-"),"-"),"-")</f>
        <v>-</v>
      </c>
      <c r="P386" s="622" t="str">
        <f t="shared" si="89"/>
        <v>-</v>
      </c>
      <c r="Q386" s="1136" t="str">
        <f t="shared" ref="Q386" si="90">IF($K$365=$D386,IF($K$366=Q$374,IF($K$367=Q$375,Q304,"-"),"-"),"-")</f>
        <v>-</v>
      </c>
      <c r="R386" s="622" t="str">
        <f t="shared" si="63"/>
        <v>-</v>
      </c>
      <c r="S386" s="622" t="str">
        <f t="shared" si="63"/>
        <v>-</v>
      </c>
      <c r="T386" s="622" t="str">
        <f t="shared" si="63"/>
        <v>-</v>
      </c>
      <c r="U386" s="622" t="str">
        <f t="shared" si="63"/>
        <v>-</v>
      </c>
      <c r="V386" s="623"/>
      <c r="W386" s="622" t="str">
        <f t="shared" si="64"/>
        <v>-</v>
      </c>
      <c r="X386" s="622" t="str">
        <f t="shared" si="64"/>
        <v>-</v>
      </c>
      <c r="Y386" s="1136" t="str">
        <f t="shared" si="64"/>
        <v>-</v>
      </c>
      <c r="Z386" s="622" t="str">
        <f t="shared" si="64"/>
        <v>-</v>
      </c>
      <c r="AA386" s="622" t="str">
        <f t="shared" si="64"/>
        <v>-</v>
      </c>
      <c r="AB386" s="622" t="str">
        <f t="shared" si="64"/>
        <v>-</v>
      </c>
      <c r="AC386" s="622" t="str">
        <f t="shared" si="64"/>
        <v>-</v>
      </c>
      <c r="AD386" s="623"/>
      <c r="AE386" s="622" t="str">
        <f t="shared" si="65"/>
        <v>-</v>
      </c>
      <c r="AF386" s="622" t="str">
        <f t="shared" si="65"/>
        <v>-</v>
      </c>
      <c r="AG386" s="1136" t="str">
        <f t="shared" si="65"/>
        <v>-</v>
      </c>
      <c r="AH386" s="622" t="str">
        <f t="shared" si="65"/>
        <v>-</v>
      </c>
      <c r="AI386" s="622" t="str">
        <f t="shared" si="65"/>
        <v>-</v>
      </c>
      <c r="AJ386" s="622" t="str">
        <f t="shared" si="65"/>
        <v>-</v>
      </c>
      <c r="AK386" s="622" t="str">
        <f t="shared" si="65"/>
        <v>-</v>
      </c>
      <c r="AL386"/>
      <c r="AM386"/>
      <c r="AN386" s="622" t="str">
        <f t="shared" si="66"/>
        <v>-</v>
      </c>
      <c r="AO386" s="622" t="str">
        <f t="shared" si="67"/>
        <v>-</v>
      </c>
      <c r="AP386" s="1136" t="str">
        <f t="shared" si="68"/>
        <v>-</v>
      </c>
      <c r="AQ386" s="622" t="str">
        <f t="shared" si="69"/>
        <v>-</v>
      </c>
      <c r="AR386" s="622" t="str">
        <f t="shared" si="70"/>
        <v>-</v>
      </c>
      <c r="AS386" s="622" t="str">
        <f t="shared" si="71"/>
        <v>-</v>
      </c>
      <c r="AT386" s="622" t="str">
        <f t="shared" si="72"/>
        <v>-</v>
      </c>
      <c r="BE386"/>
      <c r="BL386"/>
      <c r="BM386"/>
      <c r="BN386"/>
      <c r="BO386"/>
      <c r="ED386" s="63"/>
      <c r="EE386" s="63"/>
      <c r="EF386" s="63"/>
      <c r="EG386" s="63"/>
      <c r="EH386" s="63"/>
      <c r="EI386" s="63"/>
      <c r="EJ386" s="63"/>
      <c r="EK386" s="63"/>
      <c r="EL386" s="63"/>
      <c r="EM386" s="63"/>
      <c r="EN386" s="63"/>
      <c r="EO386" s="63"/>
      <c r="EP386" s="63"/>
      <c r="EQ386" s="63"/>
      <c r="ER386" s="63"/>
      <c r="ES386" s="63"/>
      <c r="ET386" s="63"/>
      <c r="EU386" s="63"/>
      <c r="EV386" s="63"/>
      <c r="EW386" s="63"/>
      <c r="EX386" s="63"/>
      <c r="EY386" s="63"/>
      <c r="EZ386" s="63"/>
      <c r="FA386" s="63"/>
      <c r="FB386" s="63"/>
      <c r="FC386" s="63"/>
      <c r="FD386" s="63"/>
      <c r="FE386" s="63"/>
      <c r="FF386" s="63"/>
      <c r="FG386" s="63"/>
      <c r="FH386" s="63"/>
      <c r="FI386" s="63"/>
      <c r="FJ386" s="63"/>
      <c r="FK386" s="63"/>
      <c r="FL386" s="63"/>
      <c r="FM386" s="63"/>
      <c r="FN386" s="63"/>
      <c r="FO386" s="63"/>
      <c r="FP386" s="63"/>
      <c r="FQ386" s="63"/>
      <c r="FR386" s="63"/>
      <c r="FS386" s="63"/>
      <c r="FT386" s="63"/>
      <c r="FU386" s="63"/>
      <c r="FV386" s="63"/>
      <c r="FW386" s="63"/>
      <c r="FX386" s="63"/>
      <c r="FY386" s="63"/>
      <c r="FZ386" s="63"/>
      <c r="GA386" s="63"/>
      <c r="GB386" s="63"/>
      <c r="GC386" s="63"/>
      <c r="GD386" s="63"/>
      <c r="GE386" s="63"/>
      <c r="GF386" s="63"/>
      <c r="GG386" s="63"/>
      <c r="GH386" s="63"/>
      <c r="GI386" s="63"/>
      <c r="GJ386" s="63"/>
      <c r="GK386" s="63"/>
      <c r="GL386" s="63"/>
      <c r="GM386" s="63"/>
      <c r="GN386" s="63"/>
      <c r="GO386" s="63"/>
      <c r="GP386" s="63"/>
      <c r="GQ386" s="63"/>
      <c r="GR386" s="63"/>
      <c r="GS386" s="63"/>
      <c r="GT386" s="63"/>
      <c r="GU386" s="63"/>
      <c r="GV386" s="63"/>
      <c r="GW386" s="63"/>
      <c r="GX386" s="63"/>
      <c r="GY386" s="63"/>
      <c r="GZ386" s="63"/>
      <c r="HA386" s="63"/>
      <c r="HB386" s="63"/>
      <c r="HC386" s="63"/>
      <c r="HD386" s="63"/>
      <c r="HE386" s="63"/>
      <c r="HF386" s="63"/>
      <c r="HG386" s="63"/>
      <c r="HH386" s="63"/>
      <c r="HI386" s="63"/>
      <c r="HJ386" s="63"/>
      <c r="HK386" s="63"/>
      <c r="HL386" s="63"/>
      <c r="HM386" s="63"/>
      <c r="HN386" s="63"/>
      <c r="HO386" s="63"/>
      <c r="HP386" s="63"/>
      <c r="HQ386" s="63"/>
      <c r="HR386" s="63"/>
      <c r="HS386" s="63"/>
      <c r="HT386" s="63"/>
      <c r="HU386" s="63"/>
      <c r="HV386" s="63"/>
      <c r="HW386" s="63"/>
      <c r="HX386" s="63"/>
      <c r="HY386" s="63"/>
      <c r="HZ386" s="63"/>
      <c r="IA386" s="63"/>
      <c r="IB386" s="63"/>
      <c r="IC386" s="63"/>
      <c r="ID386" s="63"/>
      <c r="IE386" s="63"/>
    </row>
    <row r="387" spans="3:239" ht="15" hidden="1" customHeight="1" outlineLevel="1" x14ac:dyDescent="0.15">
      <c r="C387" t="str">
        <f t="shared" si="60"/>
        <v>R-422D</v>
      </c>
      <c r="D387" s="632" t="str">
        <f t="shared" si="61"/>
        <v>R-422D</v>
      </c>
      <c r="E387" s="633"/>
      <c r="F387" s="633"/>
      <c r="G387" s="633"/>
      <c r="H387" s="633"/>
      <c r="I387" s="633"/>
      <c r="J387" s="633"/>
      <c r="K387" s="634"/>
      <c r="L387" s="634"/>
      <c r="M387" s="27"/>
      <c r="N387" s="27"/>
      <c r="O387" s="622" t="str">
        <f t="shared" ref="O387:P387" si="91">IF($K$365=$D387,IF($K$366=O$374,IF($K$367=O$375,O305,"-"),"-"),"-")</f>
        <v>-</v>
      </c>
      <c r="P387" s="622" t="str">
        <f t="shared" si="91"/>
        <v>-</v>
      </c>
      <c r="Q387" s="1136" t="str">
        <f t="shared" ref="Q387" si="92">IF($K$365=$D387,IF($K$366=Q$374,IF($K$367=Q$375,Q305,"-"),"-"),"-")</f>
        <v>-</v>
      </c>
      <c r="R387" s="622" t="str">
        <f t="shared" si="63"/>
        <v>-</v>
      </c>
      <c r="S387" s="622" t="str">
        <f t="shared" si="63"/>
        <v>-</v>
      </c>
      <c r="T387" s="622" t="str">
        <f t="shared" si="63"/>
        <v>-</v>
      </c>
      <c r="U387" s="622" t="str">
        <f t="shared" si="63"/>
        <v>-</v>
      </c>
      <c r="V387" s="623"/>
      <c r="W387" s="622" t="str">
        <f t="shared" ref="W387:AC396" si="93">IF($K$365=$D387,IF($K$366=W$374,IF($K$367=W$375,W305,"-"),"-"),"-")</f>
        <v>-</v>
      </c>
      <c r="X387" s="622" t="str">
        <f t="shared" si="93"/>
        <v>-</v>
      </c>
      <c r="Y387" s="1136" t="str">
        <f t="shared" si="93"/>
        <v>-</v>
      </c>
      <c r="Z387" s="622" t="str">
        <f t="shared" si="93"/>
        <v>-</v>
      </c>
      <c r="AA387" s="622" t="str">
        <f t="shared" si="93"/>
        <v>-</v>
      </c>
      <c r="AB387" s="622" t="str">
        <f t="shared" si="93"/>
        <v>-</v>
      </c>
      <c r="AC387" s="622" t="str">
        <f t="shared" si="93"/>
        <v>-</v>
      </c>
      <c r="AD387" s="623"/>
      <c r="AE387" s="622" t="str">
        <f t="shared" ref="AE387:AK396" si="94">IF($K$365=$D387,IF($K$366=AE$374,IF($K$367=AE$375,AE305,"-"),"-"),"-")</f>
        <v>-</v>
      </c>
      <c r="AF387" s="622" t="str">
        <f t="shared" si="94"/>
        <v>-</v>
      </c>
      <c r="AG387" s="1136" t="str">
        <f t="shared" si="94"/>
        <v>-</v>
      </c>
      <c r="AH387" s="622" t="str">
        <f t="shared" si="94"/>
        <v>-</v>
      </c>
      <c r="AI387" s="622" t="str">
        <f t="shared" si="94"/>
        <v>-</v>
      </c>
      <c r="AJ387" s="622" t="str">
        <f t="shared" si="94"/>
        <v>-</v>
      </c>
      <c r="AK387" s="622" t="str">
        <f t="shared" si="94"/>
        <v>-</v>
      </c>
      <c r="AL387"/>
      <c r="AM387"/>
      <c r="AN387" s="622" t="str">
        <f t="shared" si="66"/>
        <v>-</v>
      </c>
      <c r="AO387" s="622" t="str">
        <f t="shared" si="67"/>
        <v>-</v>
      </c>
      <c r="AP387" s="1136" t="str">
        <f t="shared" si="68"/>
        <v>-</v>
      </c>
      <c r="AQ387" s="622" t="str">
        <f t="shared" si="69"/>
        <v>-</v>
      </c>
      <c r="AR387" s="622" t="str">
        <f t="shared" si="70"/>
        <v>-</v>
      </c>
      <c r="AS387" s="622" t="str">
        <f t="shared" si="71"/>
        <v>-</v>
      </c>
      <c r="AT387" s="622" t="str">
        <f t="shared" si="72"/>
        <v>-</v>
      </c>
      <c r="BE387"/>
      <c r="BL387"/>
      <c r="BM387"/>
      <c r="BN387"/>
      <c r="BO387"/>
      <c r="ED387" s="63"/>
      <c r="EE387" s="63"/>
      <c r="EF387" s="63"/>
      <c r="EG387" s="63"/>
      <c r="EH387" s="63"/>
      <c r="EI387" s="63"/>
      <c r="EJ387" s="63"/>
      <c r="EK387" s="63"/>
      <c r="EL387" s="63"/>
      <c r="EM387" s="63"/>
      <c r="EN387" s="63"/>
      <c r="EO387" s="63"/>
      <c r="EP387" s="63"/>
      <c r="EQ387" s="63"/>
      <c r="ER387" s="63"/>
      <c r="ES387" s="63"/>
      <c r="ET387" s="63"/>
      <c r="EU387" s="63"/>
      <c r="EV387" s="63"/>
      <c r="EW387" s="63"/>
      <c r="EX387" s="63"/>
      <c r="EY387" s="63"/>
      <c r="EZ387" s="63"/>
      <c r="FA387" s="63"/>
      <c r="FB387" s="63"/>
      <c r="FC387" s="63"/>
      <c r="FD387" s="63"/>
      <c r="FE387" s="63"/>
      <c r="FF387" s="63"/>
      <c r="FG387" s="63"/>
      <c r="FH387" s="63"/>
      <c r="FI387" s="63"/>
      <c r="FJ387" s="63"/>
      <c r="FK387" s="63"/>
      <c r="FL387" s="63"/>
      <c r="FM387" s="63"/>
      <c r="FN387" s="63"/>
      <c r="FO387" s="63"/>
      <c r="FP387" s="63"/>
      <c r="FQ387" s="63"/>
      <c r="FR387" s="63"/>
      <c r="FS387" s="63"/>
      <c r="FT387" s="63"/>
      <c r="FU387" s="63"/>
      <c r="FV387" s="63"/>
      <c r="FW387" s="63"/>
      <c r="FX387" s="63"/>
      <c r="FY387" s="63"/>
      <c r="FZ387" s="63"/>
      <c r="GA387" s="63"/>
      <c r="GB387" s="63"/>
      <c r="GC387" s="63"/>
      <c r="GD387" s="63"/>
      <c r="GE387" s="63"/>
      <c r="GF387" s="63"/>
      <c r="GG387" s="63"/>
      <c r="GH387" s="63"/>
      <c r="GI387" s="63"/>
      <c r="GJ387" s="63"/>
      <c r="GK387" s="63"/>
      <c r="GL387" s="63"/>
      <c r="GM387" s="63"/>
      <c r="GN387" s="63"/>
      <c r="GO387" s="63"/>
      <c r="GP387" s="63"/>
      <c r="GQ387" s="63"/>
      <c r="GR387" s="63"/>
      <c r="GS387" s="63"/>
      <c r="GT387" s="63"/>
      <c r="GU387" s="63"/>
      <c r="GV387" s="63"/>
      <c r="GW387" s="63"/>
      <c r="GX387" s="63"/>
      <c r="GY387" s="63"/>
      <c r="GZ387" s="63"/>
      <c r="HA387" s="63"/>
      <c r="HB387" s="63"/>
      <c r="HC387" s="63"/>
      <c r="HD387" s="63"/>
      <c r="HE387" s="63"/>
      <c r="HF387" s="63"/>
      <c r="HG387" s="63"/>
      <c r="HH387" s="63"/>
      <c r="HI387" s="63"/>
      <c r="HJ387" s="63"/>
      <c r="HK387" s="63"/>
      <c r="HL387" s="63"/>
      <c r="HM387" s="63"/>
      <c r="HN387" s="63"/>
      <c r="HO387" s="63"/>
      <c r="HP387" s="63"/>
      <c r="HQ387" s="63"/>
      <c r="HR387" s="63"/>
      <c r="HS387" s="63"/>
      <c r="HT387" s="63"/>
      <c r="HU387" s="63"/>
      <c r="HV387" s="63"/>
      <c r="HW387" s="63"/>
      <c r="HX387" s="63"/>
      <c r="HY387" s="63"/>
      <c r="HZ387" s="63"/>
      <c r="IA387" s="63"/>
      <c r="IB387" s="63"/>
      <c r="IC387" s="63"/>
      <c r="ID387" s="63"/>
      <c r="IE387" s="63"/>
    </row>
    <row r="388" spans="3:239" ht="15" hidden="1" customHeight="1" outlineLevel="1" x14ac:dyDescent="0.15">
      <c r="C388" t="str">
        <f t="shared" si="60"/>
        <v>R-437A</v>
      </c>
      <c r="D388" s="632" t="str">
        <f t="shared" si="61"/>
        <v>R-437A</v>
      </c>
      <c r="E388" s="633"/>
      <c r="F388" s="633"/>
      <c r="G388" s="633"/>
      <c r="H388" s="633"/>
      <c r="I388" s="633"/>
      <c r="J388" s="633"/>
      <c r="K388" s="634"/>
      <c r="L388" s="634"/>
      <c r="M388" s="27"/>
      <c r="N388" s="27"/>
      <c r="O388" s="622" t="str">
        <f t="shared" ref="O388:P388" si="95">IF($K$365=$D388,IF($K$366=O$374,IF($K$367=O$375,O306,"-"),"-"),"-")</f>
        <v>-</v>
      </c>
      <c r="P388" s="622" t="str">
        <f t="shared" si="95"/>
        <v>-</v>
      </c>
      <c r="Q388" s="1136" t="str">
        <f t="shared" ref="Q388" si="96">IF($K$365=$D388,IF($K$366=Q$374,IF($K$367=Q$375,Q306,"-"),"-"),"-")</f>
        <v>-</v>
      </c>
      <c r="R388" s="622" t="str">
        <f t="shared" si="63"/>
        <v>-</v>
      </c>
      <c r="S388" s="622" t="str">
        <f t="shared" si="63"/>
        <v>-</v>
      </c>
      <c r="T388" s="622" t="str">
        <f t="shared" si="63"/>
        <v>-</v>
      </c>
      <c r="U388" s="622" t="str">
        <f t="shared" si="63"/>
        <v>-</v>
      </c>
      <c r="V388" s="623"/>
      <c r="W388" s="622" t="str">
        <f t="shared" si="93"/>
        <v>-</v>
      </c>
      <c r="X388" s="622" t="str">
        <f t="shared" si="93"/>
        <v>-</v>
      </c>
      <c r="Y388" s="1136" t="str">
        <f t="shared" si="93"/>
        <v>-</v>
      </c>
      <c r="Z388" s="622" t="str">
        <f t="shared" si="93"/>
        <v>-</v>
      </c>
      <c r="AA388" s="622" t="str">
        <f t="shared" si="93"/>
        <v>-</v>
      </c>
      <c r="AB388" s="622" t="str">
        <f t="shared" si="93"/>
        <v>-</v>
      </c>
      <c r="AC388" s="622" t="str">
        <f t="shared" si="93"/>
        <v>-</v>
      </c>
      <c r="AD388" s="623"/>
      <c r="AE388" s="622" t="str">
        <f t="shared" si="94"/>
        <v>-</v>
      </c>
      <c r="AF388" s="622" t="str">
        <f t="shared" si="94"/>
        <v>-</v>
      </c>
      <c r="AG388" s="1136" t="str">
        <f t="shared" si="94"/>
        <v>-</v>
      </c>
      <c r="AH388" s="622" t="str">
        <f t="shared" si="94"/>
        <v>-</v>
      </c>
      <c r="AI388" s="622" t="str">
        <f t="shared" si="94"/>
        <v>-</v>
      </c>
      <c r="AJ388" s="622" t="str">
        <f t="shared" si="94"/>
        <v>-</v>
      </c>
      <c r="AK388" s="622" t="str">
        <f t="shared" si="94"/>
        <v>-</v>
      </c>
      <c r="AL388"/>
      <c r="AM388"/>
      <c r="AN388" s="622" t="str">
        <f t="shared" si="66"/>
        <v>-</v>
      </c>
      <c r="AO388" s="622" t="str">
        <f t="shared" si="67"/>
        <v>-</v>
      </c>
      <c r="AP388" s="1136" t="str">
        <f t="shared" si="68"/>
        <v>-</v>
      </c>
      <c r="AQ388" s="622" t="str">
        <f t="shared" si="69"/>
        <v>-</v>
      </c>
      <c r="AR388" s="622" t="str">
        <f t="shared" si="70"/>
        <v>-</v>
      </c>
      <c r="AS388" s="622" t="str">
        <f t="shared" si="71"/>
        <v>-</v>
      </c>
      <c r="AT388" s="622" t="str">
        <f t="shared" si="72"/>
        <v>-</v>
      </c>
      <c r="BE388"/>
      <c r="BL388"/>
      <c r="BM388"/>
      <c r="BN388"/>
      <c r="BO388"/>
      <c r="ED388" s="63"/>
      <c r="EE388" s="63"/>
      <c r="EF388" s="63"/>
      <c r="EG388" s="63"/>
      <c r="EH388" s="63"/>
      <c r="EI388" s="63"/>
      <c r="EJ388" s="63"/>
      <c r="EK388" s="63"/>
      <c r="EL388" s="63"/>
      <c r="EM388" s="63"/>
      <c r="EN388" s="63"/>
      <c r="EO388" s="63"/>
      <c r="EP388" s="63"/>
      <c r="EQ388" s="63"/>
      <c r="ER388" s="63"/>
      <c r="ES388" s="63"/>
      <c r="ET388" s="63"/>
      <c r="EU388" s="63"/>
      <c r="EV388" s="63"/>
      <c r="EW388" s="63"/>
      <c r="EX388" s="63"/>
      <c r="EY388" s="63"/>
      <c r="EZ388" s="63"/>
      <c r="FA388" s="63"/>
      <c r="FB388" s="63"/>
      <c r="FC388" s="63"/>
      <c r="FD388" s="63"/>
      <c r="FE388" s="63"/>
      <c r="FF388" s="63"/>
      <c r="FG388" s="63"/>
      <c r="FH388" s="63"/>
      <c r="FI388" s="63"/>
      <c r="FJ388" s="63"/>
      <c r="FK388" s="63"/>
      <c r="FL388" s="63"/>
      <c r="FM388" s="63"/>
      <c r="FN388" s="63"/>
      <c r="FO388" s="63"/>
      <c r="FP388" s="63"/>
      <c r="FQ388" s="63"/>
      <c r="FR388" s="63"/>
      <c r="FS388" s="63"/>
      <c r="FT388" s="63"/>
      <c r="FU388" s="63"/>
      <c r="FV388" s="63"/>
      <c r="FW388" s="63"/>
      <c r="FX388" s="63"/>
      <c r="FY388" s="63"/>
      <c r="FZ388" s="63"/>
      <c r="GA388" s="63"/>
      <c r="GB388" s="63"/>
      <c r="GC388" s="63"/>
      <c r="GD388" s="63"/>
      <c r="GE388" s="63"/>
      <c r="GF388" s="63"/>
      <c r="GG388" s="63"/>
      <c r="GH388" s="63"/>
      <c r="GI388" s="63"/>
      <c r="GJ388" s="63"/>
      <c r="GK388" s="63"/>
      <c r="GL388" s="63"/>
      <c r="GM388" s="63"/>
      <c r="GN388" s="63"/>
      <c r="GO388" s="63"/>
      <c r="GP388" s="63"/>
      <c r="GQ388" s="63"/>
      <c r="GR388" s="63"/>
      <c r="GS388" s="63"/>
      <c r="GT388" s="63"/>
      <c r="GU388" s="63"/>
      <c r="GV388" s="63"/>
      <c r="GW388" s="63"/>
      <c r="GX388" s="63"/>
      <c r="GY388" s="63"/>
      <c r="GZ388" s="63"/>
      <c r="HA388" s="63"/>
      <c r="HB388" s="63"/>
      <c r="HC388" s="63"/>
      <c r="HD388" s="63"/>
      <c r="HE388" s="63"/>
      <c r="HF388" s="63"/>
      <c r="HG388" s="63"/>
      <c r="HH388" s="63"/>
      <c r="HI388" s="63"/>
      <c r="HJ388" s="63"/>
      <c r="HK388" s="63"/>
      <c r="HL388" s="63"/>
      <c r="HM388" s="63"/>
      <c r="HN388" s="63"/>
      <c r="HO388" s="63"/>
      <c r="HP388" s="63"/>
      <c r="HQ388" s="63"/>
      <c r="HR388" s="63"/>
      <c r="HS388" s="63"/>
      <c r="HT388" s="63"/>
      <c r="HU388" s="63"/>
      <c r="HV388" s="63"/>
      <c r="HW388" s="63"/>
      <c r="HX388" s="63"/>
      <c r="HY388" s="63"/>
      <c r="HZ388" s="63"/>
      <c r="IA388" s="63"/>
      <c r="IB388" s="63"/>
      <c r="IC388" s="63"/>
      <c r="ID388" s="63"/>
      <c r="IE388" s="63"/>
    </row>
    <row r="389" spans="3:239" ht="15" hidden="1" customHeight="1" outlineLevel="1" x14ac:dyDescent="0.15">
      <c r="C389" t="str">
        <f t="shared" si="60"/>
        <v>R-448A</v>
      </c>
      <c r="D389" s="632" t="str">
        <f t="shared" si="61"/>
        <v>R-448A</v>
      </c>
      <c r="E389" s="633"/>
      <c r="F389" s="633"/>
      <c r="G389" s="633"/>
      <c r="H389" s="633"/>
      <c r="I389" s="633"/>
      <c r="J389" s="633"/>
      <c r="K389" s="634"/>
      <c r="L389" s="634"/>
      <c r="M389" s="27"/>
      <c r="N389" s="27"/>
      <c r="O389" s="622" t="str">
        <f t="shared" ref="O389:P389" si="97">IF($K$365=$D389,IF($K$366=O$374,IF($K$367=O$375,O307,"-"),"-"),"-")</f>
        <v>-</v>
      </c>
      <c r="P389" s="622" t="str">
        <f t="shared" si="97"/>
        <v>-</v>
      </c>
      <c r="Q389" s="1136" t="str">
        <f t="shared" ref="Q389" si="98">IF($K$365=$D389,IF($K$366=Q$374,IF($K$367=Q$375,Q307,"-"),"-"),"-")</f>
        <v>-</v>
      </c>
      <c r="R389" s="622" t="str">
        <f t="shared" si="63"/>
        <v>-</v>
      </c>
      <c r="S389" s="622" t="str">
        <f t="shared" si="63"/>
        <v>-</v>
      </c>
      <c r="T389" s="622" t="str">
        <f t="shared" si="63"/>
        <v>-</v>
      </c>
      <c r="U389" s="622" t="str">
        <f t="shared" si="63"/>
        <v>-</v>
      </c>
      <c r="V389" s="623"/>
      <c r="W389" s="622" t="str">
        <f t="shared" si="93"/>
        <v>-</v>
      </c>
      <c r="X389" s="622" t="str">
        <f t="shared" si="93"/>
        <v>-</v>
      </c>
      <c r="Y389" s="1136" t="str">
        <f t="shared" si="93"/>
        <v>-</v>
      </c>
      <c r="Z389" s="622" t="str">
        <f t="shared" si="93"/>
        <v>-</v>
      </c>
      <c r="AA389" s="622" t="str">
        <f t="shared" si="93"/>
        <v>-</v>
      </c>
      <c r="AB389" s="622" t="str">
        <f t="shared" si="93"/>
        <v>-</v>
      </c>
      <c r="AC389" s="622" t="str">
        <f t="shared" si="93"/>
        <v>-</v>
      </c>
      <c r="AD389" s="623"/>
      <c r="AE389" s="622" t="str">
        <f t="shared" si="94"/>
        <v>-</v>
      </c>
      <c r="AF389" s="622" t="str">
        <f t="shared" si="94"/>
        <v>-</v>
      </c>
      <c r="AG389" s="1136" t="str">
        <f t="shared" si="94"/>
        <v>-</v>
      </c>
      <c r="AH389" s="622" t="str">
        <f t="shared" si="94"/>
        <v>-</v>
      </c>
      <c r="AI389" s="622" t="str">
        <f t="shared" si="94"/>
        <v>-</v>
      </c>
      <c r="AJ389" s="622" t="str">
        <f t="shared" si="94"/>
        <v>-</v>
      </c>
      <c r="AK389" s="622" t="str">
        <f t="shared" si="94"/>
        <v>-</v>
      </c>
      <c r="AL389"/>
      <c r="AM389"/>
      <c r="AN389" s="622" t="str">
        <f t="shared" si="66"/>
        <v>-</v>
      </c>
      <c r="AO389" s="622" t="str">
        <f t="shared" si="67"/>
        <v>-</v>
      </c>
      <c r="AP389" s="1136" t="str">
        <f t="shared" si="68"/>
        <v>-</v>
      </c>
      <c r="AQ389" s="622" t="str">
        <f t="shared" si="69"/>
        <v>-</v>
      </c>
      <c r="AR389" s="622" t="str">
        <f t="shared" si="70"/>
        <v>-</v>
      </c>
      <c r="AS389" s="622" t="str">
        <f t="shared" si="71"/>
        <v>-</v>
      </c>
      <c r="AT389" s="622" t="str">
        <f t="shared" si="72"/>
        <v>-</v>
      </c>
      <c r="BE389"/>
      <c r="BL389"/>
      <c r="BM389"/>
      <c r="BN389"/>
      <c r="BO389"/>
      <c r="ED389" s="63"/>
      <c r="EE389" s="63"/>
      <c r="EF389" s="63"/>
      <c r="EG389" s="63"/>
      <c r="EH389" s="63"/>
      <c r="EI389" s="63"/>
      <c r="EJ389" s="63"/>
      <c r="EK389" s="63"/>
      <c r="EL389" s="63"/>
      <c r="EM389" s="63"/>
      <c r="EN389" s="63"/>
      <c r="EO389" s="63"/>
      <c r="EP389" s="63"/>
      <c r="EQ389" s="63"/>
      <c r="ER389" s="63"/>
      <c r="ES389" s="63"/>
      <c r="ET389" s="63"/>
      <c r="EU389" s="63"/>
      <c r="EV389" s="63"/>
      <c r="EW389" s="63"/>
      <c r="EX389" s="63"/>
      <c r="EY389" s="63"/>
      <c r="EZ389" s="63"/>
      <c r="FA389" s="63"/>
      <c r="FB389" s="63"/>
      <c r="FC389" s="63"/>
      <c r="FD389" s="63"/>
      <c r="FE389" s="63"/>
      <c r="FF389" s="63"/>
      <c r="FG389" s="63"/>
      <c r="FH389" s="63"/>
      <c r="FI389" s="63"/>
      <c r="FJ389" s="63"/>
      <c r="FK389" s="63"/>
      <c r="FL389" s="63"/>
      <c r="FM389" s="63"/>
      <c r="FN389" s="63"/>
      <c r="FO389" s="63"/>
      <c r="FP389" s="63"/>
      <c r="FQ389" s="63"/>
      <c r="FR389" s="63"/>
      <c r="FS389" s="63"/>
      <c r="FT389" s="63"/>
      <c r="FU389" s="63"/>
      <c r="FV389" s="63"/>
      <c r="FW389" s="63"/>
      <c r="FX389" s="63"/>
      <c r="FY389" s="63"/>
      <c r="FZ389" s="63"/>
      <c r="GA389" s="63"/>
      <c r="GB389" s="63"/>
      <c r="GC389" s="63"/>
      <c r="GD389" s="63"/>
      <c r="GE389" s="63"/>
      <c r="GF389" s="63"/>
      <c r="GG389" s="63"/>
      <c r="GH389" s="63"/>
      <c r="GI389" s="63"/>
      <c r="GJ389" s="63"/>
      <c r="GK389" s="63"/>
      <c r="GL389" s="63"/>
      <c r="GM389" s="63"/>
      <c r="GN389" s="63"/>
      <c r="GO389" s="63"/>
      <c r="GP389" s="63"/>
      <c r="GQ389" s="63"/>
      <c r="GR389" s="63"/>
      <c r="GS389" s="63"/>
      <c r="GT389" s="63"/>
      <c r="GU389" s="63"/>
      <c r="GV389" s="63"/>
      <c r="GW389" s="63"/>
      <c r="GX389" s="63"/>
      <c r="GY389" s="63"/>
      <c r="GZ389" s="63"/>
      <c r="HA389" s="63"/>
      <c r="HB389" s="63"/>
      <c r="HC389" s="63"/>
      <c r="HD389" s="63"/>
      <c r="HE389" s="63"/>
      <c r="HF389" s="63"/>
      <c r="HG389" s="63"/>
      <c r="HH389" s="63"/>
      <c r="HI389" s="63"/>
      <c r="HJ389" s="63"/>
      <c r="HK389" s="63"/>
      <c r="HL389" s="63"/>
      <c r="HM389" s="63"/>
      <c r="HN389" s="63"/>
      <c r="HO389" s="63"/>
      <c r="HP389" s="63"/>
      <c r="HQ389" s="63"/>
      <c r="HR389" s="63"/>
      <c r="HS389" s="63"/>
      <c r="HT389" s="63"/>
      <c r="HU389" s="63"/>
      <c r="HV389" s="63"/>
      <c r="HW389" s="63"/>
      <c r="HX389" s="63"/>
      <c r="HY389" s="63"/>
      <c r="HZ389" s="63"/>
      <c r="IA389" s="63"/>
      <c r="IB389" s="63"/>
      <c r="IC389" s="63"/>
      <c r="ID389" s="63"/>
      <c r="IE389" s="63"/>
    </row>
    <row r="390" spans="3:239" ht="15" hidden="1" customHeight="1" outlineLevel="1" x14ac:dyDescent="0.15">
      <c r="C390" t="str">
        <f t="shared" si="60"/>
        <v>R-449A</v>
      </c>
      <c r="D390" s="632" t="str">
        <f t="shared" si="61"/>
        <v>R-449A</v>
      </c>
      <c r="E390" s="633"/>
      <c r="F390" s="633"/>
      <c r="G390" s="633"/>
      <c r="H390" s="633"/>
      <c r="I390" s="633"/>
      <c r="J390" s="633"/>
      <c r="K390" s="634"/>
      <c r="L390" s="634"/>
      <c r="M390" s="27"/>
      <c r="N390" s="27"/>
      <c r="O390" s="622" t="str">
        <f t="shared" ref="O390:P390" si="99">IF($K$365=$D390,IF($K$366=O$374,IF($K$367=O$375,O308,"-"),"-"),"-")</f>
        <v>-</v>
      </c>
      <c r="P390" s="622" t="str">
        <f t="shared" si="99"/>
        <v>-</v>
      </c>
      <c r="Q390" s="1136" t="str">
        <f t="shared" ref="Q390" si="100">IF($K$365=$D390,IF($K$366=Q$374,IF($K$367=Q$375,Q308,"-"),"-"),"-")</f>
        <v>-</v>
      </c>
      <c r="R390" s="622" t="str">
        <f t="shared" si="63"/>
        <v>-</v>
      </c>
      <c r="S390" s="622" t="str">
        <f t="shared" si="63"/>
        <v>-</v>
      </c>
      <c r="T390" s="622" t="str">
        <f t="shared" si="63"/>
        <v>-</v>
      </c>
      <c r="U390" s="622" t="str">
        <f t="shared" si="63"/>
        <v>-</v>
      </c>
      <c r="V390" s="623"/>
      <c r="W390" s="622" t="str">
        <f t="shared" si="93"/>
        <v>-</v>
      </c>
      <c r="X390" s="622" t="str">
        <f t="shared" si="93"/>
        <v>-</v>
      </c>
      <c r="Y390" s="1136" t="str">
        <f t="shared" si="93"/>
        <v>-</v>
      </c>
      <c r="Z390" s="622" t="str">
        <f t="shared" si="93"/>
        <v>-</v>
      </c>
      <c r="AA390" s="622" t="str">
        <f t="shared" si="93"/>
        <v>-</v>
      </c>
      <c r="AB390" s="622" t="str">
        <f t="shared" si="93"/>
        <v>-</v>
      </c>
      <c r="AC390" s="622" t="str">
        <f t="shared" si="93"/>
        <v>-</v>
      </c>
      <c r="AD390" s="623"/>
      <c r="AE390" s="622" t="str">
        <f t="shared" si="94"/>
        <v>-</v>
      </c>
      <c r="AF390" s="622" t="str">
        <f t="shared" si="94"/>
        <v>-</v>
      </c>
      <c r="AG390" s="1136" t="str">
        <f t="shared" si="94"/>
        <v>-</v>
      </c>
      <c r="AH390" s="622" t="str">
        <f t="shared" si="94"/>
        <v>-</v>
      </c>
      <c r="AI390" s="622" t="str">
        <f t="shared" si="94"/>
        <v>-</v>
      </c>
      <c r="AJ390" s="622" t="str">
        <f t="shared" si="94"/>
        <v>-</v>
      </c>
      <c r="AK390" s="622" t="str">
        <f t="shared" si="94"/>
        <v>-</v>
      </c>
      <c r="AL390"/>
      <c r="AM390"/>
      <c r="AN390" s="622" t="str">
        <f t="shared" si="66"/>
        <v>-</v>
      </c>
      <c r="AO390" s="622" t="str">
        <f t="shared" si="67"/>
        <v>-</v>
      </c>
      <c r="AP390" s="1136" t="str">
        <f t="shared" si="68"/>
        <v>-</v>
      </c>
      <c r="AQ390" s="622" t="str">
        <f t="shared" si="69"/>
        <v>-</v>
      </c>
      <c r="AR390" s="622" t="str">
        <f t="shared" si="70"/>
        <v>-</v>
      </c>
      <c r="AS390" s="622" t="str">
        <f t="shared" si="71"/>
        <v>-</v>
      </c>
      <c r="AT390" s="622" t="str">
        <f t="shared" si="72"/>
        <v>-</v>
      </c>
      <c r="BE390"/>
      <c r="BL390"/>
      <c r="BM390"/>
      <c r="BN390"/>
      <c r="BO390"/>
      <c r="ED390" s="63"/>
      <c r="EE390" s="63"/>
      <c r="EF390" s="63"/>
      <c r="EG390" s="63"/>
      <c r="EH390" s="63"/>
      <c r="EI390" s="63"/>
      <c r="EJ390" s="63"/>
      <c r="EK390" s="63"/>
      <c r="EL390" s="63"/>
      <c r="EM390" s="63"/>
      <c r="EN390" s="63"/>
      <c r="EO390" s="63"/>
      <c r="EP390" s="63"/>
      <c r="EQ390" s="63"/>
      <c r="ER390" s="63"/>
      <c r="ES390" s="63"/>
      <c r="ET390" s="63"/>
      <c r="EU390" s="63"/>
      <c r="EV390" s="63"/>
      <c r="EW390" s="63"/>
      <c r="EX390" s="63"/>
      <c r="EY390" s="63"/>
      <c r="EZ390" s="63"/>
      <c r="FA390" s="63"/>
      <c r="FB390" s="63"/>
      <c r="FC390" s="63"/>
      <c r="FD390" s="63"/>
      <c r="FE390" s="63"/>
      <c r="FF390" s="63"/>
      <c r="FG390" s="63"/>
      <c r="FH390" s="63"/>
      <c r="FI390" s="63"/>
      <c r="FJ390" s="63"/>
      <c r="FK390" s="63"/>
      <c r="FL390" s="63"/>
      <c r="FM390" s="63"/>
      <c r="FN390" s="63"/>
      <c r="FO390" s="63"/>
      <c r="FP390" s="63"/>
      <c r="FQ390" s="63"/>
      <c r="FR390" s="63"/>
      <c r="FS390" s="63"/>
      <c r="FT390" s="63"/>
      <c r="FU390" s="63"/>
      <c r="FV390" s="63"/>
      <c r="FW390" s="63"/>
      <c r="FX390" s="63"/>
      <c r="FY390" s="63"/>
      <c r="FZ390" s="63"/>
      <c r="GA390" s="63"/>
      <c r="GB390" s="63"/>
      <c r="GC390" s="63"/>
      <c r="GD390" s="63"/>
      <c r="GE390" s="63"/>
      <c r="GF390" s="63"/>
      <c r="GG390" s="63"/>
      <c r="GH390" s="63"/>
      <c r="GI390" s="63"/>
      <c r="GJ390" s="63"/>
      <c r="GK390" s="63"/>
      <c r="GL390" s="63"/>
      <c r="GM390" s="63"/>
      <c r="GN390" s="63"/>
      <c r="GO390" s="63"/>
      <c r="GP390" s="63"/>
      <c r="GQ390" s="63"/>
      <c r="GR390" s="63"/>
      <c r="GS390" s="63"/>
      <c r="GT390" s="63"/>
      <c r="GU390" s="63"/>
      <c r="GV390" s="63"/>
      <c r="GW390" s="63"/>
      <c r="GX390" s="63"/>
      <c r="GY390" s="63"/>
      <c r="GZ390" s="63"/>
      <c r="HA390" s="63"/>
      <c r="HB390" s="63"/>
      <c r="HC390" s="63"/>
      <c r="HD390" s="63"/>
      <c r="HE390" s="63"/>
      <c r="HF390" s="63"/>
      <c r="HG390" s="63"/>
      <c r="HH390" s="63"/>
      <c r="HI390" s="63"/>
      <c r="HJ390" s="63"/>
      <c r="HK390" s="63"/>
      <c r="HL390" s="63"/>
      <c r="HM390" s="63"/>
      <c r="HN390" s="63"/>
      <c r="HO390" s="63"/>
      <c r="HP390" s="63"/>
      <c r="HQ390" s="63"/>
      <c r="HR390" s="63"/>
      <c r="HS390" s="63"/>
      <c r="HT390" s="63"/>
      <c r="HU390" s="63"/>
      <c r="HV390" s="63"/>
      <c r="HW390" s="63"/>
      <c r="HX390" s="63"/>
      <c r="HY390" s="63"/>
      <c r="HZ390" s="63"/>
      <c r="IA390" s="63"/>
      <c r="IB390" s="63"/>
      <c r="IC390" s="63"/>
      <c r="ID390" s="63"/>
      <c r="IE390" s="63"/>
    </row>
    <row r="391" spans="3:239" ht="15" hidden="1" customHeight="1" outlineLevel="1" x14ac:dyDescent="0.15">
      <c r="C391" t="str">
        <f t="shared" si="60"/>
        <v>R-450A</v>
      </c>
      <c r="D391" s="632" t="str">
        <f t="shared" si="61"/>
        <v>R-450A</v>
      </c>
      <c r="E391" s="633"/>
      <c r="F391" s="633"/>
      <c r="G391" s="633"/>
      <c r="H391" s="633"/>
      <c r="I391" s="633"/>
      <c r="J391" s="633"/>
      <c r="K391" s="634"/>
      <c r="L391" s="634"/>
      <c r="M391" s="27"/>
      <c r="N391" s="27"/>
      <c r="O391" s="622" t="str">
        <f t="shared" ref="O391:P391" si="101">IF($K$365=$D391,IF($K$366=O$374,IF($K$367=O$375,O309,"-"),"-"),"-")</f>
        <v>-</v>
      </c>
      <c r="P391" s="622" t="str">
        <f t="shared" si="101"/>
        <v>-</v>
      </c>
      <c r="Q391" s="1136" t="str">
        <f t="shared" ref="Q391" si="102">IF($K$365=$D391,IF($K$366=Q$374,IF($K$367=Q$375,Q309,"-"),"-"),"-")</f>
        <v>-</v>
      </c>
      <c r="R391" s="622" t="str">
        <f t="shared" si="63"/>
        <v>-</v>
      </c>
      <c r="S391" s="622" t="str">
        <f t="shared" si="63"/>
        <v>-</v>
      </c>
      <c r="T391" s="622" t="str">
        <f t="shared" si="63"/>
        <v>-</v>
      </c>
      <c r="U391" s="622" t="str">
        <f t="shared" si="63"/>
        <v>-</v>
      </c>
      <c r="V391" s="623"/>
      <c r="W391" s="622" t="str">
        <f t="shared" si="93"/>
        <v>-</v>
      </c>
      <c r="X391" s="622" t="str">
        <f t="shared" si="93"/>
        <v>-</v>
      </c>
      <c r="Y391" s="1136" t="str">
        <f t="shared" si="93"/>
        <v>-</v>
      </c>
      <c r="Z391" s="622" t="str">
        <f t="shared" si="93"/>
        <v>-</v>
      </c>
      <c r="AA391" s="622" t="str">
        <f t="shared" si="93"/>
        <v>-</v>
      </c>
      <c r="AB391" s="622" t="str">
        <f t="shared" si="93"/>
        <v>-</v>
      </c>
      <c r="AC391" s="622" t="str">
        <f t="shared" si="93"/>
        <v>-</v>
      </c>
      <c r="AD391" s="623"/>
      <c r="AE391" s="622" t="str">
        <f t="shared" si="94"/>
        <v>-</v>
      </c>
      <c r="AF391" s="622" t="str">
        <f t="shared" si="94"/>
        <v>-</v>
      </c>
      <c r="AG391" s="1136" t="str">
        <f t="shared" si="94"/>
        <v>-</v>
      </c>
      <c r="AH391" s="622" t="str">
        <f t="shared" si="94"/>
        <v>-</v>
      </c>
      <c r="AI391" s="622" t="str">
        <f t="shared" si="94"/>
        <v>-</v>
      </c>
      <c r="AJ391" s="622" t="str">
        <f t="shared" si="94"/>
        <v>-</v>
      </c>
      <c r="AK391" s="622" t="str">
        <f t="shared" si="94"/>
        <v>-</v>
      </c>
      <c r="AL391"/>
      <c r="AM391"/>
      <c r="AN391" s="622" t="str">
        <f t="shared" si="66"/>
        <v>-</v>
      </c>
      <c r="AO391" s="622" t="str">
        <f t="shared" si="67"/>
        <v>-</v>
      </c>
      <c r="AP391" s="1136" t="str">
        <f t="shared" si="68"/>
        <v>-</v>
      </c>
      <c r="AQ391" s="622" t="str">
        <f t="shared" si="69"/>
        <v>-</v>
      </c>
      <c r="AR391" s="622" t="str">
        <f t="shared" si="70"/>
        <v>-</v>
      </c>
      <c r="AS391" s="622" t="str">
        <f t="shared" si="71"/>
        <v>-</v>
      </c>
      <c r="AT391" s="622" t="str">
        <f t="shared" si="72"/>
        <v>-</v>
      </c>
      <c r="BE391"/>
      <c r="BL391"/>
      <c r="BM391"/>
      <c r="BN391"/>
      <c r="BO391"/>
      <c r="ED391" s="63"/>
      <c r="EE391" s="63"/>
      <c r="EF391" s="63"/>
      <c r="EG391" s="63"/>
      <c r="EH391" s="63"/>
      <c r="EI391" s="63"/>
      <c r="EJ391" s="63"/>
      <c r="EK391" s="63"/>
      <c r="EL391" s="63"/>
      <c r="EM391" s="63"/>
      <c r="EN391" s="63"/>
      <c r="EO391" s="63"/>
      <c r="EP391" s="63"/>
      <c r="EQ391" s="63"/>
      <c r="ER391" s="63"/>
      <c r="ES391" s="63"/>
      <c r="ET391" s="63"/>
      <c r="EU391" s="63"/>
      <c r="EV391" s="63"/>
      <c r="EW391" s="63"/>
      <c r="EX391" s="63"/>
      <c r="EY391" s="63"/>
      <c r="EZ391" s="63"/>
      <c r="FA391" s="63"/>
      <c r="FB391" s="63"/>
      <c r="FC391" s="63"/>
      <c r="FD391" s="63"/>
      <c r="FE391" s="63"/>
      <c r="FF391" s="63"/>
      <c r="FG391" s="63"/>
      <c r="FH391" s="63"/>
      <c r="FI391" s="63"/>
      <c r="FJ391" s="63"/>
      <c r="FK391" s="63"/>
      <c r="FL391" s="63"/>
      <c r="FM391" s="63"/>
      <c r="FN391" s="63"/>
      <c r="FO391" s="63"/>
      <c r="FP391" s="63"/>
      <c r="FQ391" s="63"/>
      <c r="FR391" s="63"/>
      <c r="FS391" s="63"/>
      <c r="FT391" s="63"/>
      <c r="FU391" s="63"/>
      <c r="FV391" s="63"/>
      <c r="FW391" s="63"/>
      <c r="FX391" s="63"/>
      <c r="FY391" s="63"/>
      <c r="FZ391" s="63"/>
      <c r="GA391" s="63"/>
      <c r="GB391" s="63"/>
      <c r="GC391" s="63"/>
      <c r="GD391" s="63"/>
      <c r="GE391" s="63"/>
      <c r="GF391" s="63"/>
      <c r="GG391" s="63"/>
      <c r="GH391" s="63"/>
      <c r="GI391" s="63"/>
      <c r="GJ391" s="63"/>
      <c r="GK391" s="63"/>
      <c r="GL391" s="63"/>
      <c r="GM391" s="63"/>
      <c r="GN391" s="63"/>
      <c r="GO391" s="63"/>
      <c r="GP391" s="63"/>
      <c r="GQ391" s="63"/>
      <c r="GR391" s="63"/>
      <c r="GS391" s="63"/>
      <c r="GT391" s="63"/>
      <c r="GU391" s="63"/>
      <c r="GV391" s="63"/>
      <c r="GW391" s="63"/>
      <c r="GX391" s="63"/>
      <c r="GY391" s="63"/>
      <c r="GZ391" s="63"/>
      <c r="HA391" s="63"/>
      <c r="HB391" s="63"/>
      <c r="HC391" s="63"/>
      <c r="HD391" s="63"/>
      <c r="HE391" s="63"/>
      <c r="HF391" s="63"/>
      <c r="HG391" s="63"/>
      <c r="HH391" s="63"/>
      <c r="HI391" s="63"/>
      <c r="HJ391" s="63"/>
      <c r="HK391" s="63"/>
      <c r="HL391" s="63"/>
      <c r="HM391" s="63"/>
      <c r="HN391" s="63"/>
      <c r="HO391" s="63"/>
      <c r="HP391" s="63"/>
      <c r="HQ391" s="63"/>
      <c r="HR391" s="63"/>
      <c r="HS391" s="63"/>
      <c r="HT391" s="63"/>
      <c r="HU391" s="63"/>
      <c r="HV391" s="63"/>
      <c r="HW391" s="63"/>
      <c r="HX391" s="63"/>
      <c r="HY391" s="63"/>
      <c r="HZ391" s="63"/>
      <c r="IA391" s="63"/>
      <c r="IB391" s="63"/>
      <c r="IC391" s="63"/>
      <c r="ID391" s="63"/>
      <c r="IE391" s="63"/>
    </row>
    <row r="392" spans="3:239" ht="15" hidden="1" customHeight="1" outlineLevel="1" x14ac:dyDescent="0.15">
      <c r="C392" t="str">
        <f t="shared" si="60"/>
        <v>R-452A</v>
      </c>
      <c r="D392" s="632" t="str">
        <f t="shared" si="61"/>
        <v>R-452A</v>
      </c>
      <c r="E392" s="633"/>
      <c r="F392" s="633"/>
      <c r="G392" s="633"/>
      <c r="H392" s="633"/>
      <c r="I392" s="633"/>
      <c r="J392" s="633"/>
      <c r="K392" s="634"/>
      <c r="L392" s="634"/>
      <c r="M392" s="27"/>
      <c r="N392" s="27"/>
      <c r="O392" s="622" t="str">
        <f t="shared" ref="O392:P392" si="103">IF($K$365=$D392,IF($K$366=O$374,IF($K$367=O$375,O310,"-"),"-"),"-")</f>
        <v>-</v>
      </c>
      <c r="P392" s="622" t="str">
        <f t="shared" si="103"/>
        <v>-</v>
      </c>
      <c r="Q392" s="1136" t="str">
        <f t="shared" ref="Q392" si="104">IF($K$365=$D392,IF($K$366=Q$374,IF($K$367=Q$375,Q310,"-"),"-"),"-")</f>
        <v>-</v>
      </c>
      <c r="R392" s="622" t="str">
        <f t="shared" si="63"/>
        <v>-</v>
      </c>
      <c r="S392" s="622" t="str">
        <f t="shared" si="63"/>
        <v>-</v>
      </c>
      <c r="T392" s="622" t="str">
        <f t="shared" si="63"/>
        <v>-</v>
      </c>
      <c r="U392" s="622" t="str">
        <f t="shared" si="63"/>
        <v>-</v>
      </c>
      <c r="V392" s="623"/>
      <c r="W392" s="622" t="str">
        <f t="shared" si="93"/>
        <v>-</v>
      </c>
      <c r="X392" s="622" t="str">
        <f t="shared" si="93"/>
        <v>-</v>
      </c>
      <c r="Y392" s="1136" t="str">
        <f t="shared" si="93"/>
        <v>-</v>
      </c>
      <c r="Z392" s="622" t="str">
        <f t="shared" si="93"/>
        <v>-</v>
      </c>
      <c r="AA392" s="622" t="str">
        <f t="shared" si="93"/>
        <v>-</v>
      </c>
      <c r="AB392" s="622" t="str">
        <f t="shared" si="93"/>
        <v>-</v>
      </c>
      <c r="AC392" s="622" t="str">
        <f t="shared" si="93"/>
        <v>-</v>
      </c>
      <c r="AD392" s="623"/>
      <c r="AE392" s="622" t="str">
        <f t="shared" si="94"/>
        <v>-</v>
      </c>
      <c r="AF392" s="622" t="str">
        <f t="shared" si="94"/>
        <v>-</v>
      </c>
      <c r="AG392" s="1136" t="str">
        <f t="shared" si="94"/>
        <v>-</v>
      </c>
      <c r="AH392" s="622" t="str">
        <f t="shared" si="94"/>
        <v>-</v>
      </c>
      <c r="AI392" s="622" t="str">
        <f t="shared" si="94"/>
        <v>-</v>
      </c>
      <c r="AJ392" s="622" t="str">
        <f t="shared" si="94"/>
        <v>-</v>
      </c>
      <c r="AK392" s="622" t="str">
        <f t="shared" si="94"/>
        <v>-</v>
      </c>
      <c r="AL392"/>
      <c r="AM392"/>
      <c r="AN392" s="622" t="str">
        <f t="shared" si="66"/>
        <v>-</v>
      </c>
      <c r="AO392" s="622" t="str">
        <f t="shared" si="67"/>
        <v>-</v>
      </c>
      <c r="AP392" s="1136" t="str">
        <f t="shared" si="68"/>
        <v>-</v>
      </c>
      <c r="AQ392" s="622" t="str">
        <f t="shared" si="69"/>
        <v>-</v>
      </c>
      <c r="AR392" s="622" t="str">
        <f t="shared" si="70"/>
        <v>-</v>
      </c>
      <c r="AS392" s="622" t="str">
        <f t="shared" si="71"/>
        <v>-</v>
      </c>
      <c r="AT392" s="622" t="str">
        <f t="shared" si="72"/>
        <v>-</v>
      </c>
      <c r="BE392"/>
      <c r="BL392"/>
      <c r="BM392"/>
      <c r="BN392"/>
      <c r="BO392"/>
      <c r="ED392" s="63"/>
      <c r="EE392" s="63"/>
      <c r="EF392" s="63"/>
      <c r="EG392" s="63"/>
      <c r="EH392" s="63"/>
      <c r="EI392" s="63"/>
      <c r="EJ392" s="63"/>
      <c r="EK392" s="63"/>
      <c r="EL392" s="63"/>
      <c r="EM392" s="63"/>
      <c r="EN392" s="63"/>
      <c r="EO392" s="63"/>
      <c r="EP392" s="63"/>
      <c r="EQ392" s="63"/>
      <c r="ER392" s="63"/>
      <c r="ES392" s="63"/>
      <c r="ET392" s="63"/>
      <c r="EU392" s="63"/>
      <c r="EV392" s="63"/>
      <c r="EW392" s="63"/>
      <c r="EX392" s="63"/>
      <c r="EY392" s="63"/>
      <c r="EZ392" s="63"/>
      <c r="FA392" s="63"/>
      <c r="FB392" s="63"/>
      <c r="FC392" s="63"/>
      <c r="FD392" s="63"/>
      <c r="FE392" s="63"/>
      <c r="FF392" s="63"/>
      <c r="FG392" s="63"/>
      <c r="FH392" s="63"/>
      <c r="FI392" s="63"/>
      <c r="FJ392" s="63"/>
      <c r="FK392" s="63"/>
      <c r="FL392" s="63"/>
      <c r="FM392" s="63"/>
      <c r="FN392" s="63"/>
      <c r="FO392" s="63"/>
      <c r="FP392" s="63"/>
      <c r="FQ392" s="63"/>
      <c r="FR392" s="63"/>
      <c r="FS392" s="63"/>
      <c r="FT392" s="63"/>
      <c r="FU392" s="63"/>
      <c r="FV392" s="63"/>
      <c r="FW392" s="63"/>
      <c r="FX392" s="63"/>
      <c r="FY392" s="63"/>
      <c r="FZ392" s="63"/>
      <c r="GA392" s="63"/>
      <c r="GB392" s="63"/>
      <c r="GC392" s="63"/>
      <c r="GD392" s="63"/>
      <c r="GE392" s="63"/>
      <c r="GF392" s="63"/>
      <c r="GG392" s="63"/>
      <c r="GH392" s="63"/>
      <c r="GI392" s="63"/>
      <c r="GJ392" s="63"/>
      <c r="GK392" s="63"/>
      <c r="GL392" s="63"/>
      <c r="GM392" s="63"/>
      <c r="GN392" s="63"/>
      <c r="GO392" s="63"/>
      <c r="GP392" s="63"/>
      <c r="GQ392" s="63"/>
      <c r="GR392" s="63"/>
      <c r="GS392" s="63"/>
      <c r="GT392" s="63"/>
      <c r="GU392" s="63"/>
      <c r="GV392" s="63"/>
      <c r="GW392" s="63"/>
      <c r="GX392" s="63"/>
      <c r="GY392" s="63"/>
      <c r="GZ392" s="63"/>
      <c r="HA392" s="63"/>
      <c r="HB392" s="63"/>
      <c r="HC392" s="63"/>
      <c r="HD392" s="63"/>
      <c r="HE392" s="63"/>
      <c r="HF392" s="63"/>
      <c r="HG392" s="63"/>
      <c r="HH392" s="63"/>
      <c r="HI392" s="63"/>
      <c r="HJ392" s="63"/>
      <c r="HK392" s="63"/>
      <c r="HL392" s="63"/>
      <c r="HM392" s="63"/>
      <c r="HN392" s="63"/>
      <c r="HO392" s="63"/>
      <c r="HP392" s="63"/>
      <c r="HQ392" s="63"/>
      <c r="HR392" s="63"/>
      <c r="HS392" s="63"/>
      <c r="HT392" s="63"/>
      <c r="HU392" s="63"/>
      <c r="HV392" s="63"/>
      <c r="HW392" s="63"/>
      <c r="HX392" s="63"/>
      <c r="HY392" s="63"/>
      <c r="HZ392" s="63"/>
      <c r="IA392" s="63"/>
      <c r="IB392" s="63"/>
      <c r="IC392" s="63"/>
      <c r="ID392" s="63"/>
      <c r="IE392" s="63"/>
    </row>
    <row r="393" spans="3:239" ht="15" hidden="1" customHeight="1" outlineLevel="1" x14ac:dyDescent="0.15">
      <c r="C393" t="str">
        <f t="shared" si="60"/>
        <v>R-454C</v>
      </c>
      <c r="D393" s="632" t="str">
        <f t="shared" si="61"/>
        <v>R-454C</v>
      </c>
      <c r="E393" s="633"/>
      <c r="F393" s="633"/>
      <c r="G393" s="633"/>
      <c r="H393" s="633"/>
      <c r="I393" s="633"/>
      <c r="J393" s="633"/>
      <c r="K393" s="634"/>
      <c r="L393" s="634"/>
      <c r="M393" s="27"/>
      <c r="N393" s="27"/>
      <c r="O393" s="622" t="str">
        <f t="shared" ref="O393:P393" si="105">IF($K$365=$D393,IF($K$366=O$374,IF($K$367=O$375,O311,"-"),"-"),"-")</f>
        <v>-</v>
      </c>
      <c r="P393" s="622" t="str">
        <f t="shared" si="105"/>
        <v>-</v>
      </c>
      <c r="Q393" s="1136" t="str">
        <f t="shared" ref="Q393" si="106">IF($K$365=$D393,IF($K$366=Q$374,IF($K$367=Q$375,Q311,"-"),"-"),"-")</f>
        <v>-</v>
      </c>
      <c r="R393" s="622" t="str">
        <f t="shared" si="63"/>
        <v>-</v>
      </c>
      <c r="S393" s="622" t="str">
        <f t="shared" si="63"/>
        <v>-</v>
      </c>
      <c r="T393" s="622" t="str">
        <f t="shared" si="63"/>
        <v>-</v>
      </c>
      <c r="U393" s="622" t="str">
        <f t="shared" si="63"/>
        <v>-</v>
      </c>
      <c r="V393" s="623"/>
      <c r="W393" s="622" t="str">
        <f t="shared" si="93"/>
        <v>-</v>
      </c>
      <c r="X393" s="622" t="str">
        <f t="shared" si="93"/>
        <v>-</v>
      </c>
      <c r="Y393" s="1136" t="str">
        <f t="shared" si="93"/>
        <v>-</v>
      </c>
      <c r="Z393" s="622" t="str">
        <f t="shared" si="93"/>
        <v>-</v>
      </c>
      <c r="AA393" s="622" t="str">
        <f t="shared" si="93"/>
        <v>-</v>
      </c>
      <c r="AB393" s="622" t="str">
        <f t="shared" si="93"/>
        <v>-</v>
      </c>
      <c r="AC393" s="622" t="str">
        <f t="shared" si="93"/>
        <v>-</v>
      </c>
      <c r="AD393" s="623"/>
      <c r="AE393" s="622" t="str">
        <f t="shared" si="94"/>
        <v>-</v>
      </c>
      <c r="AF393" s="622" t="str">
        <f t="shared" si="94"/>
        <v>-</v>
      </c>
      <c r="AG393" s="1136" t="str">
        <f t="shared" si="94"/>
        <v>-</v>
      </c>
      <c r="AH393" s="622" t="str">
        <f t="shared" si="94"/>
        <v>-</v>
      </c>
      <c r="AI393" s="622" t="str">
        <f t="shared" si="94"/>
        <v>-</v>
      </c>
      <c r="AJ393" s="622" t="str">
        <f t="shared" si="94"/>
        <v>-</v>
      </c>
      <c r="AK393" s="622" t="str">
        <f t="shared" si="94"/>
        <v>-</v>
      </c>
      <c r="AL393"/>
      <c r="AM393"/>
      <c r="AN393" s="622" t="str">
        <f t="shared" si="66"/>
        <v>-</v>
      </c>
      <c r="AO393" s="622" t="str">
        <f t="shared" si="67"/>
        <v>-</v>
      </c>
      <c r="AP393" s="1136" t="str">
        <f t="shared" si="68"/>
        <v>-</v>
      </c>
      <c r="AQ393" s="622" t="str">
        <f t="shared" si="69"/>
        <v>-</v>
      </c>
      <c r="AR393" s="622" t="str">
        <f t="shared" si="70"/>
        <v>-</v>
      </c>
      <c r="AS393" s="622" t="str">
        <f t="shared" si="71"/>
        <v>-</v>
      </c>
      <c r="AT393" s="622" t="str">
        <f t="shared" si="72"/>
        <v>-</v>
      </c>
      <c r="BE393"/>
      <c r="BL393"/>
      <c r="BM393"/>
      <c r="BN393"/>
      <c r="BO393"/>
      <c r="ED393" s="63"/>
      <c r="EE393" s="63"/>
      <c r="EF393" s="63"/>
      <c r="EG393" s="63"/>
      <c r="EH393" s="63"/>
      <c r="EI393" s="63"/>
      <c r="EJ393" s="63"/>
      <c r="EK393" s="63"/>
      <c r="EL393" s="63"/>
      <c r="EM393" s="63"/>
      <c r="EN393" s="63"/>
      <c r="EO393" s="63"/>
      <c r="EP393" s="63"/>
      <c r="EQ393" s="63"/>
      <c r="ER393" s="63"/>
      <c r="ES393" s="63"/>
      <c r="ET393" s="63"/>
      <c r="EU393" s="63"/>
      <c r="EV393" s="63"/>
      <c r="EW393" s="63"/>
      <c r="EX393" s="63"/>
      <c r="EY393" s="63"/>
      <c r="EZ393" s="63"/>
      <c r="FA393" s="63"/>
      <c r="FB393" s="63"/>
      <c r="FC393" s="63"/>
      <c r="FD393" s="63"/>
      <c r="FE393" s="63"/>
      <c r="FF393" s="63"/>
      <c r="FG393" s="63"/>
      <c r="FH393" s="63"/>
      <c r="FI393" s="63"/>
      <c r="FJ393" s="63"/>
      <c r="FK393" s="63"/>
      <c r="FL393" s="63"/>
      <c r="FM393" s="63"/>
      <c r="FN393" s="63"/>
      <c r="FO393" s="63"/>
      <c r="FP393" s="63"/>
      <c r="FQ393" s="63"/>
      <c r="FR393" s="63"/>
      <c r="FS393" s="63"/>
      <c r="FT393" s="63"/>
      <c r="FU393" s="63"/>
      <c r="FV393" s="63"/>
      <c r="FW393" s="63"/>
      <c r="FX393" s="63"/>
      <c r="FY393" s="63"/>
      <c r="FZ393" s="63"/>
      <c r="GA393" s="63"/>
      <c r="GB393" s="63"/>
      <c r="GC393" s="63"/>
      <c r="GD393" s="63"/>
      <c r="GE393" s="63"/>
      <c r="GF393" s="63"/>
      <c r="GG393" s="63"/>
      <c r="GH393" s="63"/>
      <c r="GI393" s="63"/>
      <c r="GJ393" s="63"/>
      <c r="GK393" s="63"/>
      <c r="GL393" s="63"/>
      <c r="GM393" s="63"/>
      <c r="GN393" s="63"/>
      <c r="GO393" s="63"/>
      <c r="GP393" s="63"/>
      <c r="GQ393" s="63"/>
      <c r="GR393" s="63"/>
      <c r="GS393" s="63"/>
      <c r="GT393" s="63"/>
      <c r="GU393" s="63"/>
      <c r="GV393" s="63"/>
      <c r="GW393" s="63"/>
      <c r="GX393" s="63"/>
      <c r="GY393" s="63"/>
      <c r="GZ393" s="63"/>
      <c r="HA393" s="63"/>
      <c r="HB393" s="63"/>
      <c r="HC393" s="63"/>
      <c r="HD393" s="63"/>
      <c r="HE393" s="63"/>
      <c r="HF393" s="63"/>
      <c r="HG393" s="63"/>
      <c r="HH393" s="63"/>
      <c r="HI393" s="63"/>
      <c r="HJ393" s="63"/>
      <c r="HK393" s="63"/>
      <c r="HL393" s="63"/>
      <c r="HM393" s="63"/>
      <c r="HN393" s="63"/>
      <c r="HO393" s="63"/>
      <c r="HP393" s="63"/>
      <c r="HQ393" s="63"/>
      <c r="HR393" s="63"/>
      <c r="HS393" s="63"/>
      <c r="HT393" s="63"/>
      <c r="HU393" s="63"/>
      <c r="HV393" s="63"/>
      <c r="HW393" s="63"/>
      <c r="HX393" s="63"/>
      <c r="HY393" s="63"/>
      <c r="HZ393" s="63"/>
      <c r="IA393" s="63"/>
      <c r="IB393" s="63"/>
      <c r="IC393" s="63"/>
      <c r="ID393" s="63"/>
      <c r="IE393" s="63"/>
    </row>
    <row r="394" spans="3:239" ht="15" hidden="1" customHeight="1" outlineLevel="1" x14ac:dyDescent="0.15">
      <c r="C394" t="str">
        <f t="shared" si="60"/>
        <v>R-507 A</v>
      </c>
      <c r="D394" s="632" t="str">
        <f t="shared" si="61"/>
        <v>R-507 A</v>
      </c>
      <c r="E394" s="633"/>
      <c r="F394" s="633"/>
      <c r="G394" s="633"/>
      <c r="H394" s="633"/>
      <c r="I394" s="633"/>
      <c r="J394" s="633"/>
      <c r="K394" s="634"/>
      <c r="L394" s="634"/>
      <c r="M394" s="27"/>
      <c r="N394" s="27"/>
      <c r="O394" s="622" t="str">
        <f t="shared" ref="O394:P394" si="107">IF($K$365=$D394,IF($K$366=O$374,IF($K$367=O$375,O312,"-"),"-"),"-")</f>
        <v>-</v>
      </c>
      <c r="P394" s="622" t="str">
        <f t="shared" si="107"/>
        <v>-</v>
      </c>
      <c r="Q394" s="1136" t="str">
        <f t="shared" ref="Q394" si="108">IF($K$365=$D394,IF($K$366=Q$374,IF($K$367=Q$375,Q312,"-"),"-"),"-")</f>
        <v>-</v>
      </c>
      <c r="R394" s="622" t="str">
        <f t="shared" si="63"/>
        <v>-</v>
      </c>
      <c r="S394" s="622" t="str">
        <f t="shared" si="63"/>
        <v>-</v>
      </c>
      <c r="T394" s="622" t="str">
        <f t="shared" si="63"/>
        <v>-</v>
      </c>
      <c r="U394" s="622" t="str">
        <f t="shared" si="63"/>
        <v>-</v>
      </c>
      <c r="V394" s="623"/>
      <c r="W394" s="622" t="str">
        <f t="shared" si="93"/>
        <v>-</v>
      </c>
      <c r="X394" s="622" t="str">
        <f t="shared" si="93"/>
        <v>-</v>
      </c>
      <c r="Y394" s="1136" t="str">
        <f t="shared" si="93"/>
        <v>-</v>
      </c>
      <c r="Z394" s="622" t="str">
        <f t="shared" si="93"/>
        <v>-</v>
      </c>
      <c r="AA394" s="622" t="str">
        <f t="shared" si="93"/>
        <v>-</v>
      </c>
      <c r="AB394" s="622" t="str">
        <f t="shared" si="93"/>
        <v>-</v>
      </c>
      <c r="AC394" s="622" t="str">
        <f t="shared" si="93"/>
        <v>-</v>
      </c>
      <c r="AD394" s="623"/>
      <c r="AE394" s="622" t="str">
        <f t="shared" si="94"/>
        <v>-</v>
      </c>
      <c r="AF394" s="622" t="str">
        <f t="shared" si="94"/>
        <v>-</v>
      </c>
      <c r="AG394" s="1136" t="str">
        <f t="shared" si="94"/>
        <v>-</v>
      </c>
      <c r="AH394" s="622" t="str">
        <f t="shared" si="94"/>
        <v>-</v>
      </c>
      <c r="AI394" s="622" t="str">
        <f t="shared" si="94"/>
        <v>-</v>
      </c>
      <c r="AJ394" s="622" t="str">
        <f t="shared" si="94"/>
        <v>-</v>
      </c>
      <c r="AK394" s="622" t="str">
        <f t="shared" si="94"/>
        <v>-</v>
      </c>
      <c r="AL394"/>
      <c r="AM394"/>
      <c r="AN394" s="622" t="str">
        <f t="shared" si="66"/>
        <v>-</v>
      </c>
      <c r="AO394" s="622" t="str">
        <f t="shared" si="67"/>
        <v>-</v>
      </c>
      <c r="AP394" s="1136" t="str">
        <f t="shared" si="68"/>
        <v>-</v>
      </c>
      <c r="AQ394" s="622" t="str">
        <f t="shared" si="69"/>
        <v>-</v>
      </c>
      <c r="AR394" s="622" t="str">
        <f t="shared" si="70"/>
        <v>-</v>
      </c>
      <c r="AS394" s="622" t="str">
        <f t="shared" si="71"/>
        <v>-</v>
      </c>
      <c r="AT394" s="622" t="str">
        <f t="shared" si="72"/>
        <v>-</v>
      </c>
      <c r="BE394"/>
      <c r="BL394"/>
      <c r="BM394"/>
      <c r="BN394"/>
      <c r="BO394"/>
      <c r="ED394" s="63"/>
      <c r="EE394" s="63"/>
      <c r="EF394" s="63"/>
      <c r="EG394" s="63"/>
      <c r="EH394" s="63"/>
      <c r="EI394" s="63"/>
      <c r="EJ394" s="63"/>
      <c r="EK394" s="63"/>
      <c r="EL394" s="63"/>
      <c r="EM394" s="63"/>
      <c r="EN394" s="63"/>
      <c r="EO394" s="63"/>
      <c r="EP394" s="63"/>
      <c r="EQ394" s="63"/>
      <c r="ER394" s="63"/>
      <c r="ES394" s="63"/>
      <c r="ET394" s="63"/>
      <c r="EU394" s="63"/>
      <c r="EV394" s="63"/>
      <c r="EW394" s="63"/>
      <c r="EX394" s="63"/>
      <c r="EY394" s="63"/>
      <c r="EZ394" s="63"/>
      <c r="FA394" s="63"/>
      <c r="FB394" s="63"/>
      <c r="FC394" s="63"/>
      <c r="FD394" s="63"/>
      <c r="FE394" s="63"/>
      <c r="FF394" s="63"/>
      <c r="FG394" s="63"/>
      <c r="FH394" s="63"/>
      <c r="FI394" s="63"/>
      <c r="FJ394" s="63"/>
      <c r="FK394" s="63"/>
      <c r="FL394" s="63"/>
      <c r="FM394" s="63"/>
      <c r="FN394" s="63"/>
      <c r="FO394" s="63"/>
      <c r="FP394" s="63"/>
      <c r="FQ394" s="63"/>
      <c r="FR394" s="63"/>
      <c r="FS394" s="63"/>
      <c r="FT394" s="63"/>
      <c r="FU394" s="63"/>
      <c r="FV394" s="63"/>
      <c r="FW394" s="63"/>
      <c r="FX394" s="63"/>
      <c r="FY394" s="63"/>
      <c r="FZ394" s="63"/>
      <c r="GA394" s="63"/>
      <c r="GB394" s="63"/>
      <c r="GC394" s="63"/>
      <c r="GD394" s="63"/>
      <c r="GE394" s="63"/>
      <c r="GF394" s="63"/>
      <c r="GG394" s="63"/>
      <c r="GH394" s="63"/>
      <c r="GI394" s="63"/>
      <c r="GJ394" s="63"/>
      <c r="GK394" s="63"/>
      <c r="GL394" s="63"/>
      <c r="GM394" s="63"/>
      <c r="GN394" s="63"/>
      <c r="GO394" s="63"/>
      <c r="GP394" s="63"/>
      <c r="GQ394" s="63"/>
      <c r="GR394" s="63"/>
      <c r="GS394" s="63"/>
      <c r="GT394" s="63"/>
      <c r="GU394" s="63"/>
      <c r="GV394" s="63"/>
      <c r="GW394" s="63"/>
      <c r="GX394" s="63"/>
      <c r="GY394" s="63"/>
      <c r="GZ394" s="63"/>
      <c r="HA394" s="63"/>
      <c r="HB394" s="63"/>
      <c r="HC394" s="63"/>
      <c r="HD394" s="63"/>
      <c r="HE394" s="63"/>
      <c r="HF394" s="63"/>
      <c r="HG394" s="63"/>
      <c r="HH394" s="63"/>
      <c r="HI394" s="63"/>
      <c r="HJ394" s="63"/>
      <c r="HK394" s="63"/>
      <c r="HL394" s="63"/>
      <c r="HM394" s="63"/>
      <c r="HN394" s="63"/>
      <c r="HO394" s="63"/>
      <c r="HP394" s="63"/>
      <c r="HQ394" s="63"/>
      <c r="HR394" s="63"/>
      <c r="HS394" s="63"/>
      <c r="HT394" s="63"/>
      <c r="HU394" s="63"/>
      <c r="HV394" s="63"/>
      <c r="HW394" s="63"/>
      <c r="HX394" s="63"/>
      <c r="HY394" s="63"/>
      <c r="HZ394" s="63"/>
      <c r="IA394" s="63"/>
      <c r="IB394" s="63"/>
      <c r="IC394" s="63"/>
      <c r="ID394" s="63"/>
      <c r="IE394" s="63"/>
    </row>
    <row r="395" spans="3:239" ht="15" hidden="1" customHeight="1" outlineLevel="1" x14ac:dyDescent="0.15">
      <c r="C395" t="str">
        <f t="shared" si="60"/>
        <v>R-513 A</v>
      </c>
      <c r="D395" s="632" t="str">
        <f t="shared" si="61"/>
        <v>R-513 A</v>
      </c>
      <c r="E395" s="633"/>
      <c r="F395" s="633"/>
      <c r="G395" s="633"/>
      <c r="H395" s="633"/>
      <c r="I395" s="633"/>
      <c r="J395" s="633"/>
      <c r="K395" s="634"/>
      <c r="L395" s="634"/>
      <c r="M395" s="27"/>
      <c r="N395" s="27"/>
      <c r="O395" s="622" t="str">
        <f t="shared" ref="O395:P395" si="109">IF($K$365=$D395,IF($K$366=O$374,IF($K$367=O$375,O313,"-"),"-"),"-")</f>
        <v>-</v>
      </c>
      <c r="P395" s="622" t="str">
        <f t="shared" si="109"/>
        <v>-</v>
      </c>
      <c r="Q395" s="1136" t="str">
        <f t="shared" ref="Q395" si="110">IF($K$365=$D395,IF($K$366=Q$374,IF($K$367=Q$375,Q313,"-"),"-"),"-")</f>
        <v>-</v>
      </c>
      <c r="R395" s="622" t="str">
        <f t="shared" si="63"/>
        <v>-</v>
      </c>
      <c r="S395" s="622" t="str">
        <f t="shared" si="63"/>
        <v>-</v>
      </c>
      <c r="T395" s="622" t="str">
        <f t="shared" si="63"/>
        <v>-</v>
      </c>
      <c r="U395" s="622" t="str">
        <f t="shared" si="63"/>
        <v>-</v>
      </c>
      <c r="V395" s="623"/>
      <c r="W395" s="622" t="str">
        <f t="shared" si="93"/>
        <v>-</v>
      </c>
      <c r="X395" s="622" t="str">
        <f t="shared" si="93"/>
        <v>-</v>
      </c>
      <c r="Y395" s="1136" t="str">
        <f t="shared" si="93"/>
        <v>-</v>
      </c>
      <c r="Z395" s="622" t="str">
        <f t="shared" si="93"/>
        <v>-</v>
      </c>
      <c r="AA395" s="622" t="str">
        <f t="shared" si="93"/>
        <v>-</v>
      </c>
      <c r="AB395" s="622" t="str">
        <f t="shared" si="93"/>
        <v>-</v>
      </c>
      <c r="AC395" s="622" t="str">
        <f t="shared" si="93"/>
        <v>-</v>
      </c>
      <c r="AD395" s="623"/>
      <c r="AE395" s="622" t="str">
        <f t="shared" si="94"/>
        <v>-</v>
      </c>
      <c r="AF395" s="622" t="str">
        <f t="shared" si="94"/>
        <v>-</v>
      </c>
      <c r="AG395" s="1136" t="str">
        <f t="shared" si="94"/>
        <v>-</v>
      </c>
      <c r="AH395" s="622" t="str">
        <f t="shared" si="94"/>
        <v>-</v>
      </c>
      <c r="AI395" s="622" t="str">
        <f t="shared" si="94"/>
        <v>-</v>
      </c>
      <c r="AJ395" s="622" t="str">
        <f t="shared" si="94"/>
        <v>-</v>
      </c>
      <c r="AK395" s="622" t="str">
        <f t="shared" si="94"/>
        <v>-</v>
      </c>
      <c r="AL395"/>
      <c r="AM395"/>
      <c r="AN395" s="622" t="str">
        <f t="shared" si="66"/>
        <v>-</v>
      </c>
      <c r="AO395" s="622" t="str">
        <f t="shared" si="67"/>
        <v>-</v>
      </c>
      <c r="AP395" s="1136" t="str">
        <f t="shared" si="68"/>
        <v>-</v>
      </c>
      <c r="AQ395" s="622" t="str">
        <f t="shared" si="69"/>
        <v>-</v>
      </c>
      <c r="AR395" s="622" t="str">
        <f t="shared" si="70"/>
        <v>-</v>
      </c>
      <c r="AS395" s="622" t="str">
        <f t="shared" si="71"/>
        <v>-</v>
      </c>
      <c r="AT395" s="622" t="str">
        <f t="shared" si="72"/>
        <v>-</v>
      </c>
      <c r="BE395"/>
      <c r="BL395"/>
      <c r="BM395"/>
      <c r="BN395"/>
      <c r="BO395"/>
      <c r="ED395" s="63"/>
      <c r="EE395" s="63"/>
      <c r="EF395" s="63"/>
      <c r="EG395" s="63"/>
      <c r="EH395" s="63"/>
      <c r="EI395" s="63"/>
      <c r="EJ395" s="63"/>
      <c r="EK395" s="63"/>
      <c r="EL395" s="63"/>
      <c r="EM395" s="63"/>
      <c r="EN395" s="63"/>
      <c r="EO395" s="63"/>
      <c r="EP395" s="63"/>
      <c r="EQ395" s="63"/>
      <c r="ER395" s="63"/>
      <c r="ES395" s="63"/>
      <c r="ET395" s="63"/>
      <c r="EU395" s="63"/>
      <c r="EV395" s="63"/>
      <c r="EW395" s="63"/>
      <c r="EX395" s="63"/>
      <c r="EY395" s="63"/>
      <c r="EZ395" s="63"/>
      <c r="FA395" s="63"/>
      <c r="FB395" s="63"/>
      <c r="FC395" s="63"/>
      <c r="FD395" s="63"/>
      <c r="FE395" s="63"/>
      <c r="FF395" s="63"/>
      <c r="FG395" s="63"/>
      <c r="FH395" s="63"/>
      <c r="FI395" s="63"/>
      <c r="FJ395" s="63"/>
      <c r="FK395" s="63"/>
      <c r="FL395" s="63"/>
      <c r="FM395" s="63"/>
      <c r="FN395" s="63"/>
      <c r="FO395" s="63"/>
      <c r="FP395" s="63"/>
      <c r="FQ395" s="63"/>
      <c r="FR395" s="63"/>
      <c r="FS395" s="63"/>
      <c r="FT395" s="63"/>
      <c r="FU395" s="63"/>
      <c r="FV395" s="63"/>
      <c r="FW395" s="63"/>
      <c r="FX395" s="63"/>
      <c r="FY395" s="63"/>
      <c r="FZ395" s="63"/>
      <c r="GA395" s="63"/>
      <c r="GB395" s="63"/>
      <c r="GC395" s="63"/>
      <c r="GD395" s="63"/>
      <c r="GE395" s="63"/>
      <c r="GF395" s="63"/>
      <c r="GG395" s="63"/>
      <c r="GH395" s="63"/>
      <c r="GI395" s="63"/>
      <c r="GJ395" s="63"/>
      <c r="GK395" s="63"/>
      <c r="GL395" s="63"/>
      <c r="GM395" s="63"/>
      <c r="GN395" s="63"/>
      <c r="GO395" s="63"/>
      <c r="GP395" s="63"/>
      <c r="GQ395" s="63"/>
      <c r="GR395" s="63"/>
      <c r="GS395" s="63"/>
      <c r="GT395" s="63"/>
      <c r="GU395" s="63"/>
      <c r="GV395" s="63"/>
      <c r="GW395" s="63"/>
      <c r="GX395" s="63"/>
      <c r="GY395" s="63"/>
      <c r="GZ395" s="63"/>
      <c r="HA395" s="63"/>
      <c r="HB395" s="63"/>
      <c r="HC395" s="63"/>
      <c r="HD395" s="63"/>
      <c r="HE395" s="63"/>
      <c r="HF395" s="63"/>
      <c r="HG395" s="63"/>
      <c r="HH395" s="63"/>
      <c r="HI395" s="63"/>
      <c r="HJ395" s="63"/>
      <c r="HK395" s="63"/>
      <c r="HL395" s="63"/>
      <c r="HM395" s="63"/>
      <c r="HN395" s="63"/>
      <c r="HO395" s="63"/>
      <c r="HP395" s="63"/>
      <c r="HQ395" s="63"/>
      <c r="HR395" s="63"/>
      <c r="HS395" s="63"/>
      <c r="HT395" s="63"/>
      <c r="HU395" s="63"/>
      <c r="HV395" s="63"/>
      <c r="HW395" s="63"/>
      <c r="HX395" s="63"/>
      <c r="HY395" s="63"/>
      <c r="HZ395" s="63"/>
      <c r="IA395" s="63"/>
      <c r="IB395" s="63"/>
      <c r="IC395" s="63"/>
      <c r="ID395" s="63"/>
      <c r="IE395" s="63"/>
    </row>
    <row r="396" spans="3:239" ht="15" hidden="1" customHeight="1" outlineLevel="1" x14ac:dyDescent="0.15">
      <c r="C396" t="str">
        <f t="shared" si="60"/>
        <v>R-515B</v>
      </c>
      <c r="D396" s="632" t="str">
        <f t="shared" si="61"/>
        <v>R-515B</v>
      </c>
      <c r="E396" s="633"/>
      <c r="F396" s="633"/>
      <c r="G396" s="633"/>
      <c r="H396" s="633"/>
      <c r="I396" s="633"/>
      <c r="J396" s="633"/>
      <c r="K396" s="634"/>
      <c r="L396" s="634"/>
      <c r="M396" s="27"/>
      <c r="N396" s="27"/>
      <c r="O396" s="622" t="str">
        <f t="shared" ref="O396:P396" si="111">IF($K$365=$D396,IF($K$366=O$374,IF($K$367=O$375,O314,"-"),"-"),"-")</f>
        <v>-</v>
      </c>
      <c r="P396" s="622" t="str">
        <f t="shared" si="111"/>
        <v>-</v>
      </c>
      <c r="Q396" s="1136" t="str">
        <f t="shared" ref="Q396" si="112">IF($K$365=$D396,IF($K$366=Q$374,IF($K$367=Q$375,Q314,"-"),"-"),"-")</f>
        <v>-</v>
      </c>
      <c r="R396" s="622" t="str">
        <f t="shared" si="63"/>
        <v>-</v>
      </c>
      <c r="S396" s="622" t="str">
        <f t="shared" si="63"/>
        <v>-</v>
      </c>
      <c r="T396" s="622" t="str">
        <f t="shared" si="63"/>
        <v>-</v>
      </c>
      <c r="U396" s="622" t="str">
        <f t="shared" si="63"/>
        <v>-</v>
      </c>
      <c r="V396" s="623"/>
      <c r="W396" s="622" t="str">
        <f t="shared" si="93"/>
        <v>-</v>
      </c>
      <c r="X396" s="622" t="str">
        <f t="shared" si="93"/>
        <v>-</v>
      </c>
      <c r="Y396" s="1136" t="str">
        <f t="shared" si="93"/>
        <v>-</v>
      </c>
      <c r="Z396" s="622" t="str">
        <f t="shared" si="93"/>
        <v>-</v>
      </c>
      <c r="AA396" s="622" t="str">
        <f t="shared" si="93"/>
        <v>-</v>
      </c>
      <c r="AB396" s="622" t="str">
        <f t="shared" si="93"/>
        <v>-</v>
      </c>
      <c r="AC396" s="622" t="str">
        <f t="shared" si="93"/>
        <v>-</v>
      </c>
      <c r="AD396" s="623"/>
      <c r="AE396" s="622" t="str">
        <f t="shared" si="94"/>
        <v>-</v>
      </c>
      <c r="AF396" s="622" t="str">
        <f t="shared" si="94"/>
        <v>-</v>
      </c>
      <c r="AG396" s="1136" t="str">
        <f t="shared" si="94"/>
        <v>-</v>
      </c>
      <c r="AH396" s="622" t="str">
        <f t="shared" si="94"/>
        <v>-</v>
      </c>
      <c r="AI396" s="622" t="str">
        <f t="shared" si="94"/>
        <v>-</v>
      </c>
      <c r="AJ396" s="622" t="str">
        <f t="shared" si="94"/>
        <v>-</v>
      </c>
      <c r="AK396" s="622" t="str">
        <f t="shared" si="94"/>
        <v>-</v>
      </c>
      <c r="AL396"/>
      <c r="AM396"/>
      <c r="AN396" s="622" t="str">
        <f t="shared" si="66"/>
        <v>-</v>
      </c>
      <c r="AO396" s="622" t="str">
        <f t="shared" si="67"/>
        <v>-</v>
      </c>
      <c r="AP396" s="1136" t="str">
        <f t="shared" si="68"/>
        <v>-</v>
      </c>
      <c r="AQ396" s="622" t="str">
        <f t="shared" si="69"/>
        <v>-</v>
      </c>
      <c r="AR396" s="622" t="str">
        <f t="shared" si="70"/>
        <v>-</v>
      </c>
      <c r="AS396" s="622" t="str">
        <f t="shared" si="71"/>
        <v>-</v>
      </c>
      <c r="AT396" s="622" t="str">
        <f t="shared" si="72"/>
        <v>-</v>
      </c>
      <c r="BE396"/>
      <c r="BL396"/>
      <c r="BM396"/>
      <c r="BN396"/>
      <c r="BO396"/>
      <c r="ED396" s="63"/>
      <c r="EE396" s="63"/>
      <c r="EF396" s="63"/>
      <c r="EG396" s="63"/>
      <c r="EH396" s="63"/>
      <c r="EI396" s="63"/>
      <c r="EJ396" s="63"/>
      <c r="EK396" s="63"/>
      <c r="EL396" s="63"/>
      <c r="EM396" s="63"/>
      <c r="EN396" s="63"/>
      <c r="EO396" s="63"/>
      <c r="EP396" s="63"/>
      <c r="EQ396" s="63"/>
      <c r="ER396" s="63"/>
      <c r="ES396" s="63"/>
      <c r="ET396" s="63"/>
      <c r="EU396" s="63"/>
      <c r="EV396" s="63"/>
      <c r="EW396" s="63"/>
      <c r="EX396" s="63"/>
      <c r="EY396" s="63"/>
      <c r="EZ396" s="63"/>
      <c r="FA396" s="63"/>
      <c r="FB396" s="63"/>
      <c r="FC396" s="63"/>
      <c r="FD396" s="63"/>
      <c r="FE396" s="63"/>
      <c r="FF396" s="63"/>
      <c r="FG396" s="63"/>
      <c r="FH396" s="63"/>
      <c r="FI396" s="63"/>
      <c r="FJ396" s="63"/>
      <c r="FK396" s="63"/>
      <c r="FL396" s="63"/>
      <c r="FM396" s="63"/>
      <c r="FN396" s="63"/>
      <c r="FO396" s="63"/>
      <c r="FP396" s="63"/>
      <c r="FQ396" s="63"/>
      <c r="FR396" s="63"/>
      <c r="FS396" s="63"/>
      <c r="FT396" s="63"/>
      <c r="FU396" s="63"/>
      <c r="FV396" s="63"/>
      <c r="FW396" s="63"/>
      <c r="FX396" s="63"/>
      <c r="FY396" s="63"/>
      <c r="FZ396" s="63"/>
      <c r="GA396" s="63"/>
      <c r="GB396" s="63"/>
      <c r="GC396" s="63"/>
      <c r="GD396" s="63"/>
      <c r="GE396" s="63"/>
      <c r="GF396" s="63"/>
      <c r="GG396" s="63"/>
      <c r="GH396" s="63"/>
      <c r="GI396" s="63"/>
      <c r="GJ396" s="63"/>
      <c r="GK396" s="63"/>
      <c r="GL396" s="63"/>
      <c r="GM396" s="63"/>
      <c r="GN396" s="63"/>
      <c r="GO396" s="63"/>
      <c r="GP396" s="63"/>
      <c r="GQ396" s="63"/>
      <c r="GR396" s="63"/>
      <c r="GS396" s="63"/>
      <c r="GT396" s="63"/>
      <c r="GU396" s="63"/>
      <c r="GV396" s="63"/>
      <c r="GW396" s="63"/>
      <c r="GX396" s="63"/>
      <c r="GY396" s="63"/>
      <c r="GZ396" s="63"/>
      <c r="HA396" s="63"/>
      <c r="HB396" s="63"/>
      <c r="HC396" s="63"/>
      <c r="HD396" s="63"/>
      <c r="HE396" s="63"/>
      <c r="HF396" s="63"/>
      <c r="HG396" s="63"/>
      <c r="HH396" s="63"/>
      <c r="HI396" s="63"/>
      <c r="HJ396" s="63"/>
      <c r="HK396" s="63"/>
      <c r="HL396" s="63"/>
      <c r="HM396" s="63"/>
      <c r="HN396" s="63"/>
      <c r="HO396" s="63"/>
      <c r="HP396" s="63"/>
      <c r="HQ396" s="63"/>
      <c r="HR396" s="63"/>
      <c r="HS396" s="63"/>
      <c r="HT396" s="63"/>
      <c r="HU396" s="63"/>
      <c r="HV396" s="63"/>
      <c r="HW396" s="63"/>
      <c r="HX396" s="63"/>
      <c r="HY396" s="63"/>
      <c r="HZ396" s="63"/>
      <c r="IA396" s="63"/>
      <c r="IB396" s="63"/>
      <c r="IC396" s="63"/>
      <c r="ID396" s="63"/>
      <c r="IE396" s="63"/>
    </row>
    <row r="397" spans="3:239" ht="15" hidden="1" customHeight="1" outlineLevel="1" x14ac:dyDescent="0.15">
      <c r="C397" t="str">
        <f t="shared" si="60"/>
        <v>R-717 (Ammoniak - NH3)</v>
      </c>
      <c r="D397" s="654" t="str">
        <f t="shared" si="61"/>
        <v>R-717 (Ammoniak - NH3)</v>
      </c>
      <c r="E397" s="636"/>
      <c r="F397" s="636"/>
      <c r="G397" s="636"/>
      <c r="H397" s="636"/>
      <c r="I397" s="636"/>
      <c r="J397" s="636"/>
      <c r="K397" s="634"/>
      <c r="L397" s="634"/>
      <c r="M397" s="27"/>
      <c r="N397" s="27"/>
      <c r="O397" s="622" t="str">
        <f t="shared" ref="O397:P397" si="113">IF($K$365=$D397,IF($K$366=O$374,IF($K$367=O$375,O315,"-"),"-"),"-")</f>
        <v>-</v>
      </c>
      <c r="P397" s="622" t="str">
        <f t="shared" si="113"/>
        <v>-</v>
      </c>
      <c r="Q397" s="1136" t="str">
        <f t="shared" ref="Q397" si="114">IF($K$365=$D397,IF($K$366=Q$374,IF($K$367=Q$375,Q315,"-"),"-"),"-")</f>
        <v>-</v>
      </c>
      <c r="R397" s="622" t="str">
        <f t="shared" si="63"/>
        <v>-</v>
      </c>
      <c r="S397" s="622" t="str">
        <f t="shared" si="63"/>
        <v>-</v>
      </c>
      <c r="T397" s="622" t="str">
        <f t="shared" si="63"/>
        <v>-</v>
      </c>
      <c r="U397" s="622" t="str">
        <f t="shared" si="63"/>
        <v>-</v>
      </c>
      <c r="V397" s="623"/>
      <c r="W397" s="622" t="str">
        <f t="shared" ref="W397:AC404" si="115">IF($K$365=$D397,IF($K$366=W$374,IF($K$367=W$375,W315,"-"),"-"),"-")</f>
        <v>-</v>
      </c>
      <c r="X397" s="622" t="str">
        <f t="shared" si="115"/>
        <v>-</v>
      </c>
      <c r="Y397" s="1136" t="str">
        <f t="shared" si="115"/>
        <v>-</v>
      </c>
      <c r="Z397" s="622" t="str">
        <f t="shared" si="115"/>
        <v>-</v>
      </c>
      <c r="AA397" s="622" t="str">
        <f t="shared" si="115"/>
        <v>-</v>
      </c>
      <c r="AB397" s="622" t="str">
        <f t="shared" si="115"/>
        <v>-</v>
      </c>
      <c r="AC397" s="622" t="str">
        <f t="shared" si="115"/>
        <v>-</v>
      </c>
      <c r="AD397" s="623"/>
      <c r="AE397" s="622" t="str">
        <f t="shared" ref="AE397:AK404" si="116">IF($K$365=$D397,IF($K$366=AE$374,IF($K$367=AE$375,AE315,"-"),"-"),"-")</f>
        <v>-</v>
      </c>
      <c r="AF397" s="622" t="str">
        <f t="shared" si="116"/>
        <v>-</v>
      </c>
      <c r="AG397" s="1136" t="str">
        <f t="shared" si="116"/>
        <v>-</v>
      </c>
      <c r="AH397" s="622" t="str">
        <f t="shared" si="116"/>
        <v>-</v>
      </c>
      <c r="AI397" s="622" t="str">
        <f t="shared" si="116"/>
        <v>-</v>
      </c>
      <c r="AJ397" s="622" t="str">
        <f t="shared" si="116"/>
        <v>-</v>
      </c>
      <c r="AK397" s="622" t="str">
        <f t="shared" si="116"/>
        <v>-</v>
      </c>
      <c r="AL397"/>
      <c r="AM397"/>
      <c r="AN397" s="622" t="str">
        <f t="shared" si="66"/>
        <v>-</v>
      </c>
      <c r="AO397" s="622" t="str">
        <f t="shared" si="67"/>
        <v>-</v>
      </c>
      <c r="AP397" s="1136" t="str">
        <f t="shared" si="68"/>
        <v>-</v>
      </c>
      <c r="AQ397" s="622" t="str">
        <f t="shared" si="69"/>
        <v>-</v>
      </c>
      <c r="AR397" s="622" t="str">
        <f t="shared" si="70"/>
        <v>-</v>
      </c>
      <c r="AS397" s="622" t="str">
        <f t="shared" si="71"/>
        <v>-</v>
      </c>
      <c r="AT397" s="622" t="str">
        <f t="shared" si="72"/>
        <v>-</v>
      </c>
      <c r="BE397"/>
      <c r="BL397"/>
      <c r="BM397"/>
      <c r="BN397"/>
      <c r="BO397"/>
      <c r="ED397" s="63"/>
      <c r="EE397" s="63"/>
      <c r="EF397" s="63"/>
      <c r="EG397" s="63"/>
      <c r="EH397" s="63"/>
      <c r="EI397" s="63"/>
      <c r="EJ397" s="63"/>
      <c r="EK397" s="63"/>
      <c r="EL397" s="63"/>
      <c r="EM397" s="63"/>
      <c r="EN397" s="63"/>
      <c r="EO397" s="63"/>
      <c r="EP397" s="63"/>
      <c r="EQ397" s="63"/>
      <c r="ER397" s="63"/>
      <c r="ES397" s="63"/>
      <c r="ET397" s="63"/>
      <c r="EU397" s="63"/>
      <c r="EV397" s="63"/>
      <c r="EW397" s="63"/>
      <c r="EX397" s="63"/>
      <c r="EY397" s="63"/>
      <c r="EZ397" s="63"/>
      <c r="FA397" s="63"/>
      <c r="FB397" s="63"/>
      <c r="FC397" s="63"/>
      <c r="FD397" s="63"/>
      <c r="FE397" s="63"/>
      <c r="FF397" s="63"/>
      <c r="FG397" s="63"/>
      <c r="FH397" s="63"/>
      <c r="FI397" s="63"/>
      <c r="FJ397" s="63"/>
      <c r="FK397" s="63"/>
      <c r="FL397" s="63"/>
      <c r="FM397" s="63"/>
      <c r="FN397" s="63"/>
      <c r="FO397" s="63"/>
      <c r="FP397" s="63"/>
      <c r="FQ397" s="63"/>
      <c r="FR397" s="63"/>
      <c r="FS397" s="63"/>
      <c r="FT397" s="63"/>
      <c r="FU397" s="63"/>
      <c r="FV397" s="63"/>
      <c r="FW397" s="63"/>
      <c r="FX397" s="63"/>
      <c r="FY397" s="63"/>
      <c r="FZ397" s="63"/>
      <c r="GA397" s="63"/>
      <c r="GB397" s="63"/>
      <c r="GC397" s="63"/>
      <c r="GD397" s="63"/>
      <c r="GE397" s="63"/>
      <c r="GF397" s="63"/>
      <c r="GG397" s="63"/>
      <c r="GH397" s="63"/>
      <c r="GI397" s="63"/>
      <c r="GJ397" s="63"/>
      <c r="GK397" s="63"/>
      <c r="GL397" s="63"/>
      <c r="GM397" s="63"/>
      <c r="GN397" s="63"/>
      <c r="GO397" s="63"/>
      <c r="GP397" s="63"/>
      <c r="GQ397" s="63"/>
      <c r="GR397" s="63"/>
      <c r="GS397" s="63"/>
      <c r="GT397" s="63"/>
      <c r="GU397" s="63"/>
      <c r="GV397" s="63"/>
      <c r="GW397" s="63"/>
      <c r="GX397" s="63"/>
      <c r="GY397" s="63"/>
      <c r="GZ397" s="63"/>
      <c r="HA397" s="63"/>
      <c r="HB397" s="63"/>
      <c r="HC397" s="63"/>
      <c r="HD397" s="63"/>
      <c r="HE397" s="63"/>
      <c r="HF397" s="63"/>
      <c r="HG397" s="63"/>
      <c r="HH397" s="63"/>
      <c r="HI397" s="63"/>
      <c r="HJ397" s="63"/>
      <c r="HK397" s="63"/>
      <c r="HL397" s="63"/>
      <c r="HM397" s="63"/>
      <c r="HN397" s="63"/>
      <c r="HO397" s="63"/>
      <c r="HP397" s="63"/>
      <c r="HQ397" s="63"/>
      <c r="HR397" s="63"/>
      <c r="HS397" s="63"/>
      <c r="HT397" s="63"/>
      <c r="HU397" s="63"/>
      <c r="HV397" s="63"/>
      <c r="HW397" s="63"/>
      <c r="HX397" s="63"/>
      <c r="HY397" s="63"/>
      <c r="HZ397" s="63"/>
      <c r="IA397" s="63"/>
      <c r="IB397" s="63"/>
      <c r="IC397" s="63"/>
      <c r="ID397" s="63"/>
      <c r="IE397" s="63"/>
    </row>
    <row r="398" spans="3:239" ht="15" hidden="1" customHeight="1" outlineLevel="1" x14ac:dyDescent="0.15">
      <c r="C398" t="str">
        <f t="shared" si="60"/>
        <v>R-723</v>
      </c>
      <c r="D398" s="655" t="str">
        <f t="shared" si="61"/>
        <v>R-723</v>
      </c>
      <c r="E398" s="637"/>
      <c r="F398" s="637"/>
      <c r="G398" s="637"/>
      <c r="H398" s="637"/>
      <c r="I398" s="637"/>
      <c r="J398" s="637"/>
      <c r="K398" s="634"/>
      <c r="L398" s="634"/>
      <c r="M398" s="27"/>
      <c r="N398" s="27"/>
      <c r="O398" s="622" t="str">
        <f t="shared" ref="O398:P398" si="117">IF($K$365=$D398,IF($K$366=O$374,IF($K$367=O$375,O316,"-"),"-"),"-")</f>
        <v>-</v>
      </c>
      <c r="P398" s="622" t="str">
        <f t="shared" si="117"/>
        <v>-</v>
      </c>
      <c r="Q398" s="1136" t="str">
        <f t="shared" ref="Q398" si="118">IF($K$365=$D398,IF($K$366=Q$374,IF($K$367=Q$375,Q316,"-"),"-"),"-")</f>
        <v>-</v>
      </c>
      <c r="R398" s="622" t="str">
        <f t="shared" si="63"/>
        <v>-</v>
      </c>
      <c r="S398" s="622" t="str">
        <f t="shared" si="63"/>
        <v>-</v>
      </c>
      <c r="T398" s="622" t="str">
        <f t="shared" si="63"/>
        <v>-</v>
      </c>
      <c r="U398" s="622" t="str">
        <f t="shared" si="63"/>
        <v>-</v>
      </c>
      <c r="V398" s="623"/>
      <c r="W398" s="622" t="str">
        <f t="shared" si="115"/>
        <v>-</v>
      </c>
      <c r="X398" s="622" t="str">
        <f t="shared" si="115"/>
        <v>-</v>
      </c>
      <c r="Y398" s="1136" t="str">
        <f t="shared" si="115"/>
        <v>-</v>
      </c>
      <c r="Z398" s="622" t="str">
        <f t="shared" si="115"/>
        <v>-</v>
      </c>
      <c r="AA398" s="622" t="str">
        <f t="shared" si="115"/>
        <v>-</v>
      </c>
      <c r="AB398" s="622" t="str">
        <f t="shared" si="115"/>
        <v>-</v>
      </c>
      <c r="AC398" s="622" t="str">
        <f t="shared" si="115"/>
        <v>-</v>
      </c>
      <c r="AD398" s="623"/>
      <c r="AE398" s="622" t="str">
        <f t="shared" si="116"/>
        <v>-</v>
      </c>
      <c r="AF398" s="622" t="str">
        <f t="shared" si="116"/>
        <v>-</v>
      </c>
      <c r="AG398" s="1136" t="str">
        <f t="shared" si="116"/>
        <v>-</v>
      </c>
      <c r="AH398" s="622" t="str">
        <f t="shared" si="116"/>
        <v>-</v>
      </c>
      <c r="AI398" s="622" t="str">
        <f t="shared" si="116"/>
        <v>-</v>
      </c>
      <c r="AJ398" s="622" t="str">
        <f t="shared" si="116"/>
        <v>-</v>
      </c>
      <c r="AK398" s="622" t="str">
        <f t="shared" si="116"/>
        <v>-</v>
      </c>
      <c r="AL398"/>
      <c r="AM398"/>
      <c r="AN398" s="622" t="str">
        <f t="shared" si="66"/>
        <v>-</v>
      </c>
      <c r="AO398" s="622" t="str">
        <f t="shared" si="67"/>
        <v>-</v>
      </c>
      <c r="AP398" s="1136" t="str">
        <f t="shared" si="68"/>
        <v>-</v>
      </c>
      <c r="AQ398" s="622" t="str">
        <f t="shared" si="69"/>
        <v>-</v>
      </c>
      <c r="AR398" s="622" t="str">
        <f t="shared" si="70"/>
        <v>-</v>
      </c>
      <c r="AS398" s="622" t="str">
        <f t="shared" si="71"/>
        <v>-</v>
      </c>
      <c r="AT398" s="622" t="str">
        <f t="shared" si="72"/>
        <v>-</v>
      </c>
      <c r="BE398"/>
      <c r="BL398"/>
      <c r="BM398"/>
      <c r="BN398"/>
      <c r="BO398"/>
      <c r="ED398" s="63"/>
      <c r="EE398" s="63"/>
      <c r="EF398" s="63"/>
      <c r="EG398" s="63"/>
      <c r="EH398" s="63"/>
      <c r="EI398" s="63"/>
      <c r="EJ398" s="63"/>
      <c r="EK398" s="63"/>
      <c r="EL398" s="63"/>
      <c r="EM398" s="63"/>
      <c r="EN398" s="63"/>
      <c r="EO398" s="63"/>
      <c r="EP398" s="63"/>
      <c r="EQ398" s="63"/>
      <c r="ER398" s="63"/>
      <c r="ES398" s="63"/>
      <c r="ET398" s="63"/>
      <c r="EU398" s="63"/>
      <c r="EV398" s="63"/>
      <c r="EW398" s="63"/>
      <c r="EX398" s="63"/>
      <c r="EY398" s="63"/>
      <c r="EZ398" s="63"/>
      <c r="FA398" s="63"/>
      <c r="FB398" s="63"/>
      <c r="FC398" s="63"/>
      <c r="FD398" s="63"/>
      <c r="FE398" s="63"/>
      <c r="FF398" s="63"/>
      <c r="FG398" s="63"/>
      <c r="FH398" s="63"/>
      <c r="FI398" s="63"/>
      <c r="FJ398" s="63"/>
      <c r="FK398" s="63"/>
      <c r="FL398" s="63"/>
      <c r="FM398" s="63"/>
      <c r="FN398" s="63"/>
      <c r="FO398" s="63"/>
      <c r="FP398" s="63"/>
      <c r="FQ398" s="63"/>
      <c r="FR398" s="63"/>
      <c r="FS398" s="63"/>
      <c r="FT398" s="63"/>
      <c r="FU398" s="63"/>
      <c r="FV398" s="63"/>
      <c r="FW398" s="63"/>
      <c r="FX398" s="63"/>
      <c r="FY398" s="63"/>
      <c r="FZ398" s="63"/>
      <c r="GA398" s="63"/>
      <c r="GB398" s="63"/>
      <c r="GC398" s="63"/>
      <c r="GD398" s="63"/>
      <c r="GE398" s="63"/>
      <c r="GF398" s="63"/>
      <c r="GG398" s="63"/>
      <c r="GH398" s="63"/>
      <c r="GI398" s="63"/>
      <c r="GJ398" s="63"/>
      <c r="GK398" s="63"/>
      <c r="GL398" s="63"/>
      <c r="GM398" s="63"/>
      <c r="GN398" s="63"/>
      <c r="GO398" s="63"/>
      <c r="GP398" s="63"/>
      <c r="GQ398" s="63"/>
      <c r="GR398" s="63"/>
      <c r="GS398" s="63"/>
      <c r="GT398" s="63"/>
      <c r="GU398" s="63"/>
      <c r="GV398" s="63"/>
      <c r="GW398" s="63"/>
      <c r="GX398" s="63"/>
      <c r="GY398" s="63"/>
      <c r="GZ398" s="63"/>
      <c r="HA398" s="63"/>
      <c r="HB398" s="63"/>
      <c r="HC398" s="63"/>
      <c r="HD398" s="63"/>
      <c r="HE398" s="63"/>
      <c r="HF398" s="63"/>
      <c r="HG398" s="63"/>
      <c r="HH398" s="63"/>
      <c r="HI398" s="63"/>
      <c r="HJ398" s="63"/>
      <c r="HK398" s="63"/>
      <c r="HL398" s="63"/>
      <c r="HM398" s="63"/>
      <c r="HN398" s="63"/>
      <c r="HO398" s="63"/>
      <c r="HP398" s="63"/>
      <c r="HQ398" s="63"/>
      <c r="HR398" s="63"/>
      <c r="HS398" s="63"/>
      <c r="HT398" s="63"/>
      <c r="HU398" s="63"/>
      <c r="HV398" s="63"/>
      <c r="HW398" s="63"/>
      <c r="HX398" s="63"/>
      <c r="HY398" s="63"/>
      <c r="HZ398" s="63"/>
      <c r="IA398" s="63"/>
      <c r="IB398" s="63"/>
      <c r="IC398" s="63"/>
      <c r="ID398" s="63"/>
      <c r="IE398" s="63"/>
    </row>
    <row r="399" spans="3:239" ht="15" hidden="1" customHeight="1" outlineLevel="1" x14ac:dyDescent="0.15">
      <c r="C399" t="str">
        <f t="shared" si="60"/>
        <v>R-744  (CO2)</v>
      </c>
      <c r="D399" s="656" t="str">
        <f t="shared" si="61"/>
        <v>R-744  (CO2)</v>
      </c>
      <c r="E399" s="638"/>
      <c r="F399" s="638"/>
      <c r="G399" s="638"/>
      <c r="H399" s="638"/>
      <c r="I399" s="638"/>
      <c r="J399" s="638"/>
      <c r="K399" s="634"/>
      <c r="L399" s="634"/>
      <c r="M399" s="27"/>
      <c r="N399" s="27"/>
      <c r="O399" s="622" t="str">
        <f t="shared" ref="O399:P399" si="119">IF($K$365=$D399,IF($K$366=O$374,IF($K$367=O$375,O317,"-"),"-"),"-")</f>
        <v>-</v>
      </c>
      <c r="P399" s="622" t="str">
        <f t="shared" si="119"/>
        <v>-</v>
      </c>
      <c r="Q399" s="1136" t="str">
        <f t="shared" ref="Q399" si="120">IF($K$365=$D399,IF($K$366=Q$374,IF($K$367=Q$375,Q317,"-"),"-"),"-")</f>
        <v>-</v>
      </c>
      <c r="R399" s="622" t="str">
        <f t="shared" si="63"/>
        <v>-</v>
      </c>
      <c r="S399" s="622" t="str">
        <f t="shared" si="63"/>
        <v>-</v>
      </c>
      <c r="T399" s="622" t="str">
        <f t="shared" si="63"/>
        <v>-</v>
      </c>
      <c r="U399" s="622" t="str">
        <f t="shared" si="63"/>
        <v>-</v>
      </c>
      <c r="V399" s="623"/>
      <c r="W399" s="622" t="str">
        <f t="shared" si="115"/>
        <v>-</v>
      </c>
      <c r="X399" s="622" t="str">
        <f t="shared" si="115"/>
        <v>-</v>
      </c>
      <c r="Y399" s="1136" t="str">
        <f t="shared" si="115"/>
        <v>-</v>
      </c>
      <c r="Z399" s="622" t="str">
        <f t="shared" si="115"/>
        <v>-</v>
      </c>
      <c r="AA399" s="622" t="str">
        <f t="shared" si="115"/>
        <v>-</v>
      </c>
      <c r="AB399" s="622" t="str">
        <f t="shared" si="115"/>
        <v>-</v>
      </c>
      <c r="AC399" s="622" t="str">
        <f t="shared" si="115"/>
        <v>-</v>
      </c>
      <c r="AD399" s="623"/>
      <c r="AE399" s="622" t="str">
        <f t="shared" si="116"/>
        <v>-</v>
      </c>
      <c r="AF399" s="622" t="str">
        <f t="shared" si="116"/>
        <v>-</v>
      </c>
      <c r="AG399" s="1136" t="str">
        <f t="shared" si="116"/>
        <v>-</v>
      </c>
      <c r="AH399" s="622" t="str">
        <f t="shared" si="116"/>
        <v>-</v>
      </c>
      <c r="AI399" s="622" t="str">
        <f t="shared" si="116"/>
        <v>-</v>
      </c>
      <c r="AJ399" s="622" t="str">
        <f t="shared" si="116"/>
        <v>-</v>
      </c>
      <c r="AK399" s="622" t="str">
        <f t="shared" si="116"/>
        <v>-</v>
      </c>
      <c r="AL399"/>
      <c r="AM399"/>
      <c r="AN399" s="622" t="str">
        <f t="shared" si="66"/>
        <v>-</v>
      </c>
      <c r="AO399" s="622" t="str">
        <f t="shared" si="67"/>
        <v>-</v>
      </c>
      <c r="AP399" s="1136" t="str">
        <f t="shared" si="68"/>
        <v>-</v>
      </c>
      <c r="AQ399" s="622" t="str">
        <f t="shared" si="69"/>
        <v>-</v>
      </c>
      <c r="AR399" s="622" t="str">
        <f t="shared" si="70"/>
        <v>-</v>
      </c>
      <c r="AS399" s="622" t="str">
        <f t="shared" si="71"/>
        <v>-</v>
      </c>
      <c r="AT399" s="622" t="str">
        <f t="shared" si="72"/>
        <v>-</v>
      </c>
      <c r="BE399"/>
      <c r="BL399"/>
      <c r="BM399"/>
      <c r="BN399"/>
      <c r="BO399"/>
      <c r="ED399" s="63"/>
      <c r="EE399" s="63"/>
      <c r="EF399" s="63"/>
      <c r="EG399" s="63"/>
      <c r="EH399" s="63"/>
      <c r="EI399" s="63"/>
      <c r="EJ399" s="63"/>
      <c r="EK399" s="63"/>
      <c r="EL399" s="63"/>
      <c r="EM399" s="63"/>
      <c r="EN399" s="63"/>
      <c r="EO399" s="63"/>
      <c r="EP399" s="63"/>
      <c r="EQ399" s="63"/>
      <c r="ER399" s="63"/>
      <c r="ES399" s="63"/>
      <c r="ET399" s="63"/>
      <c r="EU399" s="63"/>
      <c r="EV399" s="63"/>
      <c r="EW399" s="63"/>
      <c r="EX399" s="63"/>
      <c r="EY399" s="63"/>
      <c r="EZ399" s="63"/>
      <c r="FA399" s="63"/>
      <c r="FB399" s="63"/>
      <c r="FC399" s="63"/>
      <c r="FD399" s="63"/>
      <c r="FE399" s="63"/>
      <c r="FF399" s="63"/>
      <c r="FG399" s="63"/>
      <c r="FH399" s="63"/>
      <c r="FI399" s="63"/>
      <c r="FJ399" s="63"/>
      <c r="FK399" s="63"/>
      <c r="FL399" s="63"/>
      <c r="FM399" s="63"/>
      <c r="FN399" s="63"/>
      <c r="FO399" s="63"/>
      <c r="FP399" s="63"/>
      <c r="FQ399" s="63"/>
      <c r="FR399" s="63"/>
      <c r="FS399" s="63"/>
      <c r="FT399" s="63"/>
      <c r="FU399" s="63"/>
      <c r="FV399" s="63"/>
      <c r="FW399" s="63"/>
      <c r="FX399" s="63"/>
      <c r="FY399" s="63"/>
      <c r="FZ399" s="63"/>
      <c r="GA399" s="63"/>
      <c r="GB399" s="63"/>
      <c r="GC399" s="63"/>
      <c r="GD399" s="63"/>
      <c r="GE399" s="63"/>
      <c r="GF399" s="63"/>
      <c r="GG399" s="63"/>
      <c r="GH399" s="63"/>
      <c r="GI399" s="63"/>
      <c r="GJ399" s="63"/>
      <c r="GK399" s="63"/>
      <c r="GL399" s="63"/>
      <c r="GM399" s="63"/>
      <c r="GN399" s="63"/>
      <c r="GO399" s="63"/>
      <c r="GP399" s="63"/>
      <c r="GQ399" s="63"/>
      <c r="GR399" s="63"/>
      <c r="GS399" s="63"/>
      <c r="GT399" s="63"/>
      <c r="GU399" s="63"/>
      <c r="GV399" s="63"/>
      <c r="GW399" s="63"/>
      <c r="GX399" s="63"/>
      <c r="GY399" s="63"/>
      <c r="GZ399" s="63"/>
      <c r="HA399" s="63"/>
      <c r="HB399" s="63"/>
      <c r="HC399" s="63"/>
      <c r="HD399" s="63"/>
      <c r="HE399" s="63"/>
      <c r="HF399" s="63"/>
      <c r="HG399" s="63"/>
      <c r="HH399" s="63"/>
      <c r="HI399" s="63"/>
      <c r="HJ399" s="63"/>
      <c r="HK399" s="63"/>
      <c r="HL399" s="63"/>
      <c r="HM399" s="63"/>
      <c r="HN399" s="63"/>
      <c r="HO399" s="63"/>
      <c r="HP399" s="63"/>
      <c r="HQ399" s="63"/>
      <c r="HR399" s="63"/>
      <c r="HS399" s="63"/>
      <c r="HT399" s="63"/>
      <c r="HU399" s="63"/>
      <c r="HV399" s="63"/>
      <c r="HW399" s="63"/>
      <c r="HX399" s="63"/>
      <c r="HY399" s="63"/>
      <c r="HZ399" s="63"/>
      <c r="IA399" s="63"/>
      <c r="IB399" s="63"/>
      <c r="IC399" s="63"/>
      <c r="ID399" s="63"/>
      <c r="IE399" s="63"/>
    </row>
    <row r="400" spans="3:239" ht="15" hidden="1" customHeight="1" outlineLevel="1" x14ac:dyDescent="0.15">
      <c r="C400" t="str">
        <f t="shared" si="60"/>
        <v>R-1270 (Propen)</v>
      </c>
      <c r="D400" s="649" t="str">
        <f t="shared" si="61"/>
        <v>R-1270 (Propen)</v>
      </c>
      <c r="E400" s="651"/>
      <c r="F400" s="651"/>
      <c r="G400" s="651"/>
      <c r="H400" s="651"/>
      <c r="I400" s="651"/>
      <c r="J400" s="651"/>
      <c r="K400" s="634"/>
      <c r="L400" s="634"/>
      <c r="M400" s="27"/>
      <c r="N400" s="27"/>
      <c r="O400" s="622" t="str">
        <f t="shared" ref="O400:P400" si="121">IF($K$365=$D400,IF($K$366=O$374,IF($K$367=O$375,O318,"-"),"-"),"-")</f>
        <v>-</v>
      </c>
      <c r="P400" s="622" t="str">
        <f t="shared" si="121"/>
        <v>-</v>
      </c>
      <c r="Q400" s="1136" t="str">
        <f t="shared" ref="Q400" si="122">IF($K$365=$D400,IF($K$366=Q$374,IF($K$367=Q$375,Q318,"-"),"-"),"-")</f>
        <v>-</v>
      </c>
      <c r="R400" s="622" t="str">
        <f t="shared" si="63"/>
        <v>-</v>
      </c>
      <c r="S400" s="622" t="str">
        <f t="shared" si="63"/>
        <v>-</v>
      </c>
      <c r="T400" s="622" t="str">
        <f t="shared" si="63"/>
        <v>-</v>
      </c>
      <c r="U400" s="622" t="str">
        <f t="shared" si="63"/>
        <v>-</v>
      </c>
      <c r="V400" s="623"/>
      <c r="W400" s="622" t="str">
        <f t="shared" si="115"/>
        <v>-</v>
      </c>
      <c r="X400" s="622" t="str">
        <f t="shared" si="115"/>
        <v>-</v>
      </c>
      <c r="Y400" s="1136" t="str">
        <f t="shared" si="115"/>
        <v>-</v>
      </c>
      <c r="Z400" s="622" t="str">
        <f t="shared" si="115"/>
        <v>-</v>
      </c>
      <c r="AA400" s="622" t="str">
        <f t="shared" si="115"/>
        <v>-</v>
      </c>
      <c r="AB400" s="622" t="str">
        <f t="shared" si="115"/>
        <v>-</v>
      </c>
      <c r="AC400" s="622" t="str">
        <f t="shared" si="115"/>
        <v>-</v>
      </c>
      <c r="AD400" s="623"/>
      <c r="AE400" s="622" t="str">
        <f t="shared" si="116"/>
        <v>-</v>
      </c>
      <c r="AF400" s="622" t="str">
        <f t="shared" si="116"/>
        <v>-</v>
      </c>
      <c r="AG400" s="1136" t="str">
        <f t="shared" si="116"/>
        <v>-</v>
      </c>
      <c r="AH400" s="622" t="str">
        <f t="shared" si="116"/>
        <v>-</v>
      </c>
      <c r="AI400" s="622" t="str">
        <f t="shared" si="116"/>
        <v>-</v>
      </c>
      <c r="AJ400" s="622" t="str">
        <f t="shared" si="116"/>
        <v>-</v>
      </c>
      <c r="AK400" s="622" t="str">
        <f t="shared" si="116"/>
        <v>-</v>
      </c>
      <c r="AL400"/>
      <c r="AM400"/>
      <c r="AN400" s="622" t="str">
        <f t="shared" si="66"/>
        <v>-</v>
      </c>
      <c r="AO400" s="622" t="str">
        <f t="shared" si="67"/>
        <v>-</v>
      </c>
      <c r="AP400" s="1136" t="str">
        <f t="shared" si="68"/>
        <v>-</v>
      </c>
      <c r="AQ400" s="622" t="str">
        <f t="shared" si="69"/>
        <v>-</v>
      </c>
      <c r="AR400" s="622" t="str">
        <f t="shared" si="70"/>
        <v>-</v>
      </c>
      <c r="AS400" s="622" t="str">
        <f t="shared" si="71"/>
        <v>-</v>
      </c>
      <c r="AT400" s="622" t="str">
        <f t="shared" si="72"/>
        <v>-</v>
      </c>
      <c r="BE400"/>
      <c r="BL400"/>
      <c r="BM400"/>
      <c r="BN400"/>
      <c r="BO400"/>
      <c r="ED400" s="63"/>
      <c r="EE400" s="63"/>
      <c r="EF400" s="63"/>
      <c r="EG400" s="63"/>
      <c r="EH400" s="63"/>
      <c r="EI400" s="63"/>
      <c r="EJ400" s="63"/>
      <c r="EK400" s="63"/>
      <c r="EL400" s="63"/>
      <c r="EM400" s="63"/>
      <c r="EN400" s="63"/>
      <c r="EO400" s="63"/>
      <c r="EP400" s="63"/>
      <c r="EQ400" s="63"/>
      <c r="ER400" s="63"/>
      <c r="ES400" s="63"/>
      <c r="ET400" s="63"/>
      <c r="EU400" s="63"/>
      <c r="EV400" s="63"/>
      <c r="EW400" s="63"/>
      <c r="EX400" s="63"/>
      <c r="EY400" s="63"/>
      <c r="EZ400" s="63"/>
      <c r="FA400" s="63"/>
      <c r="FB400" s="63"/>
      <c r="FC400" s="63"/>
      <c r="FD400" s="63"/>
      <c r="FE400" s="63"/>
      <c r="FF400" s="63"/>
      <c r="FG400" s="63"/>
      <c r="FH400" s="63"/>
      <c r="FI400" s="63"/>
      <c r="FJ400" s="63"/>
      <c r="FK400" s="63"/>
      <c r="FL400" s="63"/>
      <c r="FM400" s="63"/>
      <c r="FN400" s="63"/>
      <c r="FO400" s="63"/>
      <c r="FP400" s="63"/>
      <c r="FQ400" s="63"/>
      <c r="FR400" s="63"/>
      <c r="FS400" s="63"/>
      <c r="FT400" s="63"/>
      <c r="FU400" s="63"/>
      <c r="FV400" s="63"/>
      <c r="FW400" s="63"/>
      <c r="FX400" s="63"/>
      <c r="FY400" s="63"/>
      <c r="FZ400" s="63"/>
      <c r="GA400" s="63"/>
      <c r="GB400" s="63"/>
      <c r="GC400" s="63"/>
      <c r="GD400" s="63"/>
      <c r="GE400" s="63"/>
      <c r="GF400" s="63"/>
      <c r="GG400" s="63"/>
      <c r="GH400" s="63"/>
      <c r="GI400" s="63"/>
      <c r="GJ400" s="63"/>
      <c r="GK400" s="63"/>
      <c r="GL400" s="63"/>
      <c r="GM400" s="63"/>
      <c r="GN400" s="63"/>
      <c r="GO400" s="63"/>
      <c r="GP400" s="63"/>
      <c r="GQ400" s="63"/>
      <c r="GR400" s="63"/>
      <c r="GS400" s="63"/>
      <c r="GT400" s="63"/>
      <c r="GU400" s="63"/>
      <c r="GV400" s="63"/>
      <c r="GW400" s="63"/>
      <c r="GX400" s="63"/>
      <c r="GY400" s="63"/>
      <c r="GZ400" s="63"/>
      <c r="HA400" s="63"/>
      <c r="HB400" s="63"/>
      <c r="HC400" s="63"/>
      <c r="HD400" s="63"/>
      <c r="HE400" s="63"/>
      <c r="HF400" s="63"/>
      <c r="HG400" s="63"/>
      <c r="HH400" s="63"/>
      <c r="HI400" s="63"/>
      <c r="HJ400" s="63"/>
      <c r="HK400" s="63"/>
      <c r="HL400" s="63"/>
      <c r="HM400" s="63"/>
      <c r="HN400" s="63"/>
      <c r="HO400" s="63"/>
      <c r="HP400" s="63"/>
      <c r="HQ400" s="63"/>
      <c r="HR400" s="63"/>
      <c r="HS400" s="63"/>
      <c r="HT400" s="63"/>
      <c r="HU400" s="63"/>
      <c r="HV400" s="63"/>
      <c r="HW400" s="63"/>
      <c r="HX400" s="63"/>
      <c r="HY400" s="63"/>
      <c r="HZ400" s="63"/>
      <c r="IA400" s="63"/>
      <c r="IB400" s="63"/>
      <c r="IC400" s="63"/>
      <c r="ID400" s="63"/>
      <c r="IE400" s="63"/>
    </row>
    <row r="401" spans="3:239" ht="15" hidden="1" customHeight="1" outlineLevel="1" x14ac:dyDescent="0.15">
      <c r="C401" t="str">
        <f t="shared" si="60"/>
        <v>R-1233zd(E)</v>
      </c>
      <c r="D401" s="632" t="str">
        <f t="shared" si="61"/>
        <v>R-1233zd(E)</v>
      </c>
      <c r="E401" s="633"/>
      <c r="F401" s="633"/>
      <c r="G401" s="633"/>
      <c r="H401" s="633"/>
      <c r="I401" s="633"/>
      <c r="J401" s="633"/>
      <c r="K401" s="634"/>
      <c r="L401" s="634"/>
      <c r="M401" s="27"/>
      <c r="N401" s="27"/>
      <c r="O401" s="622" t="str">
        <f t="shared" ref="O401" si="123">IF($K$365=$D401,IF($K$366=O$374,IF($K$367=O$375,O319,"-"),"-"),"-")</f>
        <v>-</v>
      </c>
      <c r="P401" s="622" t="str">
        <f>IF($K$365=$D401,IF($K$366=P$374,IF($K$367=P$375,P319,"-"),"-"),"-")</f>
        <v>-</v>
      </c>
      <c r="Q401" s="1136" t="str">
        <f>IF($K$365=$D401,IF($K$366=Q$374,IF($K$367=Q$375,Q319,"-"),"-"),"-")</f>
        <v>-</v>
      </c>
      <c r="R401" s="622" t="str">
        <f t="shared" si="63"/>
        <v>-</v>
      </c>
      <c r="S401" s="622" t="str">
        <f t="shared" si="63"/>
        <v>-</v>
      </c>
      <c r="T401" s="622" t="str">
        <f t="shared" si="63"/>
        <v>-</v>
      </c>
      <c r="U401" s="622" t="str">
        <f t="shared" si="63"/>
        <v>-</v>
      </c>
      <c r="V401" s="623"/>
      <c r="W401" s="622" t="str">
        <f t="shared" si="115"/>
        <v>-</v>
      </c>
      <c r="X401" s="622" t="str">
        <f t="shared" si="115"/>
        <v>-</v>
      </c>
      <c r="Y401" s="1136" t="str">
        <f t="shared" si="115"/>
        <v>-</v>
      </c>
      <c r="Z401" s="622" t="str">
        <f t="shared" si="115"/>
        <v>-</v>
      </c>
      <c r="AA401" s="622" t="str">
        <f t="shared" si="115"/>
        <v>-</v>
      </c>
      <c r="AB401" s="622" t="str">
        <f t="shared" si="115"/>
        <v>-</v>
      </c>
      <c r="AC401" s="622" t="str">
        <f t="shared" si="115"/>
        <v>-</v>
      </c>
      <c r="AD401" s="623"/>
      <c r="AE401" s="622" t="str">
        <f t="shared" si="116"/>
        <v>-</v>
      </c>
      <c r="AF401" s="622" t="str">
        <f t="shared" si="116"/>
        <v>-</v>
      </c>
      <c r="AG401" s="1136" t="str">
        <f t="shared" si="116"/>
        <v>-</v>
      </c>
      <c r="AH401" s="622" t="str">
        <f t="shared" si="116"/>
        <v>-</v>
      </c>
      <c r="AI401" s="622" t="str">
        <f t="shared" si="116"/>
        <v>-</v>
      </c>
      <c r="AJ401" s="622" t="str">
        <f t="shared" si="116"/>
        <v>-</v>
      </c>
      <c r="AK401" s="622" t="str">
        <f t="shared" si="116"/>
        <v>-</v>
      </c>
      <c r="AL401"/>
      <c r="AM401"/>
      <c r="AN401" s="622" t="str">
        <f t="shared" si="66"/>
        <v>-</v>
      </c>
      <c r="AO401" s="622" t="str">
        <f t="shared" si="67"/>
        <v>-</v>
      </c>
      <c r="AP401" s="1136" t="str">
        <f t="shared" si="68"/>
        <v>-</v>
      </c>
      <c r="AQ401" s="622" t="str">
        <f t="shared" si="69"/>
        <v>-</v>
      </c>
      <c r="AR401" s="622" t="str">
        <f t="shared" si="70"/>
        <v>-</v>
      </c>
      <c r="AS401" s="622" t="str">
        <f t="shared" si="71"/>
        <v>-</v>
      </c>
      <c r="AT401" s="622" t="str">
        <f t="shared" si="72"/>
        <v>-</v>
      </c>
      <c r="BE401"/>
      <c r="BL401"/>
      <c r="BM401"/>
      <c r="BN401"/>
      <c r="BO401"/>
      <c r="ED401" s="63"/>
      <c r="EE401" s="63"/>
      <c r="EF401" s="63"/>
      <c r="EG401" s="63"/>
      <c r="EH401" s="63"/>
      <c r="EI401" s="63"/>
      <c r="EJ401" s="63"/>
      <c r="EK401" s="63"/>
      <c r="EL401" s="63"/>
      <c r="EM401" s="63"/>
      <c r="EN401" s="63"/>
      <c r="EO401" s="63"/>
      <c r="EP401" s="63"/>
      <c r="EQ401" s="63"/>
      <c r="ER401" s="63"/>
      <c r="ES401" s="63"/>
      <c r="ET401" s="63"/>
      <c r="EU401" s="63"/>
      <c r="EV401" s="63"/>
      <c r="EW401" s="63"/>
      <c r="EX401" s="63"/>
      <c r="EY401" s="63"/>
      <c r="EZ401" s="63"/>
      <c r="FA401" s="63"/>
      <c r="FB401" s="63"/>
      <c r="FC401" s="63"/>
      <c r="FD401" s="63"/>
      <c r="FE401" s="63"/>
      <c r="FF401" s="63"/>
      <c r="FG401" s="63"/>
      <c r="FH401" s="63"/>
      <c r="FI401" s="63"/>
      <c r="FJ401" s="63"/>
      <c r="FK401" s="63"/>
      <c r="FL401" s="63"/>
      <c r="FM401" s="63"/>
      <c r="FN401" s="63"/>
      <c r="FO401" s="63"/>
      <c r="FP401" s="63"/>
      <c r="FQ401" s="63"/>
      <c r="FR401" s="63"/>
      <c r="FS401" s="63"/>
      <c r="FT401" s="63"/>
      <c r="FU401" s="63"/>
      <c r="FV401" s="63"/>
      <c r="FW401" s="63"/>
      <c r="FX401" s="63"/>
      <c r="FY401" s="63"/>
      <c r="FZ401" s="63"/>
      <c r="GA401" s="63"/>
      <c r="GB401" s="63"/>
      <c r="GC401" s="63"/>
      <c r="GD401" s="63"/>
      <c r="GE401" s="63"/>
      <c r="GF401" s="63"/>
      <c r="GG401" s="63"/>
      <c r="GH401" s="63"/>
      <c r="GI401" s="63"/>
      <c r="GJ401" s="63"/>
      <c r="GK401" s="63"/>
      <c r="GL401" s="63"/>
      <c r="GM401" s="63"/>
      <c r="GN401" s="63"/>
      <c r="GO401" s="63"/>
      <c r="GP401" s="63"/>
      <c r="GQ401" s="63"/>
      <c r="GR401" s="63"/>
      <c r="GS401" s="63"/>
      <c r="GT401" s="63"/>
      <c r="GU401" s="63"/>
      <c r="GV401" s="63"/>
      <c r="GW401" s="63"/>
      <c r="GX401" s="63"/>
      <c r="GY401" s="63"/>
      <c r="GZ401" s="63"/>
      <c r="HA401" s="63"/>
      <c r="HB401" s="63"/>
      <c r="HC401" s="63"/>
      <c r="HD401" s="63"/>
      <c r="HE401" s="63"/>
      <c r="HF401" s="63"/>
      <c r="HG401" s="63"/>
      <c r="HH401" s="63"/>
      <c r="HI401" s="63"/>
      <c r="HJ401" s="63"/>
      <c r="HK401" s="63"/>
      <c r="HL401" s="63"/>
      <c r="HM401" s="63"/>
      <c r="HN401" s="63"/>
      <c r="HO401" s="63"/>
      <c r="HP401" s="63"/>
      <c r="HQ401" s="63"/>
      <c r="HR401" s="63"/>
      <c r="HS401" s="63"/>
      <c r="HT401" s="63"/>
      <c r="HU401" s="63"/>
      <c r="HV401" s="63"/>
      <c r="HW401" s="63"/>
      <c r="HX401" s="63"/>
      <c r="HY401" s="63"/>
      <c r="HZ401" s="63"/>
      <c r="IA401" s="63"/>
      <c r="IB401" s="63"/>
      <c r="IC401" s="63"/>
      <c r="ID401" s="63"/>
      <c r="IE401" s="63"/>
    </row>
    <row r="402" spans="3:239" ht="15" hidden="1" customHeight="1" outlineLevel="1" x14ac:dyDescent="0.15">
      <c r="C402" t="str">
        <f t="shared" si="60"/>
        <v>R-1234ze</v>
      </c>
      <c r="D402" s="632" t="str">
        <f t="shared" si="61"/>
        <v>R-1234ze</v>
      </c>
      <c r="E402" s="633"/>
      <c r="F402" s="633"/>
      <c r="G402" s="633"/>
      <c r="H402" s="633"/>
      <c r="I402" s="633"/>
      <c r="J402" s="633"/>
      <c r="K402" s="634"/>
      <c r="L402" s="634"/>
      <c r="M402" s="27"/>
      <c r="N402" s="27"/>
      <c r="O402" s="622" t="str">
        <f t="shared" ref="O402" si="124">IF($K$365=$D402,IF($K$366=O$374,IF($K$367=O$375,O320,"-"),"-"),"-")</f>
        <v>-</v>
      </c>
      <c r="P402" s="622" t="str">
        <f>IF($K$365=$D402,IF($K$366=P$374,IF($K$367=P$375,P320,"-"),"-"),"-")</f>
        <v>-</v>
      </c>
      <c r="Q402" s="1136" t="str">
        <f>IF($K$365=$D402,IF($K$366=Q$374,IF($K$367=Q$375,Q320,"-"),"-"),"-")</f>
        <v>-</v>
      </c>
      <c r="R402" s="622" t="str">
        <f t="shared" si="63"/>
        <v>-</v>
      </c>
      <c r="S402" s="622" t="str">
        <f t="shared" si="63"/>
        <v>-</v>
      </c>
      <c r="T402" s="622" t="str">
        <f t="shared" si="63"/>
        <v>-</v>
      </c>
      <c r="U402" s="622" t="str">
        <f t="shared" si="63"/>
        <v>-</v>
      </c>
      <c r="V402" s="623"/>
      <c r="W402" s="622" t="str">
        <f t="shared" si="115"/>
        <v>-</v>
      </c>
      <c r="X402" s="622" t="str">
        <f t="shared" si="115"/>
        <v>-</v>
      </c>
      <c r="Y402" s="1136" t="str">
        <f t="shared" si="115"/>
        <v>-</v>
      </c>
      <c r="Z402" s="622" t="str">
        <f t="shared" si="115"/>
        <v>-</v>
      </c>
      <c r="AA402" s="622" t="str">
        <f t="shared" si="115"/>
        <v>-</v>
      </c>
      <c r="AB402" s="622" t="str">
        <f t="shared" si="115"/>
        <v>-</v>
      </c>
      <c r="AC402" s="622" t="str">
        <f t="shared" si="115"/>
        <v>-</v>
      </c>
      <c r="AD402" s="623"/>
      <c r="AE402" s="622" t="str">
        <f t="shared" si="116"/>
        <v>-</v>
      </c>
      <c r="AF402" s="622" t="str">
        <f t="shared" si="116"/>
        <v>-</v>
      </c>
      <c r="AG402" s="1136" t="str">
        <f t="shared" si="116"/>
        <v>-</v>
      </c>
      <c r="AH402" s="622" t="str">
        <f t="shared" si="116"/>
        <v>-</v>
      </c>
      <c r="AI402" s="622" t="str">
        <f t="shared" si="116"/>
        <v>-</v>
      </c>
      <c r="AJ402" s="622" t="str">
        <f t="shared" si="116"/>
        <v>-</v>
      </c>
      <c r="AK402" s="622" t="str">
        <f t="shared" si="116"/>
        <v>-</v>
      </c>
      <c r="AL402"/>
      <c r="AM402"/>
      <c r="AN402" s="622" t="str">
        <f t="shared" si="66"/>
        <v>-</v>
      </c>
      <c r="AO402" s="622" t="str">
        <f t="shared" si="67"/>
        <v>-</v>
      </c>
      <c r="AP402" s="1136" t="str">
        <f t="shared" si="68"/>
        <v>-</v>
      </c>
      <c r="AQ402" s="622" t="str">
        <f t="shared" si="69"/>
        <v>-</v>
      </c>
      <c r="AR402" s="622" t="str">
        <f t="shared" si="70"/>
        <v>-</v>
      </c>
      <c r="AS402" s="622" t="str">
        <f t="shared" si="71"/>
        <v>-</v>
      </c>
      <c r="AT402" s="622" t="str">
        <f t="shared" si="72"/>
        <v>-</v>
      </c>
      <c r="BE402"/>
      <c r="BL402"/>
      <c r="BM402"/>
      <c r="BN402"/>
      <c r="BO402"/>
      <c r="ED402" s="63"/>
      <c r="EE402" s="63"/>
      <c r="EF402" s="63"/>
      <c r="EG402" s="63"/>
      <c r="EH402" s="63"/>
      <c r="EI402" s="63"/>
      <c r="EJ402" s="63"/>
      <c r="EK402" s="63"/>
      <c r="EL402" s="63"/>
      <c r="EM402" s="63"/>
      <c r="EN402" s="63"/>
      <c r="EO402" s="63"/>
      <c r="EP402" s="63"/>
      <c r="EQ402" s="63"/>
      <c r="ER402" s="63"/>
      <c r="ES402" s="63"/>
      <c r="ET402" s="63"/>
      <c r="EU402" s="63"/>
      <c r="EV402" s="63"/>
      <c r="EW402" s="63"/>
      <c r="EX402" s="63"/>
      <c r="EY402" s="63"/>
      <c r="EZ402" s="63"/>
      <c r="FA402" s="63"/>
      <c r="FB402" s="63"/>
      <c r="FC402" s="63"/>
      <c r="FD402" s="63"/>
      <c r="FE402" s="63"/>
      <c r="FF402" s="63"/>
      <c r="FG402" s="63"/>
      <c r="FH402" s="63"/>
      <c r="FI402" s="63"/>
      <c r="FJ402" s="63"/>
      <c r="FK402" s="63"/>
      <c r="FL402" s="63"/>
      <c r="FM402" s="63"/>
      <c r="FN402" s="63"/>
      <c r="FO402" s="63"/>
      <c r="FP402" s="63"/>
      <c r="FQ402" s="63"/>
      <c r="FR402" s="63"/>
      <c r="FS402" s="63"/>
      <c r="FT402" s="63"/>
      <c r="FU402" s="63"/>
      <c r="FV402" s="63"/>
      <c r="FW402" s="63"/>
      <c r="FX402" s="63"/>
      <c r="FY402" s="63"/>
      <c r="FZ402" s="63"/>
      <c r="GA402" s="63"/>
      <c r="GB402" s="63"/>
      <c r="GC402" s="63"/>
      <c r="GD402" s="63"/>
      <c r="GE402" s="63"/>
      <c r="GF402" s="63"/>
      <c r="GG402" s="63"/>
      <c r="GH402" s="63"/>
      <c r="GI402" s="63"/>
      <c r="GJ402" s="63"/>
      <c r="GK402" s="63"/>
      <c r="GL402" s="63"/>
      <c r="GM402" s="63"/>
      <c r="GN402" s="63"/>
      <c r="GO402" s="63"/>
      <c r="GP402" s="63"/>
      <c r="GQ402" s="63"/>
      <c r="GR402" s="63"/>
      <c r="GS402" s="63"/>
      <c r="GT402" s="63"/>
      <c r="GU402" s="63"/>
      <c r="GV402" s="63"/>
      <c r="GW402" s="63"/>
      <c r="GX402" s="63"/>
      <c r="GY402" s="63"/>
      <c r="GZ402" s="63"/>
      <c r="HA402" s="63"/>
      <c r="HB402" s="63"/>
      <c r="HC402" s="63"/>
      <c r="HD402" s="63"/>
      <c r="HE402" s="63"/>
      <c r="HF402" s="63"/>
      <c r="HG402" s="63"/>
      <c r="HH402" s="63"/>
      <c r="HI402" s="63"/>
      <c r="HJ402" s="63"/>
      <c r="HK402" s="63"/>
      <c r="HL402" s="63"/>
      <c r="HM402" s="63"/>
      <c r="HN402" s="63"/>
      <c r="HO402" s="63"/>
      <c r="HP402" s="63"/>
      <c r="HQ402" s="63"/>
      <c r="HR402" s="63"/>
      <c r="HS402" s="63"/>
      <c r="HT402" s="63"/>
      <c r="HU402" s="63"/>
      <c r="HV402" s="63"/>
      <c r="HW402" s="63"/>
      <c r="HX402" s="63"/>
      <c r="HY402" s="63"/>
      <c r="HZ402" s="63"/>
      <c r="IA402" s="63"/>
      <c r="IB402" s="63"/>
      <c r="IC402" s="63"/>
      <c r="ID402" s="63"/>
      <c r="IE402" s="63"/>
    </row>
    <row r="403" spans="3:239" ht="15" hidden="1" customHeight="1" outlineLevel="1" x14ac:dyDescent="0.15">
      <c r="C403" t="str">
        <f t="shared" si="60"/>
        <v>R-1234yf</v>
      </c>
      <c r="D403" s="632" t="str">
        <f t="shared" si="61"/>
        <v>R-1234yf</v>
      </c>
      <c r="E403" s="633"/>
      <c r="F403" s="633"/>
      <c r="G403" s="633"/>
      <c r="H403" s="633"/>
      <c r="I403" s="633"/>
      <c r="J403" s="633"/>
      <c r="K403" s="634"/>
      <c r="L403" s="634"/>
      <c r="M403" s="27"/>
      <c r="N403" s="27"/>
      <c r="O403" s="622" t="str">
        <f t="shared" ref="O403:P403" si="125">IF($K$365=$D403,IF($K$366=O$374,IF($K$367=O$375,O321,"-"),"-"),"-")</f>
        <v>-</v>
      </c>
      <c r="P403" s="622" t="str">
        <f t="shared" si="125"/>
        <v>-</v>
      </c>
      <c r="Q403" s="1136" t="str">
        <f t="shared" ref="Q403" si="126">IF($K$365=$D403,IF($K$366=Q$374,IF($K$367=Q$375,Q321,"-"),"-"),"-")</f>
        <v>-</v>
      </c>
      <c r="R403" s="622" t="str">
        <f t="shared" si="63"/>
        <v>-</v>
      </c>
      <c r="S403" s="622" t="str">
        <f t="shared" si="63"/>
        <v>-</v>
      </c>
      <c r="T403" s="622" t="str">
        <f t="shared" si="63"/>
        <v>-</v>
      </c>
      <c r="U403" s="622" t="str">
        <f t="shared" si="63"/>
        <v>-</v>
      </c>
      <c r="V403" s="623"/>
      <c r="W403" s="622" t="str">
        <f t="shared" si="115"/>
        <v>-</v>
      </c>
      <c r="X403" s="622" t="str">
        <f t="shared" si="115"/>
        <v>-</v>
      </c>
      <c r="Y403" s="1136" t="str">
        <f t="shared" si="115"/>
        <v>-</v>
      </c>
      <c r="Z403" s="622" t="str">
        <f t="shared" si="115"/>
        <v>-</v>
      </c>
      <c r="AA403" s="622" t="str">
        <f t="shared" si="115"/>
        <v>-</v>
      </c>
      <c r="AB403" s="622" t="str">
        <f t="shared" si="115"/>
        <v>-</v>
      </c>
      <c r="AC403" s="622" t="str">
        <f t="shared" si="115"/>
        <v>-</v>
      </c>
      <c r="AD403" s="623"/>
      <c r="AE403" s="622" t="str">
        <f t="shared" si="116"/>
        <v>-</v>
      </c>
      <c r="AF403" s="622" t="str">
        <f t="shared" si="116"/>
        <v>-</v>
      </c>
      <c r="AG403" s="1136" t="str">
        <f t="shared" si="116"/>
        <v>-</v>
      </c>
      <c r="AH403" s="622" t="str">
        <f t="shared" si="116"/>
        <v>-</v>
      </c>
      <c r="AI403" s="622" t="str">
        <f t="shared" si="116"/>
        <v>-</v>
      </c>
      <c r="AJ403" s="622" t="str">
        <f t="shared" si="116"/>
        <v>-</v>
      </c>
      <c r="AK403" s="622" t="str">
        <f t="shared" si="116"/>
        <v>-</v>
      </c>
      <c r="AL403"/>
      <c r="AM403"/>
      <c r="AN403" s="622" t="str">
        <f t="shared" si="66"/>
        <v>-</v>
      </c>
      <c r="AO403" s="622" t="str">
        <f t="shared" si="67"/>
        <v>-</v>
      </c>
      <c r="AP403" s="1136" t="str">
        <f t="shared" si="68"/>
        <v>-</v>
      </c>
      <c r="AQ403" s="622" t="str">
        <f t="shared" si="69"/>
        <v>-</v>
      </c>
      <c r="AR403" s="622" t="str">
        <f t="shared" si="70"/>
        <v>-</v>
      </c>
      <c r="AS403" s="622" t="str">
        <f t="shared" si="71"/>
        <v>-</v>
      </c>
      <c r="AT403" s="622" t="str">
        <f t="shared" si="72"/>
        <v>-</v>
      </c>
      <c r="BE403"/>
      <c r="BL403"/>
      <c r="BM403"/>
      <c r="BN403"/>
      <c r="BO403"/>
      <c r="ED403" s="63"/>
      <c r="EE403" s="63"/>
      <c r="EF403" s="63"/>
      <c r="EG403" s="63"/>
      <c r="EH403" s="63"/>
      <c r="EI403" s="63"/>
      <c r="EJ403" s="63"/>
      <c r="EK403" s="63"/>
      <c r="EL403" s="63"/>
      <c r="EM403" s="63"/>
      <c r="EN403" s="63"/>
      <c r="EO403" s="63"/>
      <c r="EP403" s="63"/>
      <c r="EQ403" s="63"/>
      <c r="ER403" s="63"/>
      <c r="ES403" s="63"/>
      <c r="ET403" s="63"/>
      <c r="EU403" s="63"/>
      <c r="EV403" s="63"/>
      <c r="EW403" s="63"/>
      <c r="EX403" s="63"/>
      <c r="EY403" s="63"/>
      <c r="EZ403" s="63"/>
      <c r="FA403" s="63"/>
      <c r="FB403" s="63"/>
      <c r="FC403" s="63"/>
      <c r="FD403" s="63"/>
      <c r="FE403" s="63"/>
      <c r="FF403" s="63"/>
      <c r="FG403" s="63"/>
      <c r="FH403" s="63"/>
      <c r="FI403" s="63"/>
      <c r="FJ403" s="63"/>
      <c r="FK403" s="63"/>
      <c r="FL403" s="63"/>
      <c r="FM403" s="63"/>
      <c r="FN403" s="63"/>
      <c r="FO403" s="63"/>
      <c r="FP403" s="63"/>
      <c r="FQ403" s="63"/>
      <c r="FR403" s="63"/>
      <c r="FS403" s="63"/>
      <c r="FT403" s="63"/>
      <c r="FU403" s="63"/>
      <c r="FV403" s="63"/>
      <c r="FW403" s="63"/>
      <c r="FX403" s="63"/>
      <c r="FY403" s="63"/>
      <c r="FZ403" s="63"/>
      <c r="GA403" s="63"/>
      <c r="GB403" s="63"/>
      <c r="GC403" s="63"/>
      <c r="GD403" s="63"/>
      <c r="GE403" s="63"/>
      <c r="GF403" s="63"/>
      <c r="GG403" s="63"/>
      <c r="GH403" s="63"/>
      <c r="GI403" s="63"/>
      <c r="GJ403" s="63"/>
      <c r="GK403" s="63"/>
      <c r="GL403" s="63"/>
      <c r="GM403" s="63"/>
      <c r="GN403" s="63"/>
      <c r="GO403" s="63"/>
      <c r="GP403" s="63"/>
      <c r="GQ403" s="63"/>
      <c r="GR403" s="63"/>
      <c r="GS403" s="63"/>
      <c r="GT403" s="63"/>
      <c r="GU403" s="63"/>
      <c r="GV403" s="63"/>
      <c r="GW403" s="63"/>
      <c r="GX403" s="63"/>
      <c r="GY403" s="63"/>
      <c r="GZ403" s="63"/>
      <c r="HA403" s="63"/>
      <c r="HB403" s="63"/>
      <c r="HC403" s="63"/>
      <c r="HD403" s="63"/>
      <c r="HE403" s="63"/>
      <c r="HF403" s="63"/>
      <c r="HG403" s="63"/>
      <c r="HH403" s="63"/>
      <c r="HI403" s="63"/>
      <c r="HJ403" s="63"/>
      <c r="HK403" s="63"/>
      <c r="HL403" s="63"/>
      <c r="HM403" s="63"/>
      <c r="HN403" s="63"/>
      <c r="HO403" s="63"/>
      <c r="HP403" s="63"/>
      <c r="HQ403" s="63"/>
      <c r="HR403" s="63"/>
      <c r="HS403" s="63"/>
      <c r="HT403" s="63"/>
      <c r="HU403" s="63"/>
      <c r="HV403" s="63"/>
      <c r="HW403" s="63"/>
      <c r="HX403" s="63"/>
      <c r="HY403" s="63"/>
      <c r="HZ403" s="63"/>
      <c r="IA403" s="63"/>
      <c r="IB403" s="63"/>
      <c r="IC403" s="63"/>
      <c r="ID403" s="63"/>
      <c r="IE403" s="63"/>
    </row>
    <row r="404" spans="3:239" ht="15" hidden="1" customHeight="1" outlineLevel="1" x14ac:dyDescent="0.15">
      <c r="C404" t="str">
        <f t="shared" si="60"/>
        <v>R-1336mzz(Z)</v>
      </c>
      <c r="D404" s="632" t="str">
        <f t="shared" si="61"/>
        <v>R-1336mzz(Z)</v>
      </c>
      <c r="E404" s="633"/>
      <c r="F404" s="633"/>
      <c r="G404" s="633"/>
      <c r="H404" s="633"/>
      <c r="I404" s="633"/>
      <c r="J404" s="633"/>
      <c r="K404" s="634"/>
      <c r="L404" s="634"/>
      <c r="M404" s="27"/>
      <c r="N404" s="27"/>
      <c r="O404" s="622" t="str">
        <f t="shared" ref="O404:P404" si="127">IF($K$365=$D404,IF($K$366=O$374,IF($K$367=O$375,O322,"-"),"-"),"-")</f>
        <v>-</v>
      </c>
      <c r="P404" s="622" t="str">
        <f t="shared" si="127"/>
        <v>-</v>
      </c>
      <c r="Q404" s="1136" t="str">
        <f t="shared" ref="Q404" si="128">IF($K$365=$D404,IF($K$366=Q$374,IF($K$367=Q$375,Q322,"-"),"-"),"-")</f>
        <v>-</v>
      </c>
      <c r="R404" s="622" t="str">
        <f t="shared" si="63"/>
        <v>-</v>
      </c>
      <c r="S404" s="622" t="str">
        <f t="shared" si="63"/>
        <v>-</v>
      </c>
      <c r="T404" s="622" t="str">
        <f t="shared" si="63"/>
        <v>-</v>
      </c>
      <c r="U404" s="622" t="str">
        <f t="shared" si="63"/>
        <v>-</v>
      </c>
      <c r="V404" s="623"/>
      <c r="W404" s="622" t="str">
        <f t="shared" si="115"/>
        <v>-</v>
      </c>
      <c r="X404" s="622" t="str">
        <f t="shared" si="115"/>
        <v>-</v>
      </c>
      <c r="Y404" s="1136" t="str">
        <f t="shared" si="115"/>
        <v>-</v>
      </c>
      <c r="Z404" s="622" t="str">
        <f t="shared" si="115"/>
        <v>-</v>
      </c>
      <c r="AA404" s="622" t="str">
        <f t="shared" si="115"/>
        <v>-</v>
      </c>
      <c r="AB404" s="622" t="str">
        <f t="shared" si="115"/>
        <v>-</v>
      </c>
      <c r="AC404" s="622" t="str">
        <f t="shared" si="115"/>
        <v>-</v>
      </c>
      <c r="AD404" s="623"/>
      <c r="AE404" s="622" t="str">
        <f t="shared" si="116"/>
        <v>-</v>
      </c>
      <c r="AF404" s="622" t="str">
        <f t="shared" si="116"/>
        <v>-</v>
      </c>
      <c r="AG404" s="1136" t="str">
        <f t="shared" si="116"/>
        <v>-</v>
      </c>
      <c r="AH404" s="622" t="str">
        <f t="shared" si="116"/>
        <v>-</v>
      </c>
      <c r="AI404" s="622" t="str">
        <f t="shared" si="116"/>
        <v>-</v>
      </c>
      <c r="AJ404" s="622" t="str">
        <f t="shared" si="116"/>
        <v>-</v>
      </c>
      <c r="AK404" s="622" t="str">
        <f t="shared" si="116"/>
        <v>-</v>
      </c>
      <c r="AL404"/>
      <c r="AM404"/>
      <c r="AN404" s="622" t="str">
        <f t="shared" si="66"/>
        <v>-</v>
      </c>
      <c r="AO404" s="622" t="str">
        <f t="shared" si="67"/>
        <v>-</v>
      </c>
      <c r="AP404" s="1136" t="str">
        <f t="shared" si="68"/>
        <v>-</v>
      </c>
      <c r="AQ404" s="622" t="str">
        <f t="shared" si="69"/>
        <v>-</v>
      </c>
      <c r="AR404" s="622" t="str">
        <f t="shared" si="70"/>
        <v>-</v>
      </c>
      <c r="AS404" s="622" t="str">
        <f t="shared" si="71"/>
        <v>-</v>
      </c>
      <c r="AT404" s="622" t="str">
        <f t="shared" si="72"/>
        <v>-</v>
      </c>
      <c r="BE404"/>
      <c r="BL404"/>
      <c r="BM404"/>
      <c r="BN404"/>
      <c r="BO404"/>
      <c r="ED404" s="63"/>
      <c r="EE404" s="63"/>
      <c r="EF404" s="63"/>
      <c r="EG404" s="63"/>
      <c r="EH404" s="63"/>
      <c r="EI404" s="63"/>
      <c r="EJ404" s="63"/>
      <c r="EK404" s="63"/>
      <c r="EL404" s="63"/>
      <c r="EM404" s="63"/>
      <c r="EN404" s="63"/>
      <c r="EO404" s="63"/>
      <c r="EP404" s="63"/>
      <c r="EQ404" s="63"/>
      <c r="ER404" s="63"/>
      <c r="ES404" s="63"/>
      <c r="ET404" s="63"/>
      <c r="EU404" s="63"/>
      <c r="EV404" s="63"/>
      <c r="EW404" s="63"/>
      <c r="EX404" s="63"/>
      <c r="EY404" s="63"/>
      <c r="EZ404" s="63"/>
      <c r="FA404" s="63"/>
      <c r="FB404" s="63"/>
      <c r="FC404" s="63"/>
      <c r="FD404" s="63"/>
      <c r="FE404" s="63"/>
      <c r="FF404" s="63"/>
      <c r="FG404" s="63"/>
      <c r="FH404" s="63"/>
      <c r="FI404" s="63"/>
      <c r="FJ404" s="63"/>
      <c r="FK404" s="63"/>
      <c r="FL404" s="63"/>
      <c r="FM404" s="63"/>
      <c r="FN404" s="63"/>
      <c r="FO404" s="63"/>
      <c r="FP404" s="63"/>
      <c r="FQ404" s="63"/>
      <c r="FR404" s="63"/>
      <c r="FS404" s="63"/>
      <c r="FT404" s="63"/>
      <c r="FU404" s="63"/>
      <c r="FV404" s="63"/>
      <c r="FW404" s="63"/>
      <c r="FX404" s="63"/>
      <c r="FY404" s="63"/>
      <c r="FZ404" s="63"/>
      <c r="GA404" s="63"/>
      <c r="GB404" s="63"/>
      <c r="GC404" s="63"/>
      <c r="GD404" s="63"/>
      <c r="GE404" s="63"/>
      <c r="GF404" s="63"/>
      <c r="GG404" s="63"/>
      <c r="GH404" s="63"/>
      <c r="GI404" s="63"/>
      <c r="GJ404" s="63"/>
      <c r="GK404" s="63"/>
      <c r="GL404" s="63"/>
      <c r="GM404" s="63"/>
      <c r="GN404" s="63"/>
      <c r="GO404" s="63"/>
      <c r="GP404" s="63"/>
      <c r="GQ404" s="63"/>
      <c r="GR404" s="63"/>
      <c r="GS404" s="63"/>
      <c r="GT404" s="63"/>
      <c r="GU404" s="63"/>
      <c r="GV404" s="63"/>
      <c r="GW404" s="63"/>
      <c r="GX404" s="63"/>
      <c r="GY404" s="63"/>
      <c r="GZ404" s="63"/>
      <c r="HA404" s="63"/>
      <c r="HB404" s="63"/>
      <c r="HC404" s="63"/>
      <c r="HD404" s="63"/>
      <c r="HE404" s="63"/>
      <c r="HF404" s="63"/>
      <c r="HG404" s="63"/>
      <c r="HH404" s="63"/>
      <c r="HI404" s="63"/>
      <c r="HJ404" s="63"/>
      <c r="HK404" s="63"/>
      <c r="HL404" s="63"/>
      <c r="HM404" s="63"/>
      <c r="HN404" s="63"/>
      <c r="HO404" s="63"/>
      <c r="HP404" s="63"/>
      <c r="HQ404" s="63"/>
      <c r="HR404" s="63"/>
      <c r="HS404" s="63"/>
      <c r="HT404" s="63"/>
      <c r="HU404" s="63"/>
      <c r="HV404" s="63"/>
      <c r="HW404" s="63"/>
      <c r="HX404" s="63"/>
      <c r="HY404" s="63"/>
      <c r="HZ404" s="63"/>
      <c r="IA404" s="63"/>
      <c r="IB404" s="63"/>
      <c r="IC404" s="63"/>
      <c r="ID404" s="63"/>
      <c r="IE404" s="63"/>
    </row>
    <row r="405" spans="3:239" hidden="1" outlineLevel="1" x14ac:dyDescent="0.15">
      <c r="D405"/>
      <c r="AL405"/>
      <c r="AM405"/>
      <c r="BE405"/>
      <c r="BL405"/>
      <c r="BM405"/>
      <c r="BN405"/>
      <c r="BO405"/>
      <c r="ED405" s="63"/>
      <c r="EE405" s="63"/>
      <c r="EF405" s="63"/>
      <c r="EG405" s="63"/>
      <c r="EH405" s="63"/>
      <c r="EI405" s="63"/>
      <c r="EJ405" s="63"/>
      <c r="EK405" s="63"/>
      <c r="EL405" s="63"/>
      <c r="EM405" s="63"/>
      <c r="EN405" s="63"/>
      <c r="EO405" s="63"/>
      <c r="EP405" s="63"/>
      <c r="EQ405" s="63"/>
      <c r="ER405" s="63"/>
      <c r="ES405" s="63"/>
      <c r="ET405" s="63"/>
      <c r="EU405" s="63"/>
      <c r="EV405" s="63"/>
      <c r="EW405" s="63"/>
      <c r="EX405" s="63"/>
      <c r="EY405" s="63"/>
      <c r="EZ405" s="63"/>
      <c r="FA405" s="63"/>
      <c r="FB405" s="63"/>
      <c r="FC405" s="63"/>
      <c r="FD405" s="63"/>
      <c r="FE405" s="63"/>
      <c r="FF405" s="63"/>
      <c r="FG405" s="63"/>
      <c r="FH405" s="63"/>
      <c r="FI405" s="63"/>
      <c r="FJ405" s="63"/>
      <c r="FK405" s="63"/>
      <c r="FL405" s="63"/>
      <c r="FM405" s="63"/>
      <c r="FN405" s="63"/>
      <c r="FO405" s="63"/>
      <c r="FP405" s="63"/>
      <c r="FQ405" s="63"/>
      <c r="FR405" s="63"/>
      <c r="FS405" s="63"/>
      <c r="FT405" s="63"/>
      <c r="FU405" s="63"/>
      <c r="FV405" s="63"/>
      <c r="FW405" s="63"/>
      <c r="FX405" s="63"/>
      <c r="FY405" s="63"/>
      <c r="FZ405" s="63"/>
      <c r="GA405" s="63"/>
      <c r="GB405" s="63"/>
      <c r="GC405" s="63"/>
      <c r="GD405" s="63"/>
      <c r="GE405" s="63"/>
      <c r="GF405" s="63"/>
      <c r="GG405" s="63"/>
      <c r="GH405" s="63"/>
      <c r="GI405" s="63"/>
      <c r="GJ405" s="63"/>
      <c r="GK405" s="63"/>
      <c r="GL405" s="63"/>
      <c r="GM405" s="63"/>
      <c r="GN405" s="63"/>
      <c r="GO405" s="63"/>
      <c r="GP405" s="63"/>
      <c r="GQ405" s="63"/>
      <c r="GR405" s="63"/>
      <c r="GS405" s="63"/>
      <c r="GT405" s="63"/>
      <c r="GU405" s="63"/>
      <c r="GV405" s="63"/>
      <c r="GW405" s="63"/>
      <c r="GX405" s="63"/>
      <c r="GY405" s="63"/>
      <c r="GZ405" s="63"/>
      <c r="HA405" s="63"/>
      <c r="HB405" s="63"/>
      <c r="HC405" s="63"/>
      <c r="HD405" s="63"/>
      <c r="HE405" s="63"/>
      <c r="HF405" s="63"/>
      <c r="HG405" s="63"/>
      <c r="HH405" s="63"/>
      <c r="HI405" s="63"/>
      <c r="HJ405" s="63"/>
      <c r="HK405" s="63"/>
      <c r="HL405" s="63"/>
      <c r="HM405" s="63"/>
      <c r="HN405" s="63"/>
      <c r="HO405" s="63"/>
      <c r="HP405" s="63"/>
      <c r="HQ405" s="63"/>
      <c r="HR405" s="63"/>
      <c r="HS405" s="63"/>
      <c r="HT405" s="63"/>
      <c r="HU405" s="63"/>
      <c r="HV405" s="63"/>
      <c r="HW405" s="63"/>
      <c r="HX405" s="63"/>
      <c r="HY405" s="63"/>
      <c r="HZ405" s="63"/>
      <c r="IA405" s="63"/>
      <c r="IB405" s="63"/>
      <c r="IC405" s="63"/>
      <c r="ID405" s="63"/>
      <c r="IE405" s="63"/>
    </row>
    <row r="406" spans="3:239" hidden="1" outlineLevel="1" x14ac:dyDescent="0.15">
      <c r="D406"/>
      <c r="AL406"/>
      <c r="AM406"/>
      <c r="BE406"/>
      <c r="ED406" s="63"/>
      <c r="EE406" s="63"/>
      <c r="EF406" s="63"/>
      <c r="EG406" s="63"/>
      <c r="EH406" s="63"/>
      <c r="EI406" s="63"/>
      <c r="EJ406" s="63"/>
      <c r="EK406" s="63"/>
      <c r="EL406" s="63"/>
      <c r="EM406" s="63"/>
      <c r="EN406" s="63"/>
      <c r="EO406" s="63"/>
      <c r="EP406" s="63"/>
      <c r="EQ406" s="63"/>
      <c r="ER406" s="63"/>
      <c r="ES406" s="63"/>
      <c r="ET406" s="63"/>
      <c r="EU406" s="63"/>
      <c r="EV406" s="63"/>
      <c r="EW406" s="63"/>
      <c r="EX406" s="63"/>
      <c r="EY406" s="63"/>
      <c r="EZ406" s="63"/>
      <c r="FA406" s="63"/>
      <c r="FB406" s="63"/>
      <c r="FC406" s="63"/>
      <c r="FD406" s="63"/>
      <c r="FE406" s="63"/>
      <c r="FF406" s="63"/>
      <c r="FG406" s="63"/>
      <c r="FH406" s="63"/>
      <c r="FI406" s="63"/>
      <c r="FJ406" s="63"/>
      <c r="FK406" s="63"/>
      <c r="FL406" s="63"/>
      <c r="FM406" s="63"/>
      <c r="FN406" s="63"/>
      <c r="FO406" s="63"/>
      <c r="FP406" s="63"/>
      <c r="FQ406" s="63"/>
      <c r="FR406" s="63"/>
      <c r="FS406" s="63"/>
      <c r="FT406" s="63"/>
      <c r="FU406" s="63"/>
      <c r="FV406" s="63"/>
      <c r="FW406" s="63"/>
      <c r="FX406" s="63"/>
      <c r="FY406" s="63"/>
      <c r="FZ406" s="63"/>
      <c r="GA406" s="63"/>
      <c r="GB406" s="63"/>
      <c r="GC406" s="63"/>
      <c r="GD406" s="63"/>
      <c r="GE406" s="63"/>
      <c r="GF406" s="63"/>
      <c r="GG406" s="63"/>
      <c r="GH406" s="63"/>
      <c r="GI406" s="63"/>
      <c r="GJ406" s="63"/>
      <c r="GK406" s="63"/>
      <c r="GL406" s="63"/>
      <c r="GM406" s="63"/>
      <c r="GN406" s="63"/>
      <c r="GO406" s="63"/>
      <c r="GP406" s="63"/>
      <c r="GQ406" s="63"/>
      <c r="GR406" s="63"/>
      <c r="GS406" s="63"/>
      <c r="GT406" s="63"/>
      <c r="GU406" s="63"/>
      <c r="GV406" s="63"/>
      <c r="GW406" s="63"/>
      <c r="GX406" s="63"/>
      <c r="GY406" s="63"/>
      <c r="GZ406" s="63"/>
      <c r="HA406" s="63"/>
      <c r="HB406" s="63"/>
      <c r="HC406" s="63"/>
      <c r="HD406" s="63"/>
      <c r="HE406" s="63"/>
      <c r="HF406" s="63"/>
      <c r="HG406" s="63"/>
      <c r="HH406" s="63"/>
      <c r="HI406" s="63"/>
      <c r="HJ406" s="63"/>
      <c r="HK406" s="63"/>
      <c r="HL406" s="63"/>
      <c r="HM406" s="63"/>
      <c r="HN406" s="63"/>
      <c r="HO406" s="63"/>
      <c r="HP406" s="63"/>
      <c r="HQ406" s="63"/>
      <c r="HR406" s="63"/>
      <c r="HS406" s="63"/>
      <c r="HT406" s="63"/>
      <c r="HU406" s="63"/>
      <c r="HV406" s="63"/>
      <c r="HW406" s="63"/>
      <c r="HX406" s="63"/>
      <c r="HY406" s="63"/>
      <c r="HZ406" s="63"/>
      <c r="IA406" s="63"/>
      <c r="IB406" s="63"/>
      <c r="IC406" s="63"/>
      <c r="ID406" s="63"/>
      <c r="IE406" s="63"/>
    </row>
    <row r="407" spans="3:239" ht="17" hidden="1" customHeight="1" outlineLevel="1" x14ac:dyDescent="0.15">
      <c r="D407" s="367" t="s">
        <v>247</v>
      </c>
      <c r="E407" s="63"/>
      <c r="F407" s="63"/>
      <c r="G407" s="63"/>
      <c r="H407" s="63"/>
      <c r="I407" s="63"/>
      <c r="J407" s="63"/>
      <c r="K407" s="63" t="s">
        <v>958</v>
      </c>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ED407" s="63"/>
      <c r="EE407" s="63"/>
      <c r="EF407" s="63"/>
      <c r="EG407" s="63"/>
      <c r="EH407" s="63"/>
      <c r="EI407" s="63"/>
      <c r="EJ407" s="63"/>
      <c r="EK407" s="63"/>
      <c r="EL407" s="63"/>
      <c r="EM407" s="63"/>
      <c r="EN407" s="63"/>
      <c r="EO407" s="63"/>
      <c r="EP407" s="63"/>
      <c r="EQ407" s="63"/>
      <c r="ER407" s="63"/>
      <c r="ES407" s="63"/>
      <c r="ET407" s="63"/>
      <c r="EU407" s="63"/>
      <c r="EV407" s="63"/>
      <c r="EW407" s="63"/>
      <c r="EX407" s="63"/>
      <c r="EY407" s="63"/>
      <c r="EZ407" s="63"/>
      <c r="FA407" s="63"/>
      <c r="FB407" s="63"/>
      <c r="FC407" s="63"/>
      <c r="FD407" s="63"/>
      <c r="FE407" s="63"/>
      <c r="FF407" s="63"/>
      <c r="FG407" s="63"/>
      <c r="FH407" s="63"/>
      <c r="FI407" s="63"/>
      <c r="FJ407" s="63"/>
      <c r="FK407" s="63"/>
      <c r="FL407" s="63"/>
      <c r="FM407" s="63"/>
      <c r="FN407" s="63"/>
      <c r="FO407" s="63"/>
      <c r="FP407" s="63"/>
      <c r="FQ407" s="63"/>
      <c r="FR407" s="63"/>
      <c r="FS407" s="63"/>
      <c r="FT407" s="63"/>
      <c r="FU407" s="63"/>
      <c r="FV407" s="63"/>
      <c r="FW407" s="63"/>
      <c r="FX407" s="63"/>
      <c r="FY407" s="63"/>
      <c r="FZ407" s="63"/>
      <c r="GA407" s="63"/>
      <c r="GB407" s="63"/>
      <c r="GC407" s="63"/>
      <c r="GD407" s="63"/>
      <c r="GE407" s="63"/>
      <c r="GF407" s="63"/>
      <c r="GG407" s="63"/>
      <c r="GH407" s="63"/>
      <c r="GI407" s="63"/>
      <c r="GJ407" s="63"/>
      <c r="GK407" s="63"/>
      <c r="GL407" s="63"/>
      <c r="GM407" s="63"/>
      <c r="GN407" s="63"/>
      <c r="GO407" s="63"/>
      <c r="GP407" s="63"/>
      <c r="GQ407" s="63"/>
      <c r="GR407" s="63"/>
      <c r="GS407" s="63"/>
      <c r="GT407" s="63"/>
      <c r="GU407" s="63"/>
      <c r="GV407" s="63"/>
      <c r="GW407" s="63"/>
      <c r="GX407" s="63"/>
      <c r="GY407" s="63"/>
      <c r="GZ407" s="63"/>
      <c r="HA407" s="63"/>
      <c r="HB407" s="63"/>
      <c r="HC407" s="63"/>
      <c r="HD407" s="63"/>
      <c r="HE407" s="63"/>
      <c r="HF407" s="63"/>
      <c r="HG407" s="63"/>
      <c r="HH407" s="63"/>
      <c r="HI407" s="63"/>
      <c r="HJ407" s="63"/>
      <c r="HK407" s="63"/>
      <c r="HL407" s="63"/>
      <c r="HM407" s="63"/>
      <c r="HN407" s="63"/>
      <c r="HO407" s="63"/>
      <c r="HP407" s="63"/>
      <c r="HQ407" s="63"/>
      <c r="HR407" s="63"/>
      <c r="HS407" s="63"/>
      <c r="HT407" s="63"/>
      <c r="HU407" s="63"/>
      <c r="HV407" s="63"/>
      <c r="HW407" s="63"/>
      <c r="HX407" s="63"/>
      <c r="HY407" s="63"/>
      <c r="HZ407" s="63"/>
      <c r="IA407" s="63"/>
      <c r="IB407" s="63"/>
      <c r="IC407" s="63"/>
      <c r="ID407" s="63"/>
      <c r="IE407" s="63"/>
    </row>
    <row r="408" spans="3:239" hidden="1" outlineLevel="1" x14ac:dyDescent="0.15">
      <c r="D408"/>
      <c r="O408" s="533"/>
      <c r="P408" s="533"/>
      <c r="Q408" s="533"/>
      <c r="R408" s="533"/>
      <c r="S408" s="533"/>
      <c r="T408" s="533"/>
      <c r="U408" s="533"/>
      <c r="V408" s="533"/>
      <c r="W408" s="533"/>
      <c r="X408" s="533"/>
      <c r="Y408" s="533"/>
      <c r="Z408" s="533"/>
      <c r="AA408" s="533"/>
      <c r="AB408" s="533"/>
      <c r="AL408"/>
      <c r="AM408"/>
      <c r="BE408"/>
      <c r="ED408" s="63"/>
      <c r="EE408" s="63"/>
      <c r="EF408" s="63"/>
      <c r="EG408" s="63"/>
      <c r="EH408" s="63"/>
      <c r="EI408" s="63"/>
      <c r="EJ408" s="63"/>
      <c r="EK408" s="63"/>
      <c r="EL408" s="63"/>
      <c r="EM408" s="63"/>
      <c r="EN408" s="63"/>
      <c r="EO408" s="63"/>
      <c r="EP408" s="63"/>
      <c r="EQ408" s="63"/>
      <c r="ER408" s="63"/>
      <c r="ES408" s="63"/>
      <c r="ET408" s="63"/>
      <c r="EU408" s="63"/>
      <c r="EV408" s="63"/>
      <c r="EW408" s="63"/>
      <c r="EX408" s="63"/>
      <c r="EY408" s="63"/>
      <c r="EZ408" s="63"/>
      <c r="FA408" s="63"/>
      <c r="FB408" s="63"/>
      <c r="FC408" s="63"/>
      <c r="FD408" s="63"/>
      <c r="FE408" s="63"/>
      <c r="FF408" s="63"/>
      <c r="FG408" s="63"/>
      <c r="FH408" s="63"/>
      <c r="FI408" s="63"/>
      <c r="FJ408" s="63"/>
      <c r="FK408" s="63"/>
      <c r="FL408" s="63"/>
      <c r="FM408" s="63"/>
      <c r="FN408" s="63"/>
      <c r="FO408" s="63"/>
      <c r="FP408" s="63"/>
      <c r="FQ408" s="63"/>
      <c r="FR408" s="63"/>
      <c r="FS408" s="63"/>
      <c r="FT408" s="63"/>
      <c r="FU408" s="63"/>
      <c r="FV408" s="63"/>
      <c r="FW408" s="63"/>
      <c r="FX408" s="63"/>
      <c r="FY408" s="63"/>
      <c r="FZ408" s="63"/>
      <c r="GA408" s="63"/>
      <c r="GB408" s="63"/>
      <c r="GC408" s="63"/>
      <c r="GD408" s="63"/>
      <c r="GE408" s="63"/>
      <c r="GF408" s="63"/>
      <c r="GG408" s="63"/>
      <c r="GH408" s="63"/>
      <c r="GI408" s="63"/>
      <c r="GJ408" s="63"/>
      <c r="GK408" s="63"/>
      <c r="GL408" s="63"/>
      <c r="GM408" s="63"/>
      <c r="GN408" s="63"/>
      <c r="GO408" s="63"/>
      <c r="GP408" s="63"/>
      <c r="GQ408" s="63"/>
      <c r="GR408" s="63"/>
      <c r="GS408" s="63"/>
      <c r="GT408" s="63"/>
      <c r="GU408" s="63"/>
      <c r="GV408" s="63"/>
      <c r="GW408" s="63"/>
      <c r="GX408" s="63"/>
      <c r="GY408" s="63"/>
      <c r="GZ408" s="63"/>
      <c r="HA408" s="63"/>
      <c r="HB408" s="63"/>
      <c r="HC408" s="63"/>
      <c r="HD408" s="63"/>
      <c r="HE408" s="63"/>
      <c r="HF408" s="63"/>
      <c r="HG408" s="63"/>
      <c r="HH408" s="63"/>
      <c r="HI408" s="63"/>
      <c r="HJ408" s="63"/>
      <c r="HK408" s="63"/>
      <c r="HL408" s="63"/>
      <c r="HM408" s="63"/>
      <c r="HN408" s="63"/>
      <c r="HO408" s="63"/>
      <c r="HP408" s="63"/>
      <c r="HQ408" s="63"/>
      <c r="HR408" s="63"/>
      <c r="HS408" s="63"/>
      <c r="HT408" s="63"/>
      <c r="HU408" s="63"/>
      <c r="HV408" s="63"/>
      <c r="HW408" s="63"/>
      <c r="HX408" s="63"/>
      <c r="HY408" s="63"/>
      <c r="HZ408" s="63"/>
      <c r="IA408" s="63"/>
      <c r="IB408" s="63"/>
      <c r="IC408" s="63"/>
      <c r="ID408" s="63"/>
      <c r="IE408" s="63"/>
    </row>
    <row r="409" spans="3:239" hidden="1" outlineLevel="1" x14ac:dyDescent="0.15">
      <c r="D409" t="s">
        <v>17</v>
      </c>
      <c r="K409" s="1597">
        <f>AS33</f>
        <v>0</v>
      </c>
      <c r="L409" s="1597"/>
      <c r="M409" s="1597"/>
      <c r="N409" s="1597"/>
      <c r="O409" s="1597"/>
      <c r="P409" s="1597"/>
      <c r="Q409" s="1597"/>
      <c r="R409" s="1597"/>
      <c r="S409" s="1597"/>
      <c r="T409" s="1597"/>
      <c r="U409" s="1597"/>
      <c r="V409" s="1597"/>
      <c r="W409" s="533"/>
      <c r="X409" s="533"/>
      <c r="Y409" s="533"/>
      <c r="Z409" s="533"/>
      <c r="AA409" s="533"/>
      <c r="AB409" s="533"/>
      <c r="AL409"/>
      <c r="AM409"/>
      <c r="BE409"/>
      <c r="ED409" s="63"/>
      <c r="EE409" s="63"/>
      <c r="EF409" s="63"/>
      <c r="EG409" s="63"/>
      <c r="EH409" s="63"/>
      <c r="EI409" s="63"/>
      <c r="EJ409" s="63"/>
      <c r="EK409" s="63"/>
      <c r="EL409" s="63"/>
      <c r="EM409" s="63"/>
      <c r="EN409" s="63"/>
      <c r="EO409" s="63"/>
      <c r="EP409" s="63"/>
      <c r="EQ409" s="63"/>
      <c r="ER409" s="63"/>
      <c r="ES409" s="63"/>
      <c r="ET409" s="63"/>
      <c r="EU409" s="63"/>
      <c r="EV409" s="63"/>
      <c r="EW409" s="63"/>
      <c r="EX409" s="63"/>
      <c r="EY409" s="63"/>
      <c r="EZ409" s="63"/>
      <c r="FA409" s="63"/>
      <c r="FB409" s="63"/>
      <c r="FC409" s="63"/>
      <c r="FD409" s="63"/>
      <c r="FE409" s="63"/>
      <c r="FF409" s="63"/>
      <c r="FG409" s="63"/>
      <c r="FH409" s="63"/>
      <c r="FI409" s="63"/>
      <c r="FJ409" s="63"/>
      <c r="FK409" s="63"/>
      <c r="FL409" s="63"/>
      <c r="FM409" s="63"/>
      <c r="FN409" s="63"/>
      <c r="FO409" s="63"/>
      <c r="FP409" s="63"/>
      <c r="FQ409" s="63"/>
      <c r="FR409" s="63"/>
      <c r="FS409" s="63"/>
      <c r="FT409" s="63"/>
      <c r="FU409" s="63"/>
      <c r="FV409" s="63"/>
      <c r="FW409" s="63"/>
      <c r="FX409" s="63"/>
      <c r="FY409" s="63"/>
      <c r="FZ409" s="63"/>
      <c r="GA409" s="63"/>
      <c r="GB409" s="63"/>
      <c r="GC409" s="63"/>
      <c r="GD409" s="63"/>
      <c r="GE409" s="63"/>
      <c r="GF409" s="63"/>
      <c r="GG409" s="63"/>
      <c r="GH409" s="63"/>
      <c r="GI409" s="63"/>
      <c r="GJ409" s="63"/>
      <c r="GK409" s="63"/>
      <c r="GL409" s="63"/>
      <c r="GM409" s="63"/>
      <c r="GN409" s="63"/>
      <c r="GO409" s="63"/>
      <c r="GP409" s="63"/>
      <c r="GQ409" s="63"/>
      <c r="GR409" s="63"/>
      <c r="GS409" s="63"/>
      <c r="GT409" s="63"/>
      <c r="GU409" s="63"/>
      <c r="GV409" s="63"/>
      <c r="GW409" s="63"/>
      <c r="GX409" s="63"/>
      <c r="GY409" s="63"/>
      <c r="GZ409" s="63"/>
      <c r="HA409" s="63"/>
      <c r="HB409" s="63"/>
      <c r="HC409" s="63"/>
      <c r="HD409" s="63"/>
      <c r="HE409" s="63"/>
      <c r="HF409" s="63"/>
      <c r="HG409" s="63"/>
      <c r="HH409" s="63"/>
      <c r="HI409" s="63"/>
      <c r="HJ409" s="63"/>
      <c r="HK409" s="63"/>
      <c r="HL409" s="63"/>
      <c r="HM409" s="63"/>
      <c r="HN409" s="63"/>
      <c r="HO409" s="63"/>
      <c r="HP409" s="63"/>
      <c r="HQ409" s="63"/>
      <c r="HR409" s="63"/>
      <c r="HS409" s="63"/>
      <c r="HT409" s="63"/>
      <c r="HU409" s="63"/>
      <c r="HV409" s="63"/>
      <c r="HW409" s="63"/>
      <c r="HX409" s="63"/>
      <c r="HY409" s="63"/>
      <c r="HZ409" s="63"/>
      <c r="IA409" s="63"/>
      <c r="IB409" s="63"/>
      <c r="IC409" s="63"/>
      <c r="ID409" s="63"/>
      <c r="IE409" s="63"/>
    </row>
    <row r="410" spans="3:239" hidden="1" outlineLevel="1" x14ac:dyDescent="0.15">
      <c r="D410" t="s">
        <v>277</v>
      </c>
      <c r="K410" s="1596">
        <f>AS47</f>
        <v>0</v>
      </c>
      <c r="L410" s="1596"/>
      <c r="M410" s="1596"/>
      <c r="N410" s="1596"/>
      <c r="O410" s="1596"/>
      <c r="P410" s="1596"/>
      <c r="Q410" s="1596"/>
      <c r="R410" s="1596"/>
      <c r="S410" s="1596"/>
      <c r="T410" s="1596"/>
      <c r="U410" s="1596"/>
      <c r="V410" s="1596"/>
      <c r="W410" s="533"/>
      <c r="X410" s="533"/>
      <c r="Y410" s="533"/>
      <c r="Z410" s="533"/>
      <c r="AA410" s="533"/>
      <c r="AB410" s="533"/>
      <c r="AL410"/>
      <c r="AM410"/>
      <c r="BE410"/>
      <c r="ED410" s="63"/>
      <c r="EE410" s="63"/>
      <c r="EF410" s="63"/>
      <c r="EG410" s="63"/>
      <c r="EH410" s="63"/>
      <c r="EI410" s="63"/>
      <c r="EJ410" s="63"/>
      <c r="EK410" s="63"/>
      <c r="EL410" s="63"/>
      <c r="EM410" s="63"/>
      <c r="EN410" s="63"/>
      <c r="EO410" s="63"/>
      <c r="EP410" s="63"/>
      <c r="EQ410" s="63"/>
      <c r="ER410" s="63"/>
      <c r="ES410" s="63"/>
      <c r="ET410" s="63"/>
      <c r="EU410" s="63"/>
      <c r="EV410" s="63"/>
      <c r="EW410" s="63"/>
      <c r="EX410" s="63"/>
      <c r="EY410" s="63"/>
      <c r="EZ410" s="63"/>
      <c r="FA410" s="63"/>
      <c r="FB410" s="63"/>
      <c r="FC410" s="63"/>
      <c r="FD410" s="63"/>
      <c r="FE410" s="63"/>
      <c r="FF410" s="63"/>
      <c r="FG410" s="63"/>
      <c r="FH410" s="63"/>
      <c r="FI410" s="63"/>
      <c r="FJ410" s="63"/>
      <c r="FK410" s="63"/>
      <c r="FL410" s="63"/>
      <c r="FM410" s="63"/>
      <c r="FN410" s="63"/>
      <c r="FO410" s="63"/>
      <c r="FP410" s="63"/>
      <c r="FQ410" s="63"/>
      <c r="FR410" s="63"/>
      <c r="FS410" s="63"/>
      <c r="FT410" s="63"/>
      <c r="FU410" s="63"/>
      <c r="FV410" s="63"/>
      <c r="FW410" s="63"/>
      <c r="FX410" s="63"/>
      <c r="FY410" s="63"/>
      <c r="FZ410" s="63"/>
      <c r="GA410" s="63"/>
      <c r="GB410" s="63"/>
      <c r="GC410" s="63"/>
      <c r="GD410" s="63"/>
      <c r="GE410" s="63"/>
      <c r="GF410" s="63"/>
      <c r="GG410" s="63"/>
      <c r="GH410" s="63"/>
      <c r="GI410" s="63"/>
      <c r="GJ410" s="63"/>
      <c r="GK410" s="63"/>
      <c r="GL410" s="63"/>
      <c r="GM410" s="63"/>
      <c r="GN410" s="63"/>
      <c r="GO410" s="63"/>
      <c r="GP410" s="63"/>
      <c r="GQ410" s="63"/>
      <c r="GR410" s="63"/>
      <c r="GS410" s="63"/>
      <c r="GT410" s="63"/>
      <c r="GU410" s="63"/>
      <c r="GV410" s="63"/>
      <c r="GW410" s="63"/>
      <c r="GX410" s="63"/>
      <c r="GY410" s="63"/>
      <c r="GZ410" s="63"/>
      <c r="HA410" s="63"/>
      <c r="HB410" s="63"/>
      <c r="HC410" s="63"/>
      <c r="HD410" s="63"/>
      <c r="HE410" s="63"/>
      <c r="HF410" s="63"/>
      <c r="HG410" s="63"/>
      <c r="HH410" s="63"/>
      <c r="HI410" s="63"/>
      <c r="HJ410" s="63"/>
      <c r="HK410" s="63"/>
      <c r="HL410" s="63"/>
      <c r="HM410" s="63"/>
      <c r="HN410" s="63"/>
      <c r="HO410" s="63"/>
      <c r="HP410" s="63"/>
      <c r="HQ410" s="63"/>
      <c r="HR410" s="63"/>
      <c r="HS410" s="63"/>
      <c r="HT410" s="63"/>
      <c r="HU410" s="63"/>
      <c r="HV410" s="63"/>
      <c r="HW410" s="63"/>
      <c r="HX410" s="63"/>
      <c r="HY410" s="63"/>
      <c r="HZ410" s="63"/>
      <c r="IA410" s="63"/>
      <c r="IB410" s="63"/>
      <c r="IC410" s="63"/>
      <c r="ID410" s="63"/>
      <c r="IE410" s="63"/>
    </row>
    <row r="411" spans="3:239" hidden="1" outlineLevel="1" x14ac:dyDescent="0.15">
      <c r="D411" t="s">
        <v>14</v>
      </c>
      <c r="K411" s="1595" t="str">
        <f>AS45</f>
        <v/>
      </c>
      <c r="L411" s="1595"/>
      <c r="M411" s="1595"/>
      <c r="N411" s="1595"/>
      <c r="O411" s="1595"/>
      <c r="P411" s="1595"/>
      <c r="Q411" s="1595"/>
      <c r="R411" s="1595"/>
      <c r="S411" s="1595"/>
      <c r="T411" s="1595"/>
      <c r="U411" s="1595"/>
      <c r="V411" s="1595"/>
      <c r="W411" s="533"/>
      <c r="X411" s="533"/>
      <c r="Y411" s="533"/>
      <c r="Z411" s="533"/>
      <c r="AA411" s="533"/>
      <c r="AB411" s="533"/>
      <c r="AL411"/>
      <c r="AM411"/>
      <c r="BE411"/>
      <c r="ED411" s="63"/>
      <c r="EE411" s="63"/>
      <c r="EF411" s="63"/>
      <c r="EG411" s="63"/>
      <c r="EH411" s="63"/>
      <c r="EI411" s="63"/>
      <c r="EJ411" s="63"/>
      <c r="EK411" s="63"/>
      <c r="EL411" s="63"/>
      <c r="EM411" s="63"/>
      <c r="EN411" s="63"/>
      <c r="EO411" s="63"/>
      <c r="EP411" s="63"/>
      <c r="EQ411" s="63"/>
      <c r="ER411" s="63"/>
      <c r="ES411" s="63"/>
      <c r="ET411" s="63"/>
      <c r="EU411" s="63"/>
      <c r="EV411" s="63"/>
      <c r="EW411" s="63"/>
      <c r="EX411" s="63"/>
      <c r="EY411" s="63"/>
      <c r="EZ411" s="63"/>
      <c r="FA411" s="63"/>
      <c r="FB411" s="63"/>
      <c r="FC411" s="63"/>
      <c r="FD411" s="63"/>
      <c r="FE411" s="63"/>
      <c r="FF411" s="63"/>
      <c r="FG411" s="63"/>
      <c r="FH411" s="63"/>
      <c r="FI411" s="63"/>
      <c r="FJ411" s="63"/>
      <c r="FK411" s="63"/>
      <c r="FL411" s="63"/>
      <c r="FM411" s="63"/>
      <c r="FN411" s="63"/>
      <c r="FO411" s="63"/>
      <c r="FP411" s="63"/>
      <c r="FQ411" s="63"/>
      <c r="FR411" s="63"/>
      <c r="FS411" s="63"/>
      <c r="FT411" s="63"/>
      <c r="FU411" s="63"/>
      <c r="FV411" s="63"/>
      <c r="FW411" s="63"/>
      <c r="FX411" s="63"/>
      <c r="FY411" s="63"/>
      <c r="FZ411" s="63"/>
      <c r="GA411" s="63"/>
      <c r="GB411" s="63"/>
      <c r="GC411" s="63"/>
      <c r="GD411" s="63"/>
      <c r="GE411" s="63"/>
      <c r="GF411" s="63"/>
      <c r="GG411" s="63"/>
      <c r="GH411" s="63"/>
      <c r="GI411" s="63"/>
      <c r="GJ411" s="63"/>
      <c r="GK411" s="63"/>
      <c r="GL411" s="63"/>
      <c r="GM411" s="63"/>
      <c r="GN411" s="63"/>
      <c r="GO411" s="63"/>
      <c r="GP411" s="63"/>
      <c r="GQ411" s="63"/>
      <c r="GR411" s="63"/>
      <c r="GS411" s="63"/>
      <c r="GT411" s="63"/>
      <c r="GU411" s="63"/>
      <c r="GV411" s="63"/>
      <c r="GW411" s="63"/>
      <c r="GX411" s="63"/>
      <c r="GY411" s="63"/>
      <c r="GZ411" s="63"/>
      <c r="HA411" s="63"/>
      <c r="HB411" s="63"/>
      <c r="HC411" s="63"/>
      <c r="HD411" s="63"/>
      <c r="HE411" s="63"/>
      <c r="HF411" s="63"/>
      <c r="HG411" s="63"/>
      <c r="HH411" s="63"/>
      <c r="HI411" s="63"/>
      <c r="HJ411" s="63"/>
      <c r="HK411" s="63"/>
      <c r="HL411" s="63"/>
      <c r="HM411" s="63"/>
      <c r="HN411" s="63"/>
      <c r="HO411" s="63"/>
      <c r="HP411" s="63"/>
      <c r="HQ411" s="63"/>
      <c r="HR411" s="63"/>
      <c r="HS411" s="63"/>
      <c r="HT411" s="63"/>
      <c r="HU411" s="63"/>
      <c r="HV411" s="63"/>
      <c r="HW411" s="63"/>
      <c r="HX411" s="63"/>
      <c r="HY411" s="63"/>
      <c r="HZ411" s="63"/>
      <c r="IA411" s="63"/>
      <c r="IB411" s="63"/>
      <c r="IC411" s="63"/>
      <c r="ID411" s="63"/>
      <c r="IE411" s="63"/>
    </row>
    <row r="412" spans="3:239" hidden="1" outlineLevel="1" x14ac:dyDescent="0.15">
      <c r="D412"/>
      <c r="O412" s="533"/>
      <c r="P412" s="533"/>
      <c r="Q412" s="533"/>
      <c r="R412" s="533"/>
      <c r="S412" s="533"/>
      <c r="T412" s="533"/>
      <c r="U412" s="533"/>
      <c r="V412" s="533"/>
      <c r="W412" s="533"/>
      <c r="X412" s="533"/>
      <c r="Y412" s="533"/>
      <c r="Z412" s="533"/>
      <c r="AA412" s="533"/>
      <c r="AB412" s="533"/>
      <c r="AL412"/>
      <c r="AM412"/>
      <c r="BE412"/>
      <c r="ED412" s="63"/>
      <c r="EE412" s="63"/>
      <c r="EF412" s="63"/>
      <c r="EG412" s="63"/>
      <c r="EH412" s="63"/>
      <c r="EI412" s="63"/>
      <c r="EJ412" s="63"/>
      <c r="EK412" s="63"/>
      <c r="EL412" s="63"/>
      <c r="EM412" s="63"/>
      <c r="EN412" s="63"/>
      <c r="EO412" s="63"/>
      <c r="EP412" s="63"/>
      <c r="EQ412" s="63"/>
      <c r="ER412" s="63"/>
      <c r="ES412" s="63"/>
      <c r="ET412" s="63"/>
      <c r="EU412" s="63"/>
      <c r="EV412" s="63"/>
      <c r="EW412" s="63"/>
      <c r="EX412" s="63"/>
      <c r="EY412" s="63"/>
      <c r="EZ412" s="63"/>
      <c r="FA412" s="63"/>
      <c r="FB412" s="63"/>
      <c r="FC412" s="63"/>
      <c r="FD412" s="63"/>
      <c r="FE412" s="63"/>
      <c r="FF412" s="63"/>
      <c r="FG412" s="63"/>
      <c r="FH412" s="63"/>
      <c r="FI412" s="63"/>
      <c r="FJ412" s="63"/>
      <c r="FK412" s="63"/>
      <c r="FL412" s="63"/>
      <c r="FM412" s="63"/>
      <c r="FN412" s="63"/>
      <c r="FO412" s="63"/>
      <c r="FP412" s="63"/>
      <c r="FQ412" s="63"/>
      <c r="FR412" s="63"/>
      <c r="FS412" s="63"/>
      <c r="FT412" s="63"/>
      <c r="FU412" s="63"/>
      <c r="FV412" s="63"/>
      <c r="FW412" s="63"/>
      <c r="FX412" s="63"/>
      <c r="FY412" s="63"/>
      <c r="FZ412" s="63"/>
      <c r="GA412" s="63"/>
      <c r="GB412" s="63"/>
      <c r="GC412" s="63"/>
      <c r="GD412" s="63"/>
      <c r="GE412" s="63"/>
      <c r="GF412" s="63"/>
      <c r="GG412" s="63"/>
      <c r="GH412" s="63"/>
      <c r="GI412" s="63"/>
      <c r="GJ412" s="63"/>
      <c r="GK412" s="63"/>
      <c r="GL412" s="63"/>
      <c r="GM412" s="63"/>
      <c r="GN412" s="63"/>
      <c r="GO412" s="63"/>
      <c r="GP412" s="63"/>
      <c r="GQ412" s="63"/>
      <c r="GR412" s="63"/>
      <c r="GS412" s="63"/>
      <c r="GT412" s="63"/>
      <c r="GU412" s="63"/>
      <c r="GV412" s="63"/>
      <c r="GW412" s="63"/>
      <c r="GX412" s="63"/>
      <c r="GY412" s="63"/>
      <c r="GZ412" s="63"/>
      <c r="HA412" s="63"/>
      <c r="HB412" s="63"/>
      <c r="HC412" s="63"/>
      <c r="HD412" s="63"/>
      <c r="HE412" s="63"/>
      <c r="HF412" s="63"/>
      <c r="HG412" s="63"/>
      <c r="HH412" s="63"/>
      <c r="HI412" s="63"/>
      <c r="HJ412" s="63"/>
      <c r="HK412" s="63"/>
      <c r="HL412" s="63"/>
      <c r="HM412" s="63"/>
      <c r="HN412" s="63"/>
      <c r="HO412" s="63"/>
      <c r="HP412" s="63"/>
      <c r="HQ412" s="63"/>
      <c r="HR412" s="63"/>
      <c r="HS412" s="63"/>
      <c r="HT412" s="63"/>
      <c r="HU412" s="63"/>
      <c r="HV412" s="63"/>
      <c r="HW412" s="63"/>
      <c r="HX412" s="63"/>
      <c r="HY412" s="63"/>
      <c r="HZ412" s="63"/>
      <c r="IA412" s="63"/>
      <c r="IB412" s="63"/>
      <c r="IC412" s="63"/>
      <c r="ID412" s="63"/>
      <c r="IE412" s="63"/>
    </row>
    <row r="413" spans="3:239" hidden="1" outlineLevel="1" x14ac:dyDescent="0.15">
      <c r="D413" t="s">
        <v>822</v>
      </c>
      <c r="K413" s="1593">
        <f>IF(O413=0,1,O413)</f>
        <v>1</v>
      </c>
      <c r="L413" s="1593"/>
      <c r="M413" s="1593"/>
      <c r="O413" s="1604">
        <f>SUM(O421:AK447)</f>
        <v>0</v>
      </c>
      <c r="P413" s="1605"/>
      <c r="Q413" s="1605"/>
      <c r="R413" s="1605"/>
      <c r="S413" s="1605"/>
      <c r="T413" s="1605"/>
      <c r="U413" s="1605"/>
      <c r="V413" s="1605"/>
      <c r="W413" s="1605"/>
      <c r="X413" s="1605"/>
      <c r="Y413" s="1605"/>
      <c r="Z413" s="1605"/>
      <c r="AA413" s="1605"/>
      <c r="AB413" s="1605"/>
      <c r="AC413" s="1605"/>
      <c r="AD413" s="1605"/>
      <c r="AE413" s="1605"/>
      <c r="AF413" s="1605"/>
      <c r="AG413" s="1605"/>
      <c r="AH413" s="1606"/>
      <c r="AK413" s="1593"/>
      <c r="AL413" s="1593"/>
      <c r="AM413" s="1593"/>
      <c r="BE413"/>
      <c r="ED413" s="63"/>
      <c r="EE413" s="63"/>
      <c r="EF413" s="63"/>
      <c r="EG413" s="63"/>
      <c r="EH413" s="63"/>
      <c r="EI413" s="63"/>
      <c r="EJ413" s="63"/>
      <c r="EK413" s="63"/>
      <c r="EL413" s="63"/>
      <c r="EM413" s="63"/>
      <c r="EN413" s="63"/>
      <c r="EO413" s="63"/>
      <c r="EP413" s="63"/>
      <c r="EQ413" s="63"/>
      <c r="ER413" s="63"/>
      <c r="ES413" s="63"/>
      <c r="ET413" s="63"/>
      <c r="EU413" s="63"/>
      <c r="EV413" s="63"/>
      <c r="EW413" s="63"/>
      <c r="EX413" s="63"/>
      <c r="EY413" s="63"/>
      <c r="EZ413" s="63"/>
      <c r="FA413" s="63"/>
      <c r="FB413" s="63"/>
      <c r="FC413" s="63"/>
      <c r="FD413" s="63"/>
      <c r="FE413" s="63"/>
      <c r="FF413" s="63"/>
      <c r="FG413" s="63"/>
      <c r="FH413" s="63"/>
      <c r="FI413" s="63"/>
      <c r="FJ413" s="63"/>
      <c r="FK413" s="63"/>
      <c r="FL413" s="63"/>
      <c r="FM413" s="63"/>
      <c r="FN413" s="63"/>
      <c r="FO413" s="63"/>
      <c r="FP413" s="63"/>
      <c r="FQ413" s="63"/>
      <c r="FR413" s="63"/>
      <c r="FS413" s="63"/>
      <c r="FT413" s="63"/>
      <c r="FU413" s="63"/>
      <c r="FV413" s="63"/>
      <c r="FW413" s="63"/>
      <c r="FX413" s="63"/>
      <c r="FY413" s="63"/>
      <c r="FZ413" s="63"/>
      <c r="GA413" s="63"/>
      <c r="GB413" s="63"/>
      <c r="GC413" s="63"/>
      <c r="GD413" s="63"/>
      <c r="GE413" s="63"/>
      <c r="GF413" s="63"/>
      <c r="GG413" s="63"/>
      <c r="GH413" s="63"/>
      <c r="GI413" s="63"/>
      <c r="GJ413" s="63"/>
      <c r="GK413" s="63"/>
      <c r="GL413" s="63"/>
      <c r="GM413" s="63"/>
      <c r="GN413" s="63"/>
      <c r="GO413" s="63"/>
      <c r="GP413" s="63"/>
      <c r="GQ413" s="63"/>
      <c r="GR413" s="63"/>
      <c r="GS413" s="63"/>
      <c r="GT413" s="63"/>
      <c r="GU413" s="63"/>
      <c r="GV413" s="63"/>
      <c r="GW413" s="63"/>
      <c r="GX413" s="63"/>
      <c r="GY413" s="63"/>
      <c r="GZ413" s="63"/>
      <c r="HA413" s="63"/>
      <c r="HB413" s="63"/>
      <c r="HC413" s="63"/>
      <c r="HD413" s="63"/>
      <c r="HE413" s="63"/>
      <c r="HF413" s="63"/>
      <c r="HG413" s="63"/>
      <c r="HH413" s="63"/>
      <c r="HI413" s="63"/>
      <c r="HJ413" s="63"/>
      <c r="HK413" s="63"/>
      <c r="HL413" s="63"/>
      <c r="HM413" s="63"/>
      <c r="HN413" s="63"/>
      <c r="HO413" s="63"/>
      <c r="HP413" s="63"/>
      <c r="HQ413" s="63"/>
      <c r="HR413" s="63"/>
      <c r="HS413" s="63"/>
      <c r="HT413" s="63"/>
      <c r="HU413" s="63"/>
      <c r="HV413" s="63"/>
      <c r="HW413" s="63"/>
      <c r="HX413" s="63"/>
      <c r="HY413" s="63"/>
      <c r="HZ413" s="63"/>
      <c r="IA413" s="63"/>
      <c r="IB413" s="63"/>
      <c r="IC413" s="63"/>
      <c r="ID413" s="63"/>
      <c r="IE413" s="63"/>
    </row>
    <row r="414" spans="3:239" hidden="1" outlineLevel="1" x14ac:dyDescent="0.15">
      <c r="D414" t="s">
        <v>54</v>
      </c>
      <c r="K414" s="1594">
        <f>IF(AK414&gt;0,AK414,0)</f>
        <v>0</v>
      </c>
      <c r="L414" s="1594"/>
      <c r="M414" s="1594"/>
      <c r="O414" s="533"/>
      <c r="P414" s="533"/>
      <c r="Q414" s="533"/>
      <c r="R414" s="533"/>
      <c r="S414" s="533"/>
      <c r="T414" s="533"/>
      <c r="U414" s="533"/>
      <c r="V414" s="533"/>
      <c r="W414" s="533"/>
      <c r="X414" s="533"/>
      <c r="Y414" s="533"/>
      <c r="Z414" s="533"/>
      <c r="AA414" s="533"/>
      <c r="AB414" s="533"/>
      <c r="AK414" s="1604">
        <f>SUM(AN421:AT447)</f>
        <v>0</v>
      </c>
      <c r="AL414" s="1605"/>
      <c r="AM414" s="1605"/>
      <c r="AN414" s="1605"/>
      <c r="AO414" s="1605"/>
      <c r="AP414" s="1606"/>
      <c r="BE414"/>
      <c r="ED414" s="63"/>
      <c r="EE414" s="63"/>
      <c r="EF414" s="63"/>
      <c r="EG414" s="63"/>
      <c r="EH414" s="63"/>
      <c r="EI414" s="63"/>
      <c r="EJ414" s="63"/>
      <c r="EK414" s="63"/>
      <c r="EL414" s="63"/>
      <c r="EM414" s="63"/>
      <c r="EN414" s="63"/>
      <c r="EO414" s="63"/>
      <c r="EP414" s="63"/>
      <c r="EQ414" s="63"/>
      <c r="ER414" s="63"/>
      <c r="ES414" s="63"/>
      <c r="ET414" s="63"/>
      <c r="EU414" s="63"/>
      <c r="EV414" s="63"/>
      <c r="EW414" s="63"/>
      <c r="EX414" s="63"/>
      <c r="EY414" s="63"/>
      <c r="EZ414" s="63"/>
      <c r="FA414" s="63"/>
      <c r="FB414" s="63"/>
      <c r="FC414" s="63"/>
      <c r="FD414" s="63"/>
      <c r="FE414" s="63"/>
      <c r="FF414" s="63"/>
      <c r="FG414" s="63"/>
      <c r="FH414" s="63"/>
      <c r="FI414" s="63"/>
      <c r="FJ414" s="63"/>
      <c r="FK414" s="63"/>
      <c r="FL414" s="63"/>
      <c r="FM414" s="63"/>
      <c r="FN414" s="63"/>
      <c r="FO414" s="63"/>
      <c r="FP414" s="63"/>
      <c r="FQ414" s="63"/>
      <c r="FR414" s="63"/>
      <c r="FS414" s="63"/>
      <c r="FT414" s="63"/>
      <c r="FU414" s="63"/>
      <c r="FV414" s="63"/>
      <c r="FW414" s="63"/>
      <c r="FX414" s="63"/>
      <c r="FY414" s="63"/>
      <c r="FZ414" s="63"/>
      <c r="GA414" s="63"/>
      <c r="GB414" s="63"/>
      <c r="GC414" s="63"/>
      <c r="GD414" s="63"/>
      <c r="GE414" s="63"/>
      <c r="GF414" s="63"/>
      <c r="GG414" s="63"/>
      <c r="GH414" s="63"/>
      <c r="GI414" s="63"/>
      <c r="GJ414" s="63"/>
      <c r="GK414" s="63"/>
      <c r="GL414" s="63"/>
      <c r="GM414" s="63"/>
      <c r="GN414" s="63"/>
      <c r="GO414" s="63"/>
      <c r="GP414" s="63"/>
      <c r="GQ414" s="63"/>
      <c r="GR414" s="63"/>
      <c r="GS414" s="63"/>
      <c r="GT414" s="63"/>
      <c r="GU414" s="63"/>
      <c r="GV414" s="63"/>
      <c r="GW414" s="63"/>
      <c r="GX414" s="63"/>
      <c r="GY414" s="63"/>
      <c r="GZ414" s="63"/>
      <c r="HA414" s="63"/>
      <c r="HB414" s="63"/>
      <c r="HC414" s="63"/>
      <c r="HD414" s="63"/>
      <c r="HE414" s="63"/>
      <c r="HF414" s="63"/>
      <c r="HG414" s="63"/>
      <c r="HH414" s="63"/>
      <c r="HI414" s="63"/>
      <c r="HJ414" s="63"/>
      <c r="HK414" s="63"/>
      <c r="HL414" s="63"/>
      <c r="HM414" s="63"/>
      <c r="HN414" s="63"/>
      <c r="HO414" s="63"/>
      <c r="HP414" s="63"/>
      <c r="HQ414" s="63"/>
      <c r="HR414" s="63"/>
      <c r="HS414" s="63"/>
      <c r="HT414" s="63"/>
      <c r="HU414" s="63"/>
      <c r="HV414" s="63"/>
      <c r="HW414" s="63"/>
      <c r="HX414" s="63"/>
      <c r="HY414" s="63"/>
      <c r="HZ414" s="63"/>
      <c r="IA414" s="63"/>
      <c r="IB414" s="63"/>
      <c r="IC414" s="63"/>
      <c r="ID414" s="63"/>
      <c r="IE414" s="63"/>
    </row>
    <row r="415" spans="3:239" hidden="1" outlineLevel="1" x14ac:dyDescent="0.15">
      <c r="D415"/>
      <c r="AL415"/>
      <c r="AM415"/>
      <c r="BE415"/>
      <c r="BL415"/>
      <c r="BM415"/>
      <c r="BN415"/>
      <c r="BO415"/>
      <c r="ED415" s="63"/>
      <c r="EE415" s="63"/>
      <c r="EF415" s="63"/>
      <c r="EG415" s="63"/>
      <c r="EH415" s="63"/>
      <c r="EI415" s="63"/>
      <c r="EJ415" s="63"/>
      <c r="EK415" s="63"/>
      <c r="EL415" s="63"/>
      <c r="EM415" s="63"/>
      <c r="EN415" s="63"/>
      <c r="EO415" s="63"/>
      <c r="EP415" s="63"/>
      <c r="EQ415" s="63"/>
      <c r="ER415" s="63"/>
      <c r="ES415" s="63"/>
      <c r="ET415" s="63"/>
      <c r="EU415" s="63"/>
      <c r="EV415" s="63"/>
      <c r="EW415" s="63"/>
      <c r="EX415" s="63"/>
      <c r="EY415" s="63"/>
      <c r="EZ415" s="63"/>
      <c r="FA415" s="63"/>
      <c r="FB415" s="63"/>
      <c r="FC415" s="63"/>
      <c r="FD415" s="63"/>
      <c r="FE415" s="63"/>
      <c r="FF415" s="63"/>
      <c r="FG415" s="63"/>
      <c r="FH415" s="63"/>
      <c r="FI415" s="63"/>
      <c r="FJ415" s="63"/>
      <c r="FK415" s="63"/>
      <c r="FL415" s="63"/>
      <c r="FM415" s="63"/>
      <c r="FN415" s="63"/>
      <c r="FO415" s="63"/>
      <c r="FP415" s="63"/>
      <c r="FQ415" s="63"/>
      <c r="FR415" s="63"/>
      <c r="FS415" s="63"/>
      <c r="FT415" s="63"/>
      <c r="FU415" s="63"/>
      <c r="FV415" s="63"/>
      <c r="FW415" s="63"/>
      <c r="FX415" s="63"/>
      <c r="FY415" s="63"/>
      <c r="FZ415" s="63"/>
      <c r="GA415" s="63"/>
      <c r="GB415" s="63"/>
      <c r="GC415" s="63"/>
      <c r="GD415" s="63"/>
      <c r="GE415" s="63"/>
      <c r="GF415" s="63"/>
      <c r="GG415" s="63"/>
      <c r="GH415" s="63"/>
      <c r="GI415" s="63"/>
      <c r="GJ415" s="63"/>
      <c r="GK415" s="63"/>
      <c r="GL415" s="63"/>
      <c r="GM415" s="63"/>
      <c r="GN415" s="63"/>
      <c r="GO415" s="63"/>
      <c r="GP415" s="63"/>
      <c r="GQ415" s="63"/>
      <c r="GR415" s="63"/>
      <c r="GS415" s="63"/>
      <c r="GT415" s="63"/>
      <c r="GU415" s="63"/>
      <c r="GV415" s="63"/>
      <c r="GW415" s="63"/>
      <c r="GX415" s="63"/>
      <c r="GY415" s="63"/>
      <c r="GZ415" s="63"/>
      <c r="HA415" s="63"/>
      <c r="HB415" s="63"/>
      <c r="HC415" s="63"/>
      <c r="HD415" s="63"/>
      <c r="HE415" s="63"/>
      <c r="HF415" s="63"/>
      <c r="HG415" s="63"/>
      <c r="HH415" s="63"/>
      <c r="HI415" s="63"/>
      <c r="HJ415" s="63"/>
      <c r="HK415" s="63"/>
      <c r="HL415" s="63"/>
      <c r="HM415" s="63"/>
      <c r="HN415" s="63"/>
      <c r="HO415" s="63"/>
      <c r="HP415" s="63"/>
      <c r="HQ415" s="63"/>
      <c r="HR415" s="63"/>
      <c r="HS415" s="63"/>
      <c r="HT415" s="63"/>
      <c r="HU415" s="63"/>
      <c r="HV415" s="63"/>
      <c r="HW415" s="63"/>
      <c r="HX415" s="63"/>
      <c r="HY415" s="63"/>
      <c r="HZ415" s="63"/>
      <c r="IA415" s="63"/>
      <c r="IB415" s="63"/>
      <c r="IC415" s="63"/>
      <c r="ID415" s="63"/>
      <c r="IE415" s="63"/>
    </row>
    <row r="416" spans="3:239" hidden="1" outlineLevel="1" x14ac:dyDescent="0.15">
      <c r="D416"/>
      <c r="O416" s="210" t="s">
        <v>891</v>
      </c>
      <c r="P416" s="210"/>
      <c r="Q416" s="210"/>
      <c r="R416" s="210"/>
      <c r="S416" s="210"/>
      <c r="T416" s="210"/>
      <c r="U416" s="210"/>
      <c r="V416" s="210"/>
      <c r="W416" s="210"/>
      <c r="X416" s="210"/>
      <c r="Y416" s="210"/>
      <c r="Z416" s="210"/>
      <c r="AA416" s="210"/>
      <c r="AB416" s="210"/>
      <c r="AC416" s="210"/>
      <c r="AD416" s="210"/>
      <c r="AE416" s="210"/>
      <c r="AF416" s="210"/>
      <c r="AG416" s="210"/>
      <c r="AH416" s="210"/>
      <c r="AI416" s="210"/>
      <c r="AJ416" s="210"/>
      <c r="AK416" s="210"/>
      <c r="AL416"/>
      <c r="AM416"/>
      <c r="AN416" s="210" t="s">
        <v>54</v>
      </c>
      <c r="AO416" s="210"/>
      <c r="AP416" s="210"/>
      <c r="AQ416" s="210"/>
      <c r="AR416" s="210"/>
      <c r="AS416" s="210"/>
      <c r="AT416" s="210"/>
      <c r="BE416"/>
      <c r="BL416"/>
      <c r="BM416"/>
      <c r="BN416"/>
      <c r="BO416"/>
      <c r="ED416" s="63"/>
      <c r="EE416" s="63"/>
      <c r="EF416" s="63"/>
      <c r="EG416" s="63"/>
      <c r="EH416" s="63"/>
      <c r="EI416" s="63"/>
      <c r="EJ416" s="63"/>
      <c r="EK416" s="63"/>
      <c r="EL416" s="63"/>
      <c r="EM416" s="63"/>
      <c r="EN416" s="63"/>
      <c r="EO416" s="63"/>
      <c r="EP416" s="63"/>
      <c r="EQ416" s="63"/>
      <c r="ER416" s="63"/>
      <c r="ES416" s="63"/>
      <c r="ET416" s="63"/>
      <c r="EU416" s="63"/>
      <c r="EV416" s="63"/>
      <c r="EW416" s="63"/>
      <c r="EX416" s="63"/>
      <c r="EY416" s="63"/>
      <c r="EZ416" s="63"/>
      <c r="FA416" s="63"/>
      <c r="FB416" s="63"/>
      <c r="FC416" s="63"/>
      <c r="FD416" s="63"/>
      <c r="FE416" s="63"/>
      <c r="FF416" s="63"/>
      <c r="FG416" s="63"/>
      <c r="FH416" s="63"/>
      <c r="FI416" s="63"/>
      <c r="FJ416" s="63"/>
      <c r="FK416" s="63"/>
      <c r="FL416" s="63"/>
      <c r="FM416" s="63"/>
      <c r="FN416" s="63"/>
      <c r="FO416" s="63"/>
      <c r="FP416" s="63"/>
      <c r="FQ416" s="63"/>
      <c r="FR416" s="63"/>
      <c r="FS416" s="63"/>
      <c r="FT416" s="63"/>
      <c r="FU416" s="63"/>
      <c r="FV416" s="63"/>
      <c r="FW416" s="63"/>
      <c r="FX416" s="63"/>
      <c r="FY416" s="63"/>
      <c r="FZ416" s="63"/>
      <c r="GA416" s="63"/>
      <c r="GB416" s="63"/>
      <c r="GC416" s="63"/>
      <c r="GD416" s="63"/>
      <c r="GE416" s="63"/>
      <c r="GF416" s="63"/>
      <c r="GG416" s="63"/>
      <c r="GH416" s="63"/>
      <c r="GI416" s="63"/>
      <c r="GJ416" s="63"/>
      <c r="GK416" s="63"/>
      <c r="GL416" s="63"/>
      <c r="GM416" s="63"/>
      <c r="GN416" s="63"/>
      <c r="GO416" s="63"/>
      <c r="GP416" s="63"/>
      <c r="GQ416" s="63"/>
      <c r="GR416" s="63"/>
      <c r="GS416" s="63"/>
      <c r="GT416" s="63"/>
      <c r="GU416" s="63"/>
      <c r="GV416" s="63"/>
      <c r="GW416" s="63"/>
      <c r="GX416" s="63"/>
      <c r="GY416" s="63"/>
      <c r="GZ416" s="63"/>
      <c r="HA416" s="63"/>
      <c r="HB416" s="63"/>
      <c r="HC416" s="63"/>
      <c r="HD416" s="63"/>
      <c r="HE416" s="63"/>
      <c r="HF416" s="63"/>
      <c r="HG416" s="63"/>
      <c r="HH416" s="63"/>
      <c r="HI416" s="63"/>
      <c r="HJ416" s="63"/>
      <c r="HK416" s="63"/>
      <c r="HL416" s="63"/>
      <c r="HM416" s="63"/>
      <c r="HN416" s="63"/>
      <c r="HO416" s="63"/>
      <c r="HP416" s="63"/>
      <c r="HQ416" s="63"/>
      <c r="HR416" s="63"/>
      <c r="HS416" s="63"/>
      <c r="HT416" s="63"/>
      <c r="HU416" s="63"/>
      <c r="HV416" s="63"/>
      <c r="HW416" s="63"/>
      <c r="HX416" s="63"/>
      <c r="HY416" s="63"/>
      <c r="HZ416" s="63"/>
      <c r="IA416" s="63"/>
      <c r="IB416" s="63"/>
      <c r="IC416" s="63"/>
      <c r="ID416" s="63"/>
      <c r="IE416" s="63"/>
    </row>
    <row r="417" spans="3:239" hidden="1" outlineLevel="1" x14ac:dyDescent="0.15">
      <c r="D417"/>
      <c r="AL417"/>
      <c r="AM417"/>
      <c r="BE417"/>
      <c r="BL417"/>
      <c r="BM417"/>
      <c r="BN417"/>
      <c r="BO417"/>
      <c r="ED417" s="63"/>
      <c r="EE417" s="63"/>
      <c r="EF417" s="63"/>
      <c r="EG417" s="63"/>
      <c r="EH417" s="63"/>
      <c r="EI417" s="63"/>
      <c r="EJ417" s="63"/>
      <c r="EK417" s="63"/>
      <c r="EL417" s="63"/>
      <c r="EM417" s="63"/>
      <c r="EN417" s="63"/>
      <c r="EO417" s="63"/>
      <c r="EP417" s="63"/>
      <c r="EQ417" s="63"/>
      <c r="ER417" s="63"/>
      <c r="ES417" s="63"/>
      <c r="ET417" s="63"/>
      <c r="EU417" s="63"/>
      <c r="EV417" s="63"/>
      <c r="EW417" s="63"/>
      <c r="EX417" s="63"/>
      <c r="EY417" s="63"/>
      <c r="EZ417" s="63"/>
      <c r="FA417" s="63"/>
      <c r="FB417" s="63"/>
      <c r="FC417" s="63"/>
      <c r="FD417" s="63"/>
      <c r="FE417" s="63"/>
      <c r="FF417" s="63"/>
      <c r="FG417" s="63"/>
      <c r="FH417" s="63"/>
      <c r="FI417" s="63"/>
      <c r="FJ417" s="63"/>
      <c r="FK417" s="63"/>
      <c r="FL417" s="63"/>
      <c r="FM417" s="63"/>
      <c r="FN417" s="63"/>
      <c r="FO417" s="63"/>
      <c r="FP417" s="63"/>
      <c r="FQ417" s="63"/>
      <c r="FR417" s="63"/>
      <c r="FS417" s="63"/>
      <c r="FT417" s="63"/>
      <c r="FU417" s="63"/>
      <c r="FV417" s="63"/>
      <c r="FW417" s="63"/>
      <c r="FX417" s="63"/>
      <c r="FY417" s="63"/>
      <c r="FZ417" s="63"/>
      <c r="GA417" s="63"/>
      <c r="GB417" s="63"/>
      <c r="GC417" s="63"/>
      <c r="GD417" s="63"/>
      <c r="GE417" s="63"/>
      <c r="GF417" s="63"/>
      <c r="GG417" s="63"/>
      <c r="GH417" s="63"/>
      <c r="GI417" s="63"/>
      <c r="GJ417" s="63"/>
      <c r="GK417" s="63"/>
      <c r="GL417" s="63"/>
      <c r="GM417" s="63"/>
      <c r="GN417" s="63"/>
      <c r="GO417" s="63"/>
      <c r="GP417" s="63"/>
      <c r="GQ417" s="63"/>
      <c r="GR417" s="63"/>
      <c r="GS417" s="63"/>
      <c r="GT417" s="63"/>
      <c r="GU417" s="63"/>
      <c r="GV417" s="63"/>
      <c r="GW417" s="63"/>
      <c r="GX417" s="63"/>
      <c r="GY417" s="63"/>
      <c r="GZ417" s="63"/>
      <c r="HA417" s="63"/>
      <c r="HB417" s="63"/>
      <c r="HC417" s="63"/>
      <c r="HD417" s="63"/>
      <c r="HE417" s="63"/>
      <c r="HF417" s="63"/>
      <c r="HG417" s="63"/>
      <c r="HH417" s="63"/>
      <c r="HI417" s="63"/>
      <c r="HJ417" s="63"/>
      <c r="HK417" s="63"/>
      <c r="HL417" s="63"/>
      <c r="HM417" s="63"/>
      <c r="HN417" s="63"/>
      <c r="HO417" s="63"/>
      <c r="HP417" s="63"/>
      <c r="HQ417" s="63"/>
      <c r="HR417" s="63"/>
      <c r="HS417" s="63"/>
      <c r="HT417" s="63"/>
      <c r="HU417" s="63"/>
      <c r="HV417" s="63"/>
      <c r="HW417" s="63"/>
      <c r="HX417" s="63"/>
      <c r="HY417" s="63"/>
      <c r="HZ417" s="63"/>
      <c r="IA417" s="63"/>
      <c r="IB417" s="63"/>
      <c r="IC417" s="63"/>
      <c r="ID417" s="63"/>
      <c r="IE417" s="63"/>
    </row>
    <row r="418" spans="3:239" hidden="1" outlineLevel="1" x14ac:dyDescent="0.15">
      <c r="D418" s="27"/>
      <c r="E418" s="27"/>
      <c r="F418" s="27"/>
      <c r="G418" s="27"/>
      <c r="H418" s="27"/>
      <c r="I418" s="27"/>
      <c r="J418" s="27"/>
      <c r="K418" s="161"/>
      <c r="L418" s="161"/>
      <c r="M418" s="161"/>
      <c r="O418" t="str">
        <f t="shared" ref="O418:Q418" si="129">O374</f>
        <v>Montaggio sul posto</v>
      </c>
      <c r="P418" t="str">
        <f t="shared" si="129"/>
        <v>Montaggio sul posto</v>
      </c>
      <c r="Q418" t="str">
        <f t="shared" si="129"/>
        <v>Montaggio sul posto</v>
      </c>
      <c r="R418" t="str">
        <f t="shared" ref="R418:AK418" si="130">R374</f>
        <v>Montaggio sul posto</v>
      </c>
      <c r="S418" t="str">
        <f t="shared" si="130"/>
        <v>Montaggio sul posto</v>
      </c>
      <c r="T418" t="str">
        <f t="shared" si="130"/>
        <v>Montaggio sul posto</v>
      </c>
      <c r="U418" t="str">
        <f t="shared" si="130"/>
        <v>Montaggio sul posto</v>
      </c>
      <c r="V418" t="str">
        <f t="shared" si="130"/>
        <v>.</v>
      </c>
      <c r="W418" t="str">
        <f t="shared" si="130"/>
        <v>Pronto di fabbrica</v>
      </c>
      <c r="X418" t="str">
        <f t="shared" si="130"/>
        <v>Pronto di fabbrica</v>
      </c>
      <c r="Y418" t="str">
        <f t="shared" si="130"/>
        <v>Pronto di fabbrica</v>
      </c>
      <c r="Z418" t="str">
        <f t="shared" si="130"/>
        <v>Pronto di fabbrica</v>
      </c>
      <c r="AA418" t="str">
        <f t="shared" si="130"/>
        <v>Pronto di fabbrica</v>
      </c>
      <c r="AB418" t="str">
        <f t="shared" si="130"/>
        <v>Pronto di fabbrica</v>
      </c>
      <c r="AC418" t="str">
        <f t="shared" si="130"/>
        <v>Pronto di fabbrica</v>
      </c>
      <c r="AD418" t="str">
        <f t="shared" si="130"/>
        <v>.</v>
      </c>
      <c r="AE418" t="str">
        <f t="shared" si="130"/>
        <v>Pronto di fabbrica, ermetico</v>
      </c>
      <c r="AF418" t="str">
        <f t="shared" si="130"/>
        <v>Pronto di fabbrica, ermetico</v>
      </c>
      <c r="AG418" t="str">
        <f t="shared" si="130"/>
        <v>Pronto di fabbrica, ermetico</v>
      </c>
      <c r="AH418" t="str">
        <f t="shared" si="130"/>
        <v>Pronto di fabbrica, ermetico</v>
      </c>
      <c r="AI418" t="str">
        <f t="shared" si="130"/>
        <v>Pronto di fabbrica, ermetico</v>
      </c>
      <c r="AJ418" t="str">
        <f t="shared" si="130"/>
        <v>Pronto di fabbrica, ermetico</v>
      </c>
      <c r="AK418" t="str">
        <f t="shared" si="130"/>
        <v>Pronto di fabbrica, ermetico</v>
      </c>
      <c r="AL418" t="s">
        <v>957</v>
      </c>
      <c r="AM418"/>
      <c r="AN418" s="27"/>
      <c r="AO418" s="27"/>
      <c r="AP418" s="27"/>
      <c r="AQ418" s="27"/>
      <c r="AR418" s="27"/>
      <c r="AS418" s="27"/>
      <c r="AT418" s="27"/>
      <c r="BE418"/>
      <c r="BL418"/>
      <c r="BM418"/>
      <c r="BN418"/>
      <c r="BO418"/>
      <c r="ED418" s="63"/>
      <c r="EE418" s="63"/>
      <c r="EF418" s="63"/>
      <c r="EG418" s="63"/>
      <c r="EH418" s="63"/>
      <c r="EI418" s="63"/>
      <c r="EJ418" s="63"/>
      <c r="EK418" s="63"/>
      <c r="EL418" s="63"/>
      <c r="EM418" s="63"/>
      <c r="EN418" s="63"/>
      <c r="EO418" s="63"/>
      <c r="EP418" s="63"/>
      <c r="EQ418" s="63"/>
      <c r="ER418" s="63"/>
      <c r="ES418" s="63"/>
      <c r="ET418" s="63"/>
      <c r="EU418" s="63"/>
      <c r="EV418" s="63"/>
      <c r="EW418" s="63"/>
      <c r="EX418" s="63"/>
      <c r="EY418" s="63"/>
      <c r="EZ418" s="63"/>
      <c r="FA418" s="63"/>
      <c r="FB418" s="63"/>
      <c r="FC418" s="63"/>
      <c r="FD418" s="63"/>
      <c r="FE418" s="63"/>
      <c r="FF418" s="63"/>
      <c r="FG418" s="63"/>
      <c r="FH418" s="63"/>
      <c r="FI418" s="63"/>
      <c r="FJ418" s="63"/>
      <c r="FK418" s="63"/>
      <c r="FL418" s="63"/>
      <c r="FM418" s="63"/>
      <c r="FN418" s="63"/>
      <c r="FO418" s="63"/>
      <c r="FP418" s="63"/>
      <c r="FQ418" s="63"/>
      <c r="FR418" s="63"/>
      <c r="FS418" s="63"/>
      <c r="FT418" s="63"/>
      <c r="FU418" s="63"/>
      <c r="FV418" s="63"/>
      <c r="FW418" s="63"/>
      <c r="FX418" s="63"/>
      <c r="FY418" s="63"/>
      <c r="FZ418" s="63"/>
      <c r="GA418" s="63"/>
      <c r="GB418" s="63"/>
      <c r="GC418" s="63"/>
      <c r="GD418" s="63"/>
      <c r="GE418" s="63"/>
      <c r="GF418" s="63"/>
      <c r="GG418" s="63"/>
      <c r="GH418" s="63"/>
      <c r="GI418" s="63"/>
      <c r="GJ418" s="63"/>
      <c r="GK418" s="63"/>
      <c r="GL418" s="63"/>
      <c r="GM418" s="63"/>
      <c r="GN418" s="63"/>
      <c r="GO418" s="63"/>
      <c r="GP418" s="63"/>
      <c r="GQ418" s="63"/>
      <c r="GR418" s="63"/>
      <c r="GS418" s="63"/>
      <c r="GT418" s="63"/>
      <c r="GU418" s="63"/>
      <c r="GV418" s="63"/>
      <c r="GW418" s="63"/>
      <c r="GX418" s="63"/>
      <c r="GY418" s="63"/>
      <c r="GZ418" s="63"/>
      <c r="HA418" s="63"/>
      <c r="HB418" s="63"/>
      <c r="HC418" s="63"/>
      <c r="HD418" s="63"/>
      <c r="HE418" s="63"/>
      <c r="HF418" s="63"/>
      <c r="HG418" s="63"/>
      <c r="HH418" s="63"/>
      <c r="HI418" s="63"/>
      <c r="HJ418" s="63"/>
      <c r="HK418" s="63"/>
      <c r="HL418" s="63"/>
      <c r="HM418" s="63"/>
      <c r="HN418" s="63"/>
      <c r="HO418" s="63"/>
      <c r="HP418" s="63"/>
      <c r="HQ418" s="63"/>
      <c r="HR418" s="63"/>
      <c r="HS418" s="63"/>
      <c r="HT418" s="63"/>
      <c r="HU418" s="63"/>
      <c r="HV418" s="63"/>
      <c r="HW418" s="63"/>
      <c r="HX418" s="63"/>
      <c r="HY418" s="63"/>
      <c r="HZ418" s="63"/>
      <c r="IA418" s="63"/>
      <c r="IB418" s="63"/>
      <c r="IC418" s="63"/>
      <c r="ID418" s="63"/>
      <c r="IE418" s="63"/>
    </row>
    <row r="419" spans="3:239" ht="136" hidden="1" customHeight="1" outlineLevel="1" x14ac:dyDescent="0.15">
      <c r="D419" s="646" t="s">
        <v>17</v>
      </c>
      <c r="E419" s="647"/>
      <c r="F419" s="647"/>
      <c r="G419" s="647"/>
      <c r="H419" s="647"/>
      <c r="I419" s="647"/>
      <c r="J419" s="647"/>
      <c r="K419" s="648"/>
      <c r="L419" s="648"/>
      <c r="M419" s="620"/>
      <c r="N419" s="620"/>
      <c r="O419" s="657" t="str">
        <f t="shared" ref="O419:R419" si="131">O375</f>
        <v>Supermercato</v>
      </c>
      <c r="P419" s="657" t="str">
        <f t="shared" si="131"/>
        <v>Industria</v>
      </c>
      <c r="Q419" s="1148" t="str">
        <f>Q375</f>
        <v xml:space="preserve">Industria (raffreddatori di liquidi per freddo di processo) </v>
      </c>
      <c r="R419" s="657" t="str">
        <f t="shared" si="131"/>
        <v>Commercio</v>
      </c>
      <c r="S419" s="657" t="str">
        <f>S375</f>
        <v>Refrigeratore-climatizzatore vaporizzazione diretta (sistemi VRV, VRF)</v>
      </c>
      <c r="T419" s="657" t="str">
        <f>T375</f>
        <v>Refrigeratore-climatizzatore (refrigeratori condensazione ad acqua)</v>
      </c>
      <c r="U419" s="657" t="str">
        <f>U375</f>
        <v>Refrigeratore-climatizzatore (refrigeratori condensazione ad aria)</v>
      </c>
      <c r="V419" s="620"/>
      <c r="W419" s="657" t="str">
        <f t="shared" ref="W419:AC419" si="132">O419</f>
        <v>Supermercato</v>
      </c>
      <c r="X419" s="657" t="str">
        <f t="shared" si="132"/>
        <v>Industria</v>
      </c>
      <c r="Y419" s="1148" t="str">
        <f t="shared" si="132"/>
        <v xml:space="preserve">Industria (raffreddatori di liquidi per freddo di processo) </v>
      </c>
      <c r="Z419" s="657" t="str">
        <f t="shared" si="132"/>
        <v>Commercio</v>
      </c>
      <c r="AA419" s="657" t="str">
        <f t="shared" si="132"/>
        <v>Refrigeratore-climatizzatore vaporizzazione diretta (sistemi VRV, VRF)</v>
      </c>
      <c r="AB419" s="657" t="str">
        <f t="shared" si="132"/>
        <v>Refrigeratore-climatizzatore (refrigeratori condensazione ad acqua)</v>
      </c>
      <c r="AC419" s="657" t="str">
        <f t="shared" si="132"/>
        <v>Refrigeratore-climatizzatore (refrigeratori condensazione ad aria)</v>
      </c>
      <c r="AD419" s="620"/>
      <c r="AE419" s="657" t="str">
        <f>O419</f>
        <v>Supermercato</v>
      </c>
      <c r="AF419" s="657" t="str">
        <f>P419</f>
        <v>Industria</v>
      </c>
      <c r="AG419" s="1148" t="str">
        <f t="shared" ref="AG419:AH419" si="133">Q419</f>
        <v xml:space="preserve">Industria (raffreddatori di liquidi per freddo di processo) </v>
      </c>
      <c r="AH419" s="657" t="str">
        <f t="shared" si="133"/>
        <v>Commercio</v>
      </c>
      <c r="AI419" s="657" t="str">
        <f>S419</f>
        <v>Refrigeratore-climatizzatore vaporizzazione diretta (sistemi VRV, VRF)</v>
      </c>
      <c r="AJ419" s="657" t="str">
        <f>T419</f>
        <v>Refrigeratore-climatizzatore (refrigeratori condensazione ad acqua)</v>
      </c>
      <c r="AK419" s="657" t="str">
        <f>U419</f>
        <v>Refrigeratore-climatizzatore (refrigeratori condensazione ad aria)</v>
      </c>
      <c r="AL419"/>
      <c r="AM419"/>
      <c r="AN419" s="657" t="str">
        <f t="shared" ref="AN419:AT419" si="134">W419</f>
        <v>Supermercato</v>
      </c>
      <c r="AO419" s="657" t="str">
        <f t="shared" si="134"/>
        <v>Industria</v>
      </c>
      <c r="AP419" s="1148" t="str">
        <f t="shared" si="134"/>
        <v xml:space="preserve">Industria (raffreddatori di liquidi per freddo di processo) </v>
      </c>
      <c r="AQ419" s="657" t="str">
        <f t="shared" si="134"/>
        <v>Commercio</v>
      </c>
      <c r="AR419" s="657" t="str">
        <f t="shared" si="134"/>
        <v>Refrigeratore-climatizzatore vaporizzazione diretta (sistemi VRV, VRF)</v>
      </c>
      <c r="AS419" s="657" t="str">
        <f t="shared" si="134"/>
        <v>Refrigeratore-climatizzatore (refrigeratori condensazione ad acqua)</v>
      </c>
      <c r="AT419" s="657" t="str">
        <f t="shared" si="134"/>
        <v>Refrigeratore-climatizzatore (refrigeratori condensazione ad aria)</v>
      </c>
      <c r="BE419"/>
      <c r="BL419"/>
      <c r="BM419"/>
      <c r="BN419"/>
      <c r="BO419"/>
      <c r="ED419" s="63"/>
      <c r="EE419" s="63"/>
      <c r="EF419" s="63"/>
      <c r="EG419" s="63"/>
      <c r="EH419" s="63"/>
      <c r="EI419" s="63"/>
      <c r="EJ419" s="63"/>
      <c r="EK419" s="63"/>
      <c r="EL419" s="63"/>
      <c r="EM419" s="63"/>
      <c r="EN419" s="63"/>
      <c r="EO419" s="63"/>
      <c r="EP419" s="63"/>
      <c r="EQ419" s="63"/>
      <c r="ER419" s="63"/>
      <c r="ES419" s="63"/>
      <c r="ET419" s="63"/>
      <c r="EU419" s="63"/>
      <c r="EV419" s="63"/>
      <c r="EW419" s="63"/>
      <c r="EX419" s="63"/>
      <c r="EY419" s="63"/>
      <c r="EZ419" s="63"/>
      <c r="FA419" s="63"/>
      <c r="FB419" s="63"/>
      <c r="FC419" s="63"/>
      <c r="FD419" s="63"/>
      <c r="FE419" s="63"/>
      <c r="FF419" s="63"/>
      <c r="FG419" s="63"/>
      <c r="FH419" s="63"/>
      <c r="FI419" s="63"/>
      <c r="FJ419" s="63"/>
      <c r="FK419" s="63"/>
      <c r="FL419" s="63"/>
      <c r="FM419" s="63"/>
      <c r="FN419" s="63"/>
      <c r="FO419" s="63"/>
      <c r="FP419" s="63"/>
      <c r="FQ419" s="63"/>
      <c r="FR419" s="63"/>
      <c r="FS419" s="63"/>
      <c r="FT419" s="63"/>
      <c r="FU419" s="63"/>
      <c r="FV419" s="63"/>
      <c r="FW419" s="63"/>
      <c r="FX419" s="63"/>
      <c r="FY419" s="63"/>
      <c r="FZ419" s="63"/>
      <c r="GA419" s="63"/>
      <c r="GB419" s="63"/>
      <c r="GC419" s="63"/>
      <c r="GD419" s="63"/>
      <c r="GE419" s="63"/>
      <c r="GF419" s="63"/>
      <c r="GG419" s="63"/>
      <c r="GH419" s="63"/>
      <c r="GI419" s="63"/>
      <c r="GJ419" s="63"/>
      <c r="GK419" s="63"/>
      <c r="GL419" s="63"/>
      <c r="GM419" s="63"/>
      <c r="GN419" s="63"/>
      <c r="GO419" s="63"/>
      <c r="GP419" s="63"/>
      <c r="GQ419" s="63"/>
      <c r="GR419" s="63"/>
      <c r="GS419" s="63"/>
      <c r="GT419" s="63"/>
      <c r="GU419" s="63"/>
      <c r="GV419" s="63"/>
      <c r="GW419" s="63"/>
      <c r="GX419" s="63"/>
      <c r="GY419" s="63"/>
      <c r="GZ419" s="63"/>
      <c r="HA419" s="63"/>
      <c r="HB419" s="63"/>
      <c r="HC419" s="63"/>
      <c r="HD419" s="63"/>
      <c r="HE419" s="63"/>
      <c r="HF419" s="63"/>
      <c r="HG419" s="63"/>
      <c r="HH419" s="63"/>
      <c r="HI419" s="63"/>
      <c r="HJ419" s="63"/>
      <c r="HK419" s="63"/>
      <c r="HL419" s="63"/>
      <c r="HM419" s="63"/>
      <c r="HN419" s="63"/>
      <c r="HO419" s="63"/>
      <c r="HP419" s="63"/>
      <c r="HQ419" s="63"/>
      <c r="HR419" s="63"/>
      <c r="HS419" s="63"/>
      <c r="HT419" s="63"/>
      <c r="HU419" s="63"/>
      <c r="HV419" s="63"/>
      <c r="HW419" s="63"/>
      <c r="HX419" s="63"/>
      <c r="HY419" s="63"/>
      <c r="HZ419" s="63"/>
      <c r="IA419" s="63"/>
      <c r="IB419" s="63"/>
      <c r="IC419" s="63"/>
      <c r="ID419" s="63"/>
      <c r="IE419" s="63"/>
    </row>
    <row r="420" spans="3:239" hidden="1" outlineLevel="1" x14ac:dyDescent="0.15">
      <c r="D420"/>
      <c r="L420" s="58"/>
      <c r="M420" s="55"/>
      <c r="O420" s="475"/>
      <c r="P420" s="475"/>
      <c r="Q420" s="1149"/>
      <c r="R420" s="475"/>
      <c r="S420" s="475"/>
      <c r="T420" s="475"/>
      <c r="U420" s="475"/>
      <c r="W420" s="475"/>
      <c r="X420" s="475"/>
      <c r="Y420" s="1149"/>
      <c r="Z420" s="475"/>
      <c r="AA420" s="475"/>
      <c r="AB420" s="475"/>
      <c r="AC420" s="475"/>
      <c r="AE420" s="475"/>
      <c r="AF420" s="475"/>
      <c r="AG420" s="1149"/>
      <c r="AH420" s="475"/>
      <c r="AI420" s="475"/>
      <c r="AJ420" s="475"/>
      <c r="AK420" s="475"/>
      <c r="AL420"/>
      <c r="AM420"/>
      <c r="AN420" s="475"/>
      <c r="AO420" s="475"/>
      <c r="AP420" s="1149"/>
      <c r="AQ420" s="475"/>
      <c r="AR420" s="475"/>
      <c r="AS420" s="475"/>
      <c r="AT420" s="475"/>
      <c r="BE420"/>
      <c r="BL420"/>
      <c r="BM420"/>
      <c r="BN420"/>
      <c r="BO420"/>
      <c r="ED420" s="63"/>
      <c r="EE420" s="63"/>
      <c r="EF420" s="63"/>
      <c r="EG420" s="63"/>
      <c r="EH420" s="63"/>
      <c r="EI420" s="63"/>
      <c r="EJ420" s="63"/>
      <c r="EK420" s="63"/>
      <c r="EL420" s="63"/>
      <c r="EM420" s="63"/>
      <c r="EN420" s="63"/>
      <c r="EO420" s="63"/>
      <c r="EP420" s="63"/>
      <c r="EQ420" s="63"/>
      <c r="ER420" s="63"/>
      <c r="ES420" s="63"/>
      <c r="ET420" s="63"/>
      <c r="EU420" s="63"/>
      <c r="EV420" s="63"/>
      <c r="EW420" s="63"/>
      <c r="EX420" s="63"/>
      <c r="EY420" s="63"/>
      <c r="EZ420" s="63"/>
      <c r="FA420" s="63"/>
      <c r="FB420" s="63"/>
      <c r="FC420" s="63"/>
      <c r="FD420" s="63"/>
      <c r="FE420" s="63"/>
      <c r="FF420" s="63"/>
      <c r="FG420" s="63"/>
      <c r="FH420" s="63"/>
      <c r="FI420" s="63"/>
      <c r="FJ420" s="63"/>
      <c r="FK420" s="63"/>
      <c r="FL420" s="63"/>
      <c r="FM420" s="63"/>
      <c r="FN420" s="63"/>
      <c r="FO420" s="63"/>
      <c r="FP420" s="63"/>
      <c r="FQ420" s="63"/>
      <c r="FR420" s="63"/>
      <c r="FS420" s="63"/>
      <c r="FT420" s="63"/>
      <c r="FU420" s="63"/>
      <c r="FV420" s="63"/>
      <c r="FW420" s="63"/>
      <c r="FX420" s="63"/>
      <c r="FY420" s="63"/>
      <c r="FZ420" s="63"/>
      <c r="GA420" s="63"/>
      <c r="GB420" s="63"/>
      <c r="GC420" s="63"/>
      <c r="GD420" s="63"/>
      <c r="GE420" s="63"/>
      <c r="GF420" s="63"/>
      <c r="GG420" s="63"/>
      <c r="GH420" s="63"/>
      <c r="GI420" s="63"/>
      <c r="GJ420" s="63"/>
      <c r="GK420" s="63"/>
      <c r="GL420" s="63"/>
      <c r="GM420" s="63"/>
      <c r="GN420" s="63"/>
      <c r="GO420" s="63"/>
      <c r="GP420" s="63"/>
      <c r="GQ420" s="63"/>
      <c r="GR420" s="63"/>
      <c r="GS420" s="63"/>
      <c r="GT420" s="63"/>
      <c r="GU420" s="63"/>
      <c r="GV420" s="63"/>
      <c r="GW420" s="63"/>
      <c r="GX420" s="63"/>
      <c r="GY420" s="63"/>
      <c r="GZ420" s="63"/>
      <c r="HA420" s="63"/>
      <c r="HB420" s="63"/>
      <c r="HC420" s="63"/>
      <c r="HD420" s="63"/>
      <c r="HE420" s="63"/>
      <c r="HF420" s="63"/>
      <c r="HG420" s="63"/>
      <c r="HH420" s="63"/>
      <c r="HI420" s="63"/>
      <c r="HJ420" s="63"/>
      <c r="HK420" s="63"/>
      <c r="HL420" s="63"/>
      <c r="HM420" s="63"/>
      <c r="HN420" s="63"/>
      <c r="HO420" s="63"/>
      <c r="HP420" s="63"/>
      <c r="HQ420" s="63"/>
      <c r="HR420" s="63"/>
      <c r="HS420" s="63"/>
      <c r="HT420" s="63"/>
      <c r="HU420" s="63"/>
      <c r="HV420" s="63"/>
      <c r="HW420" s="63"/>
      <c r="HX420" s="63"/>
      <c r="HY420" s="63"/>
      <c r="HZ420" s="63"/>
      <c r="IA420" s="63"/>
      <c r="IB420" s="63"/>
      <c r="IC420" s="63"/>
      <c r="ID420" s="63"/>
      <c r="IE420" s="63"/>
    </row>
    <row r="421" spans="3:239" hidden="1" outlineLevel="1" x14ac:dyDescent="0.15">
      <c r="C421" t="str">
        <f t="shared" ref="C421:C447" si="135">D227</f>
        <v>R-23</v>
      </c>
      <c r="D421" s="632" t="str">
        <f t="shared" ref="D421:D446" si="136">D295</f>
        <v>R-23</v>
      </c>
      <c r="E421" s="633"/>
      <c r="F421" s="633"/>
      <c r="G421" s="633"/>
      <c r="H421" s="633"/>
      <c r="I421" s="633"/>
      <c r="J421" s="633"/>
      <c r="K421" s="634"/>
      <c r="L421" s="634"/>
      <c r="M421" s="55"/>
      <c r="O421" s="622" t="str">
        <f t="shared" ref="O421:P421" si="137">IF($K$409=$D421,IF($K$410=O$418,IF($K$411=O$419,O295,"-"),"-"),"-")</f>
        <v>-</v>
      </c>
      <c r="P421" s="622" t="str">
        <f t="shared" si="137"/>
        <v>-</v>
      </c>
      <c r="Q421" s="1136" t="str">
        <f t="shared" ref="Q421" si="138">IF($K$409=$D421,IF($K$410=Q$418,IF($K$411=Q$419,Q295,"-"),"-"),"-")</f>
        <v>-</v>
      </c>
      <c r="R421" s="622" t="str">
        <f t="shared" ref="R421:U447" si="139">IF($K$409=$D421,IF($K$410=R$418,IF($K$411=R$419,R295,"-"),"-"),"-")</f>
        <v>-</v>
      </c>
      <c r="S421" s="622" t="str">
        <f t="shared" si="139"/>
        <v>-</v>
      </c>
      <c r="T421" s="622" t="str">
        <f t="shared" si="139"/>
        <v>-</v>
      </c>
      <c r="U421" s="622" t="str">
        <f t="shared" si="139"/>
        <v>-</v>
      </c>
      <c r="W421" s="622" t="str">
        <f t="shared" ref="W421:AC430" si="140">IF($K$409=$D421,IF($K$410=W$418,IF($K$411=W$419,W295,"-"),"-"),"-")</f>
        <v>-</v>
      </c>
      <c r="X421" s="622" t="str">
        <f t="shared" si="140"/>
        <v>-</v>
      </c>
      <c r="Y421" s="1136" t="str">
        <f t="shared" si="140"/>
        <v>-</v>
      </c>
      <c r="Z421" s="622" t="str">
        <f t="shared" si="140"/>
        <v>-</v>
      </c>
      <c r="AA421" s="622" t="str">
        <f t="shared" si="140"/>
        <v>-</v>
      </c>
      <c r="AB421" s="622" t="str">
        <f t="shared" si="140"/>
        <v>-</v>
      </c>
      <c r="AC421" s="622" t="str">
        <f t="shared" si="140"/>
        <v>-</v>
      </c>
      <c r="AE421" s="622" t="str">
        <f t="shared" ref="AE421:AK430" si="141">IF($K$409=$D421,IF($K$410=AE$418,IF($K$411=AE$419,AE295,"-"),"-"),"-")</f>
        <v>-</v>
      </c>
      <c r="AF421" s="622" t="str">
        <f t="shared" si="141"/>
        <v>-</v>
      </c>
      <c r="AG421" s="1136" t="str">
        <f t="shared" si="141"/>
        <v>-</v>
      </c>
      <c r="AH421" s="622" t="str">
        <f t="shared" si="141"/>
        <v>-</v>
      </c>
      <c r="AI421" s="622" t="str">
        <f t="shared" si="141"/>
        <v>-</v>
      </c>
      <c r="AJ421" s="622" t="str">
        <f t="shared" si="141"/>
        <v>-</v>
      </c>
      <c r="AK421" s="622" t="str">
        <f t="shared" si="141"/>
        <v>-</v>
      </c>
      <c r="AL421"/>
      <c r="AM421"/>
      <c r="AN421" s="622" t="str">
        <f t="shared" ref="AN421:AN447" si="142">IF($K$409=$D421,IF($K$411=AN$419,O329,"-"),"-")</f>
        <v>-</v>
      </c>
      <c r="AO421" s="622" t="str">
        <f t="shared" ref="AO421:AO447" si="143">IF($K$409=$D421,IF($K$411=AO$419,P329,"-"),"-")</f>
        <v>-</v>
      </c>
      <c r="AP421" s="1136" t="str">
        <f t="shared" ref="AP421:AP447" si="144">IF($K$409=$D421,IF($K$411=AP$419,Q329,"-"),"-")</f>
        <v>-</v>
      </c>
      <c r="AQ421" s="622" t="str">
        <f t="shared" ref="AQ421:AQ447" si="145">IF($K$409=$D421,IF($K$411=AQ$419,R329,"-"),"-")</f>
        <v>-</v>
      </c>
      <c r="AR421" s="622" t="str">
        <f t="shared" ref="AR421:AR447" si="146">IF($K$409=$D421,IF($K$411=AR$419,S329,"-"),"-")</f>
        <v>-</v>
      </c>
      <c r="AS421" s="622" t="str">
        <f t="shared" ref="AS421:AS447" si="147">IF($K$409=$D421,IF($K$411=AS$419,T329,"-"),"-")</f>
        <v>-</v>
      </c>
      <c r="AT421" s="622" t="str">
        <f t="shared" ref="AT421:AT447" si="148">IF($K$409=$D421,IF($K$411=AT$419,U329,"-"),"-")</f>
        <v>-</v>
      </c>
      <c r="BE421"/>
      <c r="BL421"/>
      <c r="BM421"/>
      <c r="BN421"/>
      <c r="BO421"/>
      <c r="ED421" s="63"/>
      <c r="EE421" s="63"/>
      <c r="EF421" s="63"/>
      <c r="EG421" s="63"/>
      <c r="EH421" s="63"/>
      <c r="EI421" s="63"/>
      <c r="EJ421" s="63"/>
      <c r="EK421" s="63"/>
      <c r="EL421" s="63"/>
      <c r="EM421" s="63"/>
      <c r="EN421" s="63"/>
      <c r="EO421" s="63"/>
      <c r="EP421" s="63"/>
      <c r="EQ421" s="63"/>
      <c r="ER421" s="63"/>
      <c r="ES421" s="63"/>
      <c r="ET421" s="63"/>
      <c r="EU421" s="63"/>
      <c r="EV421" s="63"/>
      <c r="EW421" s="63"/>
      <c r="EX421" s="63"/>
      <c r="EY421" s="63"/>
      <c r="EZ421" s="63"/>
      <c r="FA421" s="63"/>
      <c r="FB421" s="63"/>
      <c r="FC421" s="63"/>
      <c r="FD421" s="63"/>
      <c r="FE421" s="63"/>
      <c r="FF421" s="63"/>
      <c r="FG421" s="63"/>
      <c r="FH421" s="63"/>
      <c r="FI421" s="63"/>
      <c r="FJ421" s="63"/>
      <c r="FK421" s="63"/>
      <c r="FL421" s="63"/>
      <c r="FM421" s="63"/>
      <c r="FN421" s="63"/>
      <c r="FO421" s="63"/>
      <c r="FP421" s="63"/>
      <c r="FQ421" s="63"/>
      <c r="FR421" s="63"/>
      <c r="FS421" s="63"/>
      <c r="FT421" s="63"/>
      <c r="FU421" s="63"/>
      <c r="FV421" s="63"/>
      <c r="FW421" s="63"/>
      <c r="FX421" s="63"/>
      <c r="FY421" s="63"/>
      <c r="FZ421" s="63"/>
      <c r="GA421" s="63"/>
      <c r="GB421" s="63"/>
      <c r="GC421" s="63"/>
      <c r="GD421" s="63"/>
      <c r="GE421" s="63"/>
      <c r="GF421" s="63"/>
      <c r="GG421" s="63"/>
      <c r="GH421" s="63"/>
      <c r="GI421" s="63"/>
      <c r="GJ421" s="63"/>
      <c r="GK421" s="63"/>
      <c r="GL421" s="63"/>
      <c r="GM421" s="63"/>
      <c r="GN421" s="63"/>
      <c r="GO421" s="63"/>
      <c r="GP421" s="63"/>
      <c r="GQ421" s="63"/>
      <c r="GR421" s="63"/>
      <c r="GS421" s="63"/>
      <c r="GT421" s="63"/>
      <c r="GU421" s="63"/>
      <c r="GV421" s="63"/>
      <c r="GW421" s="63"/>
      <c r="GX421" s="63"/>
      <c r="GY421" s="63"/>
      <c r="GZ421" s="63"/>
      <c r="HA421" s="63"/>
      <c r="HB421" s="63"/>
      <c r="HC421" s="63"/>
      <c r="HD421" s="63"/>
      <c r="HE421" s="63"/>
      <c r="HF421" s="63"/>
      <c r="HG421" s="63"/>
      <c r="HH421" s="63"/>
      <c r="HI421" s="63"/>
      <c r="HJ421" s="63"/>
      <c r="HK421" s="63"/>
      <c r="HL421" s="63"/>
      <c r="HM421" s="63"/>
      <c r="HN421" s="63"/>
      <c r="HO421" s="63"/>
      <c r="HP421" s="63"/>
      <c r="HQ421" s="63"/>
      <c r="HR421" s="63"/>
      <c r="HS421" s="63"/>
      <c r="HT421" s="63"/>
      <c r="HU421" s="63"/>
      <c r="HV421" s="63"/>
      <c r="HW421" s="63"/>
      <c r="HX421" s="63"/>
      <c r="HY421" s="63"/>
      <c r="HZ421" s="63"/>
      <c r="IA421" s="63"/>
      <c r="IB421" s="63"/>
      <c r="IC421" s="63"/>
      <c r="ID421" s="63"/>
      <c r="IE421" s="63"/>
    </row>
    <row r="422" spans="3:239" hidden="1" outlineLevel="1" x14ac:dyDescent="0.15">
      <c r="C422" t="str">
        <f t="shared" si="135"/>
        <v>R-32</v>
      </c>
      <c r="D422" s="632" t="str">
        <f t="shared" si="136"/>
        <v>R-32</v>
      </c>
      <c r="E422" s="633"/>
      <c r="F422" s="633"/>
      <c r="G422" s="633"/>
      <c r="H422" s="633"/>
      <c r="I422" s="633"/>
      <c r="J422" s="633"/>
      <c r="K422" s="634"/>
      <c r="L422" s="634"/>
      <c r="M422" s="55"/>
      <c r="O422" s="622" t="str">
        <f t="shared" ref="O422:P422" si="149">IF($K$409=$D422,IF($K$410=O$418,IF($K$411=O$419,O296,"-"),"-"),"-")</f>
        <v>-</v>
      </c>
      <c r="P422" s="622" t="str">
        <f t="shared" si="149"/>
        <v>-</v>
      </c>
      <c r="Q422" s="1136" t="str">
        <f t="shared" ref="Q422" si="150">IF($K$409=$D422,IF($K$410=Q$418,IF($K$411=Q$419,Q296,"-"),"-"),"-")</f>
        <v>-</v>
      </c>
      <c r="R422" s="622" t="str">
        <f t="shared" si="139"/>
        <v>-</v>
      </c>
      <c r="S422" s="622" t="str">
        <f t="shared" si="139"/>
        <v>-</v>
      </c>
      <c r="T422" s="622" t="str">
        <f t="shared" si="139"/>
        <v>-</v>
      </c>
      <c r="U422" s="622" t="str">
        <f t="shared" si="139"/>
        <v>-</v>
      </c>
      <c r="W422" s="622" t="str">
        <f t="shared" si="140"/>
        <v>-</v>
      </c>
      <c r="X422" s="622" t="str">
        <f t="shared" si="140"/>
        <v>-</v>
      </c>
      <c r="Y422" s="1136" t="str">
        <f t="shared" si="140"/>
        <v>-</v>
      </c>
      <c r="Z422" s="622" t="str">
        <f t="shared" si="140"/>
        <v>-</v>
      </c>
      <c r="AA422" s="622" t="str">
        <f t="shared" si="140"/>
        <v>-</v>
      </c>
      <c r="AB422" s="622" t="str">
        <f t="shared" si="140"/>
        <v>-</v>
      </c>
      <c r="AC422" s="622" t="str">
        <f t="shared" si="140"/>
        <v>-</v>
      </c>
      <c r="AE422" s="622" t="str">
        <f t="shared" si="141"/>
        <v>-</v>
      </c>
      <c r="AF422" s="622" t="str">
        <f t="shared" si="141"/>
        <v>-</v>
      </c>
      <c r="AG422" s="1136" t="str">
        <f t="shared" si="141"/>
        <v>-</v>
      </c>
      <c r="AH422" s="622" t="str">
        <f t="shared" si="141"/>
        <v>-</v>
      </c>
      <c r="AI422" s="622" t="str">
        <f t="shared" si="141"/>
        <v>-</v>
      </c>
      <c r="AJ422" s="622" t="str">
        <f t="shared" si="141"/>
        <v>-</v>
      </c>
      <c r="AK422" s="622" t="str">
        <f t="shared" si="141"/>
        <v>-</v>
      </c>
      <c r="AL422"/>
      <c r="AM422"/>
      <c r="AN422" s="622" t="str">
        <f t="shared" si="142"/>
        <v>-</v>
      </c>
      <c r="AO422" s="622" t="str">
        <f t="shared" si="143"/>
        <v>-</v>
      </c>
      <c r="AP422" s="1136" t="str">
        <f t="shared" si="144"/>
        <v>-</v>
      </c>
      <c r="AQ422" s="622" t="str">
        <f t="shared" si="145"/>
        <v>-</v>
      </c>
      <c r="AR422" s="622" t="str">
        <f t="shared" si="146"/>
        <v>-</v>
      </c>
      <c r="AS422" s="622" t="str">
        <f t="shared" si="147"/>
        <v>-</v>
      </c>
      <c r="AT422" s="622" t="str">
        <f t="shared" si="148"/>
        <v>-</v>
      </c>
      <c r="BE422"/>
      <c r="BL422"/>
      <c r="BM422"/>
      <c r="BN422"/>
      <c r="BO422"/>
      <c r="ED422" s="63"/>
      <c r="EE422" s="63"/>
      <c r="EF422" s="63"/>
      <c r="EG422" s="63"/>
      <c r="EH422" s="63"/>
      <c r="EI422" s="63"/>
      <c r="EJ422" s="63"/>
      <c r="EK422" s="63"/>
      <c r="EL422" s="63"/>
      <c r="EM422" s="63"/>
      <c r="EN422" s="63"/>
      <c r="EO422" s="63"/>
      <c r="EP422" s="63"/>
      <c r="EQ422" s="63"/>
      <c r="ER422" s="63"/>
      <c r="ES422" s="63"/>
      <c r="ET422" s="63"/>
      <c r="EU422" s="63"/>
      <c r="EV422" s="63"/>
      <c r="EW422" s="63"/>
      <c r="EX422" s="63"/>
      <c r="EY422" s="63"/>
      <c r="EZ422" s="63"/>
      <c r="FA422" s="63"/>
      <c r="FB422" s="63"/>
      <c r="FC422" s="63"/>
      <c r="FD422" s="63"/>
      <c r="FE422" s="63"/>
      <c r="FF422" s="63"/>
      <c r="FG422" s="63"/>
      <c r="FH422" s="63"/>
      <c r="FI422" s="63"/>
      <c r="FJ422" s="63"/>
      <c r="FK422" s="63"/>
      <c r="FL422" s="63"/>
      <c r="FM422" s="63"/>
      <c r="FN422" s="63"/>
      <c r="FO422" s="63"/>
      <c r="FP422" s="63"/>
      <c r="FQ422" s="63"/>
      <c r="FR422" s="63"/>
      <c r="FS422" s="63"/>
      <c r="FT422" s="63"/>
      <c r="FU422" s="63"/>
      <c r="FV422" s="63"/>
      <c r="FW422" s="63"/>
      <c r="FX422" s="63"/>
      <c r="FY422" s="63"/>
      <c r="FZ422" s="63"/>
      <c r="GA422" s="63"/>
      <c r="GB422" s="63"/>
      <c r="GC422" s="63"/>
      <c r="GD422" s="63"/>
      <c r="GE422" s="63"/>
      <c r="GF422" s="63"/>
      <c r="GG422" s="63"/>
      <c r="GH422" s="63"/>
      <c r="GI422" s="63"/>
      <c r="GJ422" s="63"/>
      <c r="GK422" s="63"/>
      <c r="GL422" s="63"/>
      <c r="GM422" s="63"/>
      <c r="GN422" s="63"/>
      <c r="GO422" s="63"/>
      <c r="GP422" s="63"/>
      <c r="GQ422" s="63"/>
      <c r="GR422" s="63"/>
      <c r="GS422" s="63"/>
      <c r="GT422" s="63"/>
      <c r="GU422" s="63"/>
      <c r="GV422" s="63"/>
      <c r="GW422" s="63"/>
      <c r="GX422" s="63"/>
      <c r="GY422" s="63"/>
      <c r="GZ422" s="63"/>
      <c r="HA422" s="63"/>
      <c r="HB422" s="63"/>
      <c r="HC422" s="63"/>
      <c r="HD422" s="63"/>
      <c r="HE422" s="63"/>
      <c r="HF422" s="63"/>
      <c r="HG422" s="63"/>
      <c r="HH422" s="63"/>
      <c r="HI422" s="63"/>
      <c r="HJ422" s="63"/>
      <c r="HK422" s="63"/>
      <c r="HL422" s="63"/>
      <c r="HM422" s="63"/>
      <c r="HN422" s="63"/>
      <c r="HO422" s="63"/>
      <c r="HP422" s="63"/>
      <c r="HQ422" s="63"/>
      <c r="HR422" s="63"/>
      <c r="HS422" s="63"/>
      <c r="HT422" s="63"/>
      <c r="HU422" s="63"/>
      <c r="HV422" s="63"/>
      <c r="HW422" s="63"/>
      <c r="HX422" s="63"/>
      <c r="HY422" s="63"/>
      <c r="HZ422" s="63"/>
      <c r="IA422" s="63"/>
      <c r="IB422" s="63"/>
      <c r="IC422" s="63"/>
      <c r="ID422" s="63"/>
      <c r="IE422" s="63"/>
    </row>
    <row r="423" spans="3:239" hidden="1" outlineLevel="1" x14ac:dyDescent="0.15">
      <c r="C423" t="str">
        <f t="shared" si="135"/>
        <v>R-134a</v>
      </c>
      <c r="D423" s="632" t="str">
        <f t="shared" si="136"/>
        <v>R-134a</v>
      </c>
      <c r="E423" s="633"/>
      <c r="F423" s="633"/>
      <c r="G423" s="633"/>
      <c r="H423" s="633"/>
      <c r="I423" s="633"/>
      <c r="J423" s="633"/>
      <c r="K423" s="634"/>
      <c r="L423" s="634"/>
      <c r="M423" s="55"/>
      <c r="O423" s="622" t="str">
        <f t="shared" ref="O423:P423" si="151">IF($K$409=$D423,IF($K$410=O$418,IF($K$411=O$419,O297,"-"),"-"),"-")</f>
        <v>-</v>
      </c>
      <c r="P423" s="622" t="str">
        <f t="shared" si="151"/>
        <v>-</v>
      </c>
      <c r="Q423" s="1136" t="str">
        <f t="shared" ref="Q423" si="152">IF($K$409=$D423,IF($K$410=Q$418,IF($K$411=Q$419,Q297,"-"),"-"),"-")</f>
        <v>-</v>
      </c>
      <c r="R423" s="622" t="str">
        <f t="shared" si="139"/>
        <v>-</v>
      </c>
      <c r="S423" s="622" t="str">
        <f t="shared" si="139"/>
        <v>-</v>
      </c>
      <c r="T423" s="622" t="str">
        <f t="shared" si="139"/>
        <v>-</v>
      </c>
      <c r="U423" s="622" t="str">
        <f t="shared" si="139"/>
        <v>-</v>
      </c>
      <c r="W423" s="622" t="str">
        <f t="shared" si="140"/>
        <v>-</v>
      </c>
      <c r="X423" s="622" t="str">
        <f t="shared" si="140"/>
        <v>-</v>
      </c>
      <c r="Y423" s="1136" t="str">
        <f t="shared" si="140"/>
        <v>-</v>
      </c>
      <c r="Z423" s="622" t="str">
        <f t="shared" si="140"/>
        <v>-</v>
      </c>
      <c r="AA423" s="622" t="str">
        <f t="shared" si="140"/>
        <v>-</v>
      </c>
      <c r="AB423" s="622" t="str">
        <f t="shared" si="140"/>
        <v>-</v>
      </c>
      <c r="AC423" s="622" t="str">
        <f t="shared" si="140"/>
        <v>-</v>
      </c>
      <c r="AE423" s="622" t="str">
        <f t="shared" si="141"/>
        <v>-</v>
      </c>
      <c r="AF423" s="622" t="str">
        <f t="shared" si="141"/>
        <v>-</v>
      </c>
      <c r="AG423" s="1136" t="str">
        <f t="shared" si="141"/>
        <v>-</v>
      </c>
      <c r="AH423" s="622" t="str">
        <f t="shared" si="141"/>
        <v>-</v>
      </c>
      <c r="AI423" s="622" t="str">
        <f t="shared" si="141"/>
        <v>-</v>
      </c>
      <c r="AJ423" s="622" t="str">
        <f t="shared" si="141"/>
        <v>-</v>
      </c>
      <c r="AK423" s="622" t="str">
        <f t="shared" si="141"/>
        <v>-</v>
      </c>
      <c r="AL423"/>
      <c r="AM423"/>
      <c r="AN423" s="622" t="str">
        <f t="shared" si="142"/>
        <v>-</v>
      </c>
      <c r="AO423" s="622" t="str">
        <f t="shared" si="143"/>
        <v>-</v>
      </c>
      <c r="AP423" s="1136" t="str">
        <f t="shared" si="144"/>
        <v>-</v>
      </c>
      <c r="AQ423" s="622" t="str">
        <f t="shared" si="145"/>
        <v>-</v>
      </c>
      <c r="AR423" s="622" t="str">
        <f t="shared" si="146"/>
        <v>-</v>
      </c>
      <c r="AS423" s="622" t="str">
        <f t="shared" si="147"/>
        <v>-</v>
      </c>
      <c r="AT423" s="622" t="str">
        <f t="shared" si="148"/>
        <v>-</v>
      </c>
      <c r="BE423"/>
      <c r="BL423"/>
      <c r="BM423"/>
      <c r="BN423"/>
      <c r="BO423"/>
      <c r="ED423" s="63"/>
      <c r="EE423" s="63"/>
      <c r="EF423" s="63"/>
      <c r="EG423" s="63"/>
      <c r="EH423" s="63"/>
      <c r="EI423" s="63"/>
      <c r="EJ423" s="63"/>
      <c r="EK423" s="63"/>
      <c r="EL423" s="63"/>
      <c r="EM423" s="63"/>
      <c r="EN423" s="63"/>
      <c r="EO423" s="63"/>
      <c r="EP423" s="63"/>
      <c r="EQ423" s="63"/>
      <c r="ER423" s="63"/>
      <c r="ES423" s="63"/>
      <c r="ET423" s="63"/>
      <c r="EU423" s="63"/>
      <c r="EV423" s="63"/>
      <c r="EW423" s="63"/>
      <c r="EX423" s="63"/>
      <c r="EY423" s="63"/>
      <c r="EZ423" s="63"/>
      <c r="FA423" s="63"/>
      <c r="FB423" s="63"/>
      <c r="FC423" s="63"/>
      <c r="FD423" s="63"/>
      <c r="FE423" s="63"/>
      <c r="FF423" s="63"/>
      <c r="FG423" s="63"/>
      <c r="FH423" s="63"/>
      <c r="FI423" s="63"/>
      <c r="FJ423" s="63"/>
      <c r="FK423" s="63"/>
      <c r="FL423" s="63"/>
      <c r="FM423" s="63"/>
      <c r="FN423" s="63"/>
      <c r="FO423" s="63"/>
      <c r="FP423" s="63"/>
      <c r="FQ423" s="63"/>
      <c r="FR423" s="63"/>
      <c r="FS423" s="63"/>
      <c r="FT423" s="63"/>
      <c r="FU423" s="63"/>
      <c r="FV423" s="63"/>
      <c r="FW423" s="63"/>
      <c r="FX423" s="63"/>
      <c r="FY423" s="63"/>
      <c r="FZ423" s="63"/>
      <c r="GA423" s="63"/>
      <c r="GB423" s="63"/>
      <c r="GC423" s="63"/>
      <c r="GD423" s="63"/>
      <c r="GE423" s="63"/>
      <c r="GF423" s="63"/>
      <c r="GG423" s="63"/>
      <c r="GH423" s="63"/>
      <c r="GI423" s="63"/>
      <c r="GJ423" s="63"/>
      <c r="GK423" s="63"/>
      <c r="GL423" s="63"/>
      <c r="GM423" s="63"/>
      <c r="GN423" s="63"/>
      <c r="GO423" s="63"/>
      <c r="GP423" s="63"/>
      <c r="GQ423" s="63"/>
      <c r="GR423" s="63"/>
      <c r="GS423" s="63"/>
      <c r="GT423" s="63"/>
      <c r="GU423" s="63"/>
      <c r="GV423" s="63"/>
      <c r="GW423" s="63"/>
      <c r="GX423" s="63"/>
      <c r="GY423" s="63"/>
      <c r="GZ423" s="63"/>
      <c r="HA423" s="63"/>
      <c r="HB423" s="63"/>
      <c r="HC423" s="63"/>
      <c r="HD423" s="63"/>
      <c r="HE423" s="63"/>
      <c r="HF423" s="63"/>
      <c r="HG423" s="63"/>
      <c r="HH423" s="63"/>
      <c r="HI423" s="63"/>
      <c r="HJ423" s="63"/>
      <c r="HK423" s="63"/>
      <c r="HL423" s="63"/>
      <c r="HM423" s="63"/>
      <c r="HN423" s="63"/>
      <c r="HO423" s="63"/>
      <c r="HP423" s="63"/>
      <c r="HQ423" s="63"/>
      <c r="HR423" s="63"/>
      <c r="HS423" s="63"/>
      <c r="HT423" s="63"/>
      <c r="HU423" s="63"/>
      <c r="HV423" s="63"/>
      <c r="HW423" s="63"/>
      <c r="HX423" s="63"/>
      <c r="HY423" s="63"/>
      <c r="HZ423" s="63"/>
      <c r="IA423" s="63"/>
      <c r="IB423" s="63"/>
      <c r="IC423" s="63"/>
      <c r="ID423" s="63"/>
      <c r="IE423" s="63"/>
    </row>
    <row r="424" spans="3:239" hidden="1" outlineLevel="1" x14ac:dyDescent="0.15">
      <c r="C424" t="str">
        <f t="shared" si="135"/>
        <v>R-290 (Propan)</v>
      </c>
      <c r="D424" s="649" t="str">
        <f t="shared" si="136"/>
        <v>R-290 (Propan)</v>
      </c>
      <c r="E424" s="635"/>
      <c r="F424" s="635"/>
      <c r="G424" s="635"/>
      <c r="H424" s="635"/>
      <c r="I424" s="635"/>
      <c r="J424" s="635"/>
      <c r="K424" s="634"/>
      <c r="L424" s="634"/>
      <c r="M424" s="55"/>
      <c r="O424" s="622" t="str">
        <f t="shared" ref="O424:P424" si="153">IF($K$409=$D424,IF($K$410=O$418,IF($K$411=O$419,O298,"-"),"-"),"-")</f>
        <v>-</v>
      </c>
      <c r="P424" s="622" t="str">
        <f t="shared" si="153"/>
        <v>-</v>
      </c>
      <c r="Q424" s="1136" t="str">
        <f t="shared" ref="Q424" si="154">IF($K$409=$D424,IF($K$410=Q$418,IF($K$411=Q$419,Q298,"-"),"-"),"-")</f>
        <v>-</v>
      </c>
      <c r="R424" s="622" t="str">
        <f t="shared" si="139"/>
        <v>-</v>
      </c>
      <c r="S424" s="622" t="str">
        <f t="shared" si="139"/>
        <v>-</v>
      </c>
      <c r="T424" s="622" t="str">
        <f t="shared" si="139"/>
        <v>-</v>
      </c>
      <c r="U424" s="622" t="str">
        <f t="shared" si="139"/>
        <v>-</v>
      </c>
      <c r="W424" s="622" t="str">
        <f t="shared" si="140"/>
        <v>-</v>
      </c>
      <c r="X424" s="622" t="str">
        <f t="shared" si="140"/>
        <v>-</v>
      </c>
      <c r="Y424" s="1136" t="str">
        <f t="shared" si="140"/>
        <v>-</v>
      </c>
      <c r="Z424" s="622" t="str">
        <f t="shared" si="140"/>
        <v>-</v>
      </c>
      <c r="AA424" s="622" t="str">
        <f t="shared" si="140"/>
        <v>-</v>
      </c>
      <c r="AB424" s="622" t="str">
        <f t="shared" si="140"/>
        <v>-</v>
      </c>
      <c r="AC424" s="622" t="str">
        <f t="shared" si="140"/>
        <v>-</v>
      </c>
      <c r="AE424" s="622" t="str">
        <f t="shared" si="141"/>
        <v>-</v>
      </c>
      <c r="AF424" s="622" t="str">
        <f t="shared" si="141"/>
        <v>-</v>
      </c>
      <c r="AG424" s="1136" t="str">
        <f t="shared" si="141"/>
        <v>-</v>
      </c>
      <c r="AH424" s="622" t="str">
        <f t="shared" si="141"/>
        <v>-</v>
      </c>
      <c r="AI424" s="622" t="str">
        <f t="shared" si="141"/>
        <v>-</v>
      </c>
      <c r="AJ424" s="622" t="str">
        <f t="shared" si="141"/>
        <v>-</v>
      </c>
      <c r="AK424" s="622" t="str">
        <f t="shared" si="141"/>
        <v>-</v>
      </c>
      <c r="AL424"/>
      <c r="AM424"/>
      <c r="AN424" s="622" t="str">
        <f t="shared" si="142"/>
        <v>-</v>
      </c>
      <c r="AO424" s="622" t="str">
        <f t="shared" si="143"/>
        <v>-</v>
      </c>
      <c r="AP424" s="1136" t="str">
        <f t="shared" si="144"/>
        <v>-</v>
      </c>
      <c r="AQ424" s="622" t="str">
        <f t="shared" si="145"/>
        <v>-</v>
      </c>
      <c r="AR424" s="622" t="str">
        <f t="shared" si="146"/>
        <v>-</v>
      </c>
      <c r="AS424" s="622" t="str">
        <f t="shared" si="147"/>
        <v>-</v>
      </c>
      <c r="AT424" s="622" t="str">
        <f t="shared" si="148"/>
        <v>-</v>
      </c>
      <c r="BE424"/>
      <c r="BL424"/>
      <c r="BM424"/>
      <c r="BN424"/>
      <c r="BO424"/>
      <c r="ED424" s="63"/>
      <c r="EE424" s="63"/>
      <c r="EF424" s="63"/>
      <c r="EG424" s="63"/>
      <c r="EH424" s="63"/>
      <c r="EI424" s="63"/>
      <c r="EJ424" s="63"/>
      <c r="EK424" s="63"/>
      <c r="EL424" s="63"/>
      <c r="EM424" s="63"/>
      <c r="EN424" s="63"/>
      <c r="EO424" s="63"/>
      <c r="EP424" s="63"/>
      <c r="EQ424" s="63"/>
      <c r="ER424" s="63"/>
      <c r="ES424" s="63"/>
      <c r="ET424" s="63"/>
      <c r="EU424" s="63"/>
      <c r="EV424" s="63"/>
      <c r="EW424" s="63"/>
      <c r="EX424" s="63"/>
      <c r="EY424" s="63"/>
      <c r="EZ424" s="63"/>
      <c r="FA424" s="63"/>
      <c r="FB424" s="63"/>
      <c r="FC424" s="63"/>
      <c r="FD424" s="63"/>
      <c r="FE424" s="63"/>
      <c r="FF424" s="63"/>
      <c r="FG424" s="63"/>
      <c r="FH424" s="63"/>
      <c r="FI424" s="63"/>
      <c r="FJ424" s="63"/>
      <c r="FK424" s="63"/>
      <c r="FL424" s="63"/>
      <c r="FM424" s="63"/>
      <c r="FN424" s="63"/>
      <c r="FO424" s="63"/>
      <c r="FP424" s="63"/>
      <c r="FQ424" s="63"/>
      <c r="FR424" s="63"/>
      <c r="FS424" s="63"/>
      <c r="FT424" s="63"/>
      <c r="FU424" s="63"/>
      <c r="FV424" s="63"/>
      <c r="FW424" s="63"/>
      <c r="FX424" s="63"/>
      <c r="FY424" s="63"/>
      <c r="FZ424" s="63"/>
      <c r="GA424" s="63"/>
      <c r="GB424" s="63"/>
      <c r="GC424" s="63"/>
      <c r="GD424" s="63"/>
      <c r="GE424" s="63"/>
      <c r="GF424" s="63"/>
      <c r="GG424" s="63"/>
      <c r="GH424" s="63"/>
      <c r="GI424" s="63"/>
      <c r="GJ424" s="63"/>
      <c r="GK424" s="63"/>
      <c r="GL424" s="63"/>
      <c r="GM424" s="63"/>
      <c r="GN424" s="63"/>
      <c r="GO424" s="63"/>
      <c r="GP424" s="63"/>
      <c r="GQ424" s="63"/>
      <c r="GR424" s="63"/>
      <c r="GS424" s="63"/>
      <c r="GT424" s="63"/>
      <c r="GU424" s="63"/>
      <c r="GV424" s="63"/>
      <c r="GW424" s="63"/>
      <c r="GX424" s="63"/>
      <c r="GY424" s="63"/>
      <c r="GZ424" s="63"/>
      <c r="HA424" s="63"/>
      <c r="HB424" s="63"/>
      <c r="HC424" s="63"/>
      <c r="HD424" s="63"/>
      <c r="HE424" s="63"/>
      <c r="HF424" s="63"/>
      <c r="HG424" s="63"/>
      <c r="HH424" s="63"/>
      <c r="HI424" s="63"/>
      <c r="HJ424" s="63"/>
      <c r="HK424" s="63"/>
      <c r="HL424" s="63"/>
      <c r="HM424" s="63"/>
      <c r="HN424" s="63"/>
      <c r="HO424" s="63"/>
      <c r="HP424" s="63"/>
      <c r="HQ424" s="63"/>
      <c r="HR424" s="63"/>
      <c r="HS424" s="63"/>
      <c r="HT424" s="63"/>
      <c r="HU424" s="63"/>
      <c r="HV424" s="63"/>
      <c r="HW424" s="63"/>
      <c r="HX424" s="63"/>
      <c r="HY424" s="63"/>
      <c r="HZ424" s="63"/>
      <c r="IA424" s="63"/>
      <c r="IB424" s="63"/>
      <c r="IC424" s="63"/>
      <c r="ID424" s="63"/>
      <c r="IE424" s="63"/>
    </row>
    <row r="425" spans="3:239" hidden="1" outlineLevel="1" x14ac:dyDescent="0.15">
      <c r="C425" t="str">
        <f t="shared" si="135"/>
        <v>R-404A</v>
      </c>
      <c r="D425" s="632" t="str">
        <f t="shared" si="136"/>
        <v>R-404A</v>
      </c>
      <c r="E425" s="633"/>
      <c r="F425" s="633"/>
      <c r="G425" s="633"/>
      <c r="H425" s="633"/>
      <c r="I425" s="633"/>
      <c r="J425" s="633"/>
      <c r="K425" s="634"/>
      <c r="L425" s="634"/>
      <c r="M425" s="55"/>
      <c r="O425" s="622" t="str">
        <f t="shared" ref="O425:P425" si="155">IF($K$409=$D425,IF($K$410=O$418,IF($K$411=O$419,O299,"-"),"-"),"-")</f>
        <v>-</v>
      </c>
      <c r="P425" s="622" t="str">
        <f t="shared" si="155"/>
        <v>-</v>
      </c>
      <c r="Q425" s="1136" t="str">
        <f t="shared" ref="Q425" si="156">IF($K$409=$D425,IF($K$410=Q$418,IF($K$411=Q$419,Q299,"-"),"-"),"-")</f>
        <v>-</v>
      </c>
      <c r="R425" s="622" t="str">
        <f t="shared" si="139"/>
        <v>-</v>
      </c>
      <c r="S425" s="622" t="str">
        <f t="shared" si="139"/>
        <v>-</v>
      </c>
      <c r="T425" s="622" t="str">
        <f t="shared" si="139"/>
        <v>-</v>
      </c>
      <c r="U425" s="622" t="str">
        <f t="shared" si="139"/>
        <v>-</v>
      </c>
      <c r="W425" s="622" t="str">
        <f t="shared" si="140"/>
        <v>-</v>
      </c>
      <c r="X425" s="622" t="str">
        <f t="shared" si="140"/>
        <v>-</v>
      </c>
      <c r="Y425" s="1136" t="str">
        <f t="shared" si="140"/>
        <v>-</v>
      </c>
      <c r="Z425" s="622" t="str">
        <f t="shared" si="140"/>
        <v>-</v>
      </c>
      <c r="AA425" s="622" t="str">
        <f t="shared" si="140"/>
        <v>-</v>
      </c>
      <c r="AB425" s="622" t="str">
        <f t="shared" si="140"/>
        <v>-</v>
      </c>
      <c r="AC425" s="622" t="str">
        <f t="shared" si="140"/>
        <v>-</v>
      </c>
      <c r="AE425" s="622" t="str">
        <f t="shared" si="141"/>
        <v>-</v>
      </c>
      <c r="AF425" s="622" t="str">
        <f t="shared" si="141"/>
        <v>-</v>
      </c>
      <c r="AG425" s="1136" t="str">
        <f t="shared" si="141"/>
        <v>-</v>
      </c>
      <c r="AH425" s="622" t="str">
        <f t="shared" si="141"/>
        <v>-</v>
      </c>
      <c r="AI425" s="622" t="str">
        <f t="shared" si="141"/>
        <v>-</v>
      </c>
      <c r="AJ425" s="622" t="str">
        <f t="shared" si="141"/>
        <v>-</v>
      </c>
      <c r="AK425" s="622" t="str">
        <f t="shared" si="141"/>
        <v>-</v>
      </c>
      <c r="AL425"/>
      <c r="AM425"/>
      <c r="AN425" s="622" t="str">
        <f t="shared" si="142"/>
        <v>-</v>
      </c>
      <c r="AO425" s="622" t="str">
        <f t="shared" si="143"/>
        <v>-</v>
      </c>
      <c r="AP425" s="1136" t="str">
        <f t="shared" si="144"/>
        <v>-</v>
      </c>
      <c r="AQ425" s="622" t="str">
        <f t="shared" si="145"/>
        <v>-</v>
      </c>
      <c r="AR425" s="622" t="str">
        <f t="shared" si="146"/>
        <v>-</v>
      </c>
      <c r="AS425" s="622" t="str">
        <f t="shared" si="147"/>
        <v>-</v>
      </c>
      <c r="AT425" s="622" t="str">
        <f t="shared" si="148"/>
        <v>-</v>
      </c>
      <c r="BE425"/>
      <c r="BL425"/>
      <c r="BM425"/>
      <c r="BN425"/>
      <c r="BO425"/>
      <c r="ED425" s="63"/>
      <c r="EE425" s="63"/>
      <c r="EF425" s="63"/>
      <c r="EG425" s="63"/>
      <c r="EH425" s="63"/>
      <c r="EI425" s="63"/>
      <c r="EJ425" s="63"/>
      <c r="EK425" s="63"/>
      <c r="EL425" s="63"/>
      <c r="EM425" s="63"/>
      <c r="EN425" s="63"/>
      <c r="EO425" s="63"/>
      <c r="EP425" s="63"/>
      <c r="EQ425" s="63"/>
      <c r="ER425" s="63"/>
      <c r="ES425" s="63"/>
      <c r="ET425" s="63"/>
      <c r="EU425" s="63"/>
      <c r="EV425" s="63"/>
      <c r="EW425" s="63"/>
      <c r="EX425" s="63"/>
      <c r="EY425" s="63"/>
      <c r="EZ425" s="63"/>
      <c r="FA425" s="63"/>
      <c r="FB425" s="63"/>
      <c r="FC425" s="63"/>
      <c r="FD425" s="63"/>
      <c r="FE425" s="63"/>
      <c r="FF425" s="63"/>
      <c r="FG425" s="63"/>
      <c r="FH425" s="63"/>
      <c r="FI425" s="63"/>
      <c r="FJ425" s="63"/>
      <c r="FK425" s="63"/>
      <c r="FL425" s="63"/>
      <c r="FM425" s="63"/>
      <c r="FN425" s="63"/>
      <c r="FO425" s="63"/>
      <c r="FP425" s="63"/>
      <c r="FQ425" s="63"/>
      <c r="FR425" s="63"/>
      <c r="FS425" s="63"/>
      <c r="FT425" s="63"/>
      <c r="FU425" s="63"/>
      <c r="FV425" s="63"/>
      <c r="FW425" s="63"/>
      <c r="FX425" s="63"/>
      <c r="FY425" s="63"/>
      <c r="FZ425" s="63"/>
      <c r="GA425" s="63"/>
      <c r="GB425" s="63"/>
      <c r="GC425" s="63"/>
      <c r="GD425" s="63"/>
      <c r="GE425" s="63"/>
      <c r="GF425" s="63"/>
      <c r="GG425" s="63"/>
      <c r="GH425" s="63"/>
      <c r="GI425" s="63"/>
      <c r="GJ425" s="63"/>
      <c r="GK425" s="63"/>
      <c r="GL425" s="63"/>
      <c r="GM425" s="63"/>
      <c r="GN425" s="63"/>
      <c r="GO425" s="63"/>
      <c r="GP425" s="63"/>
      <c r="GQ425" s="63"/>
      <c r="GR425" s="63"/>
      <c r="GS425" s="63"/>
      <c r="GT425" s="63"/>
      <c r="GU425" s="63"/>
      <c r="GV425" s="63"/>
      <c r="GW425" s="63"/>
      <c r="GX425" s="63"/>
      <c r="GY425" s="63"/>
      <c r="GZ425" s="63"/>
      <c r="HA425" s="63"/>
      <c r="HB425" s="63"/>
      <c r="HC425" s="63"/>
      <c r="HD425" s="63"/>
      <c r="HE425" s="63"/>
      <c r="HF425" s="63"/>
      <c r="HG425" s="63"/>
      <c r="HH425" s="63"/>
      <c r="HI425" s="63"/>
      <c r="HJ425" s="63"/>
      <c r="HK425" s="63"/>
      <c r="HL425" s="63"/>
      <c r="HM425" s="63"/>
      <c r="HN425" s="63"/>
      <c r="HO425" s="63"/>
      <c r="HP425" s="63"/>
      <c r="HQ425" s="63"/>
      <c r="HR425" s="63"/>
      <c r="HS425" s="63"/>
      <c r="HT425" s="63"/>
      <c r="HU425" s="63"/>
      <c r="HV425" s="63"/>
      <c r="HW425" s="63"/>
      <c r="HX425" s="63"/>
      <c r="HY425" s="63"/>
      <c r="HZ425" s="63"/>
      <c r="IA425" s="63"/>
      <c r="IB425" s="63"/>
      <c r="IC425" s="63"/>
      <c r="ID425" s="63"/>
      <c r="IE425" s="63"/>
    </row>
    <row r="426" spans="3:239" hidden="1" outlineLevel="1" x14ac:dyDescent="0.15">
      <c r="C426" t="str">
        <f t="shared" si="135"/>
        <v>R-407C</v>
      </c>
      <c r="D426" s="632" t="str">
        <f t="shared" si="136"/>
        <v>R-407C</v>
      </c>
      <c r="E426" s="633"/>
      <c r="F426" s="633"/>
      <c r="G426" s="633"/>
      <c r="H426" s="633"/>
      <c r="I426" s="633"/>
      <c r="J426" s="633"/>
      <c r="K426" s="634"/>
      <c r="L426" s="634"/>
      <c r="M426" s="55"/>
      <c r="O426" s="622" t="str">
        <f t="shared" ref="O426:P426" si="157">IF($K$409=$D426,IF($K$410=O$418,IF($K$411=O$419,O300,"-"),"-"),"-")</f>
        <v>-</v>
      </c>
      <c r="P426" s="622" t="str">
        <f t="shared" si="157"/>
        <v>-</v>
      </c>
      <c r="Q426" s="1136" t="str">
        <f t="shared" ref="Q426" si="158">IF($K$409=$D426,IF($K$410=Q$418,IF($K$411=Q$419,Q300,"-"),"-"),"-")</f>
        <v>-</v>
      </c>
      <c r="R426" s="622" t="str">
        <f t="shared" si="139"/>
        <v>-</v>
      </c>
      <c r="S426" s="622" t="str">
        <f t="shared" si="139"/>
        <v>-</v>
      </c>
      <c r="T426" s="622" t="str">
        <f t="shared" si="139"/>
        <v>-</v>
      </c>
      <c r="U426" s="622" t="str">
        <f t="shared" si="139"/>
        <v>-</v>
      </c>
      <c r="W426" s="622" t="str">
        <f t="shared" si="140"/>
        <v>-</v>
      </c>
      <c r="X426" s="622" t="str">
        <f t="shared" si="140"/>
        <v>-</v>
      </c>
      <c r="Y426" s="1136" t="str">
        <f t="shared" si="140"/>
        <v>-</v>
      </c>
      <c r="Z426" s="622" t="str">
        <f t="shared" si="140"/>
        <v>-</v>
      </c>
      <c r="AA426" s="622" t="str">
        <f t="shared" si="140"/>
        <v>-</v>
      </c>
      <c r="AB426" s="622" t="str">
        <f t="shared" si="140"/>
        <v>-</v>
      </c>
      <c r="AC426" s="622" t="str">
        <f t="shared" si="140"/>
        <v>-</v>
      </c>
      <c r="AE426" s="622" t="str">
        <f t="shared" si="141"/>
        <v>-</v>
      </c>
      <c r="AF426" s="622" t="str">
        <f t="shared" si="141"/>
        <v>-</v>
      </c>
      <c r="AG426" s="1136" t="str">
        <f t="shared" si="141"/>
        <v>-</v>
      </c>
      <c r="AH426" s="622" t="str">
        <f t="shared" si="141"/>
        <v>-</v>
      </c>
      <c r="AI426" s="622" t="str">
        <f t="shared" si="141"/>
        <v>-</v>
      </c>
      <c r="AJ426" s="622" t="str">
        <f t="shared" si="141"/>
        <v>-</v>
      </c>
      <c r="AK426" s="622" t="str">
        <f t="shared" si="141"/>
        <v>-</v>
      </c>
      <c r="AL426"/>
      <c r="AM426"/>
      <c r="AN426" s="622" t="str">
        <f t="shared" si="142"/>
        <v>-</v>
      </c>
      <c r="AO426" s="622" t="str">
        <f t="shared" si="143"/>
        <v>-</v>
      </c>
      <c r="AP426" s="1136" t="str">
        <f t="shared" si="144"/>
        <v>-</v>
      </c>
      <c r="AQ426" s="622" t="str">
        <f t="shared" si="145"/>
        <v>-</v>
      </c>
      <c r="AR426" s="622" t="str">
        <f t="shared" si="146"/>
        <v>-</v>
      </c>
      <c r="AS426" s="622" t="str">
        <f t="shared" si="147"/>
        <v>-</v>
      </c>
      <c r="AT426" s="622" t="str">
        <f t="shared" si="148"/>
        <v>-</v>
      </c>
      <c r="BE426"/>
      <c r="BL426"/>
      <c r="BM426"/>
      <c r="BN426"/>
      <c r="BO426"/>
      <c r="ED426" s="63"/>
      <c r="EE426" s="63"/>
      <c r="EF426" s="63"/>
      <c r="EG426" s="63"/>
      <c r="EH426" s="63"/>
      <c r="EI426" s="63"/>
      <c r="EJ426" s="63"/>
      <c r="EK426" s="63"/>
      <c r="EL426" s="63"/>
      <c r="EM426" s="63"/>
      <c r="EN426" s="63"/>
      <c r="EO426" s="63"/>
      <c r="EP426" s="63"/>
      <c r="EQ426" s="63"/>
      <c r="ER426" s="63"/>
      <c r="ES426" s="63"/>
      <c r="ET426" s="63"/>
      <c r="EU426" s="63"/>
      <c r="EV426" s="63"/>
      <c r="EW426" s="63"/>
      <c r="EX426" s="63"/>
      <c r="EY426" s="63"/>
      <c r="EZ426" s="63"/>
      <c r="FA426" s="63"/>
      <c r="FB426" s="63"/>
      <c r="FC426" s="63"/>
      <c r="FD426" s="63"/>
      <c r="FE426" s="63"/>
      <c r="FF426" s="63"/>
      <c r="FG426" s="63"/>
      <c r="FH426" s="63"/>
      <c r="FI426" s="63"/>
      <c r="FJ426" s="63"/>
      <c r="FK426" s="63"/>
      <c r="FL426" s="63"/>
      <c r="FM426" s="63"/>
      <c r="FN426" s="63"/>
      <c r="FO426" s="63"/>
      <c r="FP426" s="63"/>
      <c r="FQ426" s="63"/>
      <c r="FR426" s="63"/>
      <c r="FS426" s="63"/>
      <c r="FT426" s="63"/>
      <c r="FU426" s="63"/>
      <c r="FV426" s="63"/>
      <c r="FW426" s="63"/>
      <c r="FX426" s="63"/>
      <c r="FY426" s="63"/>
      <c r="FZ426" s="63"/>
      <c r="GA426" s="63"/>
      <c r="GB426" s="63"/>
      <c r="GC426" s="63"/>
      <c r="GD426" s="63"/>
      <c r="GE426" s="63"/>
      <c r="GF426" s="63"/>
      <c r="GG426" s="63"/>
      <c r="GH426" s="63"/>
      <c r="GI426" s="63"/>
      <c r="GJ426" s="63"/>
      <c r="GK426" s="63"/>
      <c r="GL426" s="63"/>
      <c r="GM426" s="63"/>
      <c r="GN426" s="63"/>
      <c r="GO426" s="63"/>
      <c r="GP426" s="63"/>
      <c r="GQ426" s="63"/>
      <c r="GR426" s="63"/>
      <c r="GS426" s="63"/>
      <c r="GT426" s="63"/>
      <c r="GU426" s="63"/>
      <c r="GV426" s="63"/>
      <c r="GW426" s="63"/>
      <c r="GX426" s="63"/>
      <c r="GY426" s="63"/>
      <c r="GZ426" s="63"/>
      <c r="HA426" s="63"/>
      <c r="HB426" s="63"/>
      <c r="HC426" s="63"/>
      <c r="HD426" s="63"/>
      <c r="HE426" s="63"/>
      <c r="HF426" s="63"/>
      <c r="HG426" s="63"/>
      <c r="HH426" s="63"/>
      <c r="HI426" s="63"/>
      <c r="HJ426" s="63"/>
      <c r="HK426" s="63"/>
      <c r="HL426" s="63"/>
      <c r="HM426" s="63"/>
      <c r="HN426" s="63"/>
      <c r="HO426" s="63"/>
      <c r="HP426" s="63"/>
      <c r="HQ426" s="63"/>
      <c r="HR426" s="63"/>
      <c r="HS426" s="63"/>
      <c r="HT426" s="63"/>
      <c r="HU426" s="63"/>
      <c r="HV426" s="63"/>
      <c r="HW426" s="63"/>
      <c r="HX426" s="63"/>
      <c r="HY426" s="63"/>
      <c r="HZ426" s="63"/>
      <c r="IA426" s="63"/>
      <c r="IB426" s="63"/>
      <c r="IC426" s="63"/>
      <c r="ID426" s="63"/>
      <c r="IE426" s="63"/>
    </row>
    <row r="427" spans="3:239" hidden="1" outlineLevel="1" x14ac:dyDescent="0.15">
      <c r="C427" t="str">
        <f t="shared" si="135"/>
        <v>R-407F</v>
      </c>
      <c r="D427" s="632" t="str">
        <f t="shared" si="136"/>
        <v>R-407F</v>
      </c>
      <c r="E427" s="633"/>
      <c r="F427" s="633"/>
      <c r="G427" s="633"/>
      <c r="H427" s="633"/>
      <c r="I427" s="633"/>
      <c r="J427" s="633"/>
      <c r="K427" s="634"/>
      <c r="L427" s="634"/>
      <c r="M427" s="55"/>
      <c r="O427" s="622" t="str">
        <f t="shared" ref="O427:P427" si="159">IF($K$409=$D427,IF($K$410=O$418,IF($K$411=O$419,O301,"-"),"-"),"-")</f>
        <v>-</v>
      </c>
      <c r="P427" s="622" t="str">
        <f t="shared" si="159"/>
        <v>-</v>
      </c>
      <c r="Q427" s="1136" t="str">
        <f t="shared" ref="Q427" si="160">IF($K$409=$D427,IF($K$410=Q$418,IF($K$411=Q$419,Q301,"-"),"-"),"-")</f>
        <v>-</v>
      </c>
      <c r="R427" s="622" t="str">
        <f t="shared" si="139"/>
        <v>-</v>
      </c>
      <c r="S427" s="622" t="str">
        <f t="shared" si="139"/>
        <v>-</v>
      </c>
      <c r="T427" s="622" t="str">
        <f t="shared" si="139"/>
        <v>-</v>
      </c>
      <c r="U427" s="622" t="str">
        <f t="shared" si="139"/>
        <v>-</v>
      </c>
      <c r="W427" s="622" t="str">
        <f t="shared" si="140"/>
        <v>-</v>
      </c>
      <c r="X427" s="622" t="str">
        <f t="shared" si="140"/>
        <v>-</v>
      </c>
      <c r="Y427" s="1136" t="str">
        <f t="shared" si="140"/>
        <v>-</v>
      </c>
      <c r="Z427" s="622" t="str">
        <f t="shared" si="140"/>
        <v>-</v>
      </c>
      <c r="AA427" s="622" t="str">
        <f t="shared" si="140"/>
        <v>-</v>
      </c>
      <c r="AB427" s="622" t="str">
        <f t="shared" si="140"/>
        <v>-</v>
      </c>
      <c r="AC427" s="622" t="str">
        <f t="shared" si="140"/>
        <v>-</v>
      </c>
      <c r="AE427" s="622" t="str">
        <f t="shared" si="141"/>
        <v>-</v>
      </c>
      <c r="AF427" s="622" t="str">
        <f t="shared" si="141"/>
        <v>-</v>
      </c>
      <c r="AG427" s="1136" t="str">
        <f t="shared" si="141"/>
        <v>-</v>
      </c>
      <c r="AH427" s="622" t="str">
        <f t="shared" si="141"/>
        <v>-</v>
      </c>
      <c r="AI427" s="622" t="str">
        <f t="shared" si="141"/>
        <v>-</v>
      </c>
      <c r="AJ427" s="622" t="str">
        <f t="shared" si="141"/>
        <v>-</v>
      </c>
      <c r="AK427" s="622" t="str">
        <f t="shared" si="141"/>
        <v>-</v>
      </c>
      <c r="AL427"/>
      <c r="AM427"/>
      <c r="AN427" s="622" t="str">
        <f t="shared" si="142"/>
        <v>-</v>
      </c>
      <c r="AO427" s="622" t="str">
        <f t="shared" si="143"/>
        <v>-</v>
      </c>
      <c r="AP427" s="1136" t="str">
        <f t="shared" si="144"/>
        <v>-</v>
      </c>
      <c r="AQ427" s="622" t="str">
        <f t="shared" si="145"/>
        <v>-</v>
      </c>
      <c r="AR427" s="622" t="str">
        <f t="shared" si="146"/>
        <v>-</v>
      </c>
      <c r="AS427" s="622" t="str">
        <f t="shared" si="147"/>
        <v>-</v>
      </c>
      <c r="AT427" s="622" t="str">
        <f t="shared" si="148"/>
        <v>-</v>
      </c>
      <c r="BE427"/>
      <c r="BL427"/>
      <c r="BM427"/>
      <c r="BN427"/>
      <c r="BO427"/>
      <c r="ED427" s="63"/>
      <c r="EE427" s="63"/>
      <c r="EF427" s="63"/>
      <c r="EG427" s="63"/>
      <c r="EH427" s="63"/>
      <c r="EI427" s="63"/>
      <c r="EJ427" s="63"/>
      <c r="EK427" s="63"/>
      <c r="EL427" s="63"/>
      <c r="EM427" s="63"/>
      <c r="EN427" s="63"/>
      <c r="EO427" s="63"/>
      <c r="EP427" s="63"/>
      <c r="EQ427" s="63"/>
      <c r="ER427" s="63"/>
      <c r="ES427" s="63"/>
      <c r="ET427" s="63"/>
      <c r="EU427" s="63"/>
      <c r="EV427" s="63"/>
      <c r="EW427" s="63"/>
      <c r="EX427" s="63"/>
      <c r="EY427" s="63"/>
      <c r="EZ427" s="63"/>
      <c r="FA427" s="63"/>
      <c r="FB427" s="63"/>
      <c r="FC427" s="63"/>
      <c r="FD427" s="63"/>
      <c r="FE427" s="63"/>
      <c r="FF427" s="63"/>
      <c r="FG427" s="63"/>
      <c r="FH427" s="63"/>
      <c r="FI427" s="63"/>
      <c r="FJ427" s="63"/>
      <c r="FK427" s="63"/>
      <c r="FL427" s="63"/>
      <c r="FM427" s="63"/>
      <c r="FN427" s="63"/>
      <c r="FO427" s="63"/>
      <c r="FP427" s="63"/>
      <c r="FQ427" s="63"/>
      <c r="FR427" s="63"/>
      <c r="FS427" s="63"/>
      <c r="FT427" s="63"/>
      <c r="FU427" s="63"/>
      <c r="FV427" s="63"/>
      <c r="FW427" s="63"/>
      <c r="FX427" s="63"/>
      <c r="FY427" s="63"/>
      <c r="FZ427" s="63"/>
      <c r="GA427" s="63"/>
      <c r="GB427" s="63"/>
      <c r="GC427" s="63"/>
      <c r="GD427" s="63"/>
      <c r="GE427" s="63"/>
      <c r="GF427" s="63"/>
      <c r="GG427" s="63"/>
      <c r="GH427" s="63"/>
      <c r="GI427" s="63"/>
      <c r="GJ427" s="63"/>
      <c r="GK427" s="63"/>
      <c r="GL427" s="63"/>
      <c r="GM427" s="63"/>
      <c r="GN427" s="63"/>
      <c r="GO427" s="63"/>
      <c r="GP427" s="63"/>
      <c r="GQ427" s="63"/>
      <c r="GR427" s="63"/>
      <c r="GS427" s="63"/>
      <c r="GT427" s="63"/>
      <c r="GU427" s="63"/>
      <c r="GV427" s="63"/>
      <c r="GW427" s="63"/>
      <c r="GX427" s="63"/>
      <c r="GY427" s="63"/>
      <c r="GZ427" s="63"/>
      <c r="HA427" s="63"/>
      <c r="HB427" s="63"/>
      <c r="HC427" s="63"/>
      <c r="HD427" s="63"/>
      <c r="HE427" s="63"/>
      <c r="HF427" s="63"/>
      <c r="HG427" s="63"/>
      <c r="HH427" s="63"/>
      <c r="HI427" s="63"/>
      <c r="HJ427" s="63"/>
      <c r="HK427" s="63"/>
      <c r="HL427" s="63"/>
      <c r="HM427" s="63"/>
      <c r="HN427" s="63"/>
      <c r="HO427" s="63"/>
      <c r="HP427" s="63"/>
      <c r="HQ427" s="63"/>
      <c r="HR427" s="63"/>
      <c r="HS427" s="63"/>
      <c r="HT427" s="63"/>
      <c r="HU427" s="63"/>
      <c r="HV427" s="63"/>
      <c r="HW427" s="63"/>
      <c r="HX427" s="63"/>
      <c r="HY427" s="63"/>
      <c r="HZ427" s="63"/>
      <c r="IA427" s="63"/>
      <c r="IB427" s="63"/>
      <c r="IC427" s="63"/>
      <c r="ID427" s="63"/>
      <c r="IE427" s="63"/>
    </row>
    <row r="428" spans="3:239" hidden="1" outlineLevel="1" x14ac:dyDescent="0.15">
      <c r="C428" t="str">
        <f t="shared" si="135"/>
        <v>R-410A</v>
      </c>
      <c r="D428" s="632" t="str">
        <f t="shared" si="136"/>
        <v>R-410A</v>
      </c>
      <c r="E428" s="633"/>
      <c r="F428" s="633"/>
      <c r="G428" s="633"/>
      <c r="H428" s="633"/>
      <c r="I428" s="633"/>
      <c r="J428" s="633"/>
      <c r="K428" s="634"/>
      <c r="L428" s="634"/>
      <c r="M428" s="55"/>
      <c r="O428" s="622" t="str">
        <f t="shared" ref="O428:P428" si="161">IF($K$409=$D428,IF($K$410=O$418,IF($K$411=O$419,O302,"-"),"-"),"-")</f>
        <v>-</v>
      </c>
      <c r="P428" s="622" t="str">
        <f t="shared" si="161"/>
        <v>-</v>
      </c>
      <c r="Q428" s="1136" t="str">
        <f t="shared" ref="Q428" si="162">IF($K$409=$D428,IF($K$410=Q$418,IF($K$411=Q$419,Q302,"-"),"-"),"-")</f>
        <v>-</v>
      </c>
      <c r="R428" s="622" t="str">
        <f t="shared" si="139"/>
        <v>-</v>
      </c>
      <c r="S428" s="622" t="str">
        <f t="shared" si="139"/>
        <v>-</v>
      </c>
      <c r="T428" s="622" t="str">
        <f t="shared" si="139"/>
        <v>-</v>
      </c>
      <c r="U428" s="622" t="str">
        <f t="shared" si="139"/>
        <v>-</v>
      </c>
      <c r="W428" s="622" t="str">
        <f t="shared" si="140"/>
        <v>-</v>
      </c>
      <c r="X428" s="622" t="str">
        <f t="shared" si="140"/>
        <v>-</v>
      </c>
      <c r="Y428" s="1136" t="str">
        <f t="shared" si="140"/>
        <v>-</v>
      </c>
      <c r="Z428" s="622" t="str">
        <f t="shared" si="140"/>
        <v>-</v>
      </c>
      <c r="AA428" s="622" t="str">
        <f t="shared" si="140"/>
        <v>-</v>
      </c>
      <c r="AB428" s="622" t="str">
        <f t="shared" si="140"/>
        <v>-</v>
      </c>
      <c r="AC428" s="622" t="str">
        <f t="shared" si="140"/>
        <v>-</v>
      </c>
      <c r="AE428" s="622" t="str">
        <f t="shared" si="141"/>
        <v>-</v>
      </c>
      <c r="AF428" s="622" t="str">
        <f t="shared" si="141"/>
        <v>-</v>
      </c>
      <c r="AG428" s="1136" t="str">
        <f t="shared" si="141"/>
        <v>-</v>
      </c>
      <c r="AH428" s="622" t="str">
        <f t="shared" si="141"/>
        <v>-</v>
      </c>
      <c r="AI428" s="622" t="str">
        <f t="shared" si="141"/>
        <v>-</v>
      </c>
      <c r="AJ428" s="622" t="str">
        <f t="shared" si="141"/>
        <v>-</v>
      </c>
      <c r="AK428" s="622" t="str">
        <f t="shared" si="141"/>
        <v>-</v>
      </c>
      <c r="AL428"/>
      <c r="AM428"/>
      <c r="AN428" s="622" t="str">
        <f t="shared" si="142"/>
        <v>-</v>
      </c>
      <c r="AO428" s="622" t="str">
        <f t="shared" si="143"/>
        <v>-</v>
      </c>
      <c r="AP428" s="1136" t="str">
        <f t="shared" si="144"/>
        <v>-</v>
      </c>
      <c r="AQ428" s="622" t="str">
        <f t="shared" si="145"/>
        <v>-</v>
      </c>
      <c r="AR428" s="622" t="str">
        <f t="shared" si="146"/>
        <v>-</v>
      </c>
      <c r="AS428" s="622" t="str">
        <f t="shared" si="147"/>
        <v>-</v>
      </c>
      <c r="AT428" s="622" t="str">
        <f t="shared" si="148"/>
        <v>-</v>
      </c>
      <c r="BE428"/>
      <c r="BL428"/>
      <c r="BM428"/>
      <c r="BN428"/>
      <c r="BO428"/>
      <c r="ED428" s="63"/>
      <c r="EE428" s="63"/>
      <c r="EF428" s="63"/>
      <c r="EG428" s="63"/>
      <c r="EH428" s="63"/>
      <c r="EI428" s="63"/>
      <c r="EJ428" s="63"/>
      <c r="EK428" s="63"/>
      <c r="EL428" s="63"/>
      <c r="EM428" s="63"/>
      <c r="EN428" s="63"/>
      <c r="EO428" s="63"/>
      <c r="EP428" s="63"/>
      <c r="EQ428" s="63"/>
      <c r="ER428" s="63"/>
      <c r="ES428" s="63"/>
      <c r="ET428" s="63"/>
      <c r="EU428" s="63"/>
      <c r="EV428" s="63"/>
      <c r="EW428" s="63"/>
      <c r="EX428" s="63"/>
      <c r="EY428" s="63"/>
      <c r="EZ428" s="63"/>
      <c r="FA428" s="63"/>
      <c r="FB428" s="63"/>
      <c r="FC428" s="63"/>
      <c r="FD428" s="63"/>
      <c r="FE428" s="63"/>
      <c r="FF428" s="63"/>
      <c r="FG428" s="63"/>
      <c r="FH428" s="63"/>
      <c r="FI428" s="63"/>
      <c r="FJ428" s="63"/>
      <c r="FK428" s="63"/>
      <c r="FL428" s="63"/>
      <c r="FM428" s="63"/>
      <c r="FN428" s="63"/>
      <c r="FO428" s="63"/>
      <c r="FP428" s="63"/>
      <c r="FQ428" s="63"/>
      <c r="FR428" s="63"/>
      <c r="FS428" s="63"/>
      <c r="FT428" s="63"/>
      <c r="FU428" s="63"/>
      <c r="FV428" s="63"/>
      <c r="FW428" s="63"/>
      <c r="FX428" s="63"/>
      <c r="FY428" s="63"/>
      <c r="FZ428" s="63"/>
      <c r="GA428" s="63"/>
      <c r="GB428" s="63"/>
      <c r="GC428" s="63"/>
      <c r="GD428" s="63"/>
      <c r="GE428" s="63"/>
      <c r="GF428" s="63"/>
      <c r="GG428" s="63"/>
      <c r="GH428" s="63"/>
      <c r="GI428" s="63"/>
      <c r="GJ428" s="63"/>
      <c r="GK428" s="63"/>
      <c r="GL428" s="63"/>
      <c r="GM428" s="63"/>
      <c r="GN428" s="63"/>
      <c r="GO428" s="63"/>
      <c r="GP428" s="63"/>
      <c r="GQ428" s="63"/>
      <c r="GR428" s="63"/>
      <c r="GS428" s="63"/>
      <c r="GT428" s="63"/>
      <c r="GU428" s="63"/>
      <c r="GV428" s="63"/>
      <c r="GW428" s="63"/>
      <c r="GX428" s="63"/>
      <c r="GY428" s="63"/>
      <c r="GZ428" s="63"/>
      <c r="HA428" s="63"/>
      <c r="HB428" s="63"/>
      <c r="HC428" s="63"/>
      <c r="HD428" s="63"/>
      <c r="HE428" s="63"/>
      <c r="HF428" s="63"/>
      <c r="HG428" s="63"/>
      <c r="HH428" s="63"/>
      <c r="HI428" s="63"/>
      <c r="HJ428" s="63"/>
      <c r="HK428" s="63"/>
      <c r="HL428" s="63"/>
      <c r="HM428" s="63"/>
      <c r="HN428" s="63"/>
      <c r="HO428" s="63"/>
      <c r="HP428" s="63"/>
      <c r="HQ428" s="63"/>
      <c r="HR428" s="63"/>
      <c r="HS428" s="63"/>
      <c r="HT428" s="63"/>
      <c r="HU428" s="63"/>
      <c r="HV428" s="63"/>
      <c r="HW428" s="63"/>
      <c r="HX428" s="63"/>
      <c r="HY428" s="63"/>
      <c r="HZ428" s="63"/>
      <c r="IA428" s="63"/>
      <c r="IB428" s="63"/>
      <c r="IC428" s="63"/>
      <c r="ID428" s="63"/>
      <c r="IE428" s="63"/>
    </row>
    <row r="429" spans="3:239" hidden="1" outlineLevel="1" x14ac:dyDescent="0.15">
      <c r="C429" t="str">
        <f t="shared" si="135"/>
        <v>R-417A</v>
      </c>
      <c r="D429" s="632" t="str">
        <f t="shared" si="136"/>
        <v>R-417A</v>
      </c>
      <c r="E429" s="633"/>
      <c r="F429" s="633"/>
      <c r="G429" s="633"/>
      <c r="H429" s="633"/>
      <c r="I429" s="633"/>
      <c r="J429" s="633"/>
      <c r="K429" s="634"/>
      <c r="L429" s="634"/>
      <c r="M429" s="55"/>
      <c r="O429" s="622" t="str">
        <f t="shared" ref="O429:P429" si="163">IF($K$409=$D429,IF($K$410=O$418,IF($K$411=O$419,O303,"-"),"-"),"-")</f>
        <v>-</v>
      </c>
      <c r="P429" s="622" t="str">
        <f t="shared" si="163"/>
        <v>-</v>
      </c>
      <c r="Q429" s="1136" t="str">
        <f t="shared" ref="Q429" si="164">IF($K$409=$D429,IF($K$410=Q$418,IF($K$411=Q$419,Q303,"-"),"-"),"-")</f>
        <v>-</v>
      </c>
      <c r="R429" s="622" t="str">
        <f t="shared" si="139"/>
        <v>-</v>
      </c>
      <c r="S429" s="622" t="str">
        <f t="shared" si="139"/>
        <v>-</v>
      </c>
      <c r="T429" s="622" t="str">
        <f t="shared" si="139"/>
        <v>-</v>
      </c>
      <c r="U429" s="622" t="str">
        <f t="shared" si="139"/>
        <v>-</v>
      </c>
      <c r="W429" s="622" t="str">
        <f t="shared" si="140"/>
        <v>-</v>
      </c>
      <c r="X429" s="622" t="str">
        <f t="shared" si="140"/>
        <v>-</v>
      </c>
      <c r="Y429" s="1136" t="str">
        <f t="shared" si="140"/>
        <v>-</v>
      </c>
      <c r="Z429" s="622" t="str">
        <f t="shared" si="140"/>
        <v>-</v>
      </c>
      <c r="AA429" s="622" t="str">
        <f t="shared" si="140"/>
        <v>-</v>
      </c>
      <c r="AB429" s="622" t="str">
        <f t="shared" si="140"/>
        <v>-</v>
      </c>
      <c r="AC429" s="622" t="str">
        <f t="shared" si="140"/>
        <v>-</v>
      </c>
      <c r="AE429" s="622" t="str">
        <f t="shared" si="141"/>
        <v>-</v>
      </c>
      <c r="AF429" s="622" t="str">
        <f t="shared" si="141"/>
        <v>-</v>
      </c>
      <c r="AG429" s="1136" t="str">
        <f t="shared" si="141"/>
        <v>-</v>
      </c>
      <c r="AH429" s="622" t="str">
        <f t="shared" si="141"/>
        <v>-</v>
      </c>
      <c r="AI429" s="622" t="str">
        <f t="shared" si="141"/>
        <v>-</v>
      </c>
      <c r="AJ429" s="622" t="str">
        <f t="shared" si="141"/>
        <v>-</v>
      </c>
      <c r="AK429" s="622" t="str">
        <f t="shared" si="141"/>
        <v>-</v>
      </c>
      <c r="AL429"/>
      <c r="AM429"/>
      <c r="AN429" s="622" t="str">
        <f t="shared" si="142"/>
        <v>-</v>
      </c>
      <c r="AO429" s="622" t="str">
        <f t="shared" si="143"/>
        <v>-</v>
      </c>
      <c r="AP429" s="1136" t="str">
        <f t="shared" si="144"/>
        <v>-</v>
      </c>
      <c r="AQ429" s="622" t="str">
        <f t="shared" si="145"/>
        <v>-</v>
      </c>
      <c r="AR429" s="622" t="str">
        <f t="shared" si="146"/>
        <v>-</v>
      </c>
      <c r="AS429" s="622" t="str">
        <f t="shared" si="147"/>
        <v>-</v>
      </c>
      <c r="AT429" s="622" t="str">
        <f t="shared" si="148"/>
        <v>-</v>
      </c>
      <c r="BE429"/>
      <c r="BL429"/>
      <c r="BM429"/>
      <c r="BN429"/>
      <c r="BO429"/>
      <c r="ED429" s="63"/>
      <c r="EE429" s="63"/>
      <c r="EF429" s="63"/>
      <c r="EG429" s="63"/>
      <c r="EH429" s="63"/>
      <c r="EI429" s="63"/>
      <c r="EJ429" s="63"/>
      <c r="EK429" s="63"/>
      <c r="EL429" s="63"/>
      <c r="EM429" s="63"/>
      <c r="EN429" s="63"/>
      <c r="EO429" s="63"/>
      <c r="EP429" s="63"/>
      <c r="EQ429" s="63"/>
      <c r="ER429" s="63"/>
      <c r="ES429" s="63"/>
      <c r="ET429" s="63"/>
      <c r="EU429" s="63"/>
      <c r="EV429" s="63"/>
      <c r="EW429" s="63"/>
      <c r="EX429" s="63"/>
      <c r="EY429" s="63"/>
      <c r="EZ429" s="63"/>
      <c r="FA429" s="63"/>
      <c r="FB429" s="63"/>
      <c r="FC429" s="63"/>
      <c r="FD429" s="63"/>
      <c r="FE429" s="63"/>
      <c r="FF429" s="63"/>
      <c r="FG429" s="63"/>
      <c r="FH429" s="63"/>
      <c r="FI429" s="63"/>
      <c r="FJ429" s="63"/>
      <c r="FK429" s="63"/>
      <c r="FL429" s="63"/>
      <c r="FM429" s="63"/>
      <c r="FN429" s="63"/>
      <c r="FO429" s="63"/>
      <c r="FP429" s="63"/>
      <c r="FQ429" s="63"/>
      <c r="FR429" s="63"/>
      <c r="FS429" s="63"/>
      <c r="FT429" s="63"/>
      <c r="FU429" s="63"/>
      <c r="FV429" s="63"/>
      <c r="FW429" s="63"/>
      <c r="FX429" s="63"/>
      <c r="FY429" s="63"/>
      <c r="FZ429" s="63"/>
      <c r="GA429" s="63"/>
      <c r="GB429" s="63"/>
      <c r="GC429" s="63"/>
      <c r="GD429" s="63"/>
      <c r="GE429" s="63"/>
      <c r="GF429" s="63"/>
      <c r="GG429" s="63"/>
      <c r="GH429" s="63"/>
      <c r="GI429" s="63"/>
      <c r="GJ429" s="63"/>
      <c r="GK429" s="63"/>
      <c r="GL429" s="63"/>
      <c r="GM429" s="63"/>
      <c r="GN429" s="63"/>
      <c r="GO429" s="63"/>
      <c r="GP429" s="63"/>
      <c r="GQ429" s="63"/>
      <c r="GR429" s="63"/>
      <c r="GS429" s="63"/>
      <c r="GT429" s="63"/>
      <c r="GU429" s="63"/>
      <c r="GV429" s="63"/>
      <c r="GW429" s="63"/>
      <c r="GX429" s="63"/>
      <c r="GY429" s="63"/>
      <c r="GZ429" s="63"/>
      <c r="HA429" s="63"/>
      <c r="HB429" s="63"/>
      <c r="HC429" s="63"/>
      <c r="HD429" s="63"/>
      <c r="HE429" s="63"/>
      <c r="HF429" s="63"/>
      <c r="HG429" s="63"/>
      <c r="HH429" s="63"/>
      <c r="HI429" s="63"/>
      <c r="HJ429" s="63"/>
      <c r="HK429" s="63"/>
      <c r="HL429" s="63"/>
      <c r="HM429" s="63"/>
      <c r="HN429" s="63"/>
      <c r="HO429" s="63"/>
      <c r="HP429" s="63"/>
      <c r="HQ429" s="63"/>
      <c r="HR429" s="63"/>
      <c r="HS429" s="63"/>
      <c r="HT429" s="63"/>
      <c r="HU429" s="63"/>
      <c r="HV429" s="63"/>
      <c r="HW429" s="63"/>
      <c r="HX429" s="63"/>
      <c r="HY429" s="63"/>
      <c r="HZ429" s="63"/>
      <c r="IA429" s="63"/>
      <c r="IB429" s="63"/>
      <c r="IC429" s="63"/>
      <c r="ID429" s="63"/>
      <c r="IE429" s="63"/>
    </row>
    <row r="430" spans="3:239" ht="15" hidden="1" customHeight="1" outlineLevel="1" x14ac:dyDescent="0.15">
      <c r="C430" t="str">
        <f t="shared" si="135"/>
        <v>R-422A</v>
      </c>
      <c r="D430" s="632" t="str">
        <f t="shared" si="136"/>
        <v>R-422A</v>
      </c>
      <c r="E430" s="633"/>
      <c r="F430" s="633"/>
      <c r="G430" s="633"/>
      <c r="H430" s="633"/>
      <c r="I430" s="633"/>
      <c r="J430" s="633"/>
      <c r="K430" s="634"/>
      <c r="L430" s="634"/>
      <c r="M430" s="55"/>
      <c r="O430" s="622" t="str">
        <f t="shared" ref="O430:P430" si="165">IF($K$409=$D430,IF($K$410=O$418,IF($K$411=O$419,O304,"-"),"-"),"-")</f>
        <v>-</v>
      </c>
      <c r="P430" s="622" t="str">
        <f t="shared" si="165"/>
        <v>-</v>
      </c>
      <c r="Q430" s="1136" t="str">
        <f t="shared" ref="Q430" si="166">IF($K$409=$D430,IF($K$410=Q$418,IF($K$411=Q$419,Q304,"-"),"-"),"-")</f>
        <v>-</v>
      </c>
      <c r="R430" s="622" t="str">
        <f t="shared" si="139"/>
        <v>-</v>
      </c>
      <c r="S430" s="622" t="str">
        <f t="shared" si="139"/>
        <v>-</v>
      </c>
      <c r="T430" s="622" t="str">
        <f t="shared" si="139"/>
        <v>-</v>
      </c>
      <c r="U430" s="622" t="str">
        <f t="shared" si="139"/>
        <v>-</v>
      </c>
      <c r="W430" s="622" t="str">
        <f t="shared" si="140"/>
        <v>-</v>
      </c>
      <c r="X430" s="622" t="str">
        <f t="shared" si="140"/>
        <v>-</v>
      </c>
      <c r="Y430" s="1136" t="str">
        <f t="shared" si="140"/>
        <v>-</v>
      </c>
      <c r="Z430" s="622" t="str">
        <f t="shared" si="140"/>
        <v>-</v>
      </c>
      <c r="AA430" s="622" t="str">
        <f t="shared" si="140"/>
        <v>-</v>
      </c>
      <c r="AB430" s="622" t="str">
        <f t="shared" si="140"/>
        <v>-</v>
      </c>
      <c r="AC430" s="622" t="str">
        <f t="shared" si="140"/>
        <v>-</v>
      </c>
      <c r="AE430" s="622" t="str">
        <f t="shared" si="141"/>
        <v>-</v>
      </c>
      <c r="AF430" s="622" t="str">
        <f t="shared" si="141"/>
        <v>-</v>
      </c>
      <c r="AG430" s="1136" t="str">
        <f t="shared" si="141"/>
        <v>-</v>
      </c>
      <c r="AH430" s="622" t="str">
        <f t="shared" si="141"/>
        <v>-</v>
      </c>
      <c r="AI430" s="622" t="str">
        <f t="shared" si="141"/>
        <v>-</v>
      </c>
      <c r="AJ430" s="622" t="str">
        <f t="shared" si="141"/>
        <v>-</v>
      </c>
      <c r="AK430" s="622" t="str">
        <f t="shared" si="141"/>
        <v>-</v>
      </c>
      <c r="AL430"/>
      <c r="AM430"/>
      <c r="AN430" s="622" t="str">
        <f t="shared" si="142"/>
        <v>-</v>
      </c>
      <c r="AO430" s="622" t="str">
        <f t="shared" si="143"/>
        <v>-</v>
      </c>
      <c r="AP430" s="1136" t="str">
        <f t="shared" si="144"/>
        <v>-</v>
      </c>
      <c r="AQ430" s="622" t="str">
        <f t="shared" si="145"/>
        <v>-</v>
      </c>
      <c r="AR430" s="622" t="str">
        <f t="shared" si="146"/>
        <v>-</v>
      </c>
      <c r="AS430" s="622" t="str">
        <f t="shared" si="147"/>
        <v>-</v>
      </c>
      <c r="AT430" s="622" t="str">
        <f t="shared" si="148"/>
        <v>-</v>
      </c>
      <c r="BE430"/>
      <c r="BL430"/>
      <c r="BM430"/>
      <c r="BN430"/>
      <c r="BO430"/>
      <c r="ED430" s="63"/>
      <c r="EE430" s="63"/>
      <c r="EF430" s="63"/>
      <c r="EG430" s="63"/>
      <c r="EH430" s="63"/>
      <c r="EI430" s="63"/>
      <c r="EJ430" s="63"/>
      <c r="EK430" s="63"/>
      <c r="EL430" s="63"/>
      <c r="EM430" s="63"/>
      <c r="EN430" s="63"/>
      <c r="EO430" s="63"/>
      <c r="EP430" s="63"/>
      <c r="EQ430" s="63"/>
      <c r="ER430" s="63"/>
      <c r="ES430" s="63"/>
      <c r="ET430" s="63"/>
      <c r="EU430" s="63"/>
      <c r="EV430" s="63"/>
      <c r="EW430" s="63"/>
      <c r="EX430" s="63"/>
      <c r="EY430" s="63"/>
      <c r="EZ430" s="63"/>
      <c r="FA430" s="63"/>
      <c r="FB430" s="63"/>
      <c r="FC430" s="63"/>
      <c r="FD430" s="63"/>
      <c r="FE430" s="63"/>
      <c r="FF430" s="63"/>
      <c r="FG430" s="63"/>
      <c r="FH430" s="63"/>
      <c r="FI430" s="63"/>
      <c r="FJ430" s="63"/>
      <c r="FK430" s="63"/>
      <c r="FL430" s="63"/>
      <c r="FM430" s="63"/>
      <c r="FN430" s="63"/>
      <c r="FO430" s="63"/>
      <c r="FP430" s="63"/>
      <c r="FQ430" s="63"/>
      <c r="FR430" s="63"/>
      <c r="FS430" s="63"/>
      <c r="FT430" s="63"/>
      <c r="FU430" s="63"/>
      <c r="FV430" s="63"/>
      <c r="FW430" s="63"/>
      <c r="FX430" s="63"/>
      <c r="FY430" s="63"/>
      <c r="FZ430" s="63"/>
      <c r="GA430" s="63"/>
      <c r="GB430" s="63"/>
      <c r="GC430" s="63"/>
      <c r="GD430" s="63"/>
      <c r="GE430" s="63"/>
      <c r="GF430" s="63"/>
      <c r="GG430" s="63"/>
      <c r="GH430" s="63"/>
      <c r="GI430" s="63"/>
      <c r="GJ430" s="63"/>
      <c r="GK430" s="63"/>
      <c r="GL430" s="63"/>
      <c r="GM430" s="63"/>
      <c r="GN430" s="63"/>
      <c r="GO430" s="63"/>
      <c r="GP430" s="63"/>
      <c r="GQ430" s="63"/>
      <c r="GR430" s="63"/>
      <c r="GS430" s="63"/>
      <c r="GT430" s="63"/>
      <c r="GU430" s="63"/>
      <c r="GV430" s="63"/>
      <c r="GW430" s="63"/>
      <c r="GX430" s="63"/>
      <c r="GY430" s="63"/>
      <c r="GZ430" s="63"/>
      <c r="HA430" s="63"/>
      <c r="HB430" s="63"/>
      <c r="HC430" s="63"/>
      <c r="HD430" s="63"/>
      <c r="HE430" s="63"/>
      <c r="HF430" s="63"/>
      <c r="HG430" s="63"/>
      <c r="HH430" s="63"/>
      <c r="HI430" s="63"/>
      <c r="HJ430" s="63"/>
      <c r="HK430" s="63"/>
      <c r="HL430" s="63"/>
      <c r="HM430" s="63"/>
      <c r="HN430" s="63"/>
      <c r="HO430" s="63"/>
      <c r="HP430" s="63"/>
      <c r="HQ430" s="63"/>
      <c r="HR430" s="63"/>
      <c r="HS430" s="63"/>
      <c r="HT430" s="63"/>
      <c r="HU430" s="63"/>
      <c r="HV430" s="63"/>
      <c r="HW430" s="63"/>
      <c r="HX430" s="63"/>
      <c r="HY430" s="63"/>
      <c r="HZ430" s="63"/>
      <c r="IA430" s="63"/>
      <c r="IB430" s="63"/>
      <c r="IC430" s="63"/>
      <c r="ID430" s="63"/>
      <c r="IE430" s="63"/>
    </row>
    <row r="431" spans="3:239" ht="15" hidden="1" customHeight="1" outlineLevel="1" x14ac:dyDescent="0.15">
      <c r="C431" t="str">
        <f t="shared" si="135"/>
        <v>R-422D</v>
      </c>
      <c r="D431" s="632" t="str">
        <f t="shared" si="136"/>
        <v>R-422D</v>
      </c>
      <c r="E431" s="633"/>
      <c r="F431" s="633"/>
      <c r="G431" s="633"/>
      <c r="H431" s="633"/>
      <c r="I431" s="633"/>
      <c r="J431" s="633"/>
      <c r="K431" s="634"/>
      <c r="L431" s="634"/>
      <c r="M431" s="55"/>
      <c r="O431" s="622" t="str">
        <f t="shared" ref="O431:P431" si="167">IF($K$409=$D431,IF($K$410=O$418,IF($K$411=O$419,O305,"-"),"-"),"-")</f>
        <v>-</v>
      </c>
      <c r="P431" s="622" t="str">
        <f t="shared" si="167"/>
        <v>-</v>
      </c>
      <c r="Q431" s="1136" t="str">
        <f t="shared" ref="Q431" si="168">IF($K$409=$D431,IF($K$410=Q$418,IF($K$411=Q$419,Q305,"-"),"-"),"-")</f>
        <v>-</v>
      </c>
      <c r="R431" s="622" t="str">
        <f t="shared" si="139"/>
        <v>-</v>
      </c>
      <c r="S431" s="622" t="str">
        <f t="shared" si="139"/>
        <v>-</v>
      </c>
      <c r="T431" s="622" t="str">
        <f t="shared" si="139"/>
        <v>-</v>
      </c>
      <c r="U431" s="622" t="str">
        <f t="shared" si="139"/>
        <v>-</v>
      </c>
      <c r="W431" s="622" t="str">
        <f t="shared" ref="W431:AC440" si="169">IF($K$409=$D431,IF($K$410=W$418,IF($K$411=W$419,W305,"-"),"-"),"-")</f>
        <v>-</v>
      </c>
      <c r="X431" s="622" t="str">
        <f t="shared" si="169"/>
        <v>-</v>
      </c>
      <c r="Y431" s="1136" t="str">
        <f t="shared" si="169"/>
        <v>-</v>
      </c>
      <c r="Z431" s="622" t="str">
        <f t="shared" si="169"/>
        <v>-</v>
      </c>
      <c r="AA431" s="622" t="str">
        <f t="shared" si="169"/>
        <v>-</v>
      </c>
      <c r="AB431" s="622" t="str">
        <f t="shared" si="169"/>
        <v>-</v>
      </c>
      <c r="AC431" s="622" t="str">
        <f t="shared" si="169"/>
        <v>-</v>
      </c>
      <c r="AE431" s="622" t="str">
        <f t="shared" ref="AE431:AK440" si="170">IF($K$409=$D431,IF($K$410=AE$418,IF($K$411=AE$419,AE305,"-"),"-"),"-")</f>
        <v>-</v>
      </c>
      <c r="AF431" s="622" t="str">
        <f t="shared" si="170"/>
        <v>-</v>
      </c>
      <c r="AG431" s="1136" t="str">
        <f t="shared" si="170"/>
        <v>-</v>
      </c>
      <c r="AH431" s="622" t="str">
        <f t="shared" si="170"/>
        <v>-</v>
      </c>
      <c r="AI431" s="622" t="str">
        <f t="shared" si="170"/>
        <v>-</v>
      </c>
      <c r="AJ431" s="622" t="str">
        <f t="shared" si="170"/>
        <v>-</v>
      </c>
      <c r="AK431" s="622" t="str">
        <f t="shared" si="170"/>
        <v>-</v>
      </c>
      <c r="AL431"/>
      <c r="AM431"/>
      <c r="AN431" s="622" t="str">
        <f t="shared" si="142"/>
        <v>-</v>
      </c>
      <c r="AO431" s="622" t="str">
        <f t="shared" si="143"/>
        <v>-</v>
      </c>
      <c r="AP431" s="1136" t="str">
        <f t="shared" si="144"/>
        <v>-</v>
      </c>
      <c r="AQ431" s="622" t="str">
        <f t="shared" si="145"/>
        <v>-</v>
      </c>
      <c r="AR431" s="622" t="str">
        <f t="shared" si="146"/>
        <v>-</v>
      </c>
      <c r="AS431" s="622" t="str">
        <f t="shared" si="147"/>
        <v>-</v>
      </c>
      <c r="AT431" s="622" t="str">
        <f t="shared" si="148"/>
        <v>-</v>
      </c>
      <c r="BE431"/>
      <c r="BL431"/>
      <c r="BM431"/>
      <c r="BN431"/>
      <c r="BO431"/>
      <c r="ED431" s="63"/>
      <c r="EE431" s="63"/>
      <c r="EF431" s="63"/>
      <c r="EG431" s="63"/>
      <c r="EH431" s="63"/>
      <c r="EI431" s="63"/>
      <c r="EJ431" s="63"/>
      <c r="EK431" s="63"/>
      <c r="EL431" s="63"/>
      <c r="EM431" s="63"/>
      <c r="EN431" s="63"/>
      <c r="EO431" s="63"/>
      <c r="EP431" s="63"/>
      <c r="EQ431" s="63"/>
      <c r="ER431" s="63"/>
      <c r="ES431" s="63"/>
      <c r="ET431" s="63"/>
      <c r="EU431" s="63"/>
      <c r="EV431" s="63"/>
      <c r="EW431" s="63"/>
      <c r="EX431" s="63"/>
      <c r="EY431" s="63"/>
      <c r="EZ431" s="63"/>
      <c r="FA431" s="63"/>
      <c r="FB431" s="63"/>
      <c r="FC431" s="63"/>
      <c r="FD431" s="63"/>
      <c r="FE431" s="63"/>
      <c r="FF431" s="63"/>
      <c r="FG431" s="63"/>
      <c r="FH431" s="63"/>
      <c r="FI431" s="63"/>
      <c r="FJ431" s="63"/>
      <c r="FK431" s="63"/>
      <c r="FL431" s="63"/>
      <c r="FM431" s="63"/>
      <c r="FN431" s="63"/>
      <c r="FO431" s="63"/>
      <c r="FP431" s="63"/>
      <c r="FQ431" s="63"/>
      <c r="FR431" s="63"/>
      <c r="FS431" s="63"/>
      <c r="FT431" s="63"/>
      <c r="FU431" s="63"/>
      <c r="FV431" s="63"/>
      <c r="FW431" s="63"/>
      <c r="FX431" s="63"/>
      <c r="FY431" s="63"/>
      <c r="FZ431" s="63"/>
      <c r="GA431" s="63"/>
      <c r="GB431" s="63"/>
      <c r="GC431" s="63"/>
      <c r="GD431" s="63"/>
      <c r="GE431" s="63"/>
      <c r="GF431" s="63"/>
      <c r="GG431" s="63"/>
      <c r="GH431" s="63"/>
      <c r="GI431" s="63"/>
      <c r="GJ431" s="63"/>
      <c r="GK431" s="63"/>
      <c r="GL431" s="63"/>
      <c r="GM431" s="63"/>
      <c r="GN431" s="63"/>
      <c r="GO431" s="63"/>
      <c r="GP431" s="63"/>
      <c r="GQ431" s="63"/>
      <c r="GR431" s="63"/>
      <c r="GS431" s="63"/>
      <c r="GT431" s="63"/>
      <c r="GU431" s="63"/>
      <c r="GV431" s="63"/>
      <c r="GW431" s="63"/>
      <c r="GX431" s="63"/>
      <c r="GY431" s="63"/>
      <c r="GZ431" s="63"/>
      <c r="HA431" s="63"/>
      <c r="HB431" s="63"/>
      <c r="HC431" s="63"/>
      <c r="HD431" s="63"/>
      <c r="HE431" s="63"/>
      <c r="HF431" s="63"/>
      <c r="HG431" s="63"/>
      <c r="HH431" s="63"/>
      <c r="HI431" s="63"/>
      <c r="HJ431" s="63"/>
      <c r="HK431" s="63"/>
      <c r="HL431" s="63"/>
      <c r="HM431" s="63"/>
      <c r="HN431" s="63"/>
      <c r="HO431" s="63"/>
      <c r="HP431" s="63"/>
      <c r="HQ431" s="63"/>
      <c r="HR431" s="63"/>
      <c r="HS431" s="63"/>
      <c r="HT431" s="63"/>
      <c r="HU431" s="63"/>
      <c r="HV431" s="63"/>
      <c r="HW431" s="63"/>
      <c r="HX431" s="63"/>
      <c r="HY431" s="63"/>
      <c r="HZ431" s="63"/>
      <c r="IA431" s="63"/>
      <c r="IB431" s="63"/>
      <c r="IC431" s="63"/>
      <c r="ID431" s="63"/>
      <c r="IE431" s="63"/>
    </row>
    <row r="432" spans="3:239" ht="15" hidden="1" customHeight="1" outlineLevel="1" x14ac:dyDescent="0.15">
      <c r="C432" t="str">
        <f t="shared" si="135"/>
        <v>R-437A</v>
      </c>
      <c r="D432" s="632" t="str">
        <f t="shared" si="136"/>
        <v>R-437A</v>
      </c>
      <c r="E432" s="633"/>
      <c r="F432" s="633"/>
      <c r="G432" s="633"/>
      <c r="H432" s="633"/>
      <c r="I432" s="633"/>
      <c r="J432" s="633"/>
      <c r="K432" s="634"/>
      <c r="L432" s="634"/>
      <c r="M432" s="55"/>
      <c r="O432" s="622" t="str">
        <f t="shared" ref="O432:P432" si="171">IF($K$409=$D432,IF($K$410=O$418,IF($K$411=O$419,O306,"-"),"-"),"-")</f>
        <v>-</v>
      </c>
      <c r="P432" s="622" t="str">
        <f t="shared" si="171"/>
        <v>-</v>
      </c>
      <c r="Q432" s="1136" t="str">
        <f t="shared" ref="Q432" si="172">IF($K$409=$D432,IF($K$410=Q$418,IF($K$411=Q$419,Q306,"-"),"-"),"-")</f>
        <v>-</v>
      </c>
      <c r="R432" s="622" t="str">
        <f t="shared" si="139"/>
        <v>-</v>
      </c>
      <c r="S432" s="622" t="str">
        <f t="shared" si="139"/>
        <v>-</v>
      </c>
      <c r="T432" s="622" t="str">
        <f t="shared" si="139"/>
        <v>-</v>
      </c>
      <c r="U432" s="622" t="str">
        <f t="shared" si="139"/>
        <v>-</v>
      </c>
      <c r="W432" s="622" t="str">
        <f t="shared" si="169"/>
        <v>-</v>
      </c>
      <c r="X432" s="622" t="str">
        <f t="shared" si="169"/>
        <v>-</v>
      </c>
      <c r="Y432" s="1136" t="str">
        <f t="shared" si="169"/>
        <v>-</v>
      </c>
      <c r="Z432" s="622" t="str">
        <f t="shared" si="169"/>
        <v>-</v>
      </c>
      <c r="AA432" s="622" t="str">
        <f t="shared" si="169"/>
        <v>-</v>
      </c>
      <c r="AB432" s="622" t="str">
        <f t="shared" si="169"/>
        <v>-</v>
      </c>
      <c r="AC432" s="622" t="str">
        <f t="shared" si="169"/>
        <v>-</v>
      </c>
      <c r="AE432" s="622" t="str">
        <f t="shared" si="170"/>
        <v>-</v>
      </c>
      <c r="AF432" s="622" t="str">
        <f t="shared" si="170"/>
        <v>-</v>
      </c>
      <c r="AG432" s="1136" t="str">
        <f t="shared" si="170"/>
        <v>-</v>
      </c>
      <c r="AH432" s="622" t="str">
        <f t="shared" si="170"/>
        <v>-</v>
      </c>
      <c r="AI432" s="622" t="str">
        <f t="shared" si="170"/>
        <v>-</v>
      </c>
      <c r="AJ432" s="622" t="str">
        <f t="shared" si="170"/>
        <v>-</v>
      </c>
      <c r="AK432" s="622" t="str">
        <f t="shared" si="170"/>
        <v>-</v>
      </c>
      <c r="AL432"/>
      <c r="AM432"/>
      <c r="AN432" s="622" t="str">
        <f t="shared" si="142"/>
        <v>-</v>
      </c>
      <c r="AO432" s="622" t="str">
        <f t="shared" si="143"/>
        <v>-</v>
      </c>
      <c r="AP432" s="1136" t="str">
        <f t="shared" si="144"/>
        <v>-</v>
      </c>
      <c r="AQ432" s="622" t="str">
        <f t="shared" si="145"/>
        <v>-</v>
      </c>
      <c r="AR432" s="622" t="str">
        <f t="shared" si="146"/>
        <v>-</v>
      </c>
      <c r="AS432" s="622" t="str">
        <f t="shared" si="147"/>
        <v>-</v>
      </c>
      <c r="AT432" s="622" t="str">
        <f t="shared" si="148"/>
        <v>-</v>
      </c>
      <c r="BE432"/>
      <c r="BL432"/>
      <c r="BM432"/>
      <c r="BN432"/>
      <c r="BO432"/>
      <c r="ED432" s="63"/>
      <c r="EE432" s="63"/>
      <c r="EF432" s="63"/>
      <c r="EG432" s="63"/>
      <c r="EH432" s="63"/>
      <c r="EI432" s="63"/>
      <c r="EJ432" s="63"/>
      <c r="EK432" s="63"/>
      <c r="EL432" s="63"/>
      <c r="EM432" s="63"/>
      <c r="EN432" s="63"/>
      <c r="EO432" s="63"/>
      <c r="EP432" s="63"/>
      <c r="EQ432" s="63"/>
      <c r="ER432" s="63"/>
      <c r="ES432" s="63"/>
      <c r="ET432" s="63"/>
      <c r="EU432" s="63"/>
      <c r="EV432" s="63"/>
      <c r="EW432" s="63"/>
      <c r="EX432" s="63"/>
      <c r="EY432" s="63"/>
      <c r="EZ432" s="63"/>
      <c r="FA432" s="63"/>
      <c r="FB432" s="63"/>
      <c r="FC432" s="63"/>
      <c r="FD432" s="63"/>
      <c r="FE432" s="63"/>
      <c r="FF432" s="63"/>
      <c r="FG432" s="63"/>
      <c r="FH432" s="63"/>
      <c r="FI432" s="63"/>
      <c r="FJ432" s="63"/>
      <c r="FK432" s="63"/>
      <c r="FL432" s="63"/>
      <c r="FM432" s="63"/>
      <c r="FN432" s="63"/>
      <c r="FO432" s="63"/>
      <c r="FP432" s="63"/>
      <c r="FQ432" s="63"/>
      <c r="FR432" s="63"/>
      <c r="FS432" s="63"/>
      <c r="FT432" s="63"/>
      <c r="FU432" s="63"/>
      <c r="FV432" s="63"/>
      <c r="FW432" s="63"/>
      <c r="FX432" s="63"/>
      <c r="FY432" s="63"/>
      <c r="FZ432" s="63"/>
      <c r="GA432" s="63"/>
      <c r="GB432" s="63"/>
      <c r="GC432" s="63"/>
      <c r="GD432" s="63"/>
      <c r="GE432" s="63"/>
      <c r="GF432" s="63"/>
      <c r="GG432" s="63"/>
      <c r="GH432" s="63"/>
      <c r="GI432" s="63"/>
      <c r="GJ432" s="63"/>
      <c r="GK432" s="63"/>
      <c r="GL432" s="63"/>
      <c r="GM432" s="63"/>
      <c r="GN432" s="63"/>
      <c r="GO432" s="63"/>
      <c r="GP432" s="63"/>
      <c r="GQ432" s="63"/>
      <c r="GR432" s="63"/>
      <c r="GS432" s="63"/>
      <c r="GT432" s="63"/>
      <c r="GU432" s="63"/>
      <c r="GV432" s="63"/>
      <c r="GW432" s="63"/>
      <c r="GX432" s="63"/>
      <c r="GY432" s="63"/>
      <c r="GZ432" s="63"/>
      <c r="HA432" s="63"/>
      <c r="HB432" s="63"/>
      <c r="HC432" s="63"/>
      <c r="HD432" s="63"/>
      <c r="HE432" s="63"/>
      <c r="HF432" s="63"/>
      <c r="HG432" s="63"/>
      <c r="HH432" s="63"/>
      <c r="HI432" s="63"/>
      <c r="HJ432" s="63"/>
      <c r="HK432" s="63"/>
      <c r="HL432" s="63"/>
      <c r="HM432" s="63"/>
      <c r="HN432" s="63"/>
      <c r="HO432" s="63"/>
      <c r="HP432" s="63"/>
      <c r="HQ432" s="63"/>
      <c r="HR432" s="63"/>
      <c r="HS432" s="63"/>
      <c r="HT432" s="63"/>
      <c r="HU432" s="63"/>
      <c r="HV432" s="63"/>
      <c r="HW432" s="63"/>
      <c r="HX432" s="63"/>
      <c r="HY432" s="63"/>
      <c r="HZ432" s="63"/>
      <c r="IA432" s="63"/>
      <c r="IB432" s="63"/>
      <c r="IC432" s="63"/>
      <c r="ID432" s="63"/>
      <c r="IE432" s="63"/>
    </row>
    <row r="433" spans="3:239" ht="15" hidden="1" customHeight="1" outlineLevel="1" x14ac:dyDescent="0.15">
      <c r="C433" t="str">
        <f t="shared" si="135"/>
        <v>R-448A</v>
      </c>
      <c r="D433" s="632" t="str">
        <f t="shared" si="136"/>
        <v>R-448A</v>
      </c>
      <c r="E433" s="633"/>
      <c r="F433" s="633"/>
      <c r="G433" s="633"/>
      <c r="H433" s="633"/>
      <c r="I433" s="633"/>
      <c r="J433" s="633"/>
      <c r="K433" s="634"/>
      <c r="L433" s="634"/>
      <c r="M433" s="55"/>
      <c r="O433" s="622" t="str">
        <f t="shared" ref="O433:P433" si="173">IF($K$409=$D433,IF($K$410=O$418,IF($K$411=O$419,O307,"-"),"-"),"-")</f>
        <v>-</v>
      </c>
      <c r="P433" s="622" t="str">
        <f t="shared" si="173"/>
        <v>-</v>
      </c>
      <c r="Q433" s="1136" t="str">
        <f t="shared" ref="Q433" si="174">IF($K$409=$D433,IF($K$410=Q$418,IF($K$411=Q$419,Q307,"-"),"-"),"-")</f>
        <v>-</v>
      </c>
      <c r="R433" s="622" t="str">
        <f t="shared" si="139"/>
        <v>-</v>
      </c>
      <c r="S433" s="622" t="str">
        <f t="shared" si="139"/>
        <v>-</v>
      </c>
      <c r="T433" s="622" t="str">
        <f t="shared" si="139"/>
        <v>-</v>
      </c>
      <c r="U433" s="622" t="str">
        <f t="shared" si="139"/>
        <v>-</v>
      </c>
      <c r="W433" s="622" t="str">
        <f t="shared" si="169"/>
        <v>-</v>
      </c>
      <c r="X433" s="622" t="str">
        <f t="shared" si="169"/>
        <v>-</v>
      </c>
      <c r="Y433" s="1136" t="str">
        <f t="shared" si="169"/>
        <v>-</v>
      </c>
      <c r="Z433" s="622" t="str">
        <f t="shared" si="169"/>
        <v>-</v>
      </c>
      <c r="AA433" s="622" t="str">
        <f t="shared" si="169"/>
        <v>-</v>
      </c>
      <c r="AB433" s="622" t="str">
        <f t="shared" si="169"/>
        <v>-</v>
      </c>
      <c r="AC433" s="622" t="str">
        <f t="shared" si="169"/>
        <v>-</v>
      </c>
      <c r="AE433" s="622" t="str">
        <f t="shared" si="170"/>
        <v>-</v>
      </c>
      <c r="AF433" s="622" t="str">
        <f t="shared" si="170"/>
        <v>-</v>
      </c>
      <c r="AG433" s="1136" t="str">
        <f t="shared" si="170"/>
        <v>-</v>
      </c>
      <c r="AH433" s="622" t="str">
        <f t="shared" si="170"/>
        <v>-</v>
      </c>
      <c r="AI433" s="622" t="str">
        <f t="shared" si="170"/>
        <v>-</v>
      </c>
      <c r="AJ433" s="622" t="str">
        <f t="shared" si="170"/>
        <v>-</v>
      </c>
      <c r="AK433" s="622" t="str">
        <f t="shared" si="170"/>
        <v>-</v>
      </c>
      <c r="AL433"/>
      <c r="AM433"/>
      <c r="AN433" s="622" t="str">
        <f t="shared" si="142"/>
        <v>-</v>
      </c>
      <c r="AO433" s="622" t="str">
        <f t="shared" si="143"/>
        <v>-</v>
      </c>
      <c r="AP433" s="1136" t="str">
        <f t="shared" si="144"/>
        <v>-</v>
      </c>
      <c r="AQ433" s="622" t="str">
        <f t="shared" si="145"/>
        <v>-</v>
      </c>
      <c r="AR433" s="622" t="str">
        <f t="shared" si="146"/>
        <v>-</v>
      </c>
      <c r="AS433" s="622" t="str">
        <f t="shared" si="147"/>
        <v>-</v>
      </c>
      <c r="AT433" s="622" t="str">
        <f t="shared" si="148"/>
        <v>-</v>
      </c>
      <c r="BE433"/>
      <c r="BL433"/>
      <c r="BM433"/>
      <c r="BN433"/>
      <c r="BO433"/>
      <c r="ED433" s="63"/>
      <c r="EE433" s="63"/>
      <c r="EF433" s="63"/>
      <c r="EG433" s="63"/>
      <c r="EH433" s="63"/>
      <c r="EI433" s="63"/>
      <c r="EJ433" s="63"/>
      <c r="EK433" s="63"/>
      <c r="EL433" s="63"/>
      <c r="EM433" s="63"/>
      <c r="EN433" s="63"/>
      <c r="EO433" s="63"/>
      <c r="EP433" s="63"/>
      <c r="EQ433" s="63"/>
      <c r="ER433" s="63"/>
      <c r="ES433" s="63"/>
      <c r="ET433" s="63"/>
      <c r="EU433" s="63"/>
      <c r="EV433" s="63"/>
      <c r="EW433" s="63"/>
      <c r="EX433" s="63"/>
      <c r="EY433" s="63"/>
      <c r="EZ433" s="63"/>
      <c r="FA433" s="63"/>
      <c r="FB433" s="63"/>
      <c r="FC433" s="63"/>
      <c r="FD433" s="63"/>
      <c r="FE433" s="63"/>
      <c r="FF433" s="63"/>
      <c r="FG433" s="63"/>
      <c r="FH433" s="63"/>
      <c r="FI433" s="63"/>
      <c r="FJ433" s="63"/>
      <c r="FK433" s="63"/>
      <c r="FL433" s="63"/>
      <c r="FM433" s="63"/>
      <c r="FN433" s="63"/>
      <c r="FO433" s="63"/>
      <c r="FP433" s="63"/>
      <c r="FQ433" s="63"/>
      <c r="FR433" s="63"/>
      <c r="FS433" s="63"/>
      <c r="FT433" s="63"/>
      <c r="FU433" s="63"/>
      <c r="FV433" s="63"/>
      <c r="FW433" s="63"/>
      <c r="FX433" s="63"/>
      <c r="FY433" s="63"/>
      <c r="FZ433" s="63"/>
      <c r="GA433" s="63"/>
      <c r="GB433" s="63"/>
      <c r="GC433" s="63"/>
      <c r="GD433" s="63"/>
      <c r="GE433" s="63"/>
      <c r="GF433" s="63"/>
      <c r="GG433" s="63"/>
      <c r="GH433" s="63"/>
      <c r="GI433" s="63"/>
      <c r="GJ433" s="63"/>
      <c r="GK433" s="63"/>
      <c r="GL433" s="63"/>
      <c r="GM433" s="63"/>
      <c r="GN433" s="63"/>
      <c r="GO433" s="63"/>
      <c r="GP433" s="63"/>
      <c r="GQ433" s="63"/>
      <c r="GR433" s="63"/>
      <c r="GS433" s="63"/>
      <c r="GT433" s="63"/>
      <c r="GU433" s="63"/>
      <c r="GV433" s="63"/>
      <c r="GW433" s="63"/>
      <c r="GX433" s="63"/>
      <c r="GY433" s="63"/>
      <c r="GZ433" s="63"/>
      <c r="HA433" s="63"/>
      <c r="HB433" s="63"/>
      <c r="HC433" s="63"/>
      <c r="HD433" s="63"/>
      <c r="HE433" s="63"/>
      <c r="HF433" s="63"/>
      <c r="HG433" s="63"/>
      <c r="HH433" s="63"/>
      <c r="HI433" s="63"/>
      <c r="HJ433" s="63"/>
      <c r="HK433" s="63"/>
      <c r="HL433" s="63"/>
      <c r="HM433" s="63"/>
      <c r="HN433" s="63"/>
      <c r="HO433" s="63"/>
      <c r="HP433" s="63"/>
      <c r="HQ433" s="63"/>
      <c r="HR433" s="63"/>
      <c r="HS433" s="63"/>
      <c r="HT433" s="63"/>
      <c r="HU433" s="63"/>
      <c r="HV433" s="63"/>
      <c r="HW433" s="63"/>
      <c r="HX433" s="63"/>
      <c r="HY433" s="63"/>
      <c r="HZ433" s="63"/>
      <c r="IA433" s="63"/>
      <c r="IB433" s="63"/>
      <c r="IC433" s="63"/>
      <c r="ID433" s="63"/>
      <c r="IE433" s="63"/>
    </row>
    <row r="434" spans="3:239" ht="15" hidden="1" customHeight="1" outlineLevel="1" x14ac:dyDescent="0.15">
      <c r="C434" t="str">
        <f t="shared" si="135"/>
        <v>R-449A</v>
      </c>
      <c r="D434" s="632" t="str">
        <f t="shared" si="136"/>
        <v>R-449A</v>
      </c>
      <c r="E434" s="633"/>
      <c r="F434" s="633"/>
      <c r="G434" s="633"/>
      <c r="H434" s="633"/>
      <c r="I434" s="633"/>
      <c r="J434" s="633"/>
      <c r="K434" s="634"/>
      <c r="L434" s="634"/>
      <c r="M434" s="55"/>
      <c r="O434" s="622" t="str">
        <f t="shared" ref="O434:P434" si="175">IF($K$409=$D434,IF($K$410=O$418,IF($K$411=O$419,O308,"-"),"-"),"-")</f>
        <v>-</v>
      </c>
      <c r="P434" s="622" t="str">
        <f t="shared" si="175"/>
        <v>-</v>
      </c>
      <c r="Q434" s="1136" t="str">
        <f t="shared" ref="Q434" si="176">IF($K$409=$D434,IF($K$410=Q$418,IF($K$411=Q$419,Q308,"-"),"-"),"-")</f>
        <v>-</v>
      </c>
      <c r="R434" s="622" t="str">
        <f t="shared" si="139"/>
        <v>-</v>
      </c>
      <c r="S434" s="622" t="str">
        <f t="shared" si="139"/>
        <v>-</v>
      </c>
      <c r="T434" s="622" t="str">
        <f t="shared" si="139"/>
        <v>-</v>
      </c>
      <c r="U434" s="622" t="str">
        <f t="shared" si="139"/>
        <v>-</v>
      </c>
      <c r="W434" s="622" t="str">
        <f t="shared" si="169"/>
        <v>-</v>
      </c>
      <c r="X434" s="622" t="str">
        <f t="shared" si="169"/>
        <v>-</v>
      </c>
      <c r="Y434" s="1136" t="str">
        <f t="shared" si="169"/>
        <v>-</v>
      </c>
      <c r="Z434" s="622" t="str">
        <f t="shared" si="169"/>
        <v>-</v>
      </c>
      <c r="AA434" s="622" t="str">
        <f t="shared" si="169"/>
        <v>-</v>
      </c>
      <c r="AB434" s="622" t="str">
        <f t="shared" si="169"/>
        <v>-</v>
      </c>
      <c r="AC434" s="622" t="str">
        <f t="shared" si="169"/>
        <v>-</v>
      </c>
      <c r="AE434" s="622" t="str">
        <f t="shared" si="170"/>
        <v>-</v>
      </c>
      <c r="AF434" s="622" t="str">
        <f t="shared" si="170"/>
        <v>-</v>
      </c>
      <c r="AG434" s="1136" t="str">
        <f t="shared" si="170"/>
        <v>-</v>
      </c>
      <c r="AH434" s="622" t="str">
        <f t="shared" si="170"/>
        <v>-</v>
      </c>
      <c r="AI434" s="622" t="str">
        <f t="shared" si="170"/>
        <v>-</v>
      </c>
      <c r="AJ434" s="622" t="str">
        <f t="shared" si="170"/>
        <v>-</v>
      </c>
      <c r="AK434" s="622" t="str">
        <f t="shared" si="170"/>
        <v>-</v>
      </c>
      <c r="AL434"/>
      <c r="AM434"/>
      <c r="AN434" s="622" t="str">
        <f t="shared" si="142"/>
        <v>-</v>
      </c>
      <c r="AO434" s="622" t="str">
        <f t="shared" si="143"/>
        <v>-</v>
      </c>
      <c r="AP434" s="1136" t="str">
        <f t="shared" si="144"/>
        <v>-</v>
      </c>
      <c r="AQ434" s="622" t="str">
        <f t="shared" si="145"/>
        <v>-</v>
      </c>
      <c r="AR434" s="622" t="str">
        <f t="shared" si="146"/>
        <v>-</v>
      </c>
      <c r="AS434" s="622" t="str">
        <f t="shared" si="147"/>
        <v>-</v>
      </c>
      <c r="AT434" s="622" t="str">
        <f t="shared" si="148"/>
        <v>-</v>
      </c>
      <c r="BE434"/>
      <c r="BL434"/>
      <c r="BM434"/>
      <c r="BN434"/>
      <c r="BO434"/>
      <c r="ED434" s="63"/>
      <c r="EE434" s="63"/>
      <c r="EF434" s="63"/>
      <c r="EG434" s="63"/>
      <c r="EH434" s="63"/>
      <c r="EI434" s="63"/>
      <c r="EJ434" s="63"/>
      <c r="EK434" s="63"/>
      <c r="EL434" s="63"/>
      <c r="EM434" s="63"/>
      <c r="EN434" s="63"/>
      <c r="EO434" s="63"/>
      <c r="EP434" s="63"/>
      <c r="EQ434" s="63"/>
      <c r="ER434" s="63"/>
      <c r="ES434" s="63"/>
      <c r="ET434" s="63"/>
      <c r="EU434" s="63"/>
      <c r="EV434" s="63"/>
      <c r="EW434" s="63"/>
      <c r="EX434" s="63"/>
      <c r="EY434" s="63"/>
      <c r="EZ434" s="63"/>
      <c r="FA434" s="63"/>
      <c r="FB434" s="63"/>
      <c r="FC434" s="63"/>
      <c r="FD434" s="63"/>
      <c r="FE434" s="63"/>
      <c r="FF434" s="63"/>
      <c r="FG434" s="63"/>
      <c r="FH434" s="63"/>
      <c r="FI434" s="63"/>
      <c r="FJ434" s="63"/>
      <c r="FK434" s="63"/>
      <c r="FL434" s="63"/>
      <c r="FM434" s="63"/>
      <c r="FN434" s="63"/>
      <c r="FO434" s="63"/>
      <c r="FP434" s="63"/>
      <c r="FQ434" s="63"/>
      <c r="FR434" s="63"/>
      <c r="FS434" s="63"/>
      <c r="FT434" s="63"/>
      <c r="FU434" s="63"/>
      <c r="FV434" s="63"/>
      <c r="FW434" s="63"/>
      <c r="FX434" s="63"/>
      <c r="FY434" s="63"/>
      <c r="FZ434" s="63"/>
      <c r="GA434" s="63"/>
      <c r="GB434" s="63"/>
      <c r="GC434" s="63"/>
      <c r="GD434" s="63"/>
      <c r="GE434" s="63"/>
      <c r="GF434" s="63"/>
      <c r="GG434" s="63"/>
      <c r="GH434" s="63"/>
      <c r="GI434" s="63"/>
      <c r="GJ434" s="63"/>
      <c r="GK434" s="63"/>
      <c r="GL434" s="63"/>
      <c r="GM434" s="63"/>
      <c r="GN434" s="63"/>
      <c r="GO434" s="63"/>
      <c r="GP434" s="63"/>
      <c r="GQ434" s="63"/>
      <c r="GR434" s="63"/>
      <c r="GS434" s="63"/>
      <c r="GT434" s="63"/>
      <c r="GU434" s="63"/>
      <c r="GV434" s="63"/>
      <c r="GW434" s="63"/>
      <c r="GX434" s="63"/>
      <c r="GY434" s="63"/>
      <c r="GZ434" s="63"/>
      <c r="HA434" s="63"/>
      <c r="HB434" s="63"/>
      <c r="HC434" s="63"/>
      <c r="HD434" s="63"/>
      <c r="HE434" s="63"/>
      <c r="HF434" s="63"/>
      <c r="HG434" s="63"/>
      <c r="HH434" s="63"/>
      <c r="HI434" s="63"/>
      <c r="HJ434" s="63"/>
      <c r="HK434" s="63"/>
      <c r="HL434" s="63"/>
      <c r="HM434" s="63"/>
      <c r="HN434" s="63"/>
      <c r="HO434" s="63"/>
      <c r="HP434" s="63"/>
      <c r="HQ434" s="63"/>
      <c r="HR434" s="63"/>
      <c r="HS434" s="63"/>
      <c r="HT434" s="63"/>
      <c r="HU434" s="63"/>
      <c r="HV434" s="63"/>
      <c r="HW434" s="63"/>
      <c r="HX434" s="63"/>
      <c r="HY434" s="63"/>
      <c r="HZ434" s="63"/>
      <c r="IA434" s="63"/>
      <c r="IB434" s="63"/>
      <c r="IC434" s="63"/>
      <c r="ID434" s="63"/>
      <c r="IE434" s="63"/>
    </row>
    <row r="435" spans="3:239" ht="15" hidden="1" customHeight="1" outlineLevel="1" x14ac:dyDescent="0.15">
      <c r="C435" t="str">
        <f t="shared" si="135"/>
        <v>R-450A</v>
      </c>
      <c r="D435" s="632" t="str">
        <f t="shared" si="136"/>
        <v>R-450A</v>
      </c>
      <c r="E435" s="633"/>
      <c r="F435" s="633"/>
      <c r="G435" s="633"/>
      <c r="H435" s="633"/>
      <c r="I435" s="633"/>
      <c r="J435" s="633"/>
      <c r="K435" s="634"/>
      <c r="L435" s="634"/>
      <c r="M435" s="55"/>
      <c r="O435" s="622" t="str">
        <f t="shared" ref="O435:P435" si="177">IF($K$409=$D435,IF($K$410=O$418,IF($K$411=O$419,O309,"-"),"-"),"-")</f>
        <v>-</v>
      </c>
      <c r="P435" s="622" t="str">
        <f t="shared" si="177"/>
        <v>-</v>
      </c>
      <c r="Q435" s="1136" t="str">
        <f t="shared" ref="Q435" si="178">IF($K$409=$D435,IF($K$410=Q$418,IF($K$411=Q$419,Q309,"-"),"-"),"-")</f>
        <v>-</v>
      </c>
      <c r="R435" s="622" t="str">
        <f t="shared" si="139"/>
        <v>-</v>
      </c>
      <c r="S435" s="622" t="str">
        <f t="shared" si="139"/>
        <v>-</v>
      </c>
      <c r="T435" s="622" t="str">
        <f t="shared" si="139"/>
        <v>-</v>
      </c>
      <c r="U435" s="622" t="str">
        <f t="shared" si="139"/>
        <v>-</v>
      </c>
      <c r="W435" s="622" t="str">
        <f t="shared" si="169"/>
        <v>-</v>
      </c>
      <c r="X435" s="622" t="str">
        <f t="shared" si="169"/>
        <v>-</v>
      </c>
      <c r="Y435" s="1136" t="str">
        <f t="shared" si="169"/>
        <v>-</v>
      </c>
      <c r="Z435" s="622" t="str">
        <f t="shared" si="169"/>
        <v>-</v>
      </c>
      <c r="AA435" s="622" t="str">
        <f t="shared" si="169"/>
        <v>-</v>
      </c>
      <c r="AB435" s="622" t="str">
        <f t="shared" si="169"/>
        <v>-</v>
      </c>
      <c r="AC435" s="622" t="str">
        <f t="shared" si="169"/>
        <v>-</v>
      </c>
      <c r="AE435" s="622" t="str">
        <f t="shared" si="170"/>
        <v>-</v>
      </c>
      <c r="AF435" s="622" t="str">
        <f t="shared" si="170"/>
        <v>-</v>
      </c>
      <c r="AG435" s="1136" t="str">
        <f t="shared" si="170"/>
        <v>-</v>
      </c>
      <c r="AH435" s="622" t="str">
        <f t="shared" si="170"/>
        <v>-</v>
      </c>
      <c r="AI435" s="622" t="str">
        <f t="shared" si="170"/>
        <v>-</v>
      </c>
      <c r="AJ435" s="622" t="str">
        <f t="shared" si="170"/>
        <v>-</v>
      </c>
      <c r="AK435" s="622" t="str">
        <f t="shared" si="170"/>
        <v>-</v>
      </c>
      <c r="AL435"/>
      <c r="AM435"/>
      <c r="AN435" s="622" t="str">
        <f t="shared" si="142"/>
        <v>-</v>
      </c>
      <c r="AO435" s="622" t="str">
        <f t="shared" si="143"/>
        <v>-</v>
      </c>
      <c r="AP435" s="1136" t="str">
        <f t="shared" si="144"/>
        <v>-</v>
      </c>
      <c r="AQ435" s="622" t="str">
        <f t="shared" si="145"/>
        <v>-</v>
      </c>
      <c r="AR435" s="622" t="str">
        <f t="shared" si="146"/>
        <v>-</v>
      </c>
      <c r="AS435" s="622" t="str">
        <f t="shared" si="147"/>
        <v>-</v>
      </c>
      <c r="AT435" s="622" t="str">
        <f t="shared" si="148"/>
        <v>-</v>
      </c>
      <c r="BE435"/>
      <c r="BL435"/>
      <c r="BM435"/>
      <c r="BN435"/>
      <c r="BO435"/>
      <c r="ED435" s="63"/>
      <c r="EE435" s="63"/>
      <c r="EF435" s="63"/>
      <c r="EG435" s="63"/>
      <c r="EH435" s="63"/>
      <c r="EI435" s="63"/>
      <c r="EJ435" s="63"/>
      <c r="EK435" s="63"/>
      <c r="EL435" s="63"/>
      <c r="EM435" s="63"/>
      <c r="EN435" s="63"/>
      <c r="EO435" s="63"/>
      <c r="EP435" s="63"/>
      <c r="EQ435" s="63"/>
      <c r="ER435" s="63"/>
      <c r="ES435" s="63"/>
      <c r="ET435" s="63"/>
      <c r="EU435" s="63"/>
      <c r="EV435" s="63"/>
      <c r="EW435" s="63"/>
      <c r="EX435" s="63"/>
      <c r="EY435" s="63"/>
      <c r="EZ435" s="63"/>
      <c r="FA435" s="63"/>
      <c r="FB435" s="63"/>
      <c r="FC435" s="63"/>
      <c r="FD435" s="63"/>
      <c r="FE435" s="63"/>
      <c r="FF435" s="63"/>
      <c r="FG435" s="63"/>
      <c r="FH435" s="63"/>
      <c r="FI435" s="63"/>
      <c r="FJ435" s="63"/>
      <c r="FK435" s="63"/>
      <c r="FL435" s="63"/>
      <c r="FM435" s="63"/>
      <c r="FN435" s="63"/>
      <c r="FO435" s="63"/>
      <c r="FP435" s="63"/>
      <c r="FQ435" s="63"/>
      <c r="FR435" s="63"/>
      <c r="FS435" s="63"/>
      <c r="FT435" s="63"/>
      <c r="FU435" s="63"/>
      <c r="FV435" s="63"/>
      <c r="FW435" s="63"/>
      <c r="FX435" s="63"/>
      <c r="FY435" s="63"/>
      <c r="FZ435" s="63"/>
      <c r="GA435" s="63"/>
      <c r="GB435" s="63"/>
      <c r="GC435" s="63"/>
      <c r="GD435" s="63"/>
      <c r="GE435" s="63"/>
      <c r="GF435" s="63"/>
      <c r="GG435" s="63"/>
      <c r="GH435" s="63"/>
      <c r="GI435" s="63"/>
      <c r="GJ435" s="63"/>
      <c r="GK435" s="63"/>
      <c r="GL435" s="63"/>
      <c r="GM435" s="63"/>
      <c r="GN435" s="63"/>
      <c r="GO435" s="63"/>
      <c r="GP435" s="63"/>
      <c r="GQ435" s="63"/>
      <c r="GR435" s="63"/>
      <c r="GS435" s="63"/>
      <c r="GT435" s="63"/>
      <c r="GU435" s="63"/>
      <c r="GV435" s="63"/>
      <c r="GW435" s="63"/>
      <c r="GX435" s="63"/>
      <c r="GY435" s="63"/>
      <c r="GZ435" s="63"/>
      <c r="HA435" s="63"/>
      <c r="HB435" s="63"/>
      <c r="HC435" s="63"/>
      <c r="HD435" s="63"/>
      <c r="HE435" s="63"/>
      <c r="HF435" s="63"/>
      <c r="HG435" s="63"/>
      <c r="HH435" s="63"/>
      <c r="HI435" s="63"/>
      <c r="HJ435" s="63"/>
      <c r="HK435" s="63"/>
      <c r="HL435" s="63"/>
      <c r="HM435" s="63"/>
      <c r="HN435" s="63"/>
      <c r="HO435" s="63"/>
      <c r="HP435" s="63"/>
      <c r="HQ435" s="63"/>
      <c r="HR435" s="63"/>
      <c r="HS435" s="63"/>
      <c r="HT435" s="63"/>
      <c r="HU435" s="63"/>
      <c r="HV435" s="63"/>
      <c r="HW435" s="63"/>
      <c r="HX435" s="63"/>
      <c r="HY435" s="63"/>
      <c r="HZ435" s="63"/>
      <c r="IA435" s="63"/>
      <c r="IB435" s="63"/>
      <c r="IC435" s="63"/>
      <c r="ID435" s="63"/>
      <c r="IE435" s="63"/>
    </row>
    <row r="436" spans="3:239" ht="15" hidden="1" customHeight="1" outlineLevel="1" x14ac:dyDescent="0.15">
      <c r="C436" t="str">
        <f t="shared" si="135"/>
        <v>R-452A</v>
      </c>
      <c r="D436" s="632" t="str">
        <f t="shared" si="136"/>
        <v>R-452A</v>
      </c>
      <c r="E436" s="633"/>
      <c r="F436" s="633"/>
      <c r="G436" s="633"/>
      <c r="H436" s="633"/>
      <c r="I436" s="633"/>
      <c r="J436" s="633"/>
      <c r="K436" s="634"/>
      <c r="L436" s="634"/>
      <c r="M436" s="55"/>
      <c r="O436" s="622" t="str">
        <f t="shared" ref="O436:P436" si="179">IF($K$409=$D436,IF($K$410=O$418,IF($K$411=O$419,O310,"-"),"-"),"-")</f>
        <v>-</v>
      </c>
      <c r="P436" s="622" t="str">
        <f t="shared" si="179"/>
        <v>-</v>
      </c>
      <c r="Q436" s="1136" t="str">
        <f t="shared" ref="Q436" si="180">IF($K$409=$D436,IF($K$410=Q$418,IF($K$411=Q$419,Q310,"-"),"-"),"-")</f>
        <v>-</v>
      </c>
      <c r="R436" s="622" t="str">
        <f t="shared" si="139"/>
        <v>-</v>
      </c>
      <c r="S436" s="622" t="str">
        <f t="shared" si="139"/>
        <v>-</v>
      </c>
      <c r="T436" s="622" t="str">
        <f t="shared" si="139"/>
        <v>-</v>
      </c>
      <c r="U436" s="622" t="str">
        <f t="shared" si="139"/>
        <v>-</v>
      </c>
      <c r="W436" s="622" t="str">
        <f t="shared" si="169"/>
        <v>-</v>
      </c>
      <c r="X436" s="622" t="str">
        <f t="shared" si="169"/>
        <v>-</v>
      </c>
      <c r="Y436" s="1136" t="str">
        <f t="shared" si="169"/>
        <v>-</v>
      </c>
      <c r="Z436" s="622" t="str">
        <f t="shared" si="169"/>
        <v>-</v>
      </c>
      <c r="AA436" s="622" t="str">
        <f t="shared" si="169"/>
        <v>-</v>
      </c>
      <c r="AB436" s="622" t="str">
        <f t="shared" si="169"/>
        <v>-</v>
      </c>
      <c r="AC436" s="622" t="str">
        <f t="shared" si="169"/>
        <v>-</v>
      </c>
      <c r="AE436" s="622" t="str">
        <f t="shared" si="170"/>
        <v>-</v>
      </c>
      <c r="AF436" s="622" t="str">
        <f t="shared" si="170"/>
        <v>-</v>
      </c>
      <c r="AG436" s="1136" t="str">
        <f t="shared" si="170"/>
        <v>-</v>
      </c>
      <c r="AH436" s="622" t="str">
        <f t="shared" si="170"/>
        <v>-</v>
      </c>
      <c r="AI436" s="622" t="str">
        <f t="shared" si="170"/>
        <v>-</v>
      </c>
      <c r="AJ436" s="622" t="str">
        <f t="shared" si="170"/>
        <v>-</v>
      </c>
      <c r="AK436" s="622" t="str">
        <f t="shared" si="170"/>
        <v>-</v>
      </c>
      <c r="AL436"/>
      <c r="AM436"/>
      <c r="AN436" s="622" t="str">
        <f t="shared" si="142"/>
        <v>-</v>
      </c>
      <c r="AO436" s="622" t="str">
        <f t="shared" si="143"/>
        <v>-</v>
      </c>
      <c r="AP436" s="1136" t="str">
        <f t="shared" si="144"/>
        <v>-</v>
      </c>
      <c r="AQ436" s="622" t="str">
        <f t="shared" si="145"/>
        <v>-</v>
      </c>
      <c r="AR436" s="622" t="str">
        <f t="shared" si="146"/>
        <v>-</v>
      </c>
      <c r="AS436" s="622" t="str">
        <f t="shared" si="147"/>
        <v>-</v>
      </c>
      <c r="AT436" s="622" t="str">
        <f t="shared" si="148"/>
        <v>-</v>
      </c>
      <c r="BE436"/>
      <c r="BL436"/>
      <c r="BM436"/>
      <c r="BN436"/>
      <c r="BO436"/>
      <c r="ED436" s="63"/>
      <c r="EE436" s="63"/>
      <c r="EF436" s="63"/>
      <c r="EG436" s="63"/>
      <c r="EH436" s="63"/>
      <c r="EI436" s="63"/>
      <c r="EJ436" s="63"/>
      <c r="EK436" s="63"/>
      <c r="EL436" s="63"/>
      <c r="EM436" s="63"/>
      <c r="EN436" s="63"/>
      <c r="EO436" s="63"/>
      <c r="EP436" s="63"/>
      <c r="EQ436" s="63"/>
      <c r="ER436" s="63"/>
      <c r="ES436" s="63"/>
      <c r="ET436" s="63"/>
      <c r="EU436" s="63"/>
      <c r="EV436" s="63"/>
      <c r="EW436" s="63"/>
      <c r="EX436" s="63"/>
      <c r="EY436" s="63"/>
      <c r="EZ436" s="63"/>
      <c r="FA436" s="63"/>
      <c r="FB436" s="63"/>
      <c r="FC436" s="63"/>
      <c r="FD436" s="63"/>
      <c r="FE436" s="63"/>
      <c r="FF436" s="63"/>
      <c r="FG436" s="63"/>
      <c r="FH436" s="63"/>
      <c r="FI436" s="63"/>
      <c r="FJ436" s="63"/>
      <c r="FK436" s="63"/>
      <c r="FL436" s="63"/>
      <c r="FM436" s="63"/>
      <c r="FN436" s="63"/>
      <c r="FO436" s="63"/>
      <c r="FP436" s="63"/>
      <c r="FQ436" s="63"/>
      <c r="FR436" s="63"/>
      <c r="FS436" s="63"/>
      <c r="FT436" s="63"/>
      <c r="FU436" s="63"/>
      <c r="FV436" s="63"/>
      <c r="FW436" s="63"/>
      <c r="FX436" s="63"/>
      <c r="FY436" s="63"/>
      <c r="FZ436" s="63"/>
      <c r="GA436" s="63"/>
      <c r="GB436" s="63"/>
      <c r="GC436" s="63"/>
      <c r="GD436" s="63"/>
      <c r="GE436" s="63"/>
      <c r="GF436" s="63"/>
      <c r="GG436" s="63"/>
      <c r="GH436" s="63"/>
      <c r="GI436" s="63"/>
      <c r="GJ436" s="63"/>
      <c r="GK436" s="63"/>
      <c r="GL436" s="63"/>
      <c r="GM436" s="63"/>
      <c r="GN436" s="63"/>
      <c r="GO436" s="63"/>
      <c r="GP436" s="63"/>
      <c r="GQ436" s="63"/>
      <c r="GR436" s="63"/>
      <c r="GS436" s="63"/>
      <c r="GT436" s="63"/>
      <c r="GU436" s="63"/>
      <c r="GV436" s="63"/>
      <c r="GW436" s="63"/>
      <c r="GX436" s="63"/>
      <c r="GY436" s="63"/>
      <c r="GZ436" s="63"/>
      <c r="HA436" s="63"/>
      <c r="HB436" s="63"/>
      <c r="HC436" s="63"/>
      <c r="HD436" s="63"/>
      <c r="HE436" s="63"/>
      <c r="HF436" s="63"/>
      <c r="HG436" s="63"/>
      <c r="HH436" s="63"/>
      <c r="HI436" s="63"/>
      <c r="HJ436" s="63"/>
      <c r="HK436" s="63"/>
      <c r="HL436" s="63"/>
      <c r="HM436" s="63"/>
      <c r="HN436" s="63"/>
      <c r="HO436" s="63"/>
      <c r="HP436" s="63"/>
      <c r="HQ436" s="63"/>
      <c r="HR436" s="63"/>
      <c r="HS436" s="63"/>
      <c r="HT436" s="63"/>
      <c r="HU436" s="63"/>
      <c r="HV436" s="63"/>
      <c r="HW436" s="63"/>
      <c r="HX436" s="63"/>
      <c r="HY436" s="63"/>
      <c r="HZ436" s="63"/>
      <c r="IA436" s="63"/>
      <c r="IB436" s="63"/>
      <c r="IC436" s="63"/>
      <c r="ID436" s="63"/>
      <c r="IE436" s="63"/>
    </row>
    <row r="437" spans="3:239" ht="15" hidden="1" customHeight="1" outlineLevel="1" x14ac:dyDescent="0.15">
      <c r="C437" t="str">
        <f t="shared" si="135"/>
        <v>R-454C</v>
      </c>
      <c r="D437" s="632" t="str">
        <f t="shared" si="136"/>
        <v>R-454C</v>
      </c>
      <c r="E437" s="633"/>
      <c r="F437" s="633"/>
      <c r="G437" s="633"/>
      <c r="H437" s="633"/>
      <c r="I437" s="633"/>
      <c r="J437" s="633"/>
      <c r="K437" s="634"/>
      <c r="L437" s="634"/>
      <c r="M437" s="55"/>
      <c r="O437" s="622" t="str">
        <f t="shared" ref="O437:P437" si="181">IF($K$409=$D437,IF($K$410=O$418,IF($K$411=O$419,O311,"-"),"-"),"-")</f>
        <v>-</v>
      </c>
      <c r="P437" s="622" t="str">
        <f t="shared" si="181"/>
        <v>-</v>
      </c>
      <c r="Q437" s="1136" t="str">
        <f t="shared" ref="Q437" si="182">IF($K$409=$D437,IF($K$410=Q$418,IF($K$411=Q$419,Q311,"-"),"-"),"-")</f>
        <v>-</v>
      </c>
      <c r="R437" s="622" t="str">
        <f t="shared" si="139"/>
        <v>-</v>
      </c>
      <c r="S437" s="622" t="str">
        <f t="shared" si="139"/>
        <v>-</v>
      </c>
      <c r="T437" s="622" t="str">
        <f t="shared" si="139"/>
        <v>-</v>
      </c>
      <c r="U437" s="622" t="str">
        <f t="shared" si="139"/>
        <v>-</v>
      </c>
      <c r="W437" s="622" t="str">
        <f t="shared" si="169"/>
        <v>-</v>
      </c>
      <c r="X437" s="622" t="str">
        <f t="shared" si="169"/>
        <v>-</v>
      </c>
      <c r="Y437" s="1136" t="str">
        <f t="shared" si="169"/>
        <v>-</v>
      </c>
      <c r="Z437" s="622" t="str">
        <f t="shared" si="169"/>
        <v>-</v>
      </c>
      <c r="AA437" s="622" t="str">
        <f t="shared" si="169"/>
        <v>-</v>
      </c>
      <c r="AB437" s="622" t="str">
        <f t="shared" si="169"/>
        <v>-</v>
      </c>
      <c r="AC437" s="622" t="str">
        <f t="shared" si="169"/>
        <v>-</v>
      </c>
      <c r="AE437" s="622" t="str">
        <f t="shared" si="170"/>
        <v>-</v>
      </c>
      <c r="AF437" s="622" t="str">
        <f t="shared" si="170"/>
        <v>-</v>
      </c>
      <c r="AG437" s="1136" t="str">
        <f t="shared" si="170"/>
        <v>-</v>
      </c>
      <c r="AH437" s="622" t="str">
        <f t="shared" si="170"/>
        <v>-</v>
      </c>
      <c r="AI437" s="622" t="str">
        <f t="shared" si="170"/>
        <v>-</v>
      </c>
      <c r="AJ437" s="622" t="str">
        <f t="shared" si="170"/>
        <v>-</v>
      </c>
      <c r="AK437" s="622" t="str">
        <f t="shared" si="170"/>
        <v>-</v>
      </c>
      <c r="AL437"/>
      <c r="AM437"/>
      <c r="AN437" s="622" t="str">
        <f t="shared" si="142"/>
        <v>-</v>
      </c>
      <c r="AO437" s="622" t="str">
        <f t="shared" si="143"/>
        <v>-</v>
      </c>
      <c r="AP437" s="1136" t="str">
        <f t="shared" si="144"/>
        <v>-</v>
      </c>
      <c r="AQ437" s="622" t="str">
        <f t="shared" si="145"/>
        <v>-</v>
      </c>
      <c r="AR437" s="622" t="str">
        <f t="shared" si="146"/>
        <v>-</v>
      </c>
      <c r="AS437" s="622" t="str">
        <f t="shared" si="147"/>
        <v>-</v>
      </c>
      <c r="AT437" s="622" t="str">
        <f t="shared" si="148"/>
        <v>-</v>
      </c>
      <c r="BE437"/>
      <c r="BL437"/>
      <c r="BM437"/>
      <c r="BN437"/>
      <c r="BO437"/>
      <c r="ED437" s="63"/>
      <c r="EE437" s="63"/>
      <c r="EF437" s="63"/>
      <c r="EG437" s="63"/>
      <c r="EH437" s="63"/>
      <c r="EI437" s="63"/>
      <c r="EJ437" s="63"/>
      <c r="EK437" s="63"/>
      <c r="EL437" s="63"/>
      <c r="EM437" s="63"/>
      <c r="EN437" s="63"/>
      <c r="EO437" s="63"/>
      <c r="EP437" s="63"/>
      <c r="EQ437" s="63"/>
      <c r="ER437" s="63"/>
      <c r="ES437" s="63"/>
      <c r="ET437" s="63"/>
      <c r="EU437" s="63"/>
      <c r="EV437" s="63"/>
      <c r="EW437" s="63"/>
      <c r="EX437" s="63"/>
      <c r="EY437" s="63"/>
      <c r="EZ437" s="63"/>
      <c r="FA437" s="63"/>
      <c r="FB437" s="63"/>
      <c r="FC437" s="63"/>
      <c r="FD437" s="63"/>
      <c r="FE437" s="63"/>
      <c r="FF437" s="63"/>
      <c r="FG437" s="63"/>
      <c r="FH437" s="63"/>
      <c r="FI437" s="63"/>
      <c r="FJ437" s="63"/>
      <c r="FK437" s="63"/>
      <c r="FL437" s="63"/>
      <c r="FM437" s="63"/>
      <c r="FN437" s="63"/>
      <c r="FO437" s="63"/>
      <c r="FP437" s="63"/>
      <c r="FQ437" s="63"/>
      <c r="FR437" s="63"/>
      <c r="FS437" s="63"/>
      <c r="FT437" s="63"/>
      <c r="FU437" s="63"/>
      <c r="FV437" s="63"/>
      <c r="FW437" s="63"/>
      <c r="FX437" s="63"/>
      <c r="FY437" s="63"/>
      <c r="FZ437" s="63"/>
      <c r="GA437" s="63"/>
      <c r="GB437" s="63"/>
      <c r="GC437" s="63"/>
      <c r="GD437" s="63"/>
      <c r="GE437" s="63"/>
      <c r="GF437" s="63"/>
      <c r="GG437" s="63"/>
      <c r="GH437" s="63"/>
      <c r="GI437" s="63"/>
      <c r="GJ437" s="63"/>
      <c r="GK437" s="63"/>
      <c r="GL437" s="63"/>
      <c r="GM437" s="63"/>
      <c r="GN437" s="63"/>
      <c r="GO437" s="63"/>
      <c r="GP437" s="63"/>
      <c r="GQ437" s="63"/>
      <c r="GR437" s="63"/>
      <c r="GS437" s="63"/>
      <c r="GT437" s="63"/>
      <c r="GU437" s="63"/>
      <c r="GV437" s="63"/>
      <c r="GW437" s="63"/>
      <c r="GX437" s="63"/>
      <c r="GY437" s="63"/>
      <c r="GZ437" s="63"/>
      <c r="HA437" s="63"/>
      <c r="HB437" s="63"/>
      <c r="HC437" s="63"/>
      <c r="HD437" s="63"/>
      <c r="HE437" s="63"/>
      <c r="HF437" s="63"/>
      <c r="HG437" s="63"/>
      <c r="HH437" s="63"/>
      <c r="HI437" s="63"/>
      <c r="HJ437" s="63"/>
      <c r="HK437" s="63"/>
      <c r="HL437" s="63"/>
      <c r="HM437" s="63"/>
      <c r="HN437" s="63"/>
      <c r="HO437" s="63"/>
      <c r="HP437" s="63"/>
      <c r="HQ437" s="63"/>
      <c r="HR437" s="63"/>
      <c r="HS437" s="63"/>
      <c r="HT437" s="63"/>
      <c r="HU437" s="63"/>
      <c r="HV437" s="63"/>
      <c r="HW437" s="63"/>
      <c r="HX437" s="63"/>
      <c r="HY437" s="63"/>
      <c r="HZ437" s="63"/>
      <c r="IA437" s="63"/>
      <c r="IB437" s="63"/>
      <c r="IC437" s="63"/>
      <c r="ID437" s="63"/>
      <c r="IE437" s="63"/>
    </row>
    <row r="438" spans="3:239" ht="15" hidden="1" customHeight="1" outlineLevel="1" x14ac:dyDescent="0.15">
      <c r="C438" t="str">
        <f t="shared" si="135"/>
        <v>R-507 A</v>
      </c>
      <c r="D438" s="632" t="str">
        <f t="shared" si="136"/>
        <v>R-507 A</v>
      </c>
      <c r="E438" s="633"/>
      <c r="F438" s="633"/>
      <c r="G438" s="633"/>
      <c r="H438" s="633"/>
      <c r="I438" s="633"/>
      <c r="J438" s="633"/>
      <c r="K438" s="634"/>
      <c r="L438" s="634"/>
      <c r="M438" s="55"/>
      <c r="O438" s="622" t="str">
        <f t="shared" ref="O438:P438" si="183">IF($K$409=$D438,IF($K$410=O$418,IF($K$411=O$419,O312,"-"),"-"),"-")</f>
        <v>-</v>
      </c>
      <c r="P438" s="622" t="str">
        <f t="shared" si="183"/>
        <v>-</v>
      </c>
      <c r="Q438" s="1136" t="str">
        <f t="shared" ref="Q438" si="184">IF($K$409=$D438,IF($K$410=Q$418,IF($K$411=Q$419,Q312,"-"),"-"),"-")</f>
        <v>-</v>
      </c>
      <c r="R438" s="622" t="str">
        <f t="shared" si="139"/>
        <v>-</v>
      </c>
      <c r="S438" s="622" t="str">
        <f t="shared" si="139"/>
        <v>-</v>
      </c>
      <c r="T438" s="622" t="str">
        <f t="shared" si="139"/>
        <v>-</v>
      </c>
      <c r="U438" s="622" t="str">
        <f t="shared" si="139"/>
        <v>-</v>
      </c>
      <c r="W438" s="622" t="str">
        <f t="shared" si="169"/>
        <v>-</v>
      </c>
      <c r="X438" s="622" t="str">
        <f t="shared" si="169"/>
        <v>-</v>
      </c>
      <c r="Y438" s="1136" t="str">
        <f t="shared" si="169"/>
        <v>-</v>
      </c>
      <c r="Z438" s="622" t="str">
        <f t="shared" si="169"/>
        <v>-</v>
      </c>
      <c r="AA438" s="622" t="str">
        <f t="shared" si="169"/>
        <v>-</v>
      </c>
      <c r="AB438" s="622" t="str">
        <f t="shared" si="169"/>
        <v>-</v>
      </c>
      <c r="AC438" s="622" t="str">
        <f t="shared" si="169"/>
        <v>-</v>
      </c>
      <c r="AE438" s="622" t="str">
        <f t="shared" si="170"/>
        <v>-</v>
      </c>
      <c r="AF438" s="622" t="str">
        <f t="shared" si="170"/>
        <v>-</v>
      </c>
      <c r="AG438" s="1136" t="str">
        <f t="shared" si="170"/>
        <v>-</v>
      </c>
      <c r="AH438" s="622" t="str">
        <f t="shared" si="170"/>
        <v>-</v>
      </c>
      <c r="AI438" s="622" t="str">
        <f t="shared" si="170"/>
        <v>-</v>
      </c>
      <c r="AJ438" s="622" t="str">
        <f t="shared" si="170"/>
        <v>-</v>
      </c>
      <c r="AK438" s="622" t="str">
        <f t="shared" si="170"/>
        <v>-</v>
      </c>
      <c r="AL438"/>
      <c r="AM438"/>
      <c r="AN438" s="622" t="str">
        <f t="shared" si="142"/>
        <v>-</v>
      </c>
      <c r="AO438" s="622" t="str">
        <f t="shared" si="143"/>
        <v>-</v>
      </c>
      <c r="AP438" s="1136" t="str">
        <f t="shared" si="144"/>
        <v>-</v>
      </c>
      <c r="AQ438" s="622" t="str">
        <f t="shared" si="145"/>
        <v>-</v>
      </c>
      <c r="AR438" s="622" t="str">
        <f t="shared" si="146"/>
        <v>-</v>
      </c>
      <c r="AS438" s="622" t="str">
        <f t="shared" si="147"/>
        <v>-</v>
      </c>
      <c r="AT438" s="622" t="str">
        <f t="shared" si="148"/>
        <v>-</v>
      </c>
      <c r="BE438"/>
      <c r="BL438"/>
      <c r="BM438"/>
      <c r="BN438"/>
      <c r="BO438"/>
      <c r="ED438" s="63"/>
      <c r="EE438" s="63"/>
      <c r="EF438" s="63"/>
      <c r="EG438" s="63"/>
      <c r="EH438" s="63"/>
      <c r="EI438" s="63"/>
      <c r="EJ438" s="63"/>
      <c r="EK438" s="63"/>
      <c r="EL438" s="63"/>
      <c r="EM438" s="63"/>
      <c r="EN438" s="63"/>
      <c r="EO438" s="63"/>
      <c r="EP438" s="63"/>
      <c r="EQ438" s="63"/>
      <c r="ER438" s="63"/>
      <c r="ES438" s="63"/>
      <c r="ET438" s="63"/>
      <c r="EU438" s="63"/>
      <c r="EV438" s="63"/>
      <c r="EW438" s="63"/>
      <c r="EX438" s="63"/>
      <c r="EY438" s="63"/>
      <c r="EZ438" s="63"/>
      <c r="FA438" s="63"/>
      <c r="FB438" s="63"/>
      <c r="FC438" s="63"/>
      <c r="FD438" s="63"/>
      <c r="FE438" s="63"/>
      <c r="FF438" s="63"/>
      <c r="FG438" s="63"/>
      <c r="FH438" s="63"/>
      <c r="FI438" s="63"/>
      <c r="FJ438" s="63"/>
      <c r="FK438" s="63"/>
      <c r="FL438" s="63"/>
      <c r="FM438" s="63"/>
      <c r="FN438" s="63"/>
      <c r="FO438" s="63"/>
      <c r="FP438" s="63"/>
      <c r="FQ438" s="63"/>
      <c r="FR438" s="63"/>
      <c r="FS438" s="63"/>
      <c r="FT438" s="63"/>
      <c r="FU438" s="63"/>
      <c r="FV438" s="63"/>
      <c r="FW438" s="63"/>
      <c r="FX438" s="63"/>
      <c r="FY438" s="63"/>
      <c r="FZ438" s="63"/>
      <c r="GA438" s="63"/>
      <c r="GB438" s="63"/>
      <c r="GC438" s="63"/>
      <c r="GD438" s="63"/>
      <c r="GE438" s="63"/>
      <c r="GF438" s="63"/>
      <c r="GG438" s="63"/>
      <c r="GH438" s="63"/>
      <c r="GI438" s="63"/>
      <c r="GJ438" s="63"/>
      <c r="GK438" s="63"/>
      <c r="GL438" s="63"/>
      <c r="GM438" s="63"/>
      <c r="GN438" s="63"/>
      <c r="GO438" s="63"/>
      <c r="GP438" s="63"/>
      <c r="GQ438" s="63"/>
      <c r="GR438" s="63"/>
      <c r="GS438" s="63"/>
      <c r="GT438" s="63"/>
      <c r="GU438" s="63"/>
      <c r="GV438" s="63"/>
      <c r="GW438" s="63"/>
      <c r="GX438" s="63"/>
      <c r="GY438" s="63"/>
      <c r="GZ438" s="63"/>
      <c r="HA438" s="63"/>
      <c r="HB438" s="63"/>
      <c r="HC438" s="63"/>
      <c r="HD438" s="63"/>
      <c r="HE438" s="63"/>
      <c r="HF438" s="63"/>
      <c r="HG438" s="63"/>
      <c r="HH438" s="63"/>
      <c r="HI438" s="63"/>
      <c r="HJ438" s="63"/>
      <c r="HK438" s="63"/>
      <c r="HL438" s="63"/>
      <c r="HM438" s="63"/>
      <c r="HN438" s="63"/>
      <c r="HO438" s="63"/>
      <c r="HP438" s="63"/>
      <c r="HQ438" s="63"/>
      <c r="HR438" s="63"/>
      <c r="HS438" s="63"/>
      <c r="HT438" s="63"/>
      <c r="HU438" s="63"/>
      <c r="HV438" s="63"/>
      <c r="HW438" s="63"/>
      <c r="HX438" s="63"/>
      <c r="HY438" s="63"/>
      <c r="HZ438" s="63"/>
      <c r="IA438" s="63"/>
      <c r="IB438" s="63"/>
      <c r="IC438" s="63"/>
      <c r="ID438" s="63"/>
      <c r="IE438" s="63"/>
    </row>
    <row r="439" spans="3:239" ht="15" hidden="1" customHeight="1" outlineLevel="1" x14ac:dyDescent="0.15">
      <c r="C439" t="str">
        <f t="shared" si="135"/>
        <v>R-513 A</v>
      </c>
      <c r="D439" s="632" t="str">
        <f t="shared" si="136"/>
        <v>R-513 A</v>
      </c>
      <c r="E439" s="633"/>
      <c r="F439" s="633"/>
      <c r="G439" s="633"/>
      <c r="H439" s="633"/>
      <c r="I439" s="633"/>
      <c r="J439" s="633"/>
      <c r="K439" s="634"/>
      <c r="L439" s="634"/>
      <c r="M439" s="55"/>
      <c r="O439" s="622" t="str">
        <f t="shared" ref="O439:P439" si="185">IF($K$409=$D439,IF($K$410=O$418,IF($K$411=O$419,O313,"-"),"-"),"-")</f>
        <v>-</v>
      </c>
      <c r="P439" s="622" t="str">
        <f t="shared" si="185"/>
        <v>-</v>
      </c>
      <c r="Q439" s="1136" t="str">
        <f t="shared" ref="Q439" si="186">IF($K$409=$D439,IF($K$410=Q$418,IF($K$411=Q$419,Q313,"-"),"-"),"-")</f>
        <v>-</v>
      </c>
      <c r="R439" s="622" t="str">
        <f t="shared" si="139"/>
        <v>-</v>
      </c>
      <c r="S439" s="622" t="str">
        <f t="shared" si="139"/>
        <v>-</v>
      </c>
      <c r="T439" s="622" t="str">
        <f t="shared" si="139"/>
        <v>-</v>
      </c>
      <c r="U439" s="622" t="str">
        <f t="shared" si="139"/>
        <v>-</v>
      </c>
      <c r="W439" s="622" t="str">
        <f t="shared" si="169"/>
        <v>-</v>
      </c>
      <c r="X439" s="622" t="str">
        <f t="shared" si="169"/>
        <v>-</v>
      </c>
      <c r="Y439" s="1136" t="str">
        <f t="shared" si="169"/>
        <v>-</v>
      </c>
      <c r="Z439" s="622" t="str">
        <f t="shared" si="169"/>
        <v>-</v>
      </c>
      <c r="AA439" s="622" t="str">
        <f t="shared" si="169"/>
        <v>-</v>
      </c>
      <c r="AB439" s="622" t="str">
        <f t="shared" si="169"/>
        <v>-</v>
      </c>
      <c r="AC439" s="622" t="str">
        <f t="shared" si="169"/>
        <v>-</v>
      </c>
      <c r="AE439" s="622" t="str">
        <f t="shared" si="170"/>
        <v>-</v>
      </c>
      <c r="AF439" s="622" t="str">
        <f t="shared" si="170"/>
        <v>-</v>
      </c>
      <c r="AG439" s="1136" t="str">
        <f t="shared" si="170"/>
        <v>-</v>
      </c>
      <c r="AH439" s="622" t="str">
        <f t="shared" si="170"/>
        <v>-</v>
      </c>
      <c r="AI439" s="622" t="str">
        <f t="shared" si="170"/>
        <v>-</v>
      </c>
      <c r="AJ439" s="622" t="str">
        <f t="shared" si="170"/>
        <v>-</v>
      </c>
      <c r="AK439" s="622" t="str">
        <f t="shared" si="170"/>
        <v>-</v>
      </c>
      <c r="AL439"/>
      <c r="AM439"/>
      <c r="AN439" s="622" t="str">
        <f t="shared" si="142"/>
        <v>-</v>
      </c>
      <c r="AO439" s="622" t="str">
        <f t="shared" si="143"/>
        <v>-</v>
      </c>
      <c r="AP439" s="1136" t="str">
        <f t="shared" si="144"/>
        <v>-</v>
      </c>
      <c r="AQ439" s="622" t="str">
        <f t="shared" si="145"/>
        <v>-</v>
      </c>
      <c r="AR439" s="622" t="str">
        <f t="shared" si="146"/>
        <v>-</v>
      </c>
      <c r="AS439" s="622" t="str">
        <f t="shared" si="147"/>
        <v>-</v>
      </c>
      <c r="AT439" s="622" t="str">
        <f t="shared" si="148"/>
        <v>-</v>
      </c>
      <c r="BE439"/>
      <c r="BL439"/>
      <c r="BM439"/>
      <c r="BN439"/>
      <c r="BO439"/>
      <c r="ED439" s="63"/>
      <c r="EE439" s="63"/>
      <c r="EF439" s="63"/>
      <c r="EG439" s="63"/>
      <c r="EH439" s="63"/>
      <c r="EI439" s="63"/>
      <c r="EJ439" s="63"/>
      <c r="EK439" s="63"/>
      <c r="EL439" s="63"/>
      <c r="EM439" s="63"/>
      <c r="EN439" s="63"/>
      <c r="EO439" s="63"/>
      <c r="EP439" s="63"/>
      <c r="EQ439" s="63"/>
      <c r="ER439" s="63"/>
      <c r="ES439" s="63"/>
      <c r="ET439" s="63"/>
      <c r="EU439" s="63"/>
      <c r="EV439" s="63"/>
      <c r="EW439" s="63"/>
      <c r="EX439" s="63"/>
      <c r="EY439" s="63"/>
      <c r="EZ439" s="63"/>
      <c r="FA439" s="63"/>
      <c r="FB439" s="63"/>
      <c r="FC439" s="63"/>
      <c r="FD439" s="63"/>
      <c r="FE439" s="63"/>
      <c r="FF439" s="63"/>
      <c r="FG439" s="63"/>
      <c r="FH439" s="63"/>
      <c r="FI439" s="63"/>
      <c r="FJ439" s="63"/>
      <c r="FK439" s="63"/>
      <c r="FL439" s="63"/>
      <c r="FM439" s="63"/>
      <c r="FN439" s="63"/>
      <c r="FO439" s="63"/>
      <c r="FP439" s="63"/>
      <c r="FQ439" s="63"/>
      <c r="FR439" s="63"/>
      <c r="FS439" s="63"/>
      <c r="FT439" s="63"/>
      <c r="FU439" s="63"/>
      <c r="FV439" s="63"/>
      <c r="FW439" s="63"/>
      <c r="FX439" s="63"/>
      <c r="FY439" s="63"/>
      <c r="FZ439" s="63"/>
      <c r="GA439" s="63"/>
      <c r="GB439" s="63"/>
      <c r="GC439" s="63"/>
      <c r="GD439" s="63"/>
      <c r="GE439" s="63"/>
      <c r="GF439" s="63"/>
      <c r="GG439" s="63"/>
      <c r="GH439" s="63"/>
      <c r="GI439" s="63"/>
      <c r="GJ439" s="63"/>
      <c r="GK439" s="63"/>
      <c r="GL439" s="63"/>
      <c r="GM439" s="63"/>
      <c r="GN439" s="63"/>
      <c r="GO439" s="63"/>
      <c r="GP439" s="63"/>
      <c r="GQ439" s="63"/>
      <c r="GR439" s="63"/>
      <c r="GS439" s="63"/>
      <c r="GT439" s="63"/>
      <c r="GU439" s="63"/>
      <c r="GV439" s="63"/>
      <c r="GW439" s="63"/>
      <c r="GX439" s="63"/>
      <c r="GY439" s="63"/>
      <c r="GZ439" s="63"/>
      <c r="HA439" s="63"/>
      <c r="HB439" s="63"/>
      <c r="HC439" s="63"/>
      <c r="HD439" s="63"/>
      <c r="HE439" s="63"/>
      <c r="HF439" s="63"/>
      <c r="HG439" s="63"/>
      <c r="HH439" s="63"/>
      <c r="HI439" s="63"/>
      <c r="HJ439" s="63"/>
      <c r="HK439" s="63"/>
      <c r="HL439" s="63"/>
      <c r="HM439" s="63"/>
      <c r="HN439" s="63"/>
      <c r="HO439" s="63"/>
      <c r="HP439" s="63"/>
      <c r="HQ439" s="63"/>
      <c r="HR439" s="63"/>
      <c r="HS439" s="63"/>
      <c r="HT439" s="63"/>
      <c r="HU439" s="63"/>
      <c r="HV439" s="63"/>
      <c r="HW439" s="63"/>
      <c r="HX439" s="63"/>
      <c r="HY439" s="63"/>
      <c r="HZ439" s="63"/>
      <c r="IA439" s="63"/>
      <c r="IB439" s="63"/>
      <c r="IC439" s="63"/>
      <c r="ID439" s="63"/>
      <c r="IE439" s="63"/>
    </row>
    <row r="440" spans="3:239" ht="15" hidden="1" customHeight="1" outlineLevel="1" x14ac:dyDescent="0.15">
      <c r="C440" t="str">
        <f t="shared" si="135"/>
        <v>R-515B</v>
      </c>
      <c r="D440" s="632" t="str">
        <f t="shared" si="136"/>
        <v>R-515B</v>
      </c>
      <c r="E440" s="633"/>
      <c r="F440" s="633"/>
      <c r="G440" s="633"/>
      <c r="H440" s="633"/>
      <c r="I440" s="633"/>
      <c r="J440" s="633"/>
      <c r="K440" s="634"/>
      <c r="L440" s="634"/>
      <c r="M440" s="55"/>
      <c r="O440" s="622" t="str">
        <f t="shared" ref="O440:P440" si="187">IF($K$409=$D440,IF($K$410=O$418,IF($K$411=O$419,O314,"-"),"-"),"-")</f>
        <v>-</v>
      </c>
      <c r="P440" s="622" t="str">
        <f t="shared" si="187"/>
        <v>-</v>
      </c>
      <c r="Q440" s="1136" t="str">
        <f t="shared" ref="Q440" si="188">IF($K$409=$D440,IF($K$410=Q$418,IF($K$411=Q$419,Q314,"-"),"-"),"-")</f>
        <v>-</v>
      </c>
      <c r="R440" s="622" t="str">
        <f t="shared" si="139"/>
        <v>-</v>
      </c>
      <c r="S440" s="622" t="str">
        <f t="shared" si="139"/>
        <v>-</v>
      </c>
      <c r="T440" s="622" t="str">
        <f t="shared" si="139"/>
        <v>-</v>
      </c>
      <c r="U440" s="622" t="str">
        <f t="shared" si="139"/>
        <v>-</v>
      </c>
      <c r="W440" s="622" t="str">
        <f t="shared" si="169"/>
        <v>-</v>
      </c>
      <c r="X440" s="622" t="str">
        <f t="shared" si="169"/>
        <v>-</v>
      </c>
      <c r="Y440" s="1136" t="str">
        <f t="shared" si="169"/>
        <v>-</v>
      </c>
      <c r="Z440" s="622" t="str">
        <f t="shared" si="169"/>
        <v>-</v>
      </c>
      <c r="AA440" s="622" t="str">
        <f t="shared" si="169"/>
        <v>-</v>
      </c>
      <c r="AB440" s="622" t="str">
        <f t="shared" si="169"/>
        <v>-</v>
      </c>
      <c r="AC440" s="622" t="str">
        <f t="shared" si="169"/>
        <v>-</v>
      </c>
      <c r="AE440" s="622" t="str">
        <f t="shared" si="170"/>
        <v>-</v>
      </c>
      <c r="AF440" s="622" t="str">
        <f t="shared" si="170"/>
        <v>-</v>
      </c>
      <c r="AG440" s="1136" t="str">
        <f t="shared" si="170"/>
        <v>-</v>
      </c>
      <c r="AH440" s="622" t="str">
        <f t="shared" si="170"/>
        <v>-</v>
      </c>
      <c r="AI440" s="622" t="str">
        <f t="shared" si="170"/>
        <v>-</v>
      </c>
      <c r="AJ440" s="622" t="str">
        <f t="shared" si="170"/>
        <v>-</v>
      </c>
      <c r="AK440" s="622" t="str">
        <f t="shared" si="170"/>
        <v>-</v>
      </c>
      <c r="AL440"/>
      <c r="AM440"/>
      <c r="AN440" s="622" t="str">
        <f t="shared" si="142"/>
        <v>-</v>
      </c>
      <c r="AO440" s="622" t="str">
        <f t="shared" si="143"/>
        <v>-</v>
      </c>
      <c r="AP440" s="1136" t="str">
        <f t="shared" si="144"/>
        <v>-</v>
      </c>
      <c r="AQ440" s="622" t="str">
        <f t="shared" si="145"/>
        <v>-</v>
      </c>
      <c r="AR440" s="622" t="str">
        <f t="shared" si="146"/>
        <v>-</v>
      </c>
      <c r="AS440" s="622" t="str">
        <f t="shared" si="147"/>
        <v>-</v>
      </c>
      <c r="AT440" s="622" t="str">
        <f t="shared" si="148"/>
        <v>-</v>
      </c>
      <c r="BE440"/>
      <c r="BL440"/>
      <c r="BM440"/>
      <c r="BN440"/>
      <c r="BO440"/>
      <c r="ED440" s="63"/>
      <c r="EE440" s="63"/>
      <c r="EF440" s="63"/>
      <c r="EG440" s="63"/>
      <c r="EH440" s="63"/>
      <c r="EI440" s="63"/>
      <c r="EJ440" s="63"/>
      <c r="EK440" s="63"/>
      <c r="EL440" s="63"/>
      <c r="EM440" s="63"/>
      <c r="EN440" s="63"/>
      <c r="EO440" s="63"/>
      <c r="EP440" s="63"/>
      <c r="EQ440" s="63"/>
      <c r="ER440" s="63"/>
      <c r="ES440" s="63"/>
      <c r="ET440" s="63"/>
      <c r="EU440" s="63"/>
      <c r="EV440" s="63"/>
      <c r="EW440" s="63"/>
      <c r="EX440" s="63"/>
      <c r="EY440" s="63"/>
      <c r="EZ440" s="63"/>
      <c r="FA440" s="63"/>
      <c r="FB440" s="63"/>
      <c r="FC440" s="63"/>
      <c r="FD440" s="63"/>
      <c r="FE440" s="63"/>
      <c r="FF440" s="63"/>
      <c r="FG440" s="63"/>
      <c r="FH440" s="63"/>
      <c r="FI440" s="63"/>
      <c r="FJ440" s="63"/>
      <c r="FK440" s="63"/>
      <c r="FL440" s="63"/>
      <c r="FM440" s="63"/>
      <c r="FN440" s="63"/>
      <c r="FO440" s="63"/>
      <c r="FP440" s="63"/>
      <c r="FQ440" s="63"/>
      <c r="FR440" s="63"/>
      <c r="FS440" s="63"/>
      <c r="FT440" s="63"/>
      <c r="FU440" s="63"/>
      <c r="FV440" s="63"/>
      <c r="FW440" s="63"/>
      <c r="FX440" s="63"/>
      <c r="FY440" s="63"/>
      <c r="FZ440" s="63"/>
      <c r="GA440" s="63"/>
      <c r="GB440" s="63"/>
      <c r="GC440" s="63"/>
      <c r="GD440" s="63"/>
      <c r="GE440" s="63"/>
      <c r="GF440" s="63"/>
      <c r="GG440" s="63"/>
      <c r="GH440" s="63"/>
      <c r="GI440" s="63"/>
      <c r="GJ440" s="63"/>
      <c r="GK440" s="63"/>
      <c r="GL440" s="63"/>
      <c r="GM440" s="63"/>
      <c r="GN440" s="63"/>
      <c r="GO440" s="63"/>
      <c r="GP440" s="63"/>
      <c r="GQ440" s="63"/>
      <c r="GR440" s="63"/>
      <c r="GS440" s="63"/>
      <c r="GT440" s="63"/>
      <c r="GU440" s="63"/>
      <c r="GV440" s="63"/>
      <c r="GW440" s="63"/>
      <c r="GX440" s="63"/>
      <c r="GY440" s="63"/>
      <c r="GZ440" s="63"/>
      <c r="HA440" s="63"/>
      <c r="HB440" s="63"/>
      <c r="HC440" s="63"/>
      <c r="HD440" s="63"/>
      <c r="HE440" s="63"/>
      <c r="HF440" s="63"/>
      <c r="HG440" s="63"/>
      <c r="HH440" s="63"/>
      <c r="HI440" s="63"/>
      <c r="HJ440" s="63"/>
      <c r="HK440" s="63"/>
      <c r="HL440" s="63"/>
      <c r="HM440" s="63"/>
      <c r="HN440" s="63"/>
      <c r="HO440" s="63"/>
      <c r="HP440" s="63"/>
      <c r="HQ440" s="63"/>
      <c r="HR440" s="63"/>
      <c r="HS440" s="63"/>
      <c r="HT440" s="63"/>
      <c r="HU440" s="63"/>
      <c r="HV440" s="63"/>
      <c r="HW440" s="63"/>
      <c r="HX440" s="63"/>
      <c r="HY440" s="63"/>
      <c r="HZ440" s="63"/>
      <c r="IA440" s="63"/>
      <c r="IB440" s="63"/>
      <c r="IC440" s="63"/>
      <c r="ID440" s="63"/>
      <c r="IE440" s="63"/>
    </row>
    <row r="441" spans="3:239" ht="15" hidden="1" customHeight="1" outlineLevel="1" x14ac:dyDescent="0.15">
      <c r="C441" t="str">
        <f t="shared" si="135"/>
        <v>R-717 (Ammoniak - NH3)</v>
      </c>
      <c r="D441" s="654" t="str">
        <f t="shared" si="136"/>
        <v>R-717 (Ammoniak - NH3)</v>
      </c>
      <c r="E441" s="636"/>
      <c r="F441" s="636"/>
      <c r="G441" s="636"/>
      <c r="H441" s="636"/>
      <c r="I441" s="636"/>
      <c r="J441" s="636"/>
      <c r="K441" s="634"/>
      <c r="L441" s="634"/>
      <c r="M441" s="55"/>
      <c r="O441" s="622" t="str">
        <f t="shared" ref="O441:P441" si="189">IF($K$409=$D441,IF($K$410=O$418,IF($K$411=O$419,O315,"-"),"-"),"-")</f>
        <v>-</v>
      </c>
      <c r="P441" s="622" t="str">
        <f t="shared" si="189"/>
        <v>-</v>
      </c>
      <c r="Q441" s="1136" t="str">
        <f t="shared" ref="Q441" si="190">IF($K$409=$D441,IF($K$410=Q$418,IF($K$411=Q$419,Q315,"-"),"-"),"-")</f>
        <v>-</v>
      </c>
      <c r="R441" s="622" t="str">
        <f t="shared" si="139"/>
        <v>-</v>
      </c>
      <c r="S441" s="622" t="str">
        <f t="shared" si="139"/>
        <v>-</v>
      </c>
      <c r="T441" s="622" t="str">
        <f t="shared" si="139"/>
        <v>-</v>
      </c>
      <c r="U441" s="622" t="str">
        <f t="shared" si="139"/>
        <v>-</v>
      </c>
      <c r="W441" s="622" t="str">
        <f t="shared" ref="W441:AC446" si="191">IF($K$409=$D441,IF($K$410=W$418,IF($K$411=W$419,W315,"-"),"-"),"-")</f>
        <v>-</v>
      </c>
      <c r="X441" s="622" t="str">
        <f t="shared" si="191"/>
        <v>-</v>
      </c>
      <c r="Y441" s="1136" t="str">
        <f t="shared" si="191"/>
        <v>-</v>
      </c>
      <c r="Z441" s="622" t="str">
        <f t="shared" si="191"/>
        <v>-</v>
      </c>
      <c r="AA441" s="622" t="str">
        <f t="shared" si="191"/>
        <v>-</v>
      </c>
      <c r="AB441" s="622" t="str">
        <f t="shared" si="191"/>
        <v>-</v>
      </c>
      <c r="AC441" s="622" t="str">
        <f t="shared" si="191"/>
        <v>-</v>
      </c>
      <c r="AE441" s="622" t="str">
        <f t="shared" ref="AE441:AK446" si="192">IF($K$409=$D441,IF($K$410=AE$418,IF($K$411=AE$419,AE315,"-"),"-"),"-")</f>
        <v>-</v>
      </c>
      <c r="AF441" s="622" t="str">
        <f t="shared" si="192"/>
        <v>-</v>
      </c>
      <c r="AG441" s="1136" t="str">
        <f t="shared" si="192"/>
        <v>-</v>
      </c>
      <c r="AH441" s="622" t="str">
        <f t="shared" si="192"/>
        <v>-</v>
      </c>
      <c r="AI441" s="622" t="str">
        <f t="shared" si="192"/>
        <v>-</v>
      </c>
      <c r="AJ441" s="622" t="str">
        <f t="shared" si="192"/>
        <v>-</v>
      </c>
      <c r="AK441" s="622" t="str">
        <f t="shared" si="192"/>
        <v>-</v>
      </c>
      <c r="AL441"/>
      <c r="AM441"/>
      <c r="AN441" s="622" t="str">
        <f t="shared" si="142"/>
        <v>-</v>
      </c>
      <c r="AO441" s="622" t="str">
        <f t="shared" si="143"/>
        <v>-</v>
      </c>
      <c r="AP441" s="1136" t="str">
        <f t="shared" si="144"/>
        <v>-</v>
      </c>
      <c r="AQ441" s="622" t="str">
        <f t="shared" si="145"/>
        <v>-</v>
      </c>
      <c r="AR441" s="622" t="str">
        <f t="shared" si="146"/>
        <v>-</v>
      </c>
      <c r="AS441" s="622" t="str">
        <f t="shared" si="147"/>
        <v>-</v>
      </c>
      <c r="AT441" s="622" t="str">
        <f t="shared" si="148"/>
        <v>-</v>
      </c>
      <c r="BE441"/>
      <c r="BL441"/>
      <c r="BM441"/>
      <c r="BN441"/>
      <c r="BO441"/>
      <c r="ED441" s="63"/>
      <c r="EE441" s="63"/>
      <c r="EF441" s="63"/>
      <c r="EG441" s="63"/>
      <c r="EH441" s="63"/>
      <c r="EI441" s="63"/>
      <c r="EJ441" s="63"/>
      <c r="EK441" s="63"/>
      <c r="EL441" s="63"/>
      <c r="EM441" s="63"/>
      <c r="EN441" s="63"/>
      <c r="EO441" s="63"/>
      <c r="EP441" s="63"/>
      <c r="EQ441" s="63"/>
      <c r="ER441" s="63"/>
      <c r="ES441" s="63"/>
      <c r="ET441" s="63"/>
      <c r="EU441" s="63"/>
      <c r="EV441" s="63"/>
      <c r="EW441" s="63"/>
      <c r="EX441" s="63"/>
      <c r="EY441" s="63"/>
      <c r="EZ441" s="63"/>
      <c r="FA441" s="63"/>
      <c r="FB441" s="63"/>
      <c r="FC441" s="63"/>
      <c r="FD441" s="63"/>
      <c r="FE441" s="63"/>
      <c r="FF441" s="63"/>
      <c r="FG441" s="63"/>
      <c r="FH441" s="63"/>
      <c r="FI441" s="63"/>
      <c r="FJ441" s="63"/>
      <c r="FK441" s="63"/>
      <c r="FL441" s="63"/>
      <c r="FM441" s="63"/>
      <c r="FN441" s="63"/>
      <c r="FO441" s="63"/>
      <c r="FP441" s="63"/>
      <c r="FQ441" s="63"/>
      <c r="FR441" s="63"/>
      <c r="FS441" s="63"/>
      <c r="FT441" s="63"/>
      <c r="FU441" s="63"/>
      <c r="FV441" s="63"/>
      <c r="FW441" s="63"/>
      <c r="FX441" s="63"/>
      <c r="FY441" s="63"/>
      <c r="FZ441" s="63"/>
      <c r="GA441" s="63"/>
      <c r="GB441" s="63"/>
      <c r="GC441" s="63"/>
      <c r="GD441" s="63"/>
      <c r="GE441" s="63"/>
      <c r="GF441" s="63"/>
      <c r="GG441" s="63"/>
      <c r="GH441" s="63"/>
      <c r="GI441" s="63"/>
      <c r="GJ441" s="63"/>
      <c r="GK441" s="63"/>
      <c r="GL441" s="63"/>
      <c r="GM441" s="63"/>
      <c r="GN441" s="63"/>
      <c r="GO441" s="63"/>
      <c r="GP441" s="63"/>
      <c r="GQ441" s="63"/>
      <c r="GR441" s="63"/>
      <c r="GS441" s="63"/>
      <c r="GT441" s="63"/>
      <c r="GU441" s="63"/>
      <c r="GV441" s="63"/>
      <c r="GW441" s="63"/>
      <c r="GX441" s="63"/>
      <c r="GY441" s="63"/>
      <c r="GZ441" s="63"/>
      <c r="HA441" s="63"/>
      <c r="HB441" s="63"/>
      <c r="HC441" s="63"/>
      <c r="HD441" s="63"/>
      <c r="HE441" s="63"/>
      <c r="HF441" s="63"/>
      <c r="HG441" s="63"/>
      <c r="HH441" s="63"/>
      <c r="HI441" s="63"/>
      <c r="HJ441" s="63"/>
      <c r="HK441" s="63"/>
      <c r="HL441" s="63"/>
      <c r="HM441" s="63"/>
      <c r="HN441" s="63"/>
      <c r="HO441" s="63"/>
      <c r="HP441" s="63"/>
      <c r="HQ441" s="63"/>
      <c r="HR441" s="63"/>
      <c r="HS441" s="63"/>
      <c r="HT441" s="63"/>
      <c r="HU441" s="63"/>
      <c r="HV441" s="63"/>
      <c r="HW441" s="63"/>
      <c r="HX441" s="63"/>
      <c r="HY441" s="63"/>
      <c r="HZ441" s="63"/>
      <c r="IA441" s="63"/>
      <c r="IB441" s="63"/>
      <c r="IC441" s="63"/>
      <c r="ID441" s="63"/>
      <c r="IE441" s="63"/>
    </row>
    <row r="442" spans="3:239" ht="15" hidden="1" customHeight="1" outlineLevel="1" x14ac:dyDescent="0.15">
      <c r="C442" t="str">
        <f t="shared" si="135"/>
        <v>R-723</v>
      </c>
      <c r="D442" s="655" t="str">
        <f t="shared" si="136"/>
        <v>R-723</v>
      </c>
      <c r="E442" s="637"/>
      <c r="F442" s="637"/>
      <c r="G442" s="637"/>
      <c r="H442" s="637"/>
      <c r="I442" s="637"/>
      <c r="J442" s="637"/>
      <c r="K442" s="634"/>
      <c r="L442" s="634"/>
      <c r="M442" s="55"/>
      <c r="O442" s="622" t="str">
        <f t="shared" ref="O442:P442" si="193">IF($K$409=$D442,IF($K$410=O$418,IF($K$411=O$419,O316,"-"),"-"),"-")</f>
        <v>-</v>
      </c>
      <c r="P442" s="622" t="str">
        <f t="shared" si="193"/>
        <v>-</v>
      </c>
      <c r="Q442" s="1136" t="str">
        <f t="shared" ref="Q442" si="194">IF($K$409=$D442,IF($K$410=Q$418,IF($K$411=Q$419,Q316,"-"),"-"),"-")</f>
        <v>-</v>
      </c>
      <c r="R442" s="622" t="str">
        <f t="shared" si="139"/>
        <v>-</v>
      </c>
      <c r="S442" s="622" t="str">
        <f t="shared" si="139"/>
        <v>-</v>
      </c>
      <c r="T442" s="622" t="str">
        <f t="shared" si="139"/>
        <v>-</v>
      </c>
      <c r="U442" s="622" t="str">
        <f t="shared" si="139"/>
        <v>-</v>
      </c>
      <c r="W442" s="622" t="str">
        <f t="shared" si="191"/>
        <v>-</v>
      </c>
      <c r="X442" s="622" t="str">
        <f t="shared" si="191"/>
        <v>-</v>
      </c>
      <c r="Y442" s="1136" t="str">
        <f t="shared" si="191"/>
        <v>-</v>
      </c>
      <c r="Z442" s="622" t="str">
        <f t="shared" si="191"/>
        <v>-</v>
      </c>
      <c r="AA442" s="622" t="str">
        <f t="shared" si="191"/>
        <v>-</v>
      </c>
      <c r="AB442" s="622" t="str">
        <f t="shared" si="191"/>
        <v>-</v>
      </c>
      <c r="AC442" s="622" t="str">
        <f t="shared" si="191"/>
        <v>-</v>
      </c>
      <c r="AE442" s="622" t="str">
        <f t="shared" si="192"/>
        <v>-</v>
      </c>
      <c r="AF442" s="622" t="str">
        <f t="shared" si="192"/>
        <v>-</v>
      </c>
      <c r="AG442" s="1136" t="str">
        <f t="shared" si="192"/>
        <v>-</v>
      </c>
      <c r="AH442" s="622" t="str">
        <f t="shared" si="192"/>
        <v>-</v>
      </c>
      <c r="AI442" s="622" t="str">
        <f t="shared" si="192"/>
        <v>-</v>
      </c>
      <c r="AJ442" s="622" t="str">
        <f t="shared" si="192"/>
        <v>-</v>
      </c>
      <c r="AK442" s="622" t="str">
        <f t="shared" si="192"/>
        <v>-</v>
      </c>
      <c r="AL442"/>
      <c r="AM442"/>
      <c r="AN442" s="622" t="str">
        <f t="shared" si="142"/>
        <v>-</v>
      </c>
      <c r="AO442" s="622" t="str">
        <f t="shared" si="143"/>
        <v>-</v>
      </c>
      <c r="AP442" s="1136" t="str">
        <f t="shared" si="144"/>
        <v>-</v>
      </c>
      <c r="AQ442" s="622" t="str">
        <f t="shared" si="145"/>
        <v>-</v>
      </c>
      <c r="AR442" s="622" t="str">
        <f t="shared" si="146"/>
        <v>-</v>
      </c>
      <c r="AS442" s="622" t="str">
        <f t="shared" si="147"/>
        <v>-</v>
      </c>
      <c r="AT442" s="622" t="str">
        <f t="shared" si="148"/>
        <v>-</v>
      </c>
      <c r="BE442"/>
      <c r="BL442"/>
      <c r="BM442"/>
      <c r="BN442"/>
      <c r="BO442"/>
      <c r="ED442" s="63"/>
      <c r="EE442" s="63"/>
      <c r="EF442" s="63"/>
      <c r="EG442" s="63"/>
      <c r="EH442" s="63"/>
      <c r="EI442" s="63"/>
      <c r="EJ442" s="63"/>
      <c r="EK442" s="63"/>
      <c r="EL442" s="63"/>
      <c r="EM442" s="63"/>
      <c r="EN442" s="63"/>
      <c r="EO442" s="63"/>
      <c r="EP442" s="63"/>
      <c r="EQ442" s="63"/>
      <c r="ER442" s="63"/>
      <c r="ES442" s="63"/>
      <c r="ET442" s="63"/>
      <c r="EU442" s="63"/>
      <c r="EV442" s="63"/>
      <c r="EW442" s="63"/>
      <c r="EX442" s="63"/>
      <c r="EY442" s="63"/>
      <c r="EZ442" s="63"/>
      <c r="FA442" s="63"/>
      <c r="FB442" s="63"/>
      <c r="FC442" s="63"/>
      <c r="FD442" s="63"/>
      <c r="FE442" s="63"/>
      <c r="FF442" s="63"/>
      <c r="FG442" s="63"/>
      <c r="FH442" s="63"/>
      <c r="FI442" s="63"/>
      <c r="FJ442" s="63"/>
      <c r="FK442" s="63"/>
      <c r="FL442" s="63"/>
      <c r="FM442" s="63"/>
      <c r="FN442" s="63"/>
      <c r="FO442" s="63"/>
      <c r="FP442" s="63"/>
      <c r="FQ442" s="63"/>
      <c r="FR442" s="63"/>
      <c r="FS442" s="63"/>
      <c r="FT442" s="63"/>
      <c r="FU442" s="63"/>
      <c r="FV442" s="63"/>
      <c r="FW442" s="63"/>
      <c r="FX442" s="63"/>
      <c r="FY442" s="63"/>
      <c r="FZ442" s="63"/>
      <c r="GA442" s="63"/>
      <c r="GB442" s="63"/>
      <c r="GC442" s="63"/>
      <c r="GD442" s="63"/>
      <c r="GE442" s="63"/>
      <c r="GF442" s="63"/>
      <c r="GG442" s="63"/>
      <c r="GH442" s="63"/>
      <c r="GI442" s="63"/>
      <c r="GJ442" s="63"/>
      <c r="GK442" s="63"/>
      <c r="GL442" s="63"/>
      <c r="GM442" s="63"/>
      <c r="GN442" s="63"/>
      <c r="GO442" s="63"/>
      <c r="GP442" s="63"/>
      <c r="GQ442" s="63"/>
      <c r="GR442" s="63"/>
      <c r="GS442" s="63"/>
      <c r="GT442" s="63"/>
      <c r="GU442" s="63"/>
      <c r="GV442" s="63"/>
      <c r="GW442" s="63"/>
      <c r="GX442" s="63"/>
      <c r="GY442" s="63"/>
      <c r="GZ442" s="63"/>
      <c r="HA442" s="63"/>
      <c r="HB442" s="63"/>
      <c r="HC442" s="63"/>
      <c r="HD442" s="63"/>
      <c r="HE442" s="63"/>
      <c r="HF442" s="63"/>
      <c r="HG442" s="63"/>
      <c r="HH442" s="63"/>
      <c r="HI442" s="63"/>
      <c r="HJ442" s="63"/>
      <c r="HK442" s="63"/>
      <c r="HL442" s="63"/>
      <c r="HM442" s="63"/>
      <c r="HN442" s="63"/>
      <c r="HO442" s="63"/>
      <c r="HP442" s="63"/>
      <c r="HQ442" s="63"/>
      <c r="HR442" s="63"/>
      <c r="HS442" s="63"/>
      <c r="HT442" s="63"/>
      <c r="HU442" s="63"/>
      <c r="HV442" s="63"/>
      <c r="HW442" s="63"/>
      <c r="HX442" s="63"/>
      <c r="HY442" s="63"/>
      <c r="HZ442" s="63"/>
      <c r="IA442" s="63"/>
      <c r="IB442" s="63"/>
      <c r="IC442" s="63"/>
      <c r="ID442" s="63"/>
      <c r="IE442" s="63"/>
    </row>
    <row r="443" spans="3:239" ht="15" hidden="1" customHeight="1" outlineLevel="1" x14ac:dyDescent="0.15">
      <c r="C443" t="str">
        <f t="shared" si="135"/>
        <v>R-744  (CO2)</v>
      </c>
      <c r="D443" s="656" t="str">
        <f t="shared" si="136"/>
        <v>R-744  (CO2)</v>
      </c>
      <c r="E443" s="638"/>
      <c r="F443" s="638"/>
      <c r="G443" s="638"/>
      <c r="H443" s="638"/>
      <c r="I443" s="638"/>
      <c r="J443" s="638"/>
      <c r="K443" s="634"/>
      <c r="L443" s="634"/>
      <c r="M443" s="55"/>
      <c r="O443" s="622" t="str">
        <f t="shared" ref="O443:P443" si="195">IF($K$409=$D443,IF($K$410=O$418,IF($K$411=O$419,O317,"-"),"-"),"-")</f>
        <v>-</v>
      </c>
      <c r="P443" s="622" t="str">
        <f t="shared" si="195"/>
        <v>-</v>
      </c>
      <c r="Q443" s="1136" t="str">
        <f t="shared" ref="Q443" si="196">IF($K$409=$D443,IF($K$410=Q$418,IF($K$411=Q$419,Q317,"-"),"-"),"-")</f>
        <v>-</v>
      </c>
      <c r="R443" s="622" t="str">
        <f t="shared" si="139"/>
        <v>-</v>
      </c>
      <c r="S443" s="622" t="str">
        <f t="shared" si="139"/>
        <v>-</v>
      </c>
      <c r="T443" s="622" t="str">
        <f t="shared" si="139"/>
        <v>-</v>
      </c>
      <c r="U443" s="622" t="str">
        <f t="shared" si="139"/>
        <v>-</v>
      </c>
      <c r="W443" s="622" t="str">
        <f t="shared" si="191"/>
        <v>-</v>
      </c>
      <c r="X443" s="622" t="str">
        <f t="shared" si="191"/>
        <v>-</v>
      </c>
      <c r="Y443" s="1136" t="str">
        <f t="shared" si="191"/>
        <v>-</v>
      </c>
      <c r="Z443" s="622" t="str">
        <f t="shared" si="191"/>
        <v>-</v>
      </c>
      <c r="AA443" s="622" t="str">
        <f t="shared" si="191"/>
        <v>-</v>
      </c>
      <c r="AB443" s="622" t="str">
        <f t="shared" si="191"/>
        <v>-</v>
      </c>
      <c r="AC443" s="622" t="str">
        <f t="shared" si="191"/>
        <v>-</v>
      </c>
      <c r="AE443" s="622" t="str">
        <f t="shared" si="192"/>
        <v>-</v>
      </c>
      <c r="AF443" s="622" t="str">
        <f t="shared" si="192"/>
        <v>-</v>
      </c>
      <c r="AG443" s="1136" t="str">
        <f t="shared" si="192"/>
        <v>-</v>
      </c>
      <c r="AH443" s="622" t="str">
        <f t="shared" si="192"/>
        <v>-</v>
      </c>
      <c r="AI443" s="622" t="str">
        <f t="shared" si="192"/>
        <v>-</v>
      </c>
      <c r="AJ443" s="622" t="str">
        <f t="shared" si="192"/>
        <v>-</v>
      </c>
      <c r="AK443" s="622" t="str">
        <f t="shared" si="192"/>
        <v>-</v>
      </c>
      <c r="AL443"/>
      <c r="AM443"/>
      <c r="AN443" s="622" t="str">
        <f t="shared" si="142"/>
        <v>-</v>
      </c>
      <c r="AO443" s="622" t="str">
        <f t="shared" si="143"/>
        <v>-</v>
      </c>
      <c r="AP443" s="1136" t="str">
        <f t="shared" si="144"/>
        <v>-</v>
      </c>
      <c r="AQ443" s="622" t="str">
        <f t="shared" si="145"/>
        <v>-</v>
      </c>
      <c r="AR443" s="622" t="str">
        <f t="shared" si="146"/>
        <v>-</v>
      </c>
      <c r="AS443" s="622" t="str">
        <f t="shared" si="147"/>
        <v>-</v>
      </c>
      <c r="AT443" s="622" t="str">
        <f t="shared" si="148"/>
        <v>-</v>
      </c>
      <c r="BE443"/>
      <c r="BL443"/>
      <c r="BM443"/>
      <c r="BN443"/>
      <c r="BO443"/>
      <c r="ED443" s="63"/>
      <c r="EE443" s="63"/>
      <c r="EF443" s="63"/>
      <c r="EG443" s="63"/>
      <c r="EH443" s="63"/>
      <c r="EI443" s="63"/>
      <c r="EJ443" s="63"/>
      <c r="EK443" s="63"/>
      <c r="EL443" s="63"/>
      <c r="EM443" s="63"/>
      <c r="EN443" s="63"/>
      <c r="EO443" s="63"/>
      <c r="EP443" s="63"/>
      <c r="EQ443" s="63"/>
      <c r="ER443" s="63"/>
      <c r="ES443" s="63"/>
      <c r="ET443" s="63"/>
      <c r="EU443" s="63"/>
      <c r="EV443" s="63"/>
      <c r="EW443" s="63"/>
      <c r="EX443" s="63"/>
      <c r="EY443" s="63"/>
      <c r="EZ443" s="63"/>
      <c r="FA443" s="63"/>
      <c r="FB443" s="63"/>
      <c r="FC443" s="63"/>
      <c r="FD443" s="63"/>
      <c r="FE443" s="63"/>
      <c r="FF443" s="63"/>
      <c r="FG443" s="63"/>
      <c r="FH443" s="63"/>
      <c r="FI443" s="63"/>
      <c r="FJ443" s="63"/>
      <c r="FK443" s="63"/>
      <c r="FL443" s="63"/>
      <c r="FM443" s="63"/>
      <c r="FN443" s="63"/>
      <c r="FO443" s="63"/>
      <c r="FP443" s="63"/>
      <c r="FQ443" s="63"/>
      <c r="FR443" s="63"/>
      <c r="FS443" s="63"/>
      <c r="FT443" s="63"/>
      <c r="FU443" s="63"/>
      <c r="FV443" s="63"/>
      <c r="FW443" s="63"/>
      <c r="FX443" s="63"/>
      <c r="FY443" s="63"/>
      <c r="FZ443" s="63"/>
      <c r="GA443" s="63"/>
      <c r="GB443" s="63"/>
      <c r="GC443" s="63"/>
      <c r="GD443" s="63"/>
      <c r="GE443" s="63"/>
      <c r="GF443" s="63"/>
      <c r="GG443" s="63"/>
      <c r="GH443" s="63"/>
      <c r="GI443" s="63"/>
      <c r="GJ443" s="63"/>
      <c r="GK443" s="63"/>
      <c r="GL443" s="63"/>
      <c r="GM443" s="63"/>
      <c r="GN443" s="63"/>
      <c r="GO443" s="63"/>
      <c r="GP443" s="63"/>
      <c r="GQ443" s="63"/>
      <c r="GR443" s="63"/>
      <c r="GS443" s="63"/>
      <c r="GT443" s="63"/>
      <c r="GU443" s="63"/>
      <c r="GV443" s="63"/>
      <c r="GW443" s="63"/>
      <c r="GX443" s="63"/>
      <c r="GY443" s="63"/>
      <c r="GZ443" s="63"/>
      <c r="HA443" s="63"/>
      <c r="HB443" s="63"/>
      <c r="HC443" s="63"/>
      <c r="HD443" s="63"/>
      <c r="HE443" s="63"/>
      <c r="HF443" s="63"/>
      <c r="HG443" s="63"/>
      <c r="HH443" s="63"/>
      <c r="HI443" s="63"/>
      <c r="HJ443" s="63"/>
      <c r="HK443" s="63"/>
      <c r="HL443" s="63"/>
      <c r="HM443" s="63"/>
      <c r="HN443" s="63"/>
      <c r="HO443" s="63"/>
      <c r="HP443" s="63"/>
      <c r="HQ443" s="63"/>
      <c r="HR443" s="63"/>
      <c r="HS443" s="63"/>
      <c r="HT443" s="63"/>
      <c r="HU443" s="63"/>
      <c r="HV443" s="63"/>
      <c r="HW443" s="63"/>
      <c r="HX443" s="63"/>
      <c r="HY443" s="63"/>
      <c r="HZ443" s="63"/>
      <c r="IA443" s="63"/>
      <c r="IB443" s="63"/>
      <c r="IC443" s="63"/>
      <c r="ID443" s="63"/>
      <c r="IE443" s="63"/>
    </row>
    <row r="444" spans="3:239" ht="15" hidden="1" customHeight="1" outlineLevel="1" x14ac:dyDescent="0.15">
      <c r="C444" t="str">
        <f t="shared" si="135"/>
        <v>R-1270 (Propen)</v>
      </c>
      <c r="D444" s="649" t="str">
        <f t="shared" si="136"/>
        <v>R-1270 (Propen)</v>
      </c>
      <c r="E444" s="651"/>
      <c r="F444" s="651"/>
      <c r="G444" s="651"/>
      <c r="H444" s="651"/>
      <c r="I444" s="651"/>
      <c r="J444" s="651"/>
      <c r="K444" s="634"/>
      <c r="L444" s="634"/>
      <c r="M444" s="55"/>
      <c r="O444" s="622" t="str">
        <f t="shared" ref="O444:P444" si="197">IF($K$409=$D444,IF($K$410=O$418,IF($K$411=O$419,O318,"-"),"-"),"-")</f>
        <v>-</v>
      </c>
      <c r="P444" s="622" t="str">
        <f t="shared" si="197"/>
        <v>-</v>
      </c>
      <c r="Q444" s="1136" t="str">
        <f t="shared" ref="Q444" si="198">IF($K$409=$D444,IF($K$410=Q$418,IF($K$411=Q$419,Q318,"-"),"-"),"-")</f>
        <v>-</v>
      </c>
      <c r="R444" s="622" t="str">
        <f t="shared" si="139"/>
        <v>-</v>
      </c>
      <c r="S444" s="622" t="str">
        <f t="shared" si="139"/>
        <v>-</v>
      </c>
      <c r="T444" s="622" t="str">
        <f t="shared" si="139"/>
        <v>-</v>
      </c>
      <c r="U444" s="622" t="str">
        <f t="shared" si="139"/>
        <v>-</v>
      </c>
      <c r="W444" s="622" t="str">
        <f t="shared" si="191"/>
        <v>-</v>
      </c>
      <c r="X444" s="622" t="str">
        <f t="shared" si="191"/>
        <v>-</v>
      </c>
      <c r="Y444" s="1136" t="str">
        <f t="shared" si="191"/>
        <v>-</v>
      </c>
      <c r="Z444" s="622" t="str">
        <f t="shared" si="191"/>
        <v>-</v>
      </c>
      <c r="AA444" s="622" t="str">
        <f t="shared" si="191"/>
        <v>-</v>
      </c>
      <c r="AB444" s="622" t="str">
        <f t="shared" si="191"/>
        <v>-</v>
      </c>
      <c r="AC444" s="622" t="str">
        <f t="shared" si="191"/>
        <v>-</v>
      </c>
      <c r="AE444" s="622" t="str">
        <f t="shared" si="192"/>
        <v>-</v>
      </c>
      <c r="AF444" s="622" t="str">
        <f t="shared" si="192"/>
        <v>-</v>
      </c>
      <c r="AG444" s="1136" t="str">
        <f t="shared" si="192"/>
        <v>-</v>
      </c>
      <c r="AH444" s="622" t="str">
        <f t="shared" si="192"/>
        <v>-</v>
      </c>
      <c r="AI444" s="622" t="str">
        <f t="shared" si="192"/>
        <v>-</v>
      </c>
      <c r="AJ444" s="622" t="str">
        <f t="shared" si="192"/>
        <v>-</v>
      </c>
      <c r="AK444" s="622" t="str">
        <f t="shared" si="192"/>
        <v>-</v>
      </c>
      <c r="AL444"/>
      <c r="AM444"/>
      <c r="AN444" s="622" t="str">
        <f t="shared" si="142"/>
        <v>-</v>
      </c>
      <c r="AO444" s="622" t="str">
        <f t="shared" si="143"/>
        <v>-</v>
      </c>
      <c r="AP444" s="1136" t="str">
        <f t="shared" si="144"/>
        <v>-</v>
      </c>
      <c r="AQ444" s="622" t="str">
        <f t="shared" si="145"/>
        <v>-</v>
      </c>
      <c r="AR444" s="622" t="str">
        <f t="shared" si="146"/>
        <v>-</v>
      </c>
      <c r="AS444" s="622" t="str">
        <f t="shared" si="147"/>
        <v>-</v>
      </c>
      <c r="AT444" s="622" t="str">
        <f t="shared" si="148"/>
        <v>-</v>
      </c>
      <c r="BE444"/>
      <c r="BL444"/>
      <c r="BM444"/>
      <c r="BN444"/>
      <c r="BO444"/>
      <c r="ED444" s="63"/>
      <c r="EE444" s="63"/>
      <c r="EF444" s="63"/>
      <c r="EG444" s="63"/>
      <c r="EH444" s="63"/>
      <c r="EI444" s="63"/>
      <c r="EJ444" s="63"/>
      <c r="EK444" s="63"/>
      <c r="EL444" s="63"/>
      <c r="EM444" s="63"/>
      <c r="EN444" s="63"/>
      <c r="EO444" s="63"/>
      <c r="EP444" s="63"/>
      <c r="EQ444" s="63"/>
      <c r="ER444" s="63"/>
      <c r="ES444" s="63"/>
      <c r="ET444" s="63"/>
      <c r="EU444" s="63"/>
      <c r="EV444" s="63"/>
      <c r="EW444" s="63"/>
      <c r="EX444" s="63"/>
      <c r="EY444" s="63"/>
      <c r="EZ444" s="63"/>
      <c r="FA444" s="63"/>
      <c r="FB444" s="63"/>
      <c r="FC444" s="63"/>
      <c r="FD444" s="63"/>
      <c r="FE444" s="63"/>
      <c r="FF444" s="63"/>
      <c r="FG444" s="63"/>
      <c r="FH444" s="63"/>
      <c r="FI444" s="63"/>
      <c r="FJ444" s="63"/>
      <c r="FK444" s="63"/>
      <c r="FL444" s="63"/>
      <c r="FM444" s="63"/>
      <c r="FN444" s="63"/>
      <c r="FO444" s="63"/>
      <c r="FP444" s="63"/>
      <c r="FQ444" s="63"/>
      <c r="FR444" s="63"/>
      <c r="FS444" s="63"/>
      <c r="FT444" s="63"/>
      <c r="FU444" s="63"/>
      <c r="FV444" s="63"/>
      <c r="FW444" s="63"/>
      <c r="FX444" s="63"/>
      <c r="FY444" s="63"/>
      <c r="FZ444" s="63"/>
      <c r="GA444" s="63"/>
      <c r="GB444" s="63"/>
      <c r="GC444" s="63"/>
      <c r="GD444" s="63"/>
      <c r="GE444" s="63"/>
      <c r="GF444" s="63"/>
      <c r="GG444" s="63"/>
      <c r="GH444" s="63"/>
      <c r="GI444" s="63"/>
      <c r="GJ444" s="63"/>
      <c r="GK444" s="63"/>
      <c r="GL444" s="63"/>
      <c r="GM444" s="63"/>
      <c r="GN444" s="63"/>
      <c r="GO444" s="63"/>
      <c r="GP444" s="63"/>
      <c r="GQ444" s="63"/>
      <c r="GR444" s="63"/>
      <c r="GS444" s="63"/>
      <c r="GT444" s="63"/>
      <c r="GU444" s="63"/>
      <c r="GV444" s="63"/>
      <c r="GW444" s="63"/>
      <c r="GX444" s="63"/>
      <c r="GY444" s="63"/>
      <c r="GZ444" s="63"/>
      <c r="HA444" s="63"/>
      <c r="HB444" s="63"/>
      <c r="HC444" s="63"/>
      <c r="HD444" s="63"/>
      <c r="HE444" s="63"/>
      <c r="HF444" s="63"/>
      <c r="HG444" s="63"/>
      <c r="HH444" s="63"/>
      <c r="HI444" s="63"/>
      <c r="HJ444" s="63"/>
      <c r="HK444" s="63"/>
      <c r="HL444" s="63"/>
      <c r="HM444" s="63"/>
      <c r="HN444" s="63"/>
      <c r="HO444" s="63"/>
      <c r="HP444" s="63"/>
      <c r="HQ444" s="63"/>
      <c r="HR444" s="63"/>
      <c r="HS444" s="63"/>
      <c r="HT444" s="63"/>
      <c r="HU444" s="63"/>
      <c r="HV444" s="63"/>
      <c r="HW444" s="63"/>
      <c r="HX444" s="63"/>
      <c r="HY444" s="63"/>
      <c r="HZ444" s="63"/>
      <c r="IA444" s="63"/>
      <c r="IB444" s="63"/>
      <c r="IC444" s="63"/>
      <c r="ID444" s="63"/>
      <c r="IE444" s="63"/>
    </row>
    <row r="445" spans="3:239" ht="15" hidden="1" customHeight="1" outlineLevel="1" x14ac:dyDescent="0.15">
      <c r="C445" t="str">
        <f t="shared" si="135"/>
        <v>R-1233zd(E)</v>
      </c>
      <c r="D445" s="632" t="str">
        <f t="shared" si="136"/>
        <v>R-1233zd(E)</v>
      </c>
      <c r="E445" s="633"/>
      <c r="F445" s="633"/>
      <c r="G445" s="633"/>
      <c r="H445" s="633"/>
      <c r="I445" s="633"/>
      <c r="J445" s="633"/>
      <c r="K445" s="634"/>
      <c r="L445" s="634"/>
      <c r="M445" s="55"/>
      <c r="O445" s="622" t="str">
        <f t="shared" ref="O445:P445" si="199">IF($K$409=$D445,IF($K$410=O$418,IF($K$411=O$419,O319,"-"),"-"),"-")</f>
        <v>-</v>
      </c>
      <c r="P445" s="622" t="str">
        <f t="shared" si="199"/>
        <v>-</v>
      </c>
      <c r="Q445" s="1136" t="str">
        <f t="shared" ref="Q445" si="200">IF($K$409=$D445,IF($K$410=Q$418,IF($K$411=Q$419,Q319,"-"),"-"),"-")</f>
        <v>-</v>
      </c>
      <c r="R445" s="622" t="str">
        <f t="shared" si="139"/>
        <v>-</v>
      </c>
      <c r="S445" s="622" t="str">
        <f t="shared" si="139"/>
        <v>-</v>
      </c>
      <c r="T445" s="622" t="str">
        <f t="shared" si="139"/>
        <v>-</v>
      </c>
      <c r="U445" s="622" t="str">
        <f t="shared" si="139"/>
        <v>-</v>
      </c>
      <c r="W445" s="622" t="str">
        <f t="shared" si="191"/>
        <v>-</v>
      </c>
      <c r="X445" s="622" t="str">
        <f t="shared" si="191"/>
        <v>-</v>
      </c>
      <c r="Y445" s="1136" t="str">
        <f t="shared" si="191"/>
        <v>-</v>
      </c>
      <c r="Z445" s="622" t="str">
        <f t="shared" si="191"/>
        <v>-</v>
      </c>
      <c r="AA445" s="622" t="str">
        <f t="shared" si="191"/>
        <v>-</v>
      </c>
      <c r="AB445" s="622" t="str">
        <f t="shared" si="191"/>
        <v>-</v>
      </c>
      <c r="AC445" s="622" t="str">
        <f t="shared" si="191"/>
        <v>-</v>
      </c>
      <c r="AE445" s="622" t="str">
        <f t="shared" si="192"/>
        <v>-</v>
      </c>
      <c r="AF445" s="622" t="str">
        <f t="shared" si="192"/>
        <v>-</v>
      </c>
      <c r="AG445" s="1136" t="str">
        <f t="shared" si="192"/>
        <v>-</v>
      </c>
      <c r="AH445" s="622" t="str">
        <f t="shared" si="192"/>
        <v>-</v>
      </c>
      <c r="AI445" s="622" t="str">
        <f t="shared" si="192"/>
        <v>-</v>
      </c>
      <c r="AJ445" s="622" t="str">
        <f t="shared" si="192"/>
        <v>-</v>
      </c>
      <c r="AK445" s="622" t="str">
        <f t="shared" si="192"/>
        <v>-</v>
      </c>
      <c r="AL445"/>
      <c r="AM445"/>
      <c r="AN445" s="622" t="str">
        <f t="shared" si="142"/>
        <v>-</v>
      </c>
      <c r="AO445" s="622" t="str">
        <f t="shared" si="143"/>
        <v>-</v>
      </c>
      <c r="AP445" s="1136" t="str">
        <f t="shared" si="144"/>
        <v>-</v>
      </c>
      <c r="AQ445" s="622" t="str">
        <f t="shared" si="145"/>
        <v>-</v>
      </c>
      <c r="AR445" s="622" t="str">
        <f t="shared" si="146"/>
        <v>-</v>
      </c>
      <c r="AS445" s="622" t="str">
        <f t="shared" si="147"/>
        <v>-</v>
      </c>
      <c r="AT445" s="622" t="str">
        <f t="shared" si="148"/>
        <v>-</v>
      </c>
      <c r="BE445"/>
      <c r="BL445"/>
      <c r="BM445"/>
      <c r="BN445"/>
      <c r="BO445"/>
      <c r="ED445" s="63"/>
      <c r="EE445" s="63"/>
      <c r="EF445" s="63"/>
      <c r="EG445" s="63"/>
      <c r="EH445" s="63"/>
      <c r="EI445" s="63"/>
      <c r="EJ445" s="63"/>
      <c r="EK445" s="63"/>
      <c r="EL445" s="63"/>
      <c r="EM445" s="63"/>
      <c r="EN445" s="63"/>
      <c r="EO445" s="63"/>
      <c r="EP445" s="63"/>
      <c r="EQ445" s="63"/>
      <c r="ER445" s="63"/>
      <c r="ES445" s="63"/>
      <c r="ET445" s="63"/>
      <c r="EU445" s="63"/>
      <c r="EV445" s="63"/>
      <c r="EW445" s="63"/>
      <c r="EX445" s="63"/>
      <c r="EY445" s="63"/>
      <c r="EZ445" s="63"/>
      <c r="FA445" s="63"/>
      <c r="FB445" s="63"/>
      <c r="FC445" s="63"/>
      <c r="FD445" s="63"/>
      <c r="FE445" s="63"/>
      <c r="FF445" s="63"/>
      <c r="FG445" s="63"/>
      <c r="FH445" s="63"/>
      <c r="FI445" s="63"/>
      <c r="FJ445" s="63"/>
      <c r="FK445" s="63"/>
      <c r="FL445" s="63"/>
      <c r="FM445" s="63"/>
      <c r="FN445" s="63"/>
      <c r="FO445" s="63"/>
      <c r="FP445" s="63"/>
      <c r="FQ445" s="63"/>
      <c r="FR445" s="63"/>
      <c r="FS445" s="63"/>
      <c r="FT445" s="63"/>
      <c r="FU445" s="63"/>
      <c r="FV445" s="63"/>
      <c r="FW445" s="63"/>
      <c r="FX445" s="63"/>
      <c r="FY445" s="63"/>
      <c r="FZ445" s="63"/>
      <c r="GA445" s="63"/>
      <c r="GB445" s="63"/>
      <c r="GC445" s="63"/>
      <c r="GD445" s="63"/>
      <c r="GE445" s="63"/>
      <c r="GF445" s="63"/>
      <c r="GG445" s="63"/>
      <c r="GH445" s="63"/>
      <c r="GI445" s="63"/>
      <c r="GJ445" s="63"/>
      <c r="GK445" s="63"/>
      <c r="GL445" s="63"/>
      <c r="GM445" s="63"/>
      <c r="GN445" s="63"/>
      <c r="GO445" s="63"/>
      <c r="GP445" s="63"/>
      <c r="GQ445" s="63"/>
      <c r="GR445" s="63"/>
      <c r="GS445" s="63"/>
      <c r="GT445" s="63"/>
      <c r="GU445" s="63"/>
      <c r="GV445" s="63"/>
      <c r="GW445" s="63"/>
      <c r="GX445" s="63"/>
      <c r="GY445" s="63"/>
      <c r="GZ445" s="63"/>
      <c r="HA445" s="63"/>
      <c r="HB445" s="63"/>
      <c r="HC445" s="63"/>
      <c r="HD445" s="63"/>
      <c r="HE445" s="63"/>
      <c r="HF445" s="63"/>
      <c r="HG445" s="63"/>
      <c r="HH445" s="63"/>
      <c r="HI445" s="63"/>
      <c r="HJ445" s="63"/>
      <c r="HK445" s="63"/>
      <c r="HL445" s="63"/>
      <c r="HM445" s="63"/>
      <c r="HN445" s="63"/>
      <c r="HO445" s="63"/>
      <c r="HP445" s="63"/>
      <c r="HQ445" s="63"/>
      <c r="HR445" s="63"/>
      <c r="HS445" s="63"/>
      <c r="HT445" s="63"/>
      <c r="HU445" s="63"/>
      <c r="HV445" s="63"/>
      <c r="HW445" s="63"/>
      <c r="HX445" s="63"/>
      <c r="HY445" s="63"/>
      <c r="HZ445" s="63"/>
      <c r="IA445" s="63"/>
      <c r="IB445" s="63"/>
      <c r="IC445" s="63"/>
      <c r="ID445" s="63"/>
      <c r="IE445" s="63"/>
    </row>
    <row r="446" spans="3:239" ht="15" hidden="1" customHeight="1" outlineLevel="1" x14ac:dyDescent="0.15">
      <c r="C446" t="str">
        <f t="shared" si="135"/>
        <v>R-1234ze</v>
      </c>
      <c r="D446" s="632" t="str">
        <f t="shared" si="136"/>
        <v>R-1234ze</v>
      </c>
      <c r="E446" s="633"/>
      <c r="F446" s="633"/>
      <c r="G446" s="633"/>
      <c r="H446" s="633"/>
      <c r="I446" s="633"/>
      <c r="J446" s="633"/>
      <c r="K446" s="634"/>
      <c r="L446" s="634"/>
      <c r="M446" s="55"/>
      <c r="O446" s="622" t="str">
        <f t="shared" ref="O446:P446" si="201">IF($K$409=$D446,IF($K$410=O$418,IF($K$411=O$419,O320,"-"),"-"),"-")</f>
        <v>-</v>
      </c>
      <c r="P446" s="622" t="str">
        <f t="shared" si="201"/>
        <v>-</v>
      </c>
      <c r="Q446" s="1136" t="str">
        <f t="shared" ref="Q446" si="202">IF($K$409=$D446,IF($K$410=Q$418,IF($K$411=Q$419,Q320,"-"),"-"),"-")</f>
        <v>-</v>
      </c>
      <c r="R446" s="622" t="str">
        <f t="shared" si="139"/>
        <v>-</v>
      </c>
      <c r="S446" s="622" t="str">
        <f t="shared" si="139"/>
        <v>-</v>
      </c>
      <c r="T446" s="622" t="str">
        <f t="shared" si="139"/>
        <v>-</v>
      </c>
      <c r="U446" s="622" t="str">
        <f t="shared" si="139"/>
        <v>-</v>
      </c>
      <c r="W446" s="622" t="str">
        <f t="shared" si="191"/>
        <v>-</v>
      </c>
      <c r="X446" s="622" t="str">
        <f t="shared" si="191"/>
        <v>-</v>
      </c>
      <c r="Y446" s="1136" t="str">
        <f t="shared" si="191"/>
        <v>-</v>
      </c>
      <c r="Z446" s="622" t="str">
        <f t="shared" si="191"/>
        <v>-</v>
      </c>
      <c r="AA446" s="622" t="str">
        <f t="shared" si="191"/>
        <v>-</v>
      </c>
      <c r="AB446" s="622" t="str">
        <f t="shared" si="191"/>
        <v>-</v>
      </c>
      <c r="AC446" s="622" t="str">
        <f t="shared" si="191"/>
        <v>-</v>
      </c>
      <c r="AE446" s="622" t="str">
        <f t="shared" si="192"/>
        <v>-</v>
      </c>
      <c r="AF446" s="622" t="str">
        <f t="shared" si="192"/>
        <v>-</v>
      </c>
      <c r="AG446" s="1136" t="str">
        <f t="shared" si="192"/>
        <v>-</v>
      </c>
      <c r="AH446" s="622" t="str">
        <f t="shared" si="192"/>
        <v>-</v>
      </c>
      <c r="AI446" s="622" t="str">
        <f t="shared" si="192"/>
        <v>-</v>
      </c>
      <c r="AJ446" s="622" t="str">
        <f t="shared" si="192"/>
        <v>-</v>
      </c>
      <c r="AK446" s="622" t="str">
        <f t="shared" si="192"/>
        <v>-</v>
      </c>
      <c r="AL446"/>
      <c r="AM446"/>
      <c r="AN446" s="622" t="str">
        <f t="shared" si="142"/>
        <v>-</v>
      </c>
      <c r="AO446" s="622" t="str">
        <f t="shared" si="143"/>
        <v>-</v>
      </c>
      <c r="AP446" s="1136" t="str">
        <f t="shared" si="144"/>
        <v>-</v>
      </c>
      <c r="AQ446" s="622" t="str">
        <f t="shared" si="145"/>
        <v>-</v>
      </c>
      <c r="AR446" s="622" t="str">
        <f t="shared" si="146"/>
        <v>-</v>
      </c>
      <c r="AS446" s="622" t="str">
        <f t="shared" si="147"/>
        <v>-</v>
      </c>
      <c r="AT446" s="622" t="str">
        <f t="shared" si="148"/>
        <v>-</v>
      </c>
      <c r="BE446"/>
      <c r="BL446"/>
      <c r="BM446"/>
      <c r="BN446"/>
      <c r="BO446"/>
      <c r="ED446" s="63"/>
      <c r="EE446" s="63"/>
      <c r="EF446" s="63"/>
      <c r="EG446" s="63"/>
      <c r="EH446" s="63"/>
      <c r="EI446" s="63"/>
      <c r="EJ446" s="63"/>
      <c r="EK446" s="63"/>
      <c r="EL446" s="63"/>
      <c r="EM446" s="63"/>
      <c r="EN446" s="63"/>
      <c r="EO446" s="63"/>
      <c r="EP446" s="63"/>
      <c r="EQ446" s="63"/>
      <c r="ER446" s="63"/>
      <c r="ES446" s="63"/>
      <c r="ET446" s="63"/>
      <c r="EU446" s="63"/>
      <c r="EV446" s="63"/>
      <c r="EW446" s="63"/>
      <c r="EX446" s="63"/>
      <c r="EY446" s="63"/>
      <c r="EZ446" s="63"/>
      <c r="FA446" s="63"/>
      <c r="FB446" s="63"/>
      <c r="FC446" s="63"/>
      <c r="FD446" s="63"/>
      <c r="FE446" s="63"/>
      <c r="FF446" s="63"/>
      <c r="FG446" s="63"/>
      <c r="FH446" s="63"/>
      <c r="FI446" s="63"/>
      <c r="FJ446" s="63"/>
      <c r="FK446" s="63"/>
      <c r="FL446" s="63"/>
      <c r="FM446" s="63"/>
      <c r="FN446" s="63"/>
      <c r="FO446" s="63"/>
      <c r="FP446" s="63"/>
      <c r="FQ446" s="63"/>
      <c r="FR446" s="63"/>
      <c r="FS446" s="63"/>
      <c r="FT446" s="63"/>
      <c r="FU446" s="63"/>
      <c r="FV446" s="63"/>
      <c r="FW446" s="63"/>
      <c r="FX446" s="63"/>
      <c r="FY446" s="63"/>
      <c r="FZ446" s="63"/>
      <c r="GA446" s="63"/>
      <c r="GB446" s="63"/>
      <c r="GC446" s="63"/>
      <c r="GD446" s="63"/>
      <c r="GE446" s="63"/>
      <c r="GF446" s="63"/>
      <c r="GG446" s="63"/>
      <c r="GH446" s="63"/>
      <c r="GI446" s="63"/>
      <c r="GJ446" s="63"/>
      <c r="GK446" s="63"/>
      <c r="GL446" s="63"/>
      <c r="GM446" s="63"/>
      <c r="GN446" s="63"/>
      <c r="GO446" s="63"/>
      <c r="GP446" s="63"/>
      <c r="GQ446" s="63"/>
      <c r="GR446" s="63"/>
      <c r="GS446" s="63"/>
      <c r="GT446" s="63"/>
      <c r="GU446" s="63"/>
      <c r="GV446" s="63"/>
      <c r="GW446" s="63"/>
      <c r="GX446" s="63"/>
      <c r="GY446" s="63"/>
      <c r="GZ446" s="63"/>
      <c r="HA446" s="63"/>
      <c r="HB446" s="63"/>
      <c r="HC446" s="63"/>
      <c r="HD446" s="63"/>
      <c r="HE446" s="63"/>
      <c r="HF446" s="63"/>
      <c r="HG446" s="63"/>
      <c r="HH446" s="63"/>
      <c r="HI446" s="63"/>
      <c r="HJ446" s="63"/>
      <c r="HK446" s="63"/>
      <c r="HL446" s="63"/>
      <c r="HM446" s="63"/>
      <c r="HN446" s="63"/>
      <c r="HO446" s="63"/>
      <c r="HP446" s="63"/>
      <c r="HQ446" s="63"/>
      <c r="HR446" s="63"/>
      <c r="HS446" s="63"/>
      <c r="HT446" s="63"/>
      <c r="HU446" s="63"/>
      <c r="HV446" s="63"/>
      <c r="HW446" s="63"/>
      <c r="HX446" s="63"/>
      <c r="HY446" s="63"/>
      <c r="HZ446" s="63"/>
      <c r="IA446" s="63"/>
      <c r="IB446" s="63"/>
      <c r="IC446" s="63"/>
      <c r="ID446" s="63"/>
      <c r="IE446" s="63"/>
    </row>
    <row r="447" spans="3:239" ht="15" hidden="1" customHeight="1" outlineLevel="1" x14ac:dyDescent="0.15">
      <c r="C447" t="str">
        <f t="shared" si="135"/>
        <v>R-1234yf</v>
      </c>
      <c r="D447" s="632" t="str">
        <f>D322</f>
        <v>R-1336mzz(Z)</v>
      </c>
      <c r="E447" s="633"/>
      <c r="F447" s="633"/>
      <c r="G447" s="633"/>
      <c r="H447" s="633"/>
      <c r="I447" s="633"/>
      <c r="J447" s="633"/>
      <c r="K447" s="634"/>
      <c r="L447" s="634"/>
      <c r="M447" s="27"/>
      <c r="N447" s="27"/>
      <c r="O447" s="622" t="str">
        <f t="shared" ref="O447:P447" si="203">IF($K$409=$D447,IF($K$410=O$418,IF($K$411=O$419,O321,"-"),"-"),"-")</f>
        <v>-</v>
      </c>
      <c r="P447" s="622" t="str">
        <f t="shared" si="203"/>
        <v>-</v>
      </c>
      <c r="Q447" s="1136" t="str">
        <f t="shared" ref="Q447" si="204">IF($K$409=$D447,IF($K$410=Q$418,IF($K$411=Q$419,Q321,"-"),"-"),"-")</f>
        <v>-</v>
      </c>
      <c r="R447" s="622" t="str">
        <f t="shared" si="139"/>
        <v>-</v>
      </c>
      <c r="S447" s="622" t="str">
        <f t="shared" si="139"/>
        <v>-</v>
      </c>
      <c r="T447" s="622" t="str">
        <f t="shared" si="139"/>
        <v>-</v>
      </c>
      <c r="U447" s="622" t="str">
        <f t="shared" si="139"/>
        <v>-</v>
      </c>
      <c r="V447" s="623"/>
      <c r="W447" s="622" t="str">
        <f t="shared" ref="W447:AC447" si="205">IF($K$409=$D447,IF($K$410=W$418,IF($K$411=W$419,W322,"-"),"-"),"-")</f>
        <v>-</v>
      </c>
      <c r="X447" s="622" t="str">
        <f t="shared" si="205"/>
        <v>-</v>
      </c>
      <c r="Y447" s="1136" t="str">
        <f t="shared" si="205"/>
        <v>-</v>
      </c>
      <c r="Z447" s="622" t="str">
        <f t="shared" si="205"/>
        <v>-</v>
      </c>
      <c r="AA447" s="622" t="str">
        <f t="shared" si="205"/>
        <v>-</v>
      </c>
      <c r="AB447" s="622" t="str">
        <f t="shared" si="205"/>
        <v>-</v>
      </c>
      <c r="AC447" s="622" t="str">
        <f t="shared" si="205"/>
        <v>-</v>
      </c>
      <c r="AD447" s="623"/>
      <c r="AE447" s="622" t="str">
        <f t="shared" ref="AE447:AK447" si="206">IF($K$409=$D447,IF($K$410=AE$418,IF($K$411=AE$419,AE322,"-"),"-"),"-")</f>
        <v>-</v>
      </c>
      <c r="AF447" s="622" t="str">
        <f t="shared" si="206"/>
        <v>-</v>
      </c>
      <c r="AG447" s="1136" t="str">
        <f t="shared" si="206"/>
        <v>-</v>
      </c>
      <c r="AH447" s="622" t="str">
        <f t="shared" si="206"/>
        <v>-</v>
      </c>
      <c r="AI447" s="622" t="str">
        <f t="shared" si="206"/>
        <v>-</v>
      </c>
      <c r="AJ447" s="622" t="str">
        <f t="shared" si="206"/>
        <v>-</v>
      </c>
      <c r="AK447" s="622" t="str">
        <f t="shared" si="206"/>
        <v>-</v>
      </c>
      <c r="AL447"/>
      <c r="AM447"/>
      <c r="AN447" s="622" t="str">
        <f t="shared" si="142"/>
        <v>-</v>
      </c>
      <c r="AO447" s="622" t="str">
        <f t="shared" si="143"/>
        <v>-</v>
      </c>
      <c r="AP447" s="1136" t="str">
        <f t="shared" si="144"/>
        <v>-</v>
      </c>
      <c r="AQ447" s="622" t="str">
        <f t="shared" si="145"/>
        <v>-</v>
      </c>
      <c r="AR447" s="622" t="str">
        <f t="shared" si="146"/>
        <v>-</v>
      </c>
      <c r="AS447" s="622" t="str">
        <f t="shared" si="147"/>
        <v>-</v>
      </c>
      <c r="AT447" s="622" t="str">
        <f t="shared" si="148"/>
        <v>-</v>
      </c>
      <c r="BE447"/>
      <c r="BL447"/>
      <c r="BM447"/>
      <c r="BN447"/>
      <c r="BO447"/>
      <c r="ED447" s="63"/>
      <c r="EE447" s="63"/>
      <c r="EF447" s="63"/>
      <c r="EG447" s="63"/>
      <c r="EH447" s="63"/>
      <c r="EI447" s="63"/>
      <c r="EJ447" s="63"/>
      <c r="EK447" s="63"/>
      <c r="EL447" s="63"/>
      <c r="EM447" s="63"/>
      <c r="EN447" s="63"/>
      <c r="EO447" s="63"/>
      <c r="EP447" s="63"/>
      <c r="EQ447" s="63"/>
      <c r="ER447" s="63"/>
      <c r="ES447" s="63"/>
      <c r="ET447" s="63"/>
      <c r="EU447" s="63"/>
      <c r="EV447" s="63"/>
      <c r="EW447" s="63"/>
      <c r="EX447" s="63"/>
      <c r="EY447" s="63"/>
      <c r="EZ447" s="63"/>
      <c r="FA447" s="63"/>
      <c r="FB447" s="63"/>
      <c r="FC447" s="63"/>
      <c r="FD447" s="63"/>
      <c r="FE447" s="63"/>
      <c r="FF447" s="63"/>
      <c r="FG447" s="63"/>
      <c r="FH447" s="63"/>
      <c r="FI447" s="63"/>
      <c r="FJ447" s="63"/>
      <c r="FK447" s="63"/>
      <c r="FL447" s="63"/>
      <c r="FM447" s="63"/>
      <c r="FN447" s="63"/>
      <c r="FO447" s="63"/>
      <c r="FP447" s="63"/>
      <c r="FQ447" s="63"/>
      <c r="FR447" s="63"/>
      <c r="FS447" s="63"/>
      <c r="FT447" s="63"/>
      <c r="FU447" s="63"/>
      <c r="FV447" s="63"/>
      <c r="FW447" s="63"/>
      <c r="FX447" s="63"/>
      <c r="FY447" s="63"/>
      <c r="FZ447" s="63"/>
      <c r="GA447" s="63"/>
      <c r="GB447" s="63"/>
      <c r="GC447" s="63"/>
      <c r="GD447" s="63"/>
      <c r="GE447" s="63"/>
      <c r="GF447" s="63"/>
      <c r="GG447" s="63"/>
      <c r="GH447" s="63"/>
      <c r="GI447" s="63"/>
      <c r="GJ447" s="63"/>
      <c r="GK447" s="63"/>
      <c r="GL447" s="63"/>
      <c r="GM447" s="63"/>
      <c r="GN447" s="63"/>
      <c r="GO447" s="63"/>
      <c r="GP447" s="63"/>
      <c r="GQ447" s="63"/>
      <c r="GR447" s="63"/>
      <c r="GS447" s="63"/>
      <c r="GT447" s="63"/>
      <c r="GU447" s="63"/>
      <c r="GV447" s="63"/>
      <c r="GW447" s="63"/>
      <c r="GX447" s="63"/>
      <c r="GY447" s="63"/>
      <c r="GZ447" s="63"/>
      <c r="HA447" s="63"/>
      <c r="HB447" s="63"/>
      <c r="HC447" s="63"/>
      <c r="HD447" s="63"/>
      <c r="HE447" s="63"/>
      <c r="HF447" s="63"/>
      <c r="HG447" s="63"/>
      <c r="HH447" s="63"/>
      <c r="HI447" s="63"/>
      <c r="HJ447" s="63"/>
      <c r="HK447" s="63"/>
      <c r="HL447" s="63"/>
      <c r="HM447" s="63"/>
      <c r="HN447" s="63"/>
      <c r="HO447" s="63"/>
      <c r="HP447" s="63"/>
      <c r="HQ447" s="63"/>
      <c r="HR447" s="63"/>
      <c r="HS447" s="63"/>
      <c r="HT447" s="63"/>
      <c r="HU447" s="63"/>
      <c r="HV447" s="63"/>
      <c r="HW447" s="63"/>
      <c r="HX447" s="63"/>
      <c r="HY447" s="63"/>
      <c r="HZ447" s="63"/>
      <c r="IA447" s="63"/>
      <c r="IB447" s="63"/>
      <c r="IC447" s="63"/>
      <c r="ID447" s="63"/>
      <c r="IE447" s="63"/>
    </row>
    <row r="448" spans="3:239" ht="18" hidden="1" customHeight="1" outlineLevel="1" x14ac:dyDescent="0.15">
      <c r="D448"/>
      <c r="AL448"/>
      <c r="AM448"/>
      <c r="BE448"/>
      <c r="BL448"/>
      <c r="BM448"/>
      <c r="BN448"/>
      <c r="BO448"/>
      <c r="ED448" s="63"/>
      <c r="EE448" s="63"/>
      <c r="EF448" s="63"/>
      <c r="EG448" s="63"/>
      <c r="EH448" s="63"/>
      <c r="EI448" s="63"/>
      <c r="EJ448" s="63"/>
      <c r="EK448" s="63"/>
      <c r="EL448" s="63"/>
      <c r="EM448" s="63"/>
      <c r="EN448" s="63"/>
      <c r="EO448" s="63"/>
      <c r="EP448" s="63"/>
      <c r="EQ448" s="63"/>
      <c r="ER448" s="63"/>
      <c r="ES448" s="63"/>
      <c r="ET448" s="63"/>
      <c r="EU448" s="63"/>
      <c r="EV448" s="63"/>
      <c r="EW448" s="63"/>
      <c r="EX448" s="63"/>
      <c r="EY448" s="63"/>
      <c r="EZ448" s="63"/>
      <c r="FA448" s="63"/>
      <c r="FB448" s="63"/>
      <c r="FC448" s="63"/>
      <c r="FD448" s="63"/>
      <c r="FE448" s="63"/>
      <c r="FF448" s="63"/>
      <c r="FG448" s="63"/>
      <c r="FH448" s="63"/>
      <c r="FI448" s="63"/>
      <c r="FJ448" s="63"/>
      <c r="FK448" s="63"/>
      <c r="FL448" s="63"/>
      <c r="FM448" s="63"/>
      <c r="FN448" s="63"/>
      <c r="FO448" s="63"/>
      <c r="FP448" s="63"/>
      <c r="FQ448" s="63"/>
      <c r="FR448" s="63"/>
      <c r="FS448" s="63"/>
      <c r="FT448" s="63"/>
      <c r="FU448" s="63"/>
      <c r="FV448" s="63"/>
      <c r="FW448" s="63"/>
      <c r="FX448" s="63"/>
      <c r="FY448" s="63"/>
      <c r="FZ448" s="63"/>
      <c r="GA448" s="63"/>
      <c r="GB448" s="63"/>
      <c r="GC448" s="63"/>
      <c r="GD448" s="63"/>
      <c r="GE448" s="63"/>
      <c r="GF448" s="63"/>
      <c r="GG448" s="63"/>
      <c r="GH448" s="63"/>
      <c r="GI448" s="63"/>
      <c r="GJ448" s="63"/>
      <c r="GK448" s="63"/>
      <c r="GL448" s="63"/>
      <c r="GM448" s="63"/>
      <c r="GN448" s="63"/>
      <c r="GO448" s="63"/>
      <c r="GP448" s="63"/>
      <c r="GQ448" s="63"/>
      <c r="GR448" s="63"/>
      <c r="GS448" s="63"/>
      <c r="GT448" s="63"/>
      <c r="GU448" s="63"/>
      <c r="GV448" s="63"/>
      <c r="GW448" s="63"/>
      <c r="GX448" s="63"/>
      <c r="GY448" s="63"/>
      <c r="GZ448" s="63"/>
      <c r="HA448" s="63"/>
      <c r="HB448" s="63"/>
      <c r="HC448" s="63"/>
      <c r="HD448" s="63"/>
      <c r="HE448" s="63"/>
      <c r="HF448" s="63"/>
      <c r="HG448" s="63"/>
      <c r="HH448" s="63"/>
      <c r="HI448" s="63"/>
      <c r="HJ448" s="63"/>
      <c r="HK448" s="63"/>
      <c r="HL448" s="63"/>
      <c r="HM448" s="63"/>
      <c r="HN448" s="63"/>
      <c r="HO448" s="63"/>
      <c r="HP448" s="63"/>
      <c r="HQ448" s="63"/>
      <c r="HR448" s="63"/>
      <c r="HS448" s="63"/>
      <c r="HT448" s="63"/>
      <c r="HU448" s="63"/>
      <c r="HV448" s="63"/>
      <c r="HW448" s="63"/>
      <c r="HX448" s="63"/>
      <c r="HY448" s="63"/>
      <c r="HZ448" s="63"/>
      <c r="IA448" s="63"/>
      <c r="IB448" s="63"/>
      <c r="IC448" s="63"/>
      <c r="ID448" s="63"/>
      <c r="IE448" s="63"/>
    </row>
    <row r="449" spans="4:239" ht="17" hidden="1" customHeight="1" outlineLevel="1" x14ac:dyDescent="0.15">
      <c r="ED449" s="63"/>
      <c r="EE449" s="63"/>
      <c r="EF449" s="63"/>
      <c r="EG449" s="63"/>
      <c r="EH449" s="63"/>
      <c r="EI449" s="63"/>
      <c r="EJ449" s="63"/>
      <c r="EK449" s="63"/>
      <c r="EL449" s="63"/>
      <c r="EM449" s="63"/>
      <c r="EN449" s="63"/>
      <c r="EO449" s="63"/>
      <c r="EP449" s="63"/>
      <c r="EQ449" s="63"/>
      <c r="ER449" s="63"/>
      <c r="ES449" s="63"/>
      <c r="ET449" s="63"/>
      <c r="EU449" s="63"/>
      <c r="EV449" s="63"/>
      <c r="EW449" s="63"/>
      <c r="EX449" s="63"/>
      <c r="EY449" s="63"/>
      <c r="EZ449" s="63"/>
      <c r="FA449" s="63"/>
      <c r="FB449" s="63"/>
      <c r="FC449" s="63"/>
      <c r="FD449" s="63"/>
      <c r="FE449" s="63"/>
      <c r="FF449" s="63"/>
      <c r="FG449" s="63"/>
      <c r="FH449" s="63"/>
      <c r="FI449" s="63"/>
      <c r="FJ449" s="63"/>
      <c r="FK449" s="63"/>
      <c r="FL449" s="63"/>
      <c r="FM449" s="63"/>
      <c r="FN449" s="63"/>
      <c r="FO449" s="63"/>
      <c r="FP449" s="63"/>
      <c r="FQ449" s="63"/>
      <c r="FR449" s="63"/>
      <c r="FS449" s="63"/>
      <c r="FT449" s="63"/>
      <c r="FU449" s="63"/>
      <c r="FV449" s="63"/>
      <c r="FW449" s="63"/>
      <c r="FX449" s="63"/>
      <c r="FY449" s="63"/>
      <c r="FZ449" s="63"/>
      <c r="GA449" s="63"/>
      <c r="GB449" s="63"/>
      <c r="GC449" s="63"/>
      <c r="GD449" s="63"/>
      <c r="GE449" s="63"/>
      <c r="GF449" s="63"/>
      <c r="GG449" s="63"/>
      <c r="GH449" s="63"/>
      <c r="GI449" s="63"/>
      <c r="GJ449" s="63"/>
      <c r="GK449" s="63"/>
      <c r="GL449" s="63"/>
      <c r="GM449" s="63"/>
      <c r="GN449" s="63"/>
      <c r="GO449" s="63"/>
      <c r="GP449" s="63"/>
      <c r="GQ449" s="63"/>
      <c r="GR449" s="63"/>
      <c r="GS449" s="63"/>
      <c r="GT449" s="63"/>
      <c r="GU449" s="63"/>
      <c r="GV449" s="63"/>
      <c r="GW449" s="63"/>
      <c r="GX449" s="63"/>
      <c r="GY449" s="63"/>
      <c r="GZ449" s="63"/>
      <c r="HA449" s="63"/>
      <c r="HB449" s="63"/>
      <c r="HC449" s="63"/>
      <c r="HD449" s="63"/>
      <c r="HE449" s="63"/>
      <c r="HF449" s="63"/>
      <c r="HG449" s="63"/>
      <c r="HH449" s="63"/>
      <c r="HI449" s="63"/>
      <c r="HJ449" s="63"/>
      <c r="HK449" s="63"/>
      <c r="HL449" s="63"/>
      <c r="HM449" s="63"/>
      <c r="HN449" s="63"/>
      <c r="HO449" s="63"/>
      <c r="HP449" s="63"/>
      <c r="HQ449" s="63"/>
      <c r="HR449" s="63"/>
      <c r="HS449" s="63"/>
      <c r="HT449" s="63"/>
      <c r="HU449" s="63"/>
      <c r="HV449" s="63"/>
      <c r="HW449" s="63"/>
      <c r="HX449" s="63"/>
      <c r="HY449" s="63"/>
      <c r="HZ449" s="63"/>
      <c r="IA449" s="63"/>
      <c r="IB449" s="63"/>
      <c r="IC449" s="63"/>
      <c r="ID449" s="63"/>
      <c r="IE449" s="63"/>
    </row>
    <row r="450" spans="4:239" ht="17" hidden="1" customHeight="1" outlineLevel="1" x14ac:dyDescent="0.15">
      <c r="D450" s="367" t="s">
        <v>55</v>
      </c>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4"/>
      <c r="AM450" s="64"/>
      <c r="AN450" s="63"/>
      <c r="AQ450" s="63"/>
      <c r="AR450" s="63"/>
      <c r="AS450" s="63"/>
      <c r="AT450" s="63"/>
      <c r="AU450" s="63"/>
      <c r="AV450" s="63"/>
      <c r="AW450" s="63"/>
      <c r="AX450" s="63"/>
      <c r="AY450" s="63"/>
      <c r="AZ450" s="63"/>
      <c r="BA450" s="63"/>
      <c r="BB450" s="63"/>
      <c r="BC450" s="63"/>
      <c r="BD450" s="63"/>
      <c r="BE450" s="64"/>
      <c r="BF450" s="63"/>
      <c r="ED450" s="63"/>
      <c r="EE450" s="63"/>
      <c r="EF450" s="63"/>
      <c r="EG450" s="63"/>
      <c r="EH450" s="63"/>
      <c r="EI450" s="63"/>
      <c r="EJ450" s="63"/>
      <c r="EK450" s="63"/>
      <c r="EL450" s="63"/>
      <c r="EM450" s="63"/>
      <c r="EN450" s="63"/>
      <c r="EO450" s="63"/>
      <c r="EP450" s="63"/>
      <c r="EQ450" s="63"/>
      <c r="ER450" s="63"/>
      <c r="ES450" s="63"/>
      <c r="ET450" s="63"/>
      <c r="EU450" s="63"/>
      <c r="EV450" s="63"/>
      <c r="EW450" s="63"/>
      <c r="EX450" s="63"/>
      <c r="EY450" s="63"/>
      <c r="EZ450" s="63"/>
      <c r="FA450" s="63"/>
      <c r="FB450" s="63"/>
      <c r="FC450" s="63"/>
      <c r="FD450" s="63"/>
      <c r="FE450" s="63"/>
      <c r="FF450" s="63"/>
      <c r="FG450" s="63"/>
      <c r="FH450" s="63"/>
      <c r="FI450" s="63"/>
      <c r="FJ450" s="63"/>
      <c r="FK450" s="63"/>
      <c r="FL450" s="63"/>
      <c r="FM450" s="63"/>
      <c r="FN450" s="63"/>
      <c r="FO450" s="63"/>
      <c r="FP450" s="63"/>
      <c r="FQ450" s="63"/>
      <c r="FR450" s="63"/>
      <c r="FS450" s="63"/>
      <c r="FT450" s="63"/>
      <c r="FU450" s="63"/>
      <c r="FV450" s="63"/>
      <c r="FW450" s="63"/>
      <c r="FX450" s="63"/>
      <c r="FY450" s="63"/>
      <c r="FZ450" s="63"/>
      <c r="GA450" s="63"/>
      <c r="GB450" s="63"/>
      <c r="GC450" s="63"/>
      <c r="GD450" s="63"/>
      <c r="GE450" s="63"/>
      <c r="GF450" s="63"/>
      <c r="GG450" s="63"/>
      <c r="GH450" s="63"/>
      <c r="GI450" s="63"/>
      <c r="GJ450" s="63"/>
      <c r="GK450" s="63"/>
      <c r="GL450" s="63"/>
      <c r="GM450" s="63"/>
      <c r="GN450" s="63"/>
      <c r="GO450" s="63"/>
      <c r="GP450" s="63"/>
      <c r="GQ450" s="63"/>
      <c r="GR450" s="63"/>
      <c r="GS450" s="63"/>
      <c r="GT450" s="63"/>
      <c r="GU450" s="63"/>
      <c r="GV450" s="63"/>
      <c r="GW450" s="63"/>
      <c r="GX450" s="63"/>
      <c r="GY450" s="63"/>
      <c r="GZ450" s="63"/>
      <c r="HA450" s="63"/>
      <c r="HB450" s="63"/>
      <c r="HC450" s="63"/>
      <c r="HD450" s="63"/>
      <c r="HE450" s="63"/>
      <c r="HF450" s="63"/>
      <c r="HG450" s="63"/>
      <c r="HH450" s="63"/>
      <c r="HI450" s="63"/>
      <c r="HJ450" s="63"/>
      <c r="HK450" s="63"/>
      <c r="HL450" s="63"/>
      <c r="HM450" s="63"/>
      <c r="HN450" s="63"/>
      <c r="HO450" s="63"/>
      <c r="HP450" s="63"/>
      <c r="HQ450" s="63"/>
      <c r="HR450" s="63"/>
      <c r="HS450" s="63"/>
      <c r="HT450" s="63"/>
      <c r="HU450" s="63"/>
      <c r="HV450" s="63"/>
      <c r="HW450" s="63"/>
      <c r="HX450" s="63"/>
      <c r="HY450" s="63"/>
      <c r="HZ450" s="63"/>
      <c r="IA450" s="63"/>
      <c r="IB450" s="63"/>
      <c r="IC450" s="63"/>
      <c r="ID450" s="63"/>
      <c r="IE450" s="63"/>
    </row>
    <row r="451" spans="4:239" ht="17" hidden="1" customHeight="1" outlineLevel="1" x14ac:dyDescent="0.15">
      <c r="D451" s="428" t="str">
        <f>X!$C$227</f>
        <v>Autocisterna</v>
      </c>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65"/>
      <c r="AM451" s="65"/>
      <c r="AN451" s="34"/>
      <c r="AQ451" s="34"/>
      <c r="AR451" s="34"/>
      <c r="AS451" s="34"/>
      <c r="AT451" s="34"/>
      <c r="AU451" s="34"/>
      <c r="AV451" s="34"/>
      <c r="AW451" s="34"/>
      <c r="AX451" s="34"/>
      <c r="AY451" s="34"/>
      <c r="AZ451" s="34"/>
      <c r="BA451" s="34"/>
      <c r="BB451" s="34"/>
      <c r="BC451" s="34"/>
      <c r="BD451" s="34"/>
      <c r="BE451" s="65"/>
      <c r="BF451" s="34"/>
      <c r="ED451" s="63"/>
      <c r="EE451" s="63"/>
      <c r="EF451" s="63"/>
      <c r="EG451" s="63"/>
      <c r="EH451" s="63"/>
      <c r="EI451" s="63"/>
      <c r="EJ451" s="63"/>
      <c r="EK451" s="63"/>
      <c r="EL451" s="63"/>
      <c r="EM451" s="63"/>
      <c r="EN451" s="63"/>
      <c r="EO451" s="63"/>
      <c r="EP451" s="63"/>
      <c r="EQ451" s="63"/>
      <c r="ER451" s="63"/>
      <c r="ES451" s="63"/>
      <c r="ET451" s="63"/>
      <c r="EU451" s="63"/>
      <c r="EV451" s="63"/>
      <c r="EW451" s="63"/>
      <c r="EX451" s="63"/>
      <c r="EY451" s="63"/>
      <c r="EZ451" s="63"/>
      <c r="FA451" s="63"/>
      <c r="FB451" s="63"/>
      <c r="FC451" s="63"/>
      <c r="FD451" s="63"/>
      <c r="FE451" s="63"/>
      <c r="FF451" s="63"/>
      <c r="FG451" s="63"/>
      <c r="FH451" s="63"/>
      <c r="FI451" s="63"/>
      <c r="FJ451" s="63"/>
      <c r="FK451" s="63"/>
      <c r="FL451" s="63"/>
      <c r="FM451" s="63"/>
      <c r="FN451" s="63"/>
      <c r="FO451" s="63"/>
      <c r="FP451" s="63"/>
      <c r="FQ451" s="63"/>
      <c r="FR451" s="63"/>
      <c r="FS451" s="63"/>
      <c r="FT451" s="63"/>
      <c r="FU451" s="63"/>
      <c r="FV451" s="63"/>
      <c r="FW451" s="63"/>
      <c r="FX451" s="63"/>
      <c r="FY451" s="63"/>
      <c r="FZ451" s="63"/>
      <c r="GA451" s="63"/>
      <c r="GB451" s="63"/>
      <c r="GC451" s="63"/>
      <c r="GD451" s="63"/>
      <c r="GE451" s="63"/>
      <c r="GF451" s="63"/>
      <c r="GG451" s="63"/>
      <c r="GH451" s="63"/>
      <c r="GI451" s="63"/>
      <c r="GJ451" s="63"/>
      <c r="GK451" s="63"/>
      <c r="GL451" s="63"/>
      <c r="GM451" s="63"/>
      <c r="GN451" s="63"/>
      <c r="GO451" s="63"/>
      <c r="GP451" s="63"/>
      <c r="GQ451" s="63"/>
      <c r="GR451" s="63"/>
      <c r="GS451" s="63"/>
      <c r="GT451" s="63"/>
      <c r="GU451" s="63"/>
      <c r="GV451" s="63"/>
      <c r="GW451" s="63"/>
      <c r="GX451" s="63"/>
      <c r="GY451" s="63"/>
      <c r="GZ451" s="63"/>
      <c r="HA451" s="63"/>
      <c r="HB451" s="63"/>
      <c r="HC451" s="63"/>
      <c r="HD451" s="63"/>
      <c r="HE451" s="63"/>
      <c r="HF451" s="63"/>
      <c r="HG451" s="63"/>
      <c r="HH451" s="63"/>
      <c r="HI451" s="63"/>
      <c r="HJ451" s="63"/>
      <c r="HK451" s="63"/>
      <c r="HL451" s="63"/>
      <c r="HM451" s="63"/>
      <c r="HN451" s="63"/>
      <c r="HO451" s="63"/>
      <c r="HP451" s="63"/>
      <c r="HQ451" s="63"/>
      <c r="HR451" s="63"/>
      <c r="HS451" s="63"/>
      <c r="HT451" s="63"/>
      <c r="HU451" s="63"/>
      <c r="HV451" s="63"/>
      <c r="HW451" s="63"/>
      <c r="HX451" s="63"/>
      <c r="HY451" s="63"/>
      <c r="HZ451" s="63"/>
      <c r="IA451" s="63"/>
      <c r="IB451" s="63"/>
      <c r="IC451" s="63"/>
      <c r="ID451" s="63"/>
      <c r="IE451" s="63"/>
    </row>
    <row r="452" spans="4:239" ht="17" hidden="1" customHeight="1" outlineLevel="1" x14ac:dyDescent="0.15">
      <c r="D452" s="427" t="str">
        <f>X!$C$111</f>
        <v>Franchi</v>
      </c>
      <c r="E452" s="66"/>
      <c r="F452" s="66"/>
      <c r="G452" s="66"/>
      <c r="H452" s="66"/>
      <c r="I452" s="66"/>
      <c r="J452" s="66"/>
      <c r="K452" s="66"/>
      <c r="L452" s="66"/>
      <c r="M452" s="66"/>
      <c r="N452" s="66"/>
      <c r="O452" s="66"/>
      <c r="P452" s="66"/>
      <c r="Q452" s="66"/>
      <c r="R452" s="66"/>
      <c r="S452" s="66"/>
      <c r="T452" s="66"/>
      <c r="U452" s="66"/>
      <c r="V452" s="66"/>
      <c r="W452" s="66"/>
      <c r="X452" s="66"/>
      <c r="Y452" s="66"/>
      <c r="Z452" s="66"/>
      <c r="AA452" s="66"/>
      <c r="AB452" s="66"/>
      <c r="AC452" s="66"/>
      <c r="AD452" s="66"/>
      <c r="AE452" s="66"/>
      <c r="AF452" s="66"/>
      <c r="AG452" s="66"/>
      <c r="AH452" s="66"/>
      <c r="AI452" s="66"/>
      <c r="AJ452" s="66"/>
      <c r="AK452" s="66"/>
      <c r="AL452" s="67"/>
      <c r="AM452" s="67"/>
      <c r="AN452" s="66"/>
      <c r="AQ452" s="66"/>
      <c r="AR452" s="66"/>
      <c r="AS452" s="66"/>
      <c r="AT452" s="66"/>
      <c r="AU452" s="66"/>
      <c r="AV452" s="66"/>
      <c r="AW452" s="66"/>
      <c r="AX452" s="66"/>
      <c r="AY452" s="66"/>
      <c r="AZ452" s="66"/>
      <c r="BA452" s="66"/>
      <c r="BB452" s="66"/>
      <c r="BC452" s="66"/>
      <c r="BD452" s="66"/>
      <c r="BE452" s="67"/>
      <c r="BF452" s="66"/>
      <c r="ED452" s="63"/>
      <c r="EE452" s="63"/>
      <c r="EF452" s="63"/>
      <c r="EG452" s="63"/>
      <c r="EH452" s="63"/>
      <c r="EI452" s="63"/>
      <c r="EJ452" s="63"/>
      <c r="EK452" s="63"/>
      <c r="EL452" s="63"/>
      <c r="EM452" s="63"/>
      <c r="EN452" s="63"/>
      <c r="EO452" s="63"/>
      <c r="EP452" s="63"/>
      <c r="EQ452" s="63"/>
      <c r="ER452" s="63"/>
      <c r="ES452" s="63"/>
      <c r="ET452" s="63"/>
      <c r="EU452" s="63"/>
      <c r="EV452" s="63"/>
      <c r="EW452" s="63"/>
      <c r="EX452" s="63"/>
      <c r="EY452" s="63"/>
      <c r="EZ452" s="63"/>
      <c r="FA452" s="63"/>
      <c r="FB452" s="63"/>
      <c r="FC452" s="63"/>
      <c r="FD452" s="63"/>
      <c r="FE452" s="63"/>
      <c r="FF452" s="63"/>
      <c r="FG452" s="63"/>
      <c r="FH452" s="63"/>
      <c r="FI452" s="63"/>
      <c r="FJ452" s="63"/>
      <c r="FK452" s="63"/>
      <c r="FL452" s="63"/>
      <c r="FM452" s="63"/>
      <c r="FN452" s="63"/>
      <c r="FO452" s="63"/>
      <c r="FP452" s="63"/>
      <c r="FQ452" s="63"/>
      <c r="FR452" s="63"/>
      <c r="FS452" s="63"/>
      <c r="FT452" s="63"/>
      <c r="FU452" s="63"/>
      <c r="FV452" s="63"/>
      <c r="FW452" s="63"/>
      <c r="FX452" s="63"/>
      <c r="FY452" s="63"/>
      <c r="FZ452" s="63"/>
      <c r="GA452" s="63"/>
      <c r="GB452" s="63"/>
      <c r="GC452" s="63"/>
      <c r="GD452" s="63"/>
      <c r="GE452" s="63"/>
      <c r="GF452" s="63"/>
      <c r="GG452" s="63"/>
      <c r="GH452" s="63"/>
      <c r="GI452" s="63"/>
      <c r="GJ452" s="63"/>
      <c r="GK452" s="63"/>
      <c r="GL452" s="63"/>
      <c r="GM452" s="63"/>
      <c r="GN452" s="63"/>
      <c r="GO452" s="63"/>
      <c r="GP452" s="63"/>
      <c r="GQ452" s="63"/>
      <c r="GR452" s="63"/>
      <c r="GS452" s="63"/>
      <c r="GT452" s="63"/>
      <c r="GU452" s="63"/>
      <c r="GV452" s="63"/>
      <c r="GW452" s="63"/>
      <c r="GX452" s="63"/>
      <c r="GY452" s="63"/>
      <c r="GZ452" s="63"/>
      <c r="HA452" s="63"/>
      <c r="HB452" s="63"/>
      <c r="HC452" s="63"/>
      <c r="HD452" s="63"/>
      <c r="HE452" s="63"/>
      <c r="HF452" s="63"/>
      <c r="HG452" s="63"/>
      <c r="HH452" s="63"/>
      <c r="HI452" s="63"/>
      <c r="HJ452" s="63"/>
      <c r="HK452" s="63"/>
      <c r="HL452" s="63"/>
      <c r="HM452" s="63"/>
      <c r="HN452" s="63"/>
      <c r="HO452" s="63"/>
      <c r="HP452" s="63"/>
      <c r="HQ452" s="63"/>
      <c r="HR452" s="63"/>
      <c r="HS452" s="63"/>
      <c r="HT452" s="63"/>
      <c r="HU452" s="63"/>
      <c r="HV452" s="63"/>
      <c r="HW452" s="63"/>
      <c r="HX452" s="63"/>
      <c r="HY452" s="63"/>
      <c r="HZ452" s="63"/>
      <c r="IA452" s="63"/>
      <c r="IB452" s="63"/>
      <c r="IC452" s="63"/>
      <c r="ID452" s="63"/>
      <c r="IE452" s="63"/>
    </row>
    <row r="453" spans="4:239" ht="17" hidden="1" customHeight="1" outlineLevel="1" x14ac:dyDescent="0.15">
      <c r="ED453" s="63"/>
      <c r="EE453" s="63"/>
      <c r="EF453" s="63"/>
      <c r="EG453" s="63"/>
      <c r="EH453" s="63"/>
      <c r="EI453" s="63"/>
      <c r="EJ453" s="63"/>
      <c r="EK453" s="63"/>
      <c r="EL453" s="63"/>
      <c r="EM453" s="63"/>
      <c r="EN453" s="63"/>
      <c r="EO453" s="63"/>
      <c r="EP453" s="63"/>
      <c r="EQ453" s="63"/>
      <c r="ER453" s="63"/>
      <c r="ES453" s="63"/>
      <c r="ET453" s="63"/>
      <c r="EU453" s="63"/>
      <c r="EV453" s="63"/>
      <c r="EW453" s="63"/>
      <c r="EX453" s="63"/>
      <c r="EY453" s="63"/>
      <c r="EZ453" s="63"/>
      <c r="FA453" s="63"/>
      <c r="FB453" s="63"/>
      <c r="FC453" s="63"/>
      <c r="FD453" s="63"/>
      <c r="FE453" s="63"/>
      <c r="FF453" s="63"/>
      <c r="FG453" s="63"/>
      <c r="FH453" s="63"/>
      <c r="FI453" s="63"/>
      <c r="FJ453" s="63"/>
      <c r="FK453" s="63"/>
      <c r="FL453" s="63"/>
      <c r="FM453" s="63"/>
      <c r="FN453" s="63"/>
      <c r="FO453" s="63"/>
      <c r="FP453" s="63"/>
      <c r="FQ453" s="63"/>
      <c r="FR453" s="63"/>
      <c r="FS453" s="63"/>
      <c r="FT453" s="63"/>
      <c r="FU453" s="63"/>
      <c r="FV453" s="63"/>
      <c r="FW453" s="63"/>
      <c r="FX453" s="63"/>
      <c r="FY453" s="63"/>
      <c r="FZ453" s="63"/>
      <c r="GA453" s="63"/>
      <c r="GB453" s="63"/>
      <c r="GC453" s="63"/>
      <c r="GD453" s="63"/>
      <c r="GE453" s="63"/>
      <c r="GF453" s="63"/>
      <c r="GG453" s="63"/>
      <c r="GH453" s="63"/>
      <c r="GI453" s="63"/>
      <c r="GJ453" s="63"/>
      <c r="GK453" s="63"/>
      <c r="GL453" s="63"/>
      <c r="GM453" s="63"/>
      <c r="GN453" s="63"/>
      <c r="GO453" s="63"/>
      <c r="GP453" s="63"/>
      <c r="GQ453" s="63"/>
      <c r="GR453" s="63"/>
      <c r="GS453" s="63"/>
      <c r="GT453" s="63"/>
      <c r="GU453" s="63"/>
      <c r="GV453" s="63"/>
      <c r="GW453" s="63"/>
      <c r="GX453" s="63"/>
      <c r="GY453" s="63"/>
      <c r="GZ453" s="63"/>
      <c r="HA453" s="63"/>
      <c r="HB453" s="63"/>
      <c r="HC453" s="63"/>
      <c r="HD453" s="63"/>
      <c r="HE453" s="63"/>
      <c r="HF453" s="63"/>
      <c r="HG453" s="63"/>
      <c r="HH453" s="63"/>
      <c r="HI453" s="63"/>
      <c r="HJ453" s="63"/>
      <c r="HK453" s="63"/>
      <c r="HL453" s="63"/>
      <c r="HM453" s="63"/>
      <c r="HN453" s="63"/>
      <c r="HO453" s="63"/>
      <c r="HP453" s="63"/>
      <c r="HQ453" s="63"/>
      <c r="HR453" s="63"/>
      <c r="HS453" s="63"/>
      <c r="HT453" s="63"/>
      <c r="HU453" s="63"/>
      <c r="HV453" s="63"/>
      <c r="HW453" s="63"/>
      <c r="HX453" s="63"/>
      <c r="HY453" s="63"/>
      <c r="HZ453" s="63"/>
      <c r="IA453" s="63"/>
      <c r="IB453" s="63"/>
      <c r="IC453" s="63"/>
      <c r="ID453" s="63"/>
      <c r="IE453" s="63"/>
    </row>
    <row r="454" spans="4:239" ht="17" hidden="1" customHeight="1" outlineLevel="1" x14ac:dyDescent="0.15">
      <c r="ED454" s="63"/>
      <c r="EE454" s="63"/>
      <c r="EF454" s="63"/>
      <c r="EG454" s="63"/>
      <c r="EH454" s="63"/>
      <c r="EI454" s="63"/>
      <c r="EJ454" s="63"/>
      <c r="EK454" s="63"/>
      <c r="EL454" s="63"/>
      <c r="EM454" s="63"/>
      <c r="EN454" s="63"/>
      <c r="EO454" s="63"/>
      <c r="EP454" s="63"/>
      <c r="EQ454" s="63"/>
      <c r="ER454" s="63"/>
      <c r="ES454" s="63"/>
      <c r="ET454" s="63"/>
      <c r="EU454" s="63"/>
      <c r="EV454" s="63"/>
      <c r="EW454" s="63"/>
      <c r="EX454" s="63"/>
      <c r="EY454" s="63"/>
      <c r="EZ454" s="63"/>
      <c r="FA454" s="63"/>
      <c r="FB454" s="63"/>
      <c r="FC454" s="63"/>
      <c r="FD454" s="63"/>
      <c r="FE454" s="63"/>
      <c r="FF454" s="63"/>
      <c r="FG454" s="63"/>
      <c r="FH454" s="63"/>
      <c r="FI454" s="63"/>
      <c r="FJ454" s="63"/>
      <c r="FK454" s="63"/>
      <c r="FL454" s="63"/>
      <c r="FM454" s="63"/>
      <c r="FN454" s="63"/>
      <c r="FO454" s="63"/>
      <c r="FP454" s="63"/>
      <c r="FQ454" s="63"/>
      <c r="FR454" s="63"/>
      <c r="FS454" s="63"/>
      <c r="FT454" s="63"/>
      <c r="FU454" s="63"/>
      <c r="FV454" s="63"/>
      <c r="FW454" s="63"/>
      <c r="FX454" s="63"/>
      <c r="FY454" s="63"/>
      <c r="FZ454" s="63"/>
      <c r="GA454" s="63"/>
      <c r="GB454" s="63"/>
      <c r="GC454" s="63"/>
      <c r="GD454" s="63"/>
      <c r="GE454" s="63"/>
      <c r="GF454" s="63"/>
      <c r="GG454" s="63"/>
      <c r="GH454" s="63"/>
      <c r="GI454" s="63"/>
      <c r="GJ454" s="63"/>
      <c r="GK454" s="63"/>
      <c r="GL454" s="63"/>
      <c r="GM454" s="63"/>
      <c r="GN454" s="63"/>
      <c r="GO454" s="63"/>
      <c r="GP454" s="63"/>
      <c r="GQ454" s="63"/>
      <c r="GR454" s="63"/>
      <c r="GS454" s="63"/>
      <c r="GT454" s="63"/>
      <c r="GU454" s="63"/>
      <c r="GV454" s="63"/>
      <c r="GW454" s="63"/>
      <c r="GX454" s="63"/>
      <c r="GY454" s="63"/>
      <c r="GZ454" s="63"/>
      <c r="HA454" s="63"/>
      <c r="HB454" s="63"/>
      <c r="HC454" s="63"/>
      <c r="HD454" s="63"/>
      <c r="HE454" s="63"/>
      <c r="HF454" s="63"/>
      <c r="HG454" s="63"/>
      <c r="HH454" s="63"/>
      <c r="HI454" s="63"/>
      <c r="HJ454" s="63"/>
      <c r="HK454" s="63"/>
      <c r="HL454" s="63"/>
      <c r="HM454" s="63"/>
      <c r="HN454" s="63"/>
      <c r="HO454" s="63"/>
      <c r="HP454" s="63"/>
      <c r="HQ454" s="63"/>
      <c r="HR454" s="63"/>
      <c r="HS454" s="63"/>
      <c r="HT454" s="63"/>
      <c r="HU454" s="63"/>
      <c r="HV454" s="63"/>
      <c r="HW454" s="63"/>
      <c r="HX454" s="63"/>
      <c r="HY454" s="63"/>
      <c r="HZ454" s="63"/>
      <c r="IA454" s="63"/>
      <c r="IB454" s="63"/>
      <c r="IC454" s="63"/>
      <c r="ID454" s="63"/>
      <c r="IE454" s="63"/>
    </row>
    <row r="455" spans="4:239" ht="17" hidden="1" customHeight="1" outlineLevel="1" x14ac:dyDescent="0.15">
      <c r="D455" s="367" t="s">
        <v>58</v>
      </c>
      <c r="E455" s="63"/>
      <c r="F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4"/>
      <c r="AM455" s="64"/>
      <c r="AN455" s="63"/>
      <c r="AQ455" s="63"/>
      <c r="AR455" s="63"/>
      <c r="AS455" s="63"/>
      <c r="AT455" s="63"/>
      <c r="AU455" s="63"/>
      <c r="AV455" s="63"/>
      <c r="AW455" s="63"/>
      <c r="AX455" s="63"/>
      <c r="AY455" s="63"/>
      <c r="AZ455" s="63"/>
      <c r="BA455" s="63"/>
      <c r="BB455" s="63"/>
      <c r="BC455" s="63"/>
      <c r="BD455" s="63"/>
      <c r="BE455" s="64"/>
      <c r="BF455" s="63"/>
      <c r="ED455" s="63"/>
      <c r="EE455" s="63"/>
      <c r="EF455" s="63"/>
      <c r="EG455" s="63"/>
      <c r="EH455" s="63"/>
      <c r="EI455" s="63"/>
      <c r="EJ455" s="63"/>
      <c r="EK455" s="63"/>
      <c r="EL455" s="63"/>
      <c r="EM455" s="63"/>
      <c r="EN455" s="63"/>
      <c r="EO455" s="63"/>
      <c r="EP455" s="63"/>
      <c r="EQ455" s="63"/>
      <c r="ER455" s="63"/>
      <c r="ES455" s="63"/>
      <c r="ET455" s="63"/>
      <c r="EU455" s="63"/>
      <c r="EV455" s="63"/>
      <c r="EW455" s="63"/>
      <c r="EX455" s="63"/>
      <c r="EY455" s="63"/>
      <c r="EZ455" s="63"/>
      <c r="FA455" s="63"/>
      <c r="FB455" s="63"/>
      <c r="FC455" s="63"/>
      <c r="FD455" s="63"/>
      <c r="FE455" s="63"/>
      <c r="FF455" s="63"/>
      <c r="FG455" s="63"/>
      <c r="FH455" s="63"/>
      <c r="FI455" s="63"/>
      <c r="FJ455" s="63"/>
      <c r="FK455" s="63"/>
      <c r="FL455" s="63"/>
      <c r="FM455" s="63"/>
      <c r="FN455" s="63"/>
      <c r="FO455" s="63"/>
      <c r="FP455" s="63"/>
      <c r="FQ455" s="63"/>
      <c r="FR455" s="63"/>
      <c r="FS455" s="63"/>
      <c r="FT455" s="63"/>
      <c r="FU455" s="63"/>
      <c r="FV455" s="63"/>
      <c r="FW455" s="63"/>
      <c r="FX455" s="63"/>
      <c r="FY455" s="63"/>
      <c r="FZ455" s="63"/>
      <c r="GA455" s="63"/>
      <c r="GB455" s="63"/>
      <c r="GC455" s="63"/>
      <c r="GD455" s="63"/>
      <c r="GE455" s="63"/>
      <c r="GF455" s="63"/>
      <c r="GG455" s="63"/>
      <c r="GH455" s="63"/>
      <c r="GI455" s="63"/>
      <c r="GJ455" s="63"/>
      <c r="GK455" s="63"/>
      <c r="GL455" s="63"/>
      <c r="GM455" s="63"/>
      <c r="GN455" s="63"/>
      <c r="GO455" s="63"/>
      <c r="GP455" s="63"/>
      <c r="GQ455" s="63"/>
      <c r="GR455" s="63"/>
      <c r="GS455" s="63"/>
      <c r="GT455" s="63"/>
      <c r="GU455" s="63"/>
      <c r="GV455" s="63"/>
      <c r="GW455" s="63"/>
      <c r="GX455" s="63"/>
      <c r="GY455" s="63"/>
      <c r="GZ455" s="63"/>
      <c r="HA455" s="63"/>
      <c r="HB455" s="63"/>
      <c r="HC455" s="63"/>
      <c r="HD455" s="63"/>
      <c r="HE455" s="63"/>
      <c r="HF455" s="63"/>
      <c r="HG455" s="63"/>
      <c r="HH455" s="63"/>
      <c r="HI455" s="63"/>
      <c r="HJ455" s="63"/>
      <c r="HK455" s="63"/>
      <c r="HL455" s="63"/>
      <c r="HM455" s="63"/>
      <c r="HN455" s="63"/>
      <c r="HO455" s="63"/>
      <c r="HP455" s="63"/>
      <c r="HQ455" s="63"/>
      <c r="HR455" s="63"/>
      <c r="HS455" s="63"/>
      <c r="HT455" s="63"/>
      <c r="HU455" s="63"/>
      <c r="HV455" s="63"/>
      <c r="HW455" s="63"/>
      <c r="HX455" s="63"/>
      <c r="HY455" s="63"/>
      <c r="HZ455" s="63"/>
      <c r="IA455" s="63"/>
      <c r="IB455" s="63"/>
      <c r="IC455" s="63"/>
      <c r="ID455" s="63"/>
      <c r="IE455" s="63"/>
    </row>
    <row r="456" spans="4:239" ht="17" hidden="1" customHeight="1" outlineLevel="1" x14ac:dyDescent="0.15">
      <c r="D456" s="428" t="str">
        <f>X!$C$184</f>
        <v>Nome del prodotto elettrico</v>
      </c>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65"/>
      <c r="AM456" s="65"/>
      <c r="AN456" s="34"/>
      <c r="AQ456" s="34"/>
      <c r="AR456" s="34"/>
      <c r="AS456" s="34"/>
      <c r="AT456" s="34"/>
      <c r="AU456" s="34"/>
      <c r="AV456" s="34"/>
      <c r="AW456" s="34"/>
      <c r="AX456" s="34"/>
      <c r="AY456" s="34"/>
      <c r="AZ456" s="34"/>
      <c r="BA456" s="34"/>
      <c r="BB456" s="34"/>
      <c r="BC456" s="34"/>
      <c r="BD456" s="34"/>
      <c r="BE456" s="65"/>
      <c r="BF456" s="34"/>
      <c r="ED456" s="63"/>
      <c r="EE456" s="63"/>
      <c r="EF456" s="63"/>
      <c r="EG456" s="63"/>
      <c r="EH456" s="63"/>
      <c r="EI456" s="63"/>
      <c r="EJ456" s="63"/>
      <c r="EK456" s="63"/>
      <c r="EL456" s="63"/>
      <c r="EM456" s="63"/>
      <c r="EN456" s="63"/>
      <c r="EO456" s="63"/>
      <c r="EP456" s="63"/>
      <c r="EQ456" s="63"/>
      <c r="ER456" s="63"/>
      <c r="ES456" s="63"/>
      <c r="ET456" s="63"/>
      <c r="EU456" s="63"/>
      <c r="EV456" s="63"/>
      <c r="EW456" s="63"/>
      <c r="EX456" s="63"/>
      <c r="EY456" s="63"/>
      <c r="EZ456" s="63"/>
      <c r="FA456" s="63"/>
      <c r="FB456" s="63"/>
      <c r="FC456" s="63"/>
      <c r="FD456" s="63"/>
      <c r="FE456" s="63"/>
      <c r="FF456" s="63"/>
      <c r="FG456" s="63"/>
      <c r="FH456" s="63"/>
      <c r="FI456" s="63"/>
      <c r="FJ456" s="63"/>
      <c r="FK456" s="63"/>
      <c r="FL456" s="63"/>
      <c r="FM456" s="63"/>
      <c r="FN456" s="63"/>
      <c r="FO456" s="63"/>
      <c r="FP456" s="63"/>
      <c r="FQ456" s="63"/>
      <c r="FR456" s="63"/>
      <c r="FS456" s="63"/>
      <c r="FT456" s="63"/>
      <c r="FU456" s="63"/>
      <c r="FV456" s="63"/>
      <c r="FW456" s="63"/>
      <c r="FX456" s="63"/>
      <c r="FY456" s="63"/>
      <c r="FZ456" s="63"/>
      <c r="GA456" s="63"/>
      <c r="GB456" s="63"/>
      <c r="GC456" s="63"/>
      <c r="GD456" s="63"/>
      <c r="GE456" s="63"/>
      <c r="GF456" s="63"/>
      <c r="GG456" s="63"/>
      <c r="GH456" s="63"/>
      <c r="GI456" s="63"/>
      <c r="GJ456" s="63"/>
      <c r="GK456" s="63"/>
      <c r="GL456" s="63"/>
      <c r="GM456" s="63"/>
      <c r="GN456" s="63"/>
      <c r="GO456" s="63"/>
      <c r="GP456" s="63"/>
      <c r="GQ456" s="63"/>
      <c r="GR456" s="63"/>
      <c r="GS456" s="63"/>
      <c r="GT456" s="63"/>
      <c r="GU456" s="63"/>
      <c r="GV456" s="63"/>
      <c r="GW456" s="63"/>
      <c r="GX456" s="63"/>
      <c r="GY456" s="63"/>
      <c r="GZ456" s="63"/>
      <c r="HA456" s="63"/>
      <c r="HB456" s="63"/>
      <c r="HC456" s="63"/>
      <c r="HD456" s="63"/>
      <c r="HE456" s="63"/>
      <c r="HF456" s="63"/>
      <c r="HG456" s="63"/>
      <c r="HH456" s="63"/>
      <c r="HI456" s="63"/>
      <c r="HJ456" s="63"/>
      <c r="HK456" s="63"/>
      <c r="HL456" s="63"/>
      <c r="HM456" s="63"/>
      <c r="HN456" s="63"/>
      <c r="HO456" s="63"/>
      <c r="HP456" s="63"/>
      <c r="HQ456" s="63"/>
      <c r="HR456" s="63"/>
      <c r="HS456" s="63"/>
      <c r="HT456" s="63"/>
      <c r="HU456" s="63"/>
      <c r="HV456" s="63"/>
      <c r="HW456" s="63"/>
      <c r="HX456" s="63"/>
      <c r="HY456" s="63"/>
      <c r="HZ456" s="63"/>
      <c r="IA456" s="63"/>
      <c r="IB456" s="63"/>
      <c r="IC456" s="63"/>
      <c r="ID456" s="63"/>
      <c r="IE456" s="63"/>
    </row>
    <row r="457" spans="4:239" ht="17" hidden="1" customHeight="1" outlineLevel="1" x14ac:dyDescent="0.15">
      <c r="D457" s="427" t="str">
        <f>X!$C$236</f>
        <v>inserire i valori sotto</v>
      </c>
      <c r="E457" s="66"/>
      <c r="F457" s="66"/>
      <c r="G457" s="66"/>
      <c r="H457" s="66"/>
      <c r="I457" s="66"/>
      <c r="J457" s="66"/>
      <c r="K457" s="66"/>
      <c r="L457" s="66"/>
      <c r="M457" s="66"/>
      <c r="N457" s="66"/>
      <c r="O457" s="66"/>
      <c r="P457" s="66"/>
      <c r="Q457" s="66"/>
      <c r="R457" s="66"/>
      <c r="S457" s="66"/>
      <c r="T457" s="66"/>
      <c r="U457" s="66"/>
      <c r="V457" s="66"/>
      <c r="W457" s="66"/>
      <c r="X457" s="66"/>
      <c r="Y457" s="66"/>
      <c r="Z457" s="66"/>
      <c r="AA457" s="66"/>
      <c r="AB457" s="66"/>
      <c r="AC457" s="66"/>
      <c r="AD457" s="66"/>
      <c r="AE457" s="66"/>
      <c r="AF457" s="66"/>
      <c r="AG457" s="66"/>
      <c r="AH457" s="66"/>
      <c r="AI457" s="66"/>
      <c r="AJ457" s="66"/>
      <c r="AK457" s="66"/>
      <c r="AL457" s="67"/>
      <c r="AM457" s="67"/>
      <c r="AN457" s="66"/>
      <c r="AQ457" s="66"/>
      <c r="AR457" s="66"/>
      <c r="AS457" s="66"/>
      <c r="AT457" s="66"/>
      <c r="AU457" s="66"/>
      <c r="AV457" s="66"/>
      <c r="AW457" s="66"/>
      <c r="AX457" s="66"/>
      <c r="AY457" s="66"/>
      <c r="AZ457" s="66"/>
      <c r="BA457" s="66"/>
      <c r="BB457" s="66"/>
      <c r="BC457" s="66"/>
      <c r="BD457" s="66"/>
      <c r="BE457" s="67"/>
      <c r="BF457" s="66"/>
      <c r="ED457" s="63"/>
      <c r="EE457" s="63"/>
      <c r="EF457" s="63"/>
      <c r="EG457" s="63"/>
      <c r="EH457" s="63"/>
      <c r="EI457" s="63"/>
      <c r="EJ457" s="63"/>
      <c r="EK457" s="63"/>
      <c r="EL457" s="63"/>
      <c r="EM457" s="63"/>
      <c r="EN457" s="63"/>
      <c r="EO457" s="63"/>
      <c r="EP457" s="63"/>
      <c r="EQ457" s="63"/>
      <c r="ER457" s="63"/>
      <c r="ES457" s="63"/>
      <c r="ET457" s="63"/>
      <c r="EU457" s="63"/>
      <c r="EV457" s="63"/>
      <c r="EW457" s="63"/>
      <c r="EX457" s="63"/>
      <c r="EY457" s="63"/>
      <c r="EZ457" s="63"/>
      <c r="FA457" s="63"/>
      <c r="FB457" s="63"/>
      <c r="FC457" s="63"/>
      <c r="FD457" s="63"/>
      <c r="FE457" s="63"/>
      <c r="FF457" s="63"/>
      <c r="FG457" s="63"/>
      <c r="FH457" s="63"/>
      <c r="FI457" s="63"/>
      <c r="FJ457" s="63"/>
      <c r="FK457" s="63"/>
      <c r="FL457" s="63"/>
      <c r="FM457" s="63"/>
      <c r="FN457" s="63"/>
      <c r="FO457" s="63"/>
      <c r="FP457" s="63"/>
      <c r="FQ457" s="63"/>
      <c r="FR457" s="63"/>
      <c r="FS457" s="63"/>
      <c r="FT457" s="63"/>
      <c r="FU457" s="63"/>
      <c r="FV457" s="63"/>
      <c r="FW457" s="63"/>
      <c r="FX457" s="63"/>
      <c r="FY457" s="63"/>
      <c r="FZ457" s="63"/>
      <c r="GA457" s="63"/>
      <c r="GB457" s="63"/>
      <c r="GC457" s="63"/>
      <c r="GD457" s="63"/>
      <c r="GE457" s="63"/>
      <c r="GF457" s="63"/>
      <c r="GG457" s="63"/>
      <c r="GH457" s="63"/>
      <c r="GI457" s="63"/>
      <c r="GJ457" s="63"/>
      <c r="GK457" s="63"/>
      <c r="GL457" s="63"/>
      <c r="GM457" s="63"/>
      <c r="GN457" s="63"/>
      <c r="GO457" s="63"/>
      <c r="GP457" s="63"/>
      <c r="GQ457" s="63"/>
      <c r="GR457" s="63"/>
      <c r="GS457" s="63"/>
      <c r="GT457" s="63"/>
      <c r="GU457" s="63"/>
      <c r="GV457" s="63"/>
      <c r="GW457" s="63"/>
      <c r="GX457" s="63"/>
      <c r="GY457" s="63"/>
      <c r="GZ457" s="63"/>
      <c r="HA457" s="63"/>
      <c r="HB457" s="63"/>
      <c r="HC457" s="63"/>
      <c r="HD457" s="63"/>
      <c r="HE457" s="63"/>
      <c r="HF457" s="63"/>
      <c r="HG457" s="63"/>
      <c r="HH457" s="63"/>
      <c r="HI457" s="63"/>
      <c r="HJ457" s="63"/>
      <c r="HK457" s="63"/>
      <c r="HL457" s="63"/>
      <c r="HM457" s="63"/>
      <c r="HN457" s="63"/>
      <c r="HO457" s="63"/>
      <c r="HP457" s="63"/>
      <c r="HQ457" s="63"/>
      <c r="HR457" s="63"/>
      <c r="HS457" s="63"/>
      <c r="HT457" s="63"/>
      <c r="HU457" s="63"/>
      <c r="HV457" s="63"/>
      <c r="HW457" s="63"/>
      <c r="HX457" s="63"/>
      <c r="HY457" s="63"/>
      <c r="HZ457" s="63"/>
      <c r="IA457" s="63"/>
      <c r="IB457" s="63"/>
      <c r="IC457" s="63"/>
      <c r="ID457" s="63"/>
      <c r="IE457" s="63"/>
    </row>
    <row r="458" spans="4:239" ht="17" hidden="1" customHeight="1" outlineLevel="1" x14ac:dyDescent="0.15">
      <c r="D458" s="428" t="str">
        <f>X!$C$268</f>
        <v>Inserire valore</v>
      </c>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65"/>
      <c r="AM458" s="65"/>
      <c r="AN458" s="34"/>
      <c r="AQ458" s="34"/>
      <c r="AR458" s="34"/>
      <c r="AS458" s="34"/>
      <c r="AT458" s="34"/>
      <c r="AU458" s="34"/>
      <c r="AV458" s="34"/>
      <c r="AW458" s="34"/>
      <c r="AX458" s="34"/>
      <c r="AY458" s="34"/>
      <c r="AZ458" s="34"/>
      <c r="BA458" s="34"/>
      <c r="BB458" s="34"/>
      <c r="BC458" s="34"/>
      <c r="BD458" s="34"/>
      <c r="BE458" s="65"/>
      <c r="BF458" s="34"/>
      <c r="ED458" s="63"/>
      <c r="EE458" s="63"/>
      <c r="EF458" s="63"/>
      <c r="EG458" s="63"/>
      <c r="EH458" s="63"/>
      <c r="EI458" s="63"/>
      <c r="EJ458" s="63"/>
      <c r="EK458" s="63"/>
      <c r="EL458" s="63"/>
      <c r="EM458" s="63"/>
      <c r="EN458" s="63"/>
      <c r="EO458" s="63"/>
      <c r="EP458" s="63"/>
      <c r="EQ458" s="63"/>
      <c r="ER458" s="63"/>
      <c r="ES458" s="63"/>
      <c r="ET458" s="63"/>
      <c r="EU458" s="63"/>
      <c r="EV458" s="63"/>
      <c r="EW458" s="63"/>
      <c r="EX458" s="63"/>
      <c r="EY458" s="63"/>
      <c r="EZ458" s="63"/>
      <c r="FA458" s="63"/>
      <c r="FB458" s="63"/>
      <c r="FC458" s="63"/>
      <c r="FD458" s="63"/>
      <c r="FE458" s="63"/>
      <c r="FF458" s="63"/>
      <c r="FG458" s="63"/>
      <c r="FH458" s="63"/>
      <c r="FI458" s="63"/>
      <c r="FJ458" s="63"/>
      <c r="FK458" s="63"/>
      <c r="FL458" s="63"/>
      <c r="FM458" s="63"/>
      <c r="FN458" s="63"/>
      <c r="FO458" s="63"/>
      <c r="FP458" s="63"/>
      <c r="FQ458" s="63"/>
      <c r="FR458" s="63"/>
      <c r="FS458" s="63"/>
      <c r="FT458" s="63"/>
      <c r="FU458" s="63"/>
      <c r="FV458" s="63"/>
      <c r="FW458" s="63"/>
      <c r="FX458" s="63"/>
      <c r="FY458" s="63"/>
      <c r="FZ458" s="63"/>
      <c r="GA458" s="63"/>
      <c r="GB458" s="63"/>
      <c r="GC458" s="63"/>
      <c r="GD458" s="63"/>
      <c r="GE458" s="63"/>
      <c r="GF458" s="63"/>
      <c r="GG458" s="63"/>
      <c r="GH458" s="63"/>
      <c r="GI458" s="63"/>
      <c r="GJ458" s="63"/>
      <c r="GK458" s="63"/>
      <c r="GL458" s="63"/>
      <c r="GM458" s="63"/>
      <c r="GN458" s="63"/>
      <c r="GO458" s="63"/>
      <c r="GP458" s="63"/>
      <c r="GQ458" s="63"/>
      <c r="GR458" s="63"/>
      <c r="GS458" s="63"/>
      <c r="GT458" s="63"/>
      <c r="GU458" s="63"/>
      <c r="GV458" s="63"/>
      <c r="GW458" s="63"/>
      <c r="GX458" s="63"/>
      <c r="GY458" s="63"/>
      <c r="GZ458" s="63"/>
      <c r="HA458" s="63"/>
      <c r="HB458" s="63"/>
      <c r="HC458" s="63"/>
      <c r="HD458" s="63"/>
      <c r="HE458" s="63"/>
      <c r="HF458" s="63"/>
      <c r="HG458" s="63"/>
      <c r="HH458" s="63"/>
      <c r="HI458" s="63"/>
      <c r="HJ458" s="63"/>
      <c r="HK458" s="63"/>
      <c r="HL458" s="63"/>
      <c r="HM458" s="63"/>
      <c r="HN458" s="63"/>
      <c r="HO458" s="63"/>
      <c r="HP458" s="63"/>
      <c r="HQ458" s="63"/>
      <c r="HR458" s="63"/>
      <c r="HS458" s="63"/>
      <c r="HT458" s="63"/>
      <c r="HU458" s="63"/>
      <c r="HV458" s="63"/>
      <c r="HW458" s="63"/>
      <c r="HX458" s="63"/>
      <c r="HY458" s="63"/>
      <c r="HZ458" s="63"/>
      <c r="IA458" s="63"/>
      <c r="IB458" s="63"/>
      <c r="IC458" s="63"/>
      <c r="ID458" s="63"/>
      <c r="IE458" s="63"/>
    </row>
    <row r="459" spans="4:239" ht="17" hidden="1" customHeight="1" outlineLevel="1" x14ac:dyDescent="0.15">
      <c r="ED459" s="63"/>
      <c r="EE459" s="63"/>
      <c r="EF459" s="63"/>
      <c r="EG459" s="63"/>
      <c r="EH459" s="63"/>
      <c r="EI459" s="63"/>
      <c r="EJ459" s="63"/>
      <c r="EK459" s="63"/>
      <c r="EL459" s="63"/>
      <c r="EM459" s="63"/>
      <c r="EN459" s="63"/>
      <c r="EO459" s="63"/>
      <c r="EP459" s="63"/>
      <c r="EQ459" s="63"/>
      <c r="ER459" s="63"/>
      <c r="ES459" s="63"/>
      <c r="ET459" s="63"/>
      <c r="EU459" s="63"/>
      <c r="EV459" s="63"/>
      <c r="EW459" s="63"/>
      <c r="EX459" s="63"/>
      <c r="EY459" s="63"/>
      <c r="EZ459" s="63"/>
      <c r="FA459" s="63"/>
      <c r="FB459" s="63"/>
      <c r="FC459" s="63"/>
      <c r="FD459" s="63"/>
      <c r="FE459" s="63"/>
      <c r="FF459" s="63"/>
      <c r="FG459" s="63"/>
      <c r="FH459" s="63"/>
      <c r="FI459" s="63"/>
      <c r="FJ459" s="63"/>
      <c r="FK459" s="63"/>
      <c r="FL459" s="63"/>
      <c r="FM459" s="63"/>
      <c r="FN459" s="63"/>
      <c r="FO459" s="63"/>
      <c r="FP459" s="63"/>
      <c r="FQ459" s="63"/>
      <c r="FR459" s="63"/>
      <c r="FS459" s="63"/>
      <c r="FT459" s="63"/>
      <c r="FU459" s="63"/>
      <c r="FV459" s="63"/>
      <c r="FW459" s="63"/>
      <c r="FX459" s="63"/>
      <c r="FY459" s="63"/>
      <c r="FZ459" s="63"/>
      <c r="GA459" s="63"/>
      <c r="GB459" s="63"/>
      <c r="GC459" s="63"/>
      <c r="GD459" s="63"/>
      <c r="GE459" s="63"/>
      <c r="GF459" s="63"/>
      <c r="GG459" s="63"/>
      <c r="GH459" s="63"/>
      <c r="GI459" s="63"/>
      <c r="GJ459" s="63"/>
      <c r="GK459" s="63"/>
      <c r="GL459" s="63"/>
      <c r="GM459" s="63"/>
      <c r="GN459" s="63"/>
      <c r="GO459" s="63"/>
      <c r="GP459" s="63"/>
      <c r="GQ459" s="63"/>
      <c r="GR459" s="63"/>
      <c r="GS459" s="63"/>
      <c r="GT459" s="63"/>
      <c r="GU459" s="63"/>
      <c r="GV459" s="63"/>
      <c r="GW459" s="63"/>
      <c r="GX459" s="63"/>
      <c r="GY459" s="63"/>
      <c r="GZ459" s="63"/>
      <c r="HA459" s="63"/>
      <c r="HB459" s="63"/>
      <c r="HC459" s="63"/>
      <c r="HD459" s="63"/>
      <c r="HE459" s="63"/>
      <c r="HF459" s="63"/>
      <c r="HG459" s="63"/>
      <c r="HH459" s="63"/>
      <c r="HI459" s="63"/>
      <c r="HJ459" s="63"/>
      <c r="HK459" s="63"/>
      <c r="HL459" s="63"/>
      <c r="HM459" s="63"/>
      <c r="HN459" s="63"/>
      <c r="HO459" s="63"/>
      <c r="HP459" s="63"/>
      <c r="HQ459" s="63"/>
      <c r="HR459" s="63"/>
      <c r="HS459" s="63"/>
      <c r="HT459" s="63"/>
      <c r="HU459" s="63"/>
      <c r="HV459" s="63"/>
      <c r="HW459" s="63"/>
      <c r="HX459" s="63"/>
      <c r="HY459" s="63"/>
      <c r="HZ459" s="63"/>
      <c r="IA459" s="63"/>
      <c r="IB459" s="63"/>
      <c r="IC459" s="63"/>
      <c r="ID459" s="63"/>
      <c r="IE459" s="63"/>
    </row>
    <row r="460" spans="4:239" ht="17" hidden="1" customHeight="1" outlineLevel="1" x14ac:dyDescent="0.15">
      <c r="ED460" s="63"/>
      <c r="EE460" s="63"/>
      <c r="EF460" s="63"/>
      <c r="EG460" s="63"/>
      <c r="EH460" s="63"/>
      <c r="EI460" s="63"/>
      <c r="EJ460" s="63"/>
      <c r="EK460" s="63"/>
      <c r="EL460" s="63"/>
      <c r="EM460" s="63"/>
      <c r="EN460" s="63"/>
      <c r="EO460" s="63"/>
      <c r="EP460" s="63"/>
      <c r="EQ460" s="63"/>
      <c r="ER460" s="63"/>
      <c r="ES460" s="63"/>
      <c r="ET460" s="63"/>
      <c r="EU460" s="63"/>
      <c r="EV460" s="63"/>
      <c r="EW460" s="63"/>
      <c r="EX460" s="63"/>
      <c r="EY460" s="63"/>
      <c r="EZ460" s="63"/>
      <c r="FA460" s="63"/>
      <c r="FB460" s="63"/>
      <c r="FC460" s="63"/>
      <c r="FD460" s="63"/>
      <c r="FE460" s="63"/>
      <c r="FF460" s="63"/>
      <c r="FG460" s="63"/>
      <c r="FH460" s="63"/>
      <c r="FI460" s="63"/>
      <c r="FJ460" s="63"/>
      <c r="FK460" s="63"/>
      <c r="FL460" s="63"/>
      <c r="FM460" s="63"/>
      <c r="FN460" s="63"/>
      <c r="FO460" s="63"/>
      <c r="FP460" s="63"/>
      <c r="FQ460" s="63"/>
      <c r="FR460" s="63"/>
      <c r="FS460" s="63"/>
      <c r="FT460" s="63"/>
      <c r="FU460" s="63"/>
      <c r="FV460" s="63"/>
      <c r="FW460" s="63"/>
      <c r="FX460" s="63"/>
      <c r="FY460" s="63"/>
      <c r="FZ460" s="63"/>
      <c r="GA460" s="63"/>
      <c r="GB460" s="63"/>
      <c r="GC460" s="63"/>
      <c r="GD460" s="63"/>
      <c r="GE460" s="63"/>
      <c r="GF460" s="63"/>
      <c r="GG460" s="63"/>
      <c r="GH460" s="63"/>
      <c r="GI460" s="63"/>
      <c r="GJ460" s="63"/>
      <c r="GK460" s="63"/>
      <c r="GL460" s="63"/>
      <c r="GM460" s="63"/>
      <c r="GN460" s="63"/>
      <c r="GO460" s="63"/>
      <c r="GP460" s="63"/>
      <c r="GQ460" s="63"/>
      <c r="GR460" s="63"/>
      <c r="GS460" s="63"/>
      <c r="GT460" s="63"/>
      <c r="GU460" s="63"/>
      <c r="GV460" s="63"/>
      <c r="GW460" s="63"/>
      <c r="GX460" s="63"/>
      <c r="GY460" s="63"/>
      <c r="GZ460" s="63"/>
      <c r="HA460" s="63"/>
      <c r="HB460" s="63"/>
      <c r="HC460" s="63"/>
      <c r="HD460" s="63"/>
      <c r="HE460" s="63"/>
      <c r="HF460" s="63"/>
      <c r="HG460" s="63"/>
      <c r="HH460" s="63"/>
      <c r="HI460" s="63"/>
      <c r="HJ460" s="63"/>
      <c r="HK460" s="63"/>
      <c r="HL460" s="63"/>
      <c r="HM460" s="63"/>
      <c r="HN460" s="63"/>
      <c r="HO460" s="63"/>
      <c r="HP460" s="63"/>
      <c r="HQ460" s="63"/>
      <c r="HR460" s="63"/>
      <c r="HS460" s="63"/>
      <c r="HT460" s="63"/>
      <c r="HU460" s="63"/>
      <c r="HV460" s="63"/>
      <c r="HW460" s="63"/>
      <c r="HX460" s="63"/>
      <c r="HY460" s="63"/>
      <c r="HZ460" s="63"/>
      <c r="IA460" s="63"/>
      <c r="IB460" s="63"/>
      <c r="IC460" s="63"/>
      <c r="ID460" s="63"/>
      <c r="IE460" s="63"/>
    </row>
    <row r="461" spans="4:239" ht="17" hidden="1" customHeight="1" outlineLevel="1" x14ac:dyDescent="0.15">
      <c r="D461" s="367" t="s">
        <v>256</v>
      </c>
      <c r="E461" s="63"/>
      <c r="F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4"/>
      <c r="AM461" s="64"/>
      <c r="AN461" s="63"/>
      <c r="AQ461" s="63"/>
      <c r="AR461" s="63"/>
      <c r="AS461" s="63"/>
      <c r="AT461" s="63"/>
      <c r="AU461" s="63"/>
      <c r="AV461" s="63"/>
      <c r="AW461" s="63"/>
      <c r="AX461" s="63"/>
      <c r="AY461" s="63"/>
      <c r="AZ461" s="63"/>
      <c r="BA461" s="63"/>
      <c r="BB461" s="63"/>
      <c r="BC461" s="63"/>
      <c r="BD461" s="63"/>
      <c r="BE461" s="64"/>
      <c r="BF461" s="63"/>
      <c r="ED461" s="63"/>
      <c r="EE461" s="63"/>
      <c r="EF461" s="63"/>
      <c r="EG461" s="63"/>
      <c r="EH461" s="63"/>
      <c r="EI461" s="63"/>
      <c r="EJ461" s="63"/>
      <c r="EK461" s="63"/>
      <c r="EL461" s="63"/>
      <c r="EM461" s="63"/>
      <c r="EN461" s="63"/>
      <c r="EO461" s="63"/>
      <c r="EP461" s="63"/>
      <c r="EQ461" s="63"/>
      <c r="ER461" s="63"/>
      <c r="ES461" s="63"/>
      <c r="ET461" s="63"/>
      <c r="EU461" s="63"/>
      <c r="EV461" s="63"/>
      <c r="EW461" s="63"/>
      <c r="EX461" s="63"/>
      <c r="EY461" s="63"/>
      <c r="EZ461" s="63"/>
      <c r="FA461" s="63"/>
      <c r="FB461" s="63"/>
      <c r="FC461" s="63"/>
      <c r="FD461" s="63"/>
      <c r="FE461" s="63"/>
      <c r="FF461" s="63"/>
      <c r="FG461" s="63"/>
      <c r="FH461" s="63"/>
      <c r="FI461" s="63"/>
      <c r="FJ461" s="63"/>
      <c r="FK461" s="63"/>
      <c r="FL461" s="63"/>
      <c r="FM461" s="63"/>
      <c r="FN461" s="63"/>
      <c r="FO461" s="63"/>
      <c r="FP461" s="63"/>
      <c r="FQ461" s="63"/>
      <c r="FR461" s="63"/>
      <c r="FS461" s="63"/>
      <c r="FT461" s="63"/>
      <c r="FU461" s="63"/>
      <c r="FV461" s="63"/>
      <c r="FW461" s="63"/>
      <c r="FX461" s="63"/>
      <c r="FY461" s="63"/>
      <c r="FZ461" s="63"/>
      <c r="GA461" s="63"/>
      <c r="GB461" s="63"/>
      <c r="GC461" s="63"/>
      <c r="GD461" s="63"/>
      <c r="GE461" s="63"/>
      <c r="GF461" s="63"/>
      <c r="GG461" s="63"/>
      <c r="GH461" s="63"/>
      <c r="GI461" s="63"/>
      <c r="GJ461" s="63"/>
      <c r="GK461" s="63"/>
      <c r="GL461" s="63"/>
      <c r="GM461" s="63"/>
      <c r="GN461" s="63"/>
      <c r="GO461" s="63"/>
      <c r="GP461" s="63"/>
      <c r="GQ461" s="63"/>
      <c r="GR461" s="63"/>
      <c r="GS461" s="63"/>
      <c r="GT461" s="63"/>
      <c r="GU461" s="63"/>
      <c r="GV461" s="63"/>
      <c r="GW461" s="63"/>
      <c r="GX461" s="63"/>
      <c r="GY461" s="63"/>
      <c r="GZ461" s="63"/>
      <c r="HA461" s="63"/>
      <c r="HB461" s="63"/>
      <c r="HC461" s="63"/>
      <c r="HD461" s="63"/>
      <c r="HE461" s="63"/>
      <c r="HF461" s="63"/>
      <c r="HG461" s="63"/>
      <c r="HH461" s="63"/>
      <c r="HI461" s="63"/>
      <c r="HJ461" s="63"/>
      <c r="HK461" s="63"/>
      <c r="HL461" s="63"/>
      <c r="HM461" s="63"/>
      <c r="HN461" s="63"/>
      <c r="HO461" s="63"/>
      <c r="HP461" s="63"/>
      <c r="HQ461" s="63"/>
      <c r="HR461" s="63"/>
      <c r="HS461" s="63"/>
      <c r="HT461" s="63"/>
      <c r="HU461" s="63"/>
      <c r="HV461" s="63"/>
      <c r="HW461" s="63"/>
      <c r="HX461" s="63"/>
      <c r="HY461" s="63"/>
      <c r="HZ461" s="63"/>
      <c r="IA461" s="63"/>
      <c r="IB461" s="63"/>
      <c r="IC461" s="63"/>
      <c r="ID461" s="63"/>
      <c r="IE461" s="63"/>
    </row>
    <row r="462" spans="4:239" ht="17" hidden="1" customHeight="1" outlineLevel="1" x14ac:dyDescent="0.15">
      <c r="D462" s="428" t="str">
        <f>X!$C$129</f>
        <v>Sì</v>
      </c>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65"/>
      <c r="AM462" s="65"/>
      <c r="AN462" s="34"/>
      <c r="AQ462" s="34"/>
      <c r="AR462" s="34"/>
      <c r="AS462" s="34"/>
      <c r="AT462" s="34"/>
      <c r="AU462" s="34"/>
      <c r="AV462" s="34"/>
      <c r="AW462" s="34"/>
      <c r="AX462" s="34"/>
      <c r="AY462" s="34"/>
      <c r="AZ462" s="34"/>
      <c r="BA462" s="34"/>
      <c r="BB462" s="34"/>
      <c r="BC462" s="34"/>
      <c r="BD462" s="34"/>
      <c r="BE462" s="65"/>
      <c r="BF462" s="34"/>
      <c r="ED462" s="63"/>
      <c r="EE462" s="63"/>
      <c r="EF462" s="63"/>
      <c r="EG462" s="63"/>
      <c r="EH462" s="63"/>
      <c r="EI462" s="63"/>
      <c r="EJ462" s="63"/>
      <c r="EK462" s="63"/>
      <c r="EL462" s="63"/>
      <c r="EM462" s="63"/>
      <c r="EN462" s="63"/>
      <c r="EO462" s="63"/>
      <c r="EP462" s="63"/>
      <c r="EQ462" s="63"/>
      <c r="ER462" s="63"/>
      <c r="ES462" s="63"/>
      <c r="ET462" s="63"/>
      <c r="EU462" s="63"/>
      <c r="EV462" s="63"/>
      <c r="EW462" s="63"/>
      <c r="EX462" s="63"/>
      <c r="EY462" s="63"/>
      <c r="EZ462" s="63"/>
      <c r="FA462" s="63"/>
      <c r="FB462" s="63"/>
      <c r="FC462" s="63"/>
      <c r="FD462" s="63"/>
      <c r="FE462" s="63"/>
      <c r="FF462" s="63"/>
      <c r="FG462" s="63"/>
      <c r="FH462" s="63"/>
      <c r="FI462" s="63"/>
      <c r="FJ462" s="63"/>
      <c r="FK462" s="63"/>
      <c r="FL462" s="63"/>
      <c r="FM462" s="63"/>
      <c r="FN462" s="63"/>
      <c r="FO462" s="63"/>
      <c r="FP462" s="63"/>
      <c r="FQ462" s="63"/>
      <c r="FR462" s="63"/>
      <c r="FS462" s="63"/>
      <c r="FT462" s="63"/>
      <c r="FU462" s="63"/>
      <c r="FV462" s="63"/>
      <c r="FW462" s="63"/>
      <c r="FX462" s="63"/>
      <c r="FY462" s="63"/>
      <c r="FZ462" s="63"/>
      <c r="GA462" s="63"/>
      <c r="GB462" s="63"/>
      <c r="GC462" s="63"/>
      <c r="GD462" s="63"/>
      <c r="GE462" s="63"/>
      <c r="GF462" s="63"/>
      <c r="GG462" s="63"/>
      <c r="GH462" s="63"/>
      <c r="GI462" s="63"/>
      <c r="GJ462" s="63"/>
      <c r="GK462" s="63"/>
      <c r="GL462" s="63"/>
      <c r="GM462" s="63"/>
      <c r="GN462" s="63"/>
      <c r="GO462" s="63"/>
      <c r="GP462" s="63"/>
      <c r="GQ462" s="63"/>
      <c r="GR462" s="63"/>
      <c r="GS462" s="63"/>
      <c r="GT462" s="63"/>
      <c r="GU462" s="63"/>
      <c r="GV462" s="63"/>
      <c r="GW462" s="63"/>
      <c r="GX462" s="63"/>
      <c r="GY462" s="63"/>
      <c r="GZ462" s="63"/>
      <c r="HA462" s="63"/>
      <c r="HB462" s="63"/>
      <c r="HC462" s="63"/>
      <c r="HD462" s="63"/>
      <c r="HE462" s="63"/>
      <c r="HF462" s="63"/>
      <c r="HG462" s="63"/>
      <c r="HH462" s="63"/>
      <c r="HI462" s="63"/>
      <c r="HJ462" s="63"/>
      <c r="HK462" s="63"/>
      <c r="HL462" s="63"/>
      <c r="HM462" s="63"/>
      <c r="HN462" s="63"/>
      <c r="HO462" s="63"/>
      <c r="HP462" s="63"/>
      <c r="HQ462" s="63"/>
      <c r="HR462" s="63"/>
      <c r="HS462" s="63"/>
      <c r="HT462" s="63"/>
      <c r="HU462" s="63"/>
      <c r="HV462" s="63"/>
      <c r="HW462" s="63"/>
      <c r="HX462" s="63"/>
      <c r="HY462" s="63"/>
      <c r="HZ462" s="63"/>
      <c r="IA462" s="63"/>
      <c r="IB462" s="63"/>
      <c r="IC462" s="63"/>
      <c r="ID462" s="63"/>
      <c r="IE462" s="63"/>
    </row>
    <row r="463" spans="4:239" ht="17" hidden="1" customHeight="1" outlineLevel="1" x14ac:dyDescent="0.15">
      <c r="D463" s="427" t="str">
        <f>X!$C$188</f>
        <v>No</v>
      </c>
      <c r="E463" s="66"/>
      <c r="F463" s="66"/>
      <c r="G463" s="66"/>
      <c r="H463" s="66"/>
      <c r="I463" s="66"/>
      <c r="J463" s="66"/>
      <c r="K463" s="66"/>
      <c r="L463" s="66"/>
      <c r="M463" s="66"/>
      <c r="N463" s="66"/>
      <c r="O463" s="66"/>
      <c r="P463" s="66"/>
      <c r="Q463" s="66"/>
      <c r="R463" s="66"/>
      <c r="S463" s="66"/>
      <c r="T463" s="66"/>
      <c r="U463" s="66"/>
      <c r="V463" s="66"/>
      <c r="W463" s="66"/>
      <c r="X463" s="66"/>
      <c r="Y463" s="66"/>
      <c r="Z463" s="66"/>
      <c r="AA463" s="66"/>
      <c r="AB463" s="66"/>
      <c r="AC463" s="66"/>
      <c r="AD463" s="66"/>
      <c r="AE463" s="66"/>
      <c r="AF463" s="66"/>
      <c r="AG463" s="66"/>
      <c r="AH463" s="66"/>
      <c r="AI463" s="66"/>
      <c r="AJ463" s="66"/>
      <c r="AK463" s="66"/>
      <c r="AL463" s="67"/>
      <c r="AM463" s="67"/>
      <c r="AN463" s="66"/>
      <c r="AQ463" s="66"/>
      <c r="AR463" s="66"/>
      <c r="AS463" s="66"/>
      <c r="AT463" s="66"/>
      <c r="AU463" s="66"/>
      <c r="AV463" s="66"/>
      <c r="AW463" s="66"/>
      <c r="AX463" s="66"/>
      <c r="AY463" s="66"/>
      <c r="AZ463" s="66"/>
      <c r="BA463" s="66"/>
      <c r="BB463" s="66"/>
      <c r="BC463" s="66"/>
      <c r="BD463" s="66"/>
      <c r="BE463" s="67"/>
      <c r="BF463" s="66"/>
      <c r="ED463" s="63"/>
      <c r="EE463" s="63"/>
      <c r="EF463" s="63"/>
      <c r="EG463" s="63"/>
      <c r="EH463" s="63"/>
      <c r="EI463" s="63"/>
      <c r="EJ463" s="63"/>
      <c r="EK463" s="63"/>
      <c r="EL463" s="63"/>
      <c r="EM463" s="63"/>
      <c r="EN463" s="63"/>
      <c r="EO463" s="63"/>
      <c r="EP463" s="63"/>
      <c r="EQ463" s="63"/>
      <c r="ER463" s="63"/>
      <c r="ES463" s="63"/>
      <c r="ET463" s="63"/>
      <c r="EU463" s="63"/>
      <c r="EV463" s="63"/>
      <c r="EW463" s="63"/>
      <c r="EX463" s="63"/>
      <c r="EY463" s="63"/>
      <c r="EZ463" s="63"/>
      <c r="FA463" s="63"/>
      <c r="FB463" s="63"/>
      <c r="FC463" s="63"/>
      <c r="FD463" s="63"/>
      <c r="FE463" s="63"/>
      <c r="FF463" s="63"/>
      <c r="FG463" s="63"/>
      <c r="FH463" s="63"/>
      <c r="FI463" s="63"/>
      <c r="FJ463" s="63"/>
      <c r="FK463" s="63"/>
      <c r="FL463" s="63"/>
      <c r="FM463" s="63"/>
      <c r="FN463" s="63"/>
      <c r="FO463" s="63"/>
      <c r="FP463" s="63"/>
      <c r="FQ463" s="63"/>
      <c r="FR463" s="63"/>
      <c r="FS463" s="63"/>
      <c r="FT463" s="63"/>
      <c r="FU463" s="63"/>
      <c r="FV463" s="63"/>
      <c r="FW463" s="63"/>
      <c r="FX463" s="63"/>
      <c r="FY463" s="63"/>
      <c r="FZ463" s="63"/>
      <c r="GA463" s="63"/>
      <c r="GB463" s="63"/>
      <c r="GC463" s="63"/>
      <c r="GD463" s="63"/>
      <c r="GE463" s="63"/>
      <c r="GF463" s="63"/>
      <c r="GG463" s="63"/>
      <c r="GH463" s="63"/>
      <c r="GI463" s="63"/>
      <c r="GJ463" s="63"/>
      <c r="GK463" s="63"/>
      <c r="GL463" s="63"/>
      <c r="GM463" s="63"/>
      <c r="GN463" s="63"/>
      <c r="GO463" s="63"/>
      <c r="GP463" s="63"/>
      <c r="GQ463" s="63"/>
      <c r="GR463" s="63"/>
      <c r="GS463" s="63"/>
      <c r="GT463" s="63"/>
      <c r="GU463" s="63"/>
      <c r="GV463" s="63"/>
      <c r="GW463" s="63"/>
      <c r="GX463" s="63"/>
      <c r="GY463" s="63"/>
      <c r="GZ463" s="63"/>
      <c r="HA463" s="63"/>
      <c r="HB463" s="63"/>
      <c r="HC463" s="63"/>
      <c r="HD463" s="63"/>
      <c r="HE463" s="63"/>
      <c r="HF463" s="63"/>
      <c r="HG463" s="63"/>
      <c r="HH463" s="63"/>
      <c r="HI463" s="63"/>
      <c r="HJ463" s="63"/>
      <c r="HK463" s="63"/>
      <c r="HL463" s="63"/>
      <c r="HM463" s="63"/>
      <c r="HN463" s="63"/>
      <c r="HO463" s="63"/>
      <c r="HP463" s="63"/>
      <c r="HQ463" s="63"/>
      <c r="HR463" s="63"/>
      <c r="HS463" s="63"/>
      <c r="HT463" s="63"/>
      <c r="HU463" s="63"/>
      <c r="HV463" s="63"/>
      <c r="HW463" s="63"/>
      <c r="HX463" s="63"/>
      <c r="HY463" s="63"/>
      <c r="HZ463" s="63"/>
      <c r="IA463" s="63"/>
      <c r="IB463" s="63"/>
      <c r="IC463" s="63"/>
      <c r="ID463" s="63"/>
      <c r="IE463" s="63"/>
    </row>
    <row r="464" spans="4:239" ht="17" hidden="1" customHeight="1" outlineLevel="1" x14ac:dyDescent="0.15">
      <c r="ED464" s="63"/>
      <c r="EE464" s="63"/>
      <c r="EF464" s="63"/>
      <c r="EG464" s="63"/>
      <c r="EH464" s="63"/>
      <c r="EI464" s="63"/>
      <c r="EJ464" s="63"/>
      <c r="EK464" s="63"/>
      <c r="EL464" s="63"/>
      <c r="EM464" s="63"/>
      <c r="EN464" s="63"/>
      <c r="EO464" s="63"/>
      <c r="EP464" s="63"/>
      <c r="EQ464" s="63"/>
      <c r="ER464" s="63"/>
      <c r="ES464" s="63"/>
      <c r="ET464" s="63"/>
      <c r="EU464" s="63"/>
      <c r="EV464" s="63"/>
      <c r="EW464" s="63"/>
      <c r="EX464" s="63"/>
      <c r="EY464" s="63"/>
      <c r="EZ464" s="63"/>
      <c r="FA464" s="63"/>
      <c r="FB464" s="63"/>
      <c r="FC464" s="63"/>
      <c r="FD464" s="63"/>
      <c r="FE464" s="63"/>
      <c r="FF464" s="63"/>
      <c r="FG464" s="63"/>
      <c r="FH464" s="63"/>
      <c r="FI464" s="63"/>
      <c r="FJ464" s="63"/>
      <c r="FK464" s="63"/>
      <c r="FL464" s="63"/>
      <c r="FM464" s="63"/>
      <c r="FN464" s="63"/>
      <c r="FO464" s="63"/>
      <c r="FP464" s="63"/>
      <c r="FQ464" s="63"/>
      <c r="FR464" s="63"/>
      <c r="FS464" s="63"/>
      <c r="FT464" s="63"/>
      <c r="FU464" s="63"/>
      <c r="FV464" s="63"/>
      <c r="FW464" s="63"/>
      <c r="FX464" s="63"/>
      <c r="FY464" s="63"/>
      <c r="FZ464" s="63"/>
      <c r="GA464" s="63"/>
      <c r="GB464" s="63"/>
      <c r="GC464" s="63"/>
      <c r="GD464" s="63"/>
      <c r="GE464" s="63"/>
      <c r="GF464" s="63"/>
      <c r="GG464" s="63"/>
      <c r="GH464" s="63"/>
      <c r="GI464" s="63"/>
      <c r="GJ464" s="63"/>
      <c r="GK464" s="63"/>
      <c r="GL464" s="63"/>
      <c r="GM464" s="63"/>
      <c r="GN464" s="63"/>
      <c r="GO464" s="63"/>
      <c r="GP464" s="63"/>
      <c r="GQ464" s="63"/>
      <c r="GR464" s="63"/>
      <c r="GS464" s="63"/>
      <c r="GT464" s="63"/>
      <c r="GU464" s="63"/>
      <c r="GV464" s="63"/>
      <c r="GW464" s="63"/>
      <c r="GX464" s="63"/>
      <c r="GY464" s="63"/>
      <c r="GZ464" s="63"/>
      <c r="HA464" s="63"/>
      <c r="HB464" s="63"/>
      <c r="HC464" s="63"/>
      <c r="HD464" s="63"/>
      <c r="HE464" s="63"/>
      <c r="HF464" s="63"/>
      <c r="HG464" s="63"/>
      <c r="HH464" s="63"/>
      <c r="HI464" s="63"/>
      <c r="HJ464" s="63"/>
      <c r="HK464" s="63"/>
      <c r="HL464" s="63"/>
      <c r="HM464" s="63"/>
      <c r="HN464" s="63"/>
      <c r="HO464" s="63"/>
      <c r="HP464" s="63"/>
      <c r="HQ464" s="63"/>
      <c r="HR464" s="63"/>
      <c r="HS464" s="63"/>
      <c r="HT464" s="63"/>
      <c r="HU464" s="63"/>
      <c r="HV464" s="63"/>
      <c r="HW464" s="63"/>
      <c r="HX464" s="63"/>
      <c r="HY464" s="63"/>
      <c r="HZ464" s="63"/>
      <c r="IA464" s="63"/>
      <c r="IB464" s="63"/>
      <c r="IC464" s="63"/>
      <c r="ID464" s="63"/>
      <c r="IE464" s="63"/>
    </row>
    <row r="465" spans="1:239" ht="17" hidden="1" customHeight="1" outlineLevel="1" x14ac:dyDescent="0.15">
      <c r="D465" s="367" t="s">
        <v>825</v>
      </c>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288"/>
      <c r="AH465" s="1599" t="str">
        <f>E54</f>
        <v>keine Wärmenutzung</v>
      </c>
      <c r="AI465" s="1600"/>
      <c r="AJ465" s="1600"/>
      <c r="AK465" s="1600"/>
      <c r="AL465" s="1600" t="s">
        <v>22</v>
      </c>
      <c r="AM465" s="289"/>
      <c r="AN465" s="63"/>
      <c r="BE465"/>
      <c r="ED465" s="63"/>
      <c r="EE465" s="63"/>
      <c r="EF465" s="63"/>
      <c r="EG465" s="63"/>
      <c r="EH465" s="63"/>
      <c r="EI465" s="63"/>
      <c r="EJ465" s="63"/>
      <c r="EK465" s="63"/>
      <c r="EL465" s="63"/>
      <c r="EM465" s="63"/>
      <c r="EN465" s="63"/>
      <c r="EO465" s="63"/>
      <c r="EP465" s="63"/>
      <c r="EQ465" s="63"/>
      <c r="ER465" s="63"/>
      <c r="ES465" s="63"/>
      <c r="ET465" s="63"/>
      <c r="EU465" s="63"/>
      <c r="EV465" s="63"/>
      <c r="EW465" s="63"/>
      <c r="EX465" s="63"/>
      <c r="EY465" s="63"/>
      <c r="EZ465" s="63"/>
      <c r="FA465" s="63"/>
      <c r="FB465" s="63"/>
      <c r="FC465" s="63"/>
      <c r="FD465" s="63"/>
      <c r="FE465" s="63"/>
      <c r="FF465" s="63"/>
      <c r="FG465" s="63"/>
      <c r="FH465" s="63"/>
      <c r="FI465" s="63"/>
      <c r="FJ465" s="63"/>
      <c r="FK465" s="63"/>
      <c r="FL465" s="63"/>
      <c r="FM465" s="63"/>
      <c r="FN465" s="63"/>
      <c r="FO465" s="63"/>
      <c r="FP465" s="63"/>
      <c r="FQ465" s="63"/>
      <c r="FR465" s="63"/>
      <c r="FS465" s="63"/>
      <c r="FT465" s="63"/>
      <c r="FU465" s="63"/>
      <c r="FV465" s="63"/>
      <c r="FW465" s="63"/>
      <c r="FX465" s="63"/>
      <c r="FY465" s="63"/>
      <c r="FZ465" s="63"/>
      <c r="GA465" s="63"/>
      <c r="GB465" s="63"/>
      <c r="GC465" s="63"/>
      <c r="GD465" s="63"/>
      <c r="GE465" s="63"/>
      <c r="GF465" s="63"/>
      <c r="GG465" s="63"/>
      <c r="GH465" s="63"/>
      <c r="GI465" s="63"/>
      <c r="GJ465" s="63"/>
      <c r="GK465" s="63"/>
      <c r="GL465" s="63"/>
      <c r="GM465" s="63"/>
      <c r="GN465" s="63"/>
      <c r="GO465" s="63"/>
      <c r="GP465" s="63"/>
      <c r="GQ465" s="63"/>
      <c r="GR465" s="63"/>
      <c r="GS465" s="63"/>
      <c r="GT465" s="63"/>
      <c r="GU465" s="63"/>
      <c r="GV465" s="63"/>
      <c r="GW465" s="63"/>
      <c r="GX465" s="63"/>
      <c r="GY465" s="63"/>
      <c r="GZ465" s="63"/>
      <c r="HA465" s="63"/>
      <c r="HB465" s="63"/>
      <c r="HC465" s="63"/>
      <c r="HD465" s="63"/>
      <c r="HE465" s="63"/>
      <c r="HF465" s="63"/>
      <c r="HG465" s="63"/>
      <c r="HH465" s="63"/>
      <c r="HI465" s="63"/>
      <c r="HJ465" s="63"/>
      <c r="HK465" s="63"/>
      <c r="HL465" s="63"/>
      <c r="HM465" s="63"/>
      <c r="HN465" s="63"/>
      <c r="HO465" s="63"/>
      <c r="HP465" s="63"/>
      <c r="HQ465" s="63"/>
      <c r="HR465" s="63"/>
      <c r="HS465" s="63"/>
      <c r="HT465" s="63"/>
      <c r="HU465" s="63"/>
      <c r="HV465" s="63"/>
      <c r="HW465" s="63"/>
      <c r="HX465" s="63"/>
      <c r="HY465" s="63"/>
      <c r="HZ465" s="63"/>
      <c r="IA465" s="63"/>
      <c r="IB465" s="63"/>
      <c r="IC465" s="63"/>
      <c r="ID465" s="63"/>
      <c r="IE465" s="63"/>
    </row>
    <row r="466" spans="1:239" ht="17" hidden="1" customHeight="1" outlineLevel="1" x14ac:dyDescent="0.15">
      <c r="D466" s="73" t="str">
        <f>X!C367</f>
        <v>Riscaldamento ad olio (olio da riscaldamento extra leggero)</v>
      </c>
      <c r="E466" s="34"/>
      <c r="F466" s="34"/>
      <c r="G466" s="34"/>
      <c r="H466" s="34"/>
      <c r="I466" s="34"/>
      <c r="J466" s="34"/>
      <c r="K466" s="34"/>
      <c r="L466" s="34"/>
      <c r="M466" s="34"/>
      <c r="N466" s="34"/>
      <c r="O466" s="34"/>
      <c r="P466" s="34"/>
      <c r="Q466" s="34"/>
      <c r="R466" s="34"/>
      <c r="S466" s="34" t="s">
        <v>35</v>
      </c>
      <c r="T466" s="34"/>
      <c r="U466" s="34"/>
      <c r="V466" s="34"/>
      <c r="W466" s="34"/>
      <c r="X466" s="34"/>
      <c r="Y466" s="34"/>
      <c r="Z466" s="34"/>
      <c r="AA466" s="34"/>
      <c r="AB466" s="1598">
        <v>0.26500000000000001</v>
      </c>
      <c r="AC466" s="1598"/>
      <c r="AD466" s="1598"/>
      <c r="AE466" s="1598"/>
      <c r="AF466" s="1598"/>
      <c r="AH466" s="1598">
        <f t="shared" ref="AH466:AH472" si="207">IF(D466=AH$465,AB466,0)</f>
        <v>0</v>
      </c>
      <c r="AI466" s="1598"/>
      <c r="AJ466" s="1598"/>
      <c r="AK466" s="1598"/>
      <c r="AL466" s="1598">
        <v>0</v>
      </c>
      <c r="AM466" s="185"/>
      <c r="AN466" s="34"/>
      <c r="AQ466" s="1222" t="s">
        <v>888</v>
      </c>
      <c r="AR466" s="1222"/>
      <c r="AS466" s="1222"/>
      <c r="AT466" s="1222"/>
      <c r="AU466" s="1222"/>
      <c r="AV466" s="1222"/>
      <c r="AW466" s="1222"/>
      <c r="AX466" s="1222"/>
      <c r="AY466" s="1222"/>
      <c r="AZ466" s="1222"/>
      <c r="BA466" s="1222"/>
      <c r="BB466" s="1222"/>
      <c r="BC466" s="1222"/>
      <c r="BE466"/>
      <c r="ED466" s="63"/>
      <c r="EE466" s="63"/>
      <c r="EF466" s="63"/>
      <c r="EG466" s="63"/>
      <c r="EH466" s="63"/>
      <c r="EI466" s="63"/>
      <c r="EJ466" s="63"/>
      <c r="EK466" s="63"/>
      <c r="EL466" s="63"/>
      <c r="EM466" s="63"/>
      <c r="EN466" s="63"/>
      <c r="EO466" s="63"/>
      <c r="EP466" s="63"/>
      <c r="EQ466" s="63"/>
      <c r="ER466" s="63"/>
      <c r="ES466" s="63"/>
      <c r="ET466" s="63"/>
      <c r="EU466" s="63"/>
      <c r="EV466" s="63"/>
      <c r="EW466" s="63"/>
      <c r="EX466" s="63"/>
      <c r="EY466" s="63"/>
      <c r="EZ466" s="63"/>
      <c r="FA466" s="63"/>
      <c r="FB466" s="63"/>
      <c r="FC466" s="63"/>
      <c r="FD466" s="63"/>
      <c r="FE466" s="63"/>
      <c r="FF466" s="63"/>
      <c r="FG466" s="63"/>
      <c r="FH466" s="63"/>
      <c r="FI466" s="63"/>
      <c r="FJ466" s="63"/>
      <c r="FK466" s="63"/>
      <c r="FL466" s="63"/>
      <c r="FM466" s="63"/>
      <c r="FN466" s="63"/>
      <c r="FO466" s="63"/>
      <c r="FP466" s="63"/>
      <c r="FQ466" s="63"/>
      <c r="FR466" s="63"/>
      <c r="FS466" s="63"/>
      <c r="FT466" s="63"/>
      <c r="FU466" s="63"/>
      <c r="FV466" s="63"/>
      <c r="FW466" s="63"/>
      <c r="FX466" s="63"/>
      <c r="FY466" s="63"/>
      <c r="FZ466" s="63"/>
      <c r="GA466" s="63"/>
      <c r="GB466" s="63"/>
      <c r="GC466" s="63"/>
      <c r="GD466" s="63"/>
      <c r="GE466" s="63"/>
      <c r="GF466" s="63"/>
      <c r="GG466" s="63"/>
      <c r="GH466" s="63"/>
      <c r="GI466" s="63"/>
      <c r="GJ466" s="63"/>
      <c r="GK466" s="63"/>
      <c r="GL466" s="63"/>
      <c r="GM466" s="63"/>
      <c r="GN466" s="63"/>
      <c r="GO466" s="63"/>
      <c r="GP466" s="63"/>
      <c r="GQ466" s="63"/>
      <c r="GR466" s="63"/>
      <c r="GS466" s="63"/>
      <c r="GT466" s="63"/>
      <c r="GU466" s="63"/>
      <c r="GV466" s="63"/>
      <c r="GW466" s="63"/>
      <c r="GX466" s="63"/>
      <c r="GY466" s="63"/>
      <c r="GZ466" s="63"/>
      <c r="HA466" s="63"/>
      <c r="HB466" s="63"/>
      <c r="HC466" s="63"/>
      <c r="HD466" s="63"/>
      <c r="HE466" s="63"/>
      <c r="HF466" s="63"/>
      <c r="HG466" s="63"/>
      <c r="HH466" s="63"/>
      <c r="HI466" s="63"/>
      <c r="HJ466" s="63"/>
      <c r="HK466" s="63"/>
      <c r="HL466" s="63"/>
      <c r="HM466" s="63"/>
      <c r="HN466" s="63"/>
      <c r="HO466" s="63"/>
      <c r="HP466" s="63"/>
      <c r="HQ466" s="63"/>
      <c r="HR466" s="63"/>
      <c r="HS466" s="63"/>
      <c r="HT466" s="63"/>
      <c r="HU466" s="63"/>
      <c r="HV466" s="63"/>
      <c r="HW466" s="63"/>
      <c r="HX466" s="63"/>
      <c r="HY466" s="63"/>
      <c r="HZ466" s="63"/>
      <c r="IA466" s="63"/>
      <c r="IB466" s="63"/>
      <c r="IC466" s="63"/>
      <c r="ID466" s="63"/>
      <c r="IE466" s="63"/>
    </row>
    <row r="467" spans="1:239" ht="17" hidden="1" customHeight="1" outlineLevel="1" x14ac:dyDescent="0.15">
      <c r="D467" s="73" t="str">
        <f>X!C368</f>
        <v>Riscaldamento a gas naturale</v>
      </c>
      <c r="E467" s="66"/>
      <c r="F467" s="66"/>
      <c r="G467" s="66"/>
      <c r="H467" s="66"/>
      <c r="I467" s="66"/>
      <c r="J467" s="66"/>
      <c r="K467" s="66"/>
      <c r="L467" s="66"/>
      <c r="M467" s="66"/>
      <c r="N467" s="66"/>
      <c r="O467" s="66"/>
      <c r="P467" s="66"/>
      <c r="Q467" s="66"/>
      <c r="R467" s="66"/>
      <c r="S467" s="34" t="s">
        <v>35</v>
      </c>
      <c r="T467" s="66"/>
      <c r="U467" s="66"/>
      <c r="V467" s="66"/>
      <c r="W467" s="66"/>
      <c r="X467" s="66"/>
      <c r="Y467" s="66"/>
      <c r="Z467" s="66"/>
      <c r="AA467" s="66"/>
      <c r="AB467" s="1590">
        <v>0.20300000000000001</v>
      </c>
      <c r="AC467" s="1590"/>
      <c r="AD467" s="1590"/>
      <c r="AE467" s="1590"/>
      <c r="AF467" s="1590"/>
      <c r="AH467" s="1598">
        <f t="shared" si="207"/>
        <v>0</v>
      </c>
      <c r="AI467" s="1598"/>
      <c r="AJ467" s="1598"/>
      <c r="AK467" s="1598"/>
      <c r="AL467" s="1598">
        <v>0</v>
      </c>
      <c r="AM467" s="236"/>
      <c r="AN467" s="66"/>
      <c r="AQ467" s="1222"/>
      <c r="AR467" s="1222"/>
      <c r="AS467" s="1222"/>
      <c r="AT467" s="1222"/>
      <c r="AU467" s="1222"/>
      <c r="AV467" s="1222"/>
      <c r="AW467" s="1222"/>
      <c r="AX467" s="1222"/>
      <c r="AY467" s="1222"/>
      <c r="AZ467" s="1222"/>
      <c r="BA467" s="1222"/>
      <c r="BB467" s="1222"/>
      <c r="BC467" s="1222"/>
      <c r="BE467"/>
      <c r="ED467" s="63"/>
      <c r="EE467" s="63"/>
      <c r="EF467" s="63"/>
      <c r="EG467" s="63"/>
      <c r="EH467" s="63"/>
      <c r="EI467" s="63"/>
      <c r="EJ467" s="63"/>
      <c r="EK467" s="63"/>
      <c r="EL467" s="63"/>
      <c r="EM467" s="63"/>
      <c r="EN467" s="63"/>
      <c r="EO467" s="63"/>
      <c r="EP467" s="63"/>
      <c r="EQ467" s="63"/>
      <c r="ER467" s="63"/>
      <c r="ES467" s="63"/>
      <c r="ET467" s="63"/>
      <c r="EU467" s="63"/>
      <c r="EV467" s="63"/>
      <c r="EW467" s="63"/>
      <c r="EX467" s="63"/>
      <c r="EY467" s="63"/>
      <c r="EZ467" s="63"/>
      <c r="FA467" s="63"/>
      <c r="FB467" s="63"/>
      <c r="FC467" s="63"/>
      <c r="FD467" s="63"/>
      <c r="FE467" s="63"/>
      <c r="FF467" s="63"/>
      <c r="FG467" s="63"/>
      <c r="FH467" s="63"/>
      <c r="FI467" s="63"/>
      <c r="FJ467" s="63"/>
      <c r="FK467" s="63"/>
      <c r="FL467" s="63"/>
      <c r="FM467" s="63"/>
      <c r="FN467" s="63"/>
      <c r="FO467" s="63"/>
      <c r="FP467" s="63"/>
      <c r="FQ467" s="63"/>
      <c r="FR467" s="63"/>
      <c r="FS467" s="63"/>
      <c r="FT467" s="63"/>
      <c r="FU467" s="63"/>
      <c r="FV467" s="63"/>
      <c r="FW467" s="63"/>
      <c r="FX467" s="63"/>
      <c r="FY467" s="63"/>
      <c r="FZ467" s="63"/>
      <c r="GA467" s="63"/>
      <c r="GB467" s="63"/>
      <c r="GC467" s="63"/>
      <c r="GD467" s="63"/>
      <c r="GE467" s="63"/>
      <c r="GF467" s="63"/>
      <c r="GG467" s="63"/>
      <c r="GH467" s="63"/>
      <c r="GI467" s="63"/>
      <c r="GJ467" s="63"/>
      <c r="GK467" s="63"/>
      <c r="GL467" s="63"/>
      <c r="GM467" s="63"/>
      <c r="GN467" s="63"/>
      <c r="GO467" s="63"/>
      <c r="GP467" s="63"/>
      <c r="GQ467" s="63"/>
      <c r="GR467" s="63"/>
      <c r="GS467" s="63"/>
      <c r="GT467" s="63"/>
      <c r="GU467" s="63"/>
      <c r="GV467" s="63"/>
      <c r="GW467" s="63"/>
      <c r="GX467" s="63"/>
      <c r="GY467" s="63"/>
      <c r="GZ467" s="63"/>
      <c r="HA467" s="63"/>
      <c r="HB467" s="63"/>
      <c r="HC467" s="63"/>
      <c r="HD467" s="63"/>
      <c r="HE467" s="63"/>
      <c r="HF467" s="63"/>
      <c r="HG467" s="63"/>
      <c r="HH467" s="63"/>
      <c r="HI467" s="63"/>
      <c r="HJ467" s="63"/>
      <c r="HK467" s="63"/>
      <c r="HL467" s="63"/>
      <c r="HM467" s="63"/>
      <c r="HN467" s="63"/>
      <c r="HO467" s="63"/>
      <c r="HP467" s="63"/>
      <c r="HQ467" s="63"/>
      <c r="HR467" s="63"/>
      <c r="HS467" s="63"/>
      <c r="HT467" s="63"/>
      <c r="HU467" s="63"/>
      <c r="HV467" s="63"/>
      <c r="HW467" s="63"/>
      <c r="HX467" s="63"/>
      <c r="HY467" s="63"/>
      <c r="HZ467" s="63"/>
      <c r="IA467" s="63"/>
      <c r="IB467" s="63"/>
      <c r="IC467" s="63"/>
      <c r="ID467" s="63"/>
      <c r="IE467" s="63"/>
    </row>
    <row r="468" spans="1:239" ht="17" hidden="1" customHeight="1" outlineLevel="1" x14ac:dyDescent="0.15">
      <c r="D468" s="73" t="str">
        <f>X!C369</f>
        <v>Riscaldamento a gas naturale con 15% di biogas</v>
      </c>
      <c r="E468" s="34"/>
      <c r="F468" s="34"/>
      <c r="G468" s="34"/>
      <c r="H468" s="34"/>
      <c r="I468" s="34"/>
      <c r="J468" s="34"/>
      <c r="K468" s="34"/>
      <c r="L468" s="34"/>
      <c r="M468" s="34"/>
      <c r="N468" s="34"/>
      <c r="O468" s="34"/>
      <c r="P468" s="34"/>
      <c r="Q468" s="34"/>
      <c r="R468" s="34"/>
      <c r="S468" s="34" t="s">
        <v>35</v>
      </c>
      <c r="T468" s="34"/>
      <c r="U468" s="34"/>
      <c r="V468" s="34"/>
      <c r="W468" s="34"/>
      <c r="X468" s="34"/>
      <c r="Y468" s="34"/>
      <c r="Z468" s="34"/>
      <c r="AA468" s="34"/>
      <c r="AB468" s="1639">
        <f>AB467*0.85</f>
        <v>0.17255000000000001</v>
      </c>
      <c r="AC468" s="1639"/>
      <c r="AD468" s="1639"/>
      <c r="AE468" s="1639"/>
      <c r="AF468" s="1639"/>
      <c r="AH468" s="1598">
        <f t="shared" si="207"/>
        <v>0</v>
      </c>
      <c r="AI468" s="1598"/>
      <c r="AJ468" s="1598"/>
      <c r="AK468" s="1598"/>
      <c r="AL468" s="1598">
        <v>0</v>
      </c>
      <c r="AM468" s="236"/>
      <c r="AN468" s="66"/>
      <c r="AQ468" s="1222"/>
      <c r="AR468" s="1222"/>
      <c r="AS468" s="1222"/>
      <c r="AT468" s="1222"/>
      <c r="AU468" s="1222"/>
      <c r="AV468" s="1222"/>
      <c r="AW468" s="1222"/>
      <c r="AX468" s="1222"/>
      <c r="AY468" s="1222"/>
      <c r="AZ468" s="1222"/>
      <c r="BA468" s="1222"/>
      <c r="BB468" s="1222"/>
      <c r="BC468" s="1222"/>
      <c r="BE468"/>
      <c r="ED468" s="63"/>
      <c r="EE468" s="63"/>
      <c r="EF468" s="63"/>
      <c r="EG468" s="63"/>
      <c r="EH468" s="63"/>
      <c r="EI468" s="63"/>
      <c r="EJ468" s="63"/>
      <c r="EK468" s="63"/>
      <c r="EL468" s="63"/>
      <c r="EM468" s="63"/>
      <c r="EN468" s="63"/>
      <c r="EO468" s="63"/>
      <c r="EP468" s="63"/>
      <c r="EQ468" s="63"/>
      <c r="ER468" s="63"/>
      <c r="ES468" s="63"/>
      <c r="ET468" s="63"/>
      <c r="EU468" s="63"/>
      <c r="EV468" s="63"/>
      <c r="EW468" s="63"/>
      <c r="EX468" s="63"/>
      <c r="EY468" s="63"/>
      <c r="EZ468" s="63"/>
      <c r="FA468" s="63"/>
      <c r="FB468" s="63"/>
      <c r="FC468" s="63"/>
      <c r="FD468" s="63"/>
      <c r="FE468" s="63"/>
      <c r="FF468" s="63"/>
      <c r="FG468" s="63"/>
      <c r="FH468" s="63"/>
      <c r="FI468" s="63"/>
      <c r="FJ468" s="63"/>
      <c r="FK468" s="63"/>
      <c r="FL468" s="63"/>
      <c r="FM468" s="63"/>
      <c r="FN468" s="63"/>
      <c r="FO468" s="63"/>
      <c r="FP468" s="63"/>
      <c r="FQ468" s="63"/>
      <c r="FR468" s="63"/>
      <c r="FS468" s="63"/>
      <c r="FT468" s="63"/>
      <c r="FU468" s="63"/>
      <c r="FV468" s="63"/>
      <c r="FW468" s="63"/>
      <c r="FX468" s="63"/>
      <c r="FY468" s="63"/>
      <c r="FZ468" s="63"/>
      <c r="GA468" s="63"/>
      <c r="GB468" s="63"/>
      <c r="GC468" s="63"/>
      <c r="GD468" s="63"/>
      <c r="GE468" s="63"/>
      <c r="GF468" s="63"/>
      <c r="GG468" s="63"/>
      <c r="GH468" s="63"/>
      <c r="GI468" s="63"/>
      <c r="GJ468" s="63"/>
      <c r="GK468" s="63"/>
      <c r="GL468" s="63"/>
      <c r="GM468" s="63"/>
      <c r="GN468" s="63"/>
      <c r="GO468" s="63"/>
      <c r="GP468" s="63"/>
      <c r="GQ468" s="63"/>
      <c r="GR468" s="63"/>
      <c r="GS468" s="63"/>
      <c r="GT468" s="63"/>
      <c r="GU468" s="63"/>
      <c r="GV468" s="63"/>
      <c r="GW468" s="63"/>
      <c r="GX468" s="63"/>
      <c r="GY468" s="63"/>
      <c r="GZ468" s="63"/>
      <c r="HA468" s="63"/>
      <c r="HB468" s="63"/>
      <c r="HC468" s="63"/>
      <c r="HD468" s="63"/>
      <c r="HE468" s="63"/>
      <c r="HF468" s="63"/>
      <c r="HG468" s="63"/>
      <c r="HH468" s="63"/>
      <c r="HI468" s="63"/>
      <c r="HJ468" s="63"/>
      <c r="HK468" s="63"/>
      <c r="HL468" s="63"/>
      <c r="HM468" s="63"/>
      <c r="HN468" s="63"/>
      <c r="HO468" s="63"/>
      <c r="HP468" s="63"/>
      <c r="HQ468" s="63"/>
      <c r="HR468" s="63"/>
      <c r="HS468" s="63"/>
      <c r="HT468" s="63"/>
      <c r="HU468" s="63"/>
      <c r="HV468" s="63"/>
      <c r="HW468" s="63"/>
      <c r="HX468" s="63"/>
      <c r="HY468" s="63"/>
      <c r="HZ468" s="63"/>
      <c r="IA468" s="63"/>
      <c r="IB468" s="63"/>
      <c r="IC468" s="63"/>
      <c r="ID468" s="63"/>
      <c r="IE468" s="63"/>
    </row>
    <row r="469" spans="1:239" ht="17" hidden="1" customHeight="1" outlineLevel="1" x14ac:dyDescent="0.15">
      <c r="D469" s="73" t="str">
        <f>X!C370</f>
        <v>Riscaldamento a biogas</v>
      </c>
      <c r="E469" s="34"/>
      <c r="F469" s="34"/>
      <c r="G469" s="34"/>
      <c r="H469" s="34"/>
      <c r="I469" s="34"/>
      <c r="J469" s="34"/>
      <c r="K469" s="34"/>
      <c r="L469" s="34"/>
      <c r="M469" s="34"/>
      <c r="N469" s="34"/>
      <c r="O469" s="34"/>
      <c r="P469" s="34"/>
      <c r="Q469" s="34"/>
      <c r="R469" s="34"/>
      <c r="S469" s="34" t="s">
        <v>35</v>
      </c>
      <c r="T469" s="34"/>
      <c r="U469" s="34"/>
      <c r="V469" s="34"/>
      <c r="W469" s="34"/>
      <c r="X469" s="34"/>
      <c r="Y469" s="34"/>
      <c r="Z469" s="34"/>
      <c r="AA469" s="34"/>
      <c r="AB469" s="1590">
        <v>0</v>
      </c>
      <c r="AC469" s="1590"/>
      <c r="AD469" s="1590"/>
      <c r="AE469" s="1590"/>
      <c r="AF469" s="1590"/>
      <c r="AH469" s="1598">
        <f t="shared" si="207"/>
        <v>0</v>
      </c>
      <c r="AI469" s="1598"/>
      <c r="AJ469" s="1598"/>
      <c r="AK469" s="1598"/>
      <c r="AL469" s="1598">
        <v>0</v>
      </c>
      <c r="AM469" s="236"/>
      <c r="AN469" s="66"/>
      <c r="AQ469" s="1222"/>
      <c r="AR469" s="1222"/>
      <c r="AS469" s="1222"/>
      <c r="AT469" s="1222"/>
      <c r="AU469" s="1222"/>
      <c r="AV469" s="1222"/>
      <c r="AW469" s="1222"/>
      <c r="AX469" s="1222"/>
      <c r="AY469" s="1222"/>
      <c r="AZ469" s="1222"/>
      <c r="BA469" s="1222"/>
      <c r="BB469" s="1222"/>
      <c r="BC469" s="1222"/>
      <c r="BE469"/>
      <c r="ED469" s="63"/>
      <c r="EE469" s="63"/>
      <c r="EF469" s="63"/>
      <c r="EG469" s="63"/>
      <c r="EH469" s="63"/>
      <c r="EI469" s="63"/>
      <c r="EJ469" s="63"/>
      <c r="EK469" s="63"/>
      <c r="EL469" s="63"/>
      <c r="EM469" s="63"/>
      <c r="EN469" s="63"/>
      <c r="EO469" s="63"/>
      <c r="EP469" s="63"/>
      <c r="EQ469" s="63"/>
      <c r="ER469" s="63"/>
      <c r="ES469" s="63"/>
      <c r="ET469" s="63"/>
      <c r="EU469" s="63"/>
      <c r="EV469" s="63"/>
      <c r="EW469" s="63"/>
      <c r="EX469" s="63"/>
      <c r="EY469" s="63"/>
      <c r="EZ469" s="63"/>
      <c r="FA469" s="63"/>
      <c r="FB469" s="63"/>
      <c r="FC469" s="63"/>
      <c r="FD469" s="63"/>
      <c r="FE469" s="63"/>
      <c r="FF469" s="63"/>
      <c r="FG469" s="63"/>
      <c r="FH469" s="63"/>
      <c r="FI469" s="63"/>
      <c r="FJ469" s="63"/>
      <c r="FK469" s="63"/>
      <c r="FL469" s="63"/>
      <c r="FM469" s="63"/>
      <c r="FN469" s="63"/>
      <c r="FO469" s="63"/>
      <c r="FP469" s="63"/>
      <c r="FQ469" s="63"/>
      <c r="FR469" s="63"/>
      <c r="FS469" s="63"/>
      <c r="FT469" s="63"/>
      <c r="FU469" s="63"/>
      <c r="FV469" s="63"/>
      <c r="FW469" s="63"/>
      <c r="FX469" s="63"/>
      <c r="FY469" s="63"/>
      <c r="FZ469" s="63"/>
      <c r="GA469" s="63"/>
      <c r="GB469" s="63"/>
      <c r="GC469" s="63"/>
      <c r="GD469" s="63"/>
      <c r="GE469" s="63"/>
      <c r="GF469" s="63"/>
      <c r="GG469" s="63"/>
      <c r="GH469" s="63"/>
      <c r="GI469" s="63"/>
      <c r="GJ469" s="63"/>
      <c r="GK469" s="63"/>
      <c r="GL469" s="63"/>
      <c r="GM469" s="63"/>
      <c r="GN469" s="63"/>
      <c r="GO469" s="63"/>
      <c r="GP469" s="63"/>
      <c r="GQ469" s="63"/>
      <c r="GR469" s="63"/>
      <c r="GS469" s="63"/>
      <c r="GT469" s="63"/>
      <c r="GU469" s="63"/>
      <c r="GV469" s="63"/>
      <c r="GW469" s="63"/>
      <c r="GX469" s="63"/>
      <c r="GY469" s="63"/>
      <c r="GZ469" s="63"/>
      <c r="HA469" s="63"/>
      <c r="HB469" s="63"/>
      <c r="HC469" s="63"/>
      <c r="HD469" s="63"/>
      <c r="HE469" s="63"/>
      <c r="HF469" s="63"/>
      <c r="HG469" s="63"/>
      <c r="HH469" s="63"/>
      <c r="HI469" s="63"/>
      <c r="HJ469" s="63"/>
      <c r="HK469" s="63"/>
      <c r="HL469" s="63"/>
      <c r="HM469" s="63"/>
      <c r="HN469" s="63"/>
      <c r="HO469" s="63"/>
      <c r="HP469" s="63"/>
      <c r="HQ469" s="63"/>
      <c r="HR469" s="63"/>
      <c r="HS469" s="63"/>
      <c r="HT469" s="63"/>
      <c r="HU469" s="63"/>
      <c r="HV469" s="63"/>
      <c r="HW469" s="63"/>
      <c r="HX469" s="63"/>
      <c r="HY469" s="63"/>
      <c r="HZ469" s="63"/>
      <c r="IA469" s="63"/>
      <c r="IB469" s="63"/>
      <c r="IC469" s="63"/>
      <c r="ID469" s="63"/>
      <c r="IE469" s="63"/>
    </row>
    <row r="470" spans="1:239" ht="17" hidden="1" customHeight="1" outlineLevel="1" x14ac:dyDescent="0.15">
      <c r="D470" s="73" t="str">
        <f>X!C371</f>
        <v>Riscaldamento a legna (pellet)</v>
      </c>
      <c r="E470" s="34"/>
      <c r="F470" s="34"/>
      <c r="G470" s="34"/>
      <c r="H470" s="34"/>
      <c r="I470" s="34"/>
      <c r="J470" s="34"/>
      <c r="K470" s="34"/>
      <c r="L470" s="34"/>
      <c r="M470" s="34"/>
      <c r="N470" s="34"/>
      <c r="O470" s="34"/>
      <c r="P470" s="34"/>
      <c r="Q470" s="34"/>
      <c r="R470" s="34"/>
      <c r="S470" s="34" t="s">
        <v>35</v>
      </c>
      <c r="T470" s="34"/>
      <c r="U470" s="34"/>
      <c r="V470" s="34"/>
      <c r="W470" s="34"/>
      <c r="X470" s="34"/>
      <c r="Y470" s="34"/>
      <c r="Z470" s="34"/>
      <c r="AA470" s="34"/>
      <c r="AB470" s="1590">
        <v>0</v>
      </c>
      <c r="AC470" s="1590"/>
      <c r="AD470" s="1590"/>
      <c r="AE470" s="1590"/>
      <c r="AF470" s="1590"/>
      <c r="AH470" s="1598">
        <f t="shared" si="207"/>
        <v>0</v>
      </c>
      <c r="AI470" s="1598"/>
      <c r="AJ470" s="1598"/>
      <c r="AK470" s="1598"/>
      <c r="AL470" s="1598">
        <v>0</v>
      </c>
      <c r="AM470" s="236"/>
      <c r="AN470" s="66"/>
      <c r="BE470"/>
      <c r="ED470" s="63"/>
      <c r="EE470" s="63"/>
      <c r="EF470" s="63"/>
      <c r="EG470" s="63"/>
      <c r="EH470" s="63"/>
      <c r="EI470" s="63"/>
      <c r="EJ470" s="63"/>
      <c r="EK470" s="63"/>
      <c r="EL470" s="63"/>
      <c r="EM470" s="63"/>
      <c r="EN470" s="63"/>
      <c r="EO470" s="63"/>
      <c r="EP470" s="63"/>
      <c r="EQ470" s="63"/>
      <c r="ER470" s="63"/>
      <c r="ES470" s="63"/>
      <c r="ET470" s="63"/>
      <c r="EU470" s="63"/>
      <c r="EV470" s="63"/>
      <c r="EW470" s="63"/>
      <c r="EX470" s="63"/>
      <c r="EY470" s="63"/>
      <c r="EZ470" s="63"/>
      <c r="FA470" s="63"/>
      <c r="FB470" s="63"/>
      <c r="FC470" s="63"/>
      <c r="FD470" s="63"/>
      <c r="FE470" s="63"/>
      <c r="FF470" s="63"/>
      <c r="FG470" s="63"/>
      <c r="FH470" s="63"/>
      <c r="FI470" s="63"/>
      <c r="FJ470" s="63"/>
      <c r="FK470" s="63"/>
      <c r="FL470" s="63"/>
      <c r="FM470" s="63"/>
      <c r="FN470" s="63"/>
      <c r="FO470" s="63"/>
      <c r="FP470" s="63"/>
      <c r="FQ470" s="63"/>
      <c r="FR470" s="63"/>
      <c r="FS470" s="63"/>
      <c r="FT470" s="63"/>
      <c r="FU470" s="63"/>
      <c r="FV470" s="63"/>
      <c r="FW470" s="63"/>
      <c r="FX470" s="63"/>
      <c r="FY470" s="63"/>
      <c r="FZ470" s="63"/>
      <c r="GA470" s="63"/>
      <c r="GB470" s="63"/>
      <c r="GC470" s="63"/>
      <c r="GD470" s="63"/>
      <c r="GE470" s="63"/>
      <c r="GF470" s="63"/>
      <c r="GG470" s="63"/>
      <c r="GH470" s="63"/>
      <c r="GI470" s="63"/>
      <c r="GJ470" s="63"/>
      <c r="GK470" s="63"/>
      <c r="GL470" s="63"/>
      <c r="GM470" s="63"/>
      <c r="GN470" s="63"/>
      <c r="GO470" s="63"/>
      <c r="GP470" s="63"/>
      <c r="GQ470" s="63"/>
      <c r="GR470" s="63"/>
      <c r="GS470" s="63"/>
      <c r="GT470" s="63"/>
      <c r="GU470" s="63"/>
      <c r="GV470" s="63"/>
      <c r="GW470" s="63"/>
      <c r="GX470" s="63"/>
      <c r="GY470" s="63"/>
      <c r="GZ470" s="63"/>
      <c r="HA470" s="63"/>
      <c r="HB470" s="63"/>
      <c r="HC470" s="63"/>
      <c r="HD470" s="63"/>
      <c r="HE470" s="63"/>
      <c r="HF470" s="63"/>
      <c r="HG470" s="63"/>
      <c r="HH470" s="63"/>
      <c r="HI470" s="63"/>
      <c r="HJ470" s="63"/>
      <c r="HK470" s="63"/>
      <c r="HL470" s="63"/>
      <c r="HM470" s="63"/>
      <c r="HN470" s="63"/>
      <c r="HO470" s="63"/>
      <c r="HP470" s="63"/>
      <c r="HQ470" s="63"/>
      <c r="HR470" s="63"/>
      <c r="HS470" s="63"/>
      <c r="HT470" s="63"/>
      <c r="HU470" s="63"/>
      <c r="HV470" s="63"/>
      <c r="HW470" s="63"/>
      <c r="HX470" s="63"/>
      <c r="HY470" s="63"/>
      <c r="HZ470" s="63"/>
      <c r="IA470" s="63"/>
      <c r="IB470" s="63"/>
      <c r="IC470" s="63"/>
      <c r="ID470" s="63"/>
      <c r="IE470" s="63"/>
    </row>
    <row r="471" spans="1:239" ht="17" hidden="1" customHeight="1" outlineLevel="1" x14ac:dyDescent="0.15">
      <c r="D471" s="73" t="str">
        <f>X!C372</f>
        <v>Teleriscaldamento</v>
      </c>
      <c r="E471" s="34"/>
      <c r="F471" s="34"/>
      <c r="G471" s="34"/>
      <c r="H471" s="34"/>
      <c r="I471" s="34"/>
      <c r="J471" s="34"/>
      <c r="K471" s="34"/>
      <c r="L471" s="34"/>
      <c r="M471" s="34"/>
      <c r="N471" s="34"/>
      <c r="O471" s="34"/>
      <c r="P471" s="34"/>
      <c r="Q471" s="34"/>
      <c r="R471" s="34"/>
      <c r="S471" s="34" t="s">
        <v>35</v>
      </c>
      <c r="T471" s="34"/>
      <c r="U471" s="34"/>
      <c r="V471" s="34"/>
      <c r="W471" s="34"/>
      <c r="X471" s="34"/>
      <c r="Y471" s="34"/>
      <c r="Z471" s="34"/>
      <c r="AA471" s="34"/>
      <c r="AB471" s="1590">
        <v>0</v>
      </c>
      <c r="AC471" s="1590"/>
      <c r="AD471" s="1590"/>
      <c r="AE471" s="1590"/>
      <c r="AF471" s="1590"/>
      <c r="AH471" s="1598">
        <f t="shared" si="207"/>
        <v>0</v>
      </c>
      <c r="AI471" s="1598"/>
      <c r="AJ471" s="1598"/>
      <c r="AK471" s="1598"/>
      <c r="AL471" s="1598">
        <v>0</v>
      </c>
      <c r="AM471" s="236"/>
      <c r="AN471" s="66"/>
      <c r="BE471"/>
      <c r="ED471" s="63"/>
      <c r="EE471" s="63"/>
      <c r="EF471" s="63"/>
      <c r="EG471" s="63"/>
      <c r="EH471" s="63"/>
      <c r="EI471" s="63"/>
      <c r="EJ471" s="63"/>
      <c r="EK471" s="63"/>
      <c r="EL471" s="63"/>
      <c r="EM471" s="63"/>
      <c r="EN471" s="63"/>
      <c r="EO471" s="63"/>
      <c r="EP471" s="63"/>
      <c r="EQ471" s="63"/>
      <c r="ER471" s="63"/>
      <c r="ES471" s="63"/>
      <c r="ET471" s="63"/>
      <c r="EU471" s="63"/>
      <c r="EV471" s="63"/>
      <c r="EW471" s="63"/>
      <c r="EX471" s="63"/>
      <c r="EY471" s="63"/>
      <c r="EZ471" s="63"/>
      <c r="FA471" s="63"/>
      <c r="FB471" s="63"/>
      <c r="FC471" s="63"/>
      <c r="FD471" s="63"/>
      <c r="FE471" s="63"/>
      <c r="FF471" s="63"/>
      <c r="FG471" s="63"/>
      <c r="FH471" s="63"/>
      <c r="FI471" s="63"/>
      <c r="FJ471" s="63"/>
      <c r="FK471" s="63"/>
      <c r="FL471" s="63"/>
      <c r="FM471" s="63"/>
      <c r="FN471" s="63"/>
      <c r="FO471" s="63"/>
      <c r="FP471" s="63"/>
      <c r="FQ471" s="63"/>
      <c r="FR471" s="63"/>
      <c r="FS471" s="63"/>
      <c r="FT471" s="63"/>
      <c r="FU471" s="63"/>
      <c r="FV471" s="63"/>
      <c r="FW471" s="63"/>
      <c r="FX471" s="63"/>
      <c r="FY471" s="63"/>
      <c r="FZ471" s="63"/>
      <c r="GA471" s="63"/>
      <c r="GB471" s="63"/>
      <c r="GC471" s="63"/>
      <c r="GD471" s="63"/>
      <c r="GE471" s="63"/>
      <c r="GF471" s="63"/>
      <c r="GG471" s="63"/>
      <c r="GH471" s="63"/>
      <c r="GI471" s="63"/>
      <c r="GJ471" s="63"/>
      <c r="GK471" s="63"/>
      <c r="GL471" s="63"/>
      <c r="GM471" s="63"/>
      <c r="GN471" s="63"/>
      <c r="GO471" s="63"/>
      <c r="GP471" s="63"/>
      <c r="GQ471" s="63"/>
      <c r="GR471" s="63"/>
      <c r="GS471" s="63"/>
      <c r="GT471" s="63"/>
      <c r="GU471" s="63"/>
      <c r="GV471" s="63"/>
      <c r="GW471" s="63"/>
      <c r="GX471" s="63"/>
      <c r="GY471" s="63"/>
      <c r="GZ471" s="63"/>
      <c r="HA471" s="63"/>
      <c r="HB471" s="63"/>
      <c r="HC471" s="63"/>
      <c r="HD471" s="63"/>
      <c r="HE471" s="63"/>
      <c r="HF471" s="63"/>
      <c r="HG471" s="63"/>
      <c r="HH471" s="63"/>
      <c r="HI471" s="63"/>
      <c r="HJ471" s="63"/>
      <c r="HK471" s="63"/>
      <c r="HL471" s="63"/>
      <c r="HM471" s="63"/>
      <c r="HN471" s="63"/>
      <c r="HO471" s="63"/>
      <c r="HP471" s="63"/>
      <c r="HQ471" s="63"/>
      <c r="HR471" s="63"/>
      <c r="HS471" s="63"/>
      <c r="HT471" s="63"/>
      <c r="HU471" s="63"/>
      <c r="HV471" s="63"/>
      <c r="HW471" s="63"/>
      <c r="HX471" s="63"/>
      <c r="HY471" s="63"/>
      <c r="HZ471" s="63"/>
      <c r="IA471" s="63"/>
      <c r="IB471" s="63"/>
      <c r="IC471" s="63"/>
      <c r="ID471" s="63"/>
      <c r="IE471" s="63"/>
    </row>
    <row r="472" spans="1:239" ht="17" hidden="1" customHeight="1" outlineLevel="1" x14ac:dyDescent="0.15">
      <c r="D472" s="73" t="str">
        <f>X!C373</f>
        <v>Riscaldamento con impianto geotermico</v>
      </c>
      <c r="E472" s="34"/>
      <c r="F472" s="34"/>
      <c r="G472" s="34"/>
      <c r="H472" s="34"/>
      <c r="I472" s="34"/>
      <c r="J472" s="34"/>
      <c r="K472" s="34"/>
      <c r="L472" s="34"/>
      <c r="M472" s="34"/>
      <c r="N472" s="34"/>
      <c r="O472" s="34"/>
      <c r="P472" s="34"/>
      <c r="Q472" s="34"/>
      <c r="R472" s="34"/>
      <c r="S472" s="34" t="s">
        <v>35</v>
      </c>
      <c r="T472" s="34"/>
      <c r="U472" s="34"/>
      <c r="V472" s="34"/>
      <c r="W472" s="34"/>
      <c r="X472" s="34"/>
      <c r="Y472" s="34"/>
      <c r="Z472" s="34"/>
      <c r="AA472" s="34"/>
      <c r="AB472" s="1590">
        <v>0</v>
      </c>
      <c r="AC472" s="1590"/>
      <c r="AD472" s="1590"/>
      <c r="AE472" s="1590"/>
      <c r="AF472" s="1590"/>
      <c r="AH472" s="1598">
        <f t="shared" si="207"/>
        <v>0</v>
      </c>
      <c r="AI472" s="1598"/>
      <c r="AJ472" s="1598"/>
      <c r="AK472" s="1598"/>
      <c r="AL472" s="1598">
        <v>0</v>
      </c>
      <c r="AM472" s="236"/>
      <c r="AN472" s="66"/>
      <c r="BE472"/>
      <c r="ED472" s="63"/>
      <c r="EE472" s="63"/>
      <c r="EF472" s="63"/>
      <c r="EG472" s="63"/>
      <c r="EH472" s="63"/>
      <c r="EI472" s="63"/>
      <c r="EJ472" s="63"/>
      <c r="EK472" s="63"/>
      <c r="EL472" s="63"/>
      <c r="EM472" s="63"/>
      <c r="EN472" s="63"/>
      <c r="EO472" s="63"/>
      <c r="EP472" s="63"/>
      <c r="EQ472" s="63"/>
      <c r="ER472" s="63"/>
      <c r="ES472" s="63"/>
      <c r="ET472" s="63"/>
      <c r="EU472" s="63"/>
      <c r="EV472" s="63"/>
      <c r="EW472" s="63"/>
      <c r="EX472" s="63"/>
      <c r="EY472" s="63"/>
      <c r="EZ472" s="63"/>
      <c r="FA472" s="63"/>
      <c r="FB472" s="63"/>
      <c r="FC472" s="63"/>
      <c r="FD472" s="63"/>
      <c r="FE472" s="63"/>
      <c r="FF472" s="63"/>
      <c r="FG472" s="63"/>
      <c r="FH472" s="63"/>
      <c r="FI472" s="63"/>
      <c r="FJ472" s="63"/>
      <c r="FK472" s="63"/>
      <c r="FL472" s="63"/>
      <c r="FM472" s="63"/>
      <c r="FN472" s="63"/>
      <c r="FO472" s="63"/>
      <c r="FP472" s="63"/>
      <c r="FQ472" s="63"/>
      <c r="FR472" s="63"/>
      <c r="FS472" s="63"/>
      <c r="FT472" s="63"/>
      <c r="FU472" s="63"/>
      <c r="FV472" s="63"/>
      <c r="FW472" s="63"/>
      <c r="FX472" s="63"/>
      <c r="FY472" s="63"/>
      <c r="FZ472" s="63"/>
      <c r="GA472" s="63"/>
      <c r="GB472" s="63"/>
      <c r="GC472" s="63"/>
      <c r="GD472" s="63"/>
      <c r="GE472" s="63"/>
      <c r="GF472" s="63"/>
      <c r="GG472" s="63"/>
      <c r="GH472" s="63"/>
      <c r="GI472" s="63"/>
      <c r="GJ472" s="63"/>
      <c r="GK472" s="63"/>
      <c r="GL472" s="63"/>
      <c r="GM472" s="63"/>
      <c r="GN472" s="63"/>
      <c r="GO472" s="63"/>
      <c r="GP472" s="63"/>
      <c r="GQ472" s="63"/>
      <c r="GR472" s="63"/>
      <c r="GS472" s="63"/>
      <c r="GT472" s="63"/>
      <c r="GU472" s="63"/>
      <c r="GV472" s="63"/>
      <c r="GW472" s="63"/>
      <c r="GX472" s="63"/>
      <c r="GY472" s="63"/>
      <c r="GZ472" s="63"/>
      <c r="HA472" s="63"/>
      <c r="HB472" s="63"/>
      <c r="HC472" s="63"/>
      <c r="HD472" s="63"/>
      <c r="HE472" s="63"/>
      <c r="HF472" s="63"/>
      <c r="HG472" s="63"/>
      <c r="HH472" s="63"/>
      <c r="HI472" s="63"/>
      <c r="HJ472" s="63"/>
      <c r="HK472" s="63"/>
      <c r="HL472" s="63"/>
      <c r="HM472" s="63"/>
      <c r="HN472" s="63"/>
      <c r="HO472" s="63"/>
      <c r="HP472" s="63"/>
      <c r="HQ472" s="63"/>
      <c r="HR472" s="63"/>
      <c r="HS472" s="63"/>
      <c r="HT472" s="63"/>
      <c r="HU472" s="63"/>
      <c r="HV472" s="63"/>
      <c r="HW472" s="63"/>
      <c r="HX472" s="63"/>
      <c r="HY472" s="63"/>
      <c r="HZ472" s="63"/>
      <c r="IA472" s="63"/>
      <c r="IB472" s="63"/>
      <c r="IC472" s="63"/>
      <c r="ID472" s="63"/>
      <c r="IE472" s="63"/>
    </row>
    <row r="473" spans="1:239" s="179" customFormat="1" ht="17" hidden="1" customHeight="1" outlineLevel="1" x14ac:dyDescent="0.15">
      <c r="A473" s="62"/>
      <c r="D473" s="368" t="s">
        <v>69</v>
      </c>
      <c r="E473" s="205"/>
      <c r="F473" s="205"/>
      <c r="G473" s="205"/>
      <c r="H473" s="205"/>
      <c r="I473" s="205"/>
      <c r="J473" s="205"/>
      <c r="K473" s="205"/>
      <c r="L473" s="205"/>
      <c r="M473" s="205"/>
      <c r="N473" s="205"/>
      <c r="O473" s="205"/>
      <c r="P473" s="205"/>
      <c r="Q473" s="205"/>
      <c r="R473" s="205"/>
      <c r="S473" s="503" t="s">
        <v>35</v>
      </c>
      <c r="T473" s="205"/>
      <c r="U473" s="205"/>
      <c r="V473" s="205"/>
      <c r="W473" s="205"/>
      <c r="X473" s="205"/>
      <c r="Y473" s="205"/>
      <c r="Z473" s="205"/>
      <c r="AA473" s="205"/>
      <c r="AB473" s="1601"/>
      <c r="AC473" s="1601"/>
      <c r="AD473" s="1601"/>
      <c r="AE473" s="1601"/>
      <c r="AF473" s="1601"/>
      <c r="AH473" s="1601">
        <f>SUM(AH466:AL472)</f>
        <v>0</v>
      </c>
      <c r="AI473" s="1601"/>
      <c r="AJ473" s="1601"/>
      <c r="AK473" s="1601"/>
      <c r="AL473" s="1601"/>
      <c r="AM473" s="290"/>
      <c r="AN473" s="205"/>
      <c r="BL473" s="62"/>
      <c r="BM473" s="62"/>
      <c r="BN473" s="62"/>
      <c r="BO473" s="62"/>
      <c r="BP473" s="62"/>
      <c r="BQ473" s="62"/>
      <c r="BR473" s="62"/>
      <c r="BS473" s="62"/>
      <c r="BT473" s="62"/>
      <c r="BU473" s="62"/>
      <c r="BV473" s="62"/>
      <c r="BW473" s="62"/>
      <c r="BX473" s="62"/>
      <c r="BY473" s="62"/>
      <c r="BZ473" s="62"/>
      <c r="CA473" s="62"/>
      <c r="CB473" s="62"/>
      <c r="CC473" s="62"/>
      <c r="CD473" s="62"/>
      <c r="CE473" s="62"/>
      <c r="CF473" s="62"/>
      <c r="CG473" s="62"/>
      <c r="CH473" s="62"/>
      <c r="CI473" s="62"/>
      <c r="CJ473" s="62"/>
      <c r="CK473" s="62"/>
      <c r="CL473" s="62"/>
      <c r="CM473" s="62"/>
      <c r="CN473" s="62"/>
      <c r="CO473" s="62"/>
      <c r="CP473" s="62"/>
      <c r="CQ473" s="62"/>
      <c r="CR473" s="62"/>
      <c r="CS473" s="62"/>
      <c r="CT473" s="62"/>
      <c r="CU473" s="62"/>
      <c r="CV473" s="62"/>
      <c r="CW473" s="62"/>
      <c r="CX473" s="62"/>
      <c r="CY473" s="62"/>
      <c r="CZ473" s="62"/>
      <c r="DA473" s="62"/>
      <c r="DB473" s="62"/>
      <c r="DC473" s="62"/>
      <c r="DD473" s="62"/>
      <c r="DE473" s="62"/>
      <c r="DF473" s="62"/>
      <c r="DG473" s="62"/>
      <c r="DH473" s="62"/>
      <c r="DI473" s="62"/>
      <c r="DJ473" s="62"/>
      <c r="DK473" s="62"/>
      <c r="DL473" s="62"/>
      <c r="DM473" s="62"/>
      <c r="DN473" s="62"/>
      <c r="DO473" s="62"/>
      <c r="DP473" s="62"/>
      <c r="DQ473" s="62"/>
      <c r="DR473" s="62"/>
      <c r="DS473" s="62"/>
      <c r="DT473" s="62"/>
      <c r="DU473" s="62"/>
      <c r="DV473" s="62"/>
      <c r="DW473" s="62"/>
      <c r="DX473" s="62"/>
      <c r="DY473" s="62"/>
      <c r="DZ473" s="62"/>
      <c r="EA473" s="62"/>
      <c r="EB473" s="62"/>
      <c r="EC473" s="63"/>
      <c r="ED473" s="63"/>
      <c r="EE473" s="63"/>
      <c r="EF473" s="63"/>
      <c r="EG473" s="63"/>
      <c r="EH473" s="63"/>
      <c r="EI473" s="63"/>
      <c r="EJ473" s="63"/>
      <c r="EK473" s="63"/>
      <c r="EL473" s="63"/>
      <c r="EM473" s="63"/>
      <c r="EN473" s="63"/>
      <c r="EO473" s="63"/>
      <c r="EP473" s="63"/>
      <c r="EQ473" s="63"/>
      <c r="ER473" s="63"/>
      <c r="ES473" s="63"/>
      <c r="ET473" s="63"/>
      <c r="EU473" s="63"/>
      <c r="EV473" s="63"/>
      <c r="EW473" s="63"/>
      <c r="EX473" s="63"/>
      <c r="EY473" s="63"/>
      <c r="EZ473" s="63"/>
      <c r="FA473" s="63"/>
      <c r="FB473" s="63"/>
      <c r="FC473" s="63"/>
      <c r="FD473" s="63"/>
      <c r="FE473" s="63"/>
      <c r="FF473" s="63"/>
      <c r="FG473" s="63"/>
      <c r="FH473" s="63"/>
      <c r="FI473" s="63"/>
      <c r="FJ473" s="63"/>
      <c r="FK473" s="63"/>
      <c r="FL473" s="63"/>
      <c r="FM473" s="63"/>
      <c r="FN473" s="63"/>
      <c r="FO473" s="63"/>
      <c r="FP473" s="63"/>
      <c r="FQ473" s="63"/>
      <c r="FR473" s="63"/>
      <c r="FS473" s="63"/>
      <c r="FT473" s="63"/>
      <c r="FU473" s="63"/>
      <c r="FV473" s="63"/>
      <c r="FW473" s="63"/>
      <c r="FX473" s="63"/>
      <c r="FY473" s="63"/>
      <c r="FZ473" s="63"/>
      <c r="GA473" s="63"/>
      <c r="GB473" s="63"/>
      <c r="GC473" s="63"/>
      <c r="GD473" s="63"/>
      <c r="GE473" s="63"/>
      <c r="GF473" s="63"/>
      <c r="GG473" s="63"/>
      <c r="GH473" s="63"/>
      <c r="GI473" s="63"/>
      <c r="GJ473" s="63"/>
      <c r="GK473" s="63"/>
      <c r="GL473" s="63"/>
      <c r="GM473" s="63"/>
      <c r="GN473" s="63"/>
      <c r="GO473" s="63"/>
      <c r="GP473" s="63"/>
      <c r="GQ473" s="63"/>
      <c r="GR473" s="63"/>
      <c r="GS473" s="63"/>
      <c r="GT473" s="63"/>
      <c r="GU473" s="63"/>
      <c r="GV473" s="63"/>
      <c r="GW473" s="63"/>
      <c r="GX473" s="63"/>
      <c r="GY473" s="63"/>
      <c r="GZ473" s="63"/>
      <c r="HA473" s="63"/>
      <c r="HB473" s="63"/>
      <c r="HC473" s="63"/>
      <c r="HD473" s="63"/>
      <c r="HE473" s="63"/>
      <c r="HF473" s="63"/>
      <c r="HG473" s="63"/>
      <c r="HH473" s="63"/>
      <c r="HI473" s="63"/>
      <c r="HJ473" s="63"/>
      <c r="HK473" s="63"/>
      <c r="HL473" s="63"/>
      <c r="HM473" s="63"/>
      <c r="HN473" s="63"/>
      <c r="HO473" s="63"/>
      <c r="HP473" s="63"/>
      <c r="HQ473" s="63"/>
      <c r="HR473" s="63"/>
      <c r="HS473" s="63"/>
      <c r="HT473" s="63"/>
      <c r="HU473" s="63"/>
      <c r="HV473" s="63"/>
      <c r="HW473" s="63"/>
      <c r="HX473" s="63"/>
      <c r="HY473" s="63"/>
      <c r="HZ473" s="63"/>
      <c r="IA473" s="63"/>
      <c r="IB473" s="63"/>
      <c r="IC473" s="63"/>
      <c r="ID473" s="63"/>
      <c r="IE473" s="63"/>
    </row>
    <row r="474" spans="1:239" ht="17" hidden="1" customHeight="1" outlineLevel="1" x14ac:dyDescent="0.15">
      <c r="BE474"/>
      <c r="ED474" s="63"/>
      <c r="EE474" s="63"/>
      <c r="EF474" s="63"/>
      <c r="EG474" s="63"/>
      <c r="EH474" s="63"/>
      <c r="EI474" s="63"/>
      <c r="EJ474" s="63"/>
      <c r="EK474" s="63"/>
      <c r="EL474" s="63"/>
      <c r="EM474" s="63"/>
      <c r="EN474" s="63"/>
      <c r="EO474" s="63"/>
      <c r="EP474" s="63"/>
      <c r="EQ474" s="63"/>
      <c r="ER474" s="63"/>
      <c r="ES474" s="63"/>
      <c r="ET474" s="63"/>
      <c r="EU474" s="63"/>
      <c r="EV474" s="63"/>
      <c r="EW474" s="63"/>
      <c r="EX474" s="63"/>
      <c r="EY474" s="63"/>
      <c r="EZ474" s="63"/>
      <c r="FA474" s="63"/>
      <c r="FB474" s="63"/>
      <c r="FC474" s="63"/>
      <c r="FD474" s="63"/>
      <c r="FE474" s="63"/>
      <c r="FF474" s="63"/>
      <c r="FG474" s="63"/>
      <c r="FH474" s="63"/>
      <c r="FI474" s="63"/>
      <c r="FJ474" s="63"/>
      <c r="FK474" s="63"/>
      <c r="FL474" s="63"/>
      <c r="FM474" s="63"/>
      <c r="FN474" s="63"/>
      <c r="FO474" s="63"/>
      <c r="FP474" s="63"/>
      <c r="FQ474" s="63"/>
      <c r="FR474" s="63"/>
      <c r="FS474" s="63"/>
      <c r="FT474" s="63"/>
      <c r="FU474" s="63"/>
      <c r="FV474" s="63"/>
      <c r="FW474" s="63"/>
      <c r="FX474" s="63"/>
      <c r="FY474" s="63"/>
      <c r="FZ474" s="63"/>
      <c r="GA474" s="63"/>
      <c r="GB474" s="63"/>
      <c r="GC474" s="63"/>
      <c r="GD474" s="63"/>
      <c r="GE474" s="63"/>
      <c r="GF474" s="63"/>
      <c r="GG474" s="63"/>
      <c r="GH474" s="63"/>
      <c r="GI474" s="63"/>
      <c r="GJ474" s="63"/>
      <c r="GK474" s="63"/>
      <c r="GL474" s="63"/>
      <c r="GM474" s="63"/>
      <c r="GN474" s="63"/>
      <c r="GO474" s="63"/>
      <c r="GP474" s="63"/>
      <c r="GQ474" s="63"/>
      <c r="GR474" s="63"/>
      <c r="GS474" s="63"/>
      <c r="GT474" s="63"/>
      <c r="GU474" s="63"/>
      <c r="GV474" s="63"/>
      <c r="GW474" s="63"/>
      <c r="GX474" s="63"/>
      <c r="GY474" s="63"/>
      <c r="GZ474" s="63"/>
      <c r="HA474" s="63"/>
      <c r="HB474" s="63"/>
      <c r="HC474" s="63"/>
      <c r="HD474" s="63"/>
      <c r="HE474" s="63"/>
      <c r="HF474" s="63"/>
      <c r="HG474" s="63"/>
      <c r="HH474" s="63"/>
      <c r="HI474" s="63"/>
      <c r="HJ474" s="63"/>
      <c r="HK474" s="63"/>
      <c r="HL474" s="63"/>
      <c r="HM474" s="63"/>
      <c r="HN474" s="63"/>
      <c r="HO474" s="63"/>
      <c r="HP474" s="63"/>
      <c r="HQ474" s="63"/>
      <c r="HR474" s="63"/>
      <c r="HS474" s="63"/>
      <c r="HT474" s="63"/>
      <c r="HU474" s="63"/>
      <c r="HV474" s="63"/>
      <c r="HW474" s="63"/>
      <c r="HX474" s="63"/>
      <c r="HY474" s="63"/>
      <c r="HZ474" s="63"/>
      <c r="IA474" s="63"/>
      <c r="IB474" s="63"/>
      <c r="IC474" s="63"/>
      <c r="ID474" s="63"/>
      <c r="IE474" s="63"/>
    </row>
    <row r="475" spans="1:239" ht="17" hidden="1" customHeight="1" outlineLevel="1" x14ac:dyDescent="0.15">
      <c r="BE475"/>
      <c r="ED475" s="63"/>
      <c r="EE475" s="63"/>
      <c r="EF475" s="63"/>
      <c r="EG475" s="63"/>
      <c r="EH475" s="63"/>
      <c r="EI475" s="63"/>
      <c r="EJ475" s="63"/>
      <c r="EK475" s="63"/>
      <c r="EL475" s="63"/>
      <c r="EM475" s="63"/>
      <c r="EN475" s="63"/>
      <c r="EO475" s="63"/>
      <c r="EP475" s="63"/>
      <c r="EQ475" s="63"/>
      <c r="ER475" s="63"/>
      <c r="ES475" s="63"/>
      <c r="ET475" s="63"/>
      <c r="EU475" s="63"/>
      <c r="EV475" s="63"/>
      <c r="EW475" s="63"/>
      <c r="EX475" s="63"/>
      <c r="EY475" s="63"/>
      <c r="EZ475" s="63"/>
      <c r="FA475" s="63"/>
      <c r="FB475" s="63"/>
      <c r="FC475" s="63"/>
      <c r="FD475" s="63"/>
      <c r="FE475" s="63"/>
      <c r="FF475" s="63"/>
      <c r="FG475" s="63"/>
      <c r="FH475" s="63"/>
      <c r="FI475" s="63"/>
      <c r="FJ475" s="63"/>
      <c r="FK475" s="63"/>
      <c r="FL475" s="63"/>
      <c r="FM475" s="63"/>
      <c r="FN475" s="63"/>
      <c r="FO475" s="63"/>
      <c r="FP475" s="63"/>
      <c r="FQ475" s="63"/>
      <c r="FR475" s="63"/>
      <c r="FS475" s="63"/>
      <c r="FT475" s="63"/>
      <c r="FU475" s="63"/>
      <c r="FV475" s="63"/>
      <c r="FW475" s="63"/>
      <c r="FX475" s="63"/>
      <c r="FY475" s="63"/>
      <c r="FZ475" s="63"/>
      <c r="GA475" s="63"/>
      <c r="GB475" s="63"/>
      <c r="GC475" s="63"/>
      <c r="GD475" s="63"/>
      <c r="GE475" s="63"/>
      <c r="GF475" s="63"/>
      <c r="GG475" s="63"/>
      <c r="GH475" s="63"/>
      <c r="GI475" s="63"/>
      <c r="GJ475" s="63"/>
      <c r="GK475" s="63"/>
      <c r="GL475" s="63"/>
      <c r="GM475" s="63"/>
      <c r="GN475" s="63"/>
      <c r="GO475" s="63"/>
      <c r="GP475" s="63"/>
      <c r="GQ475" s="63"/>
      <c r="GR475" s="63"/>
      <c r="GS475" s="63"/>
      <c r="GT475" s="63"/>
      <c r="GU475" s="63"/>
      <c r="GV475" s="63"/>
      <c r="GW475" s="63"/>
      <c r="GX475" s="63"/>
      <c r="GY475" s="63"/>
      <c r="GZ475" s="63"/>
      <c r="HA475" s="63"/>
      <c r="HB475" s="63"/>
      <c r="HC475" s="63"/>
      <c r="HD475" s="63"/>
      <c r="HE475" s="63"/>
      <c r="HF475" s="63"/>
      <c r="HG475" s="63"/>
      <c r="HH475" s="63"/>
      <c r="HI475" s="63"/>
      <c r="HJ475" s="63"/>
      <c r="HK475" s="63"/>
      <c r="HL475" s="63"/>
      <c r="HM475" s="63"/>
      <c r="HN475" s="63"/>
      <c r="HO475" s="63"/>
      <c r="HP475" s="63"/>
      <c r="HQ475" s="63"/>
      <c r="HR475" s="63"/>
      <c r="HS475" s="63"/>
      <c r="HT475" s="63"/>
      <c r="HU475" s="63"/>
      <c r="HV475" s="63"/>
      <c r="HW475" s="63"/>
      <c r="HX475" s="63"/>
      <c r="HY475" s="63"/>
      <c r="HZ475" s="63"/>
      <c r="IA475" s="63"/>
      <c r="IB475" s="63"/>
      <c r="IC475" s="63"/>
      <c r="ID475" s="63"/>
      <c r="IE475" s="63"/>
    </row>
    <row r="476" spans="1:239" collapsed="1" x14ac:dyDescent="0.15">
      <c r="ED476" s="63"/>
      <c r="EE476" s="63"/>
      <c r="EF476" s="63"/>
      <c r="EG476" s="63"/>
      <c r="EH476" s="63"/>
      <c r="EI476" s="63"/>
      <c r="EJ476" s="63"/>
      <c r="EK476" s="63"/>
      <c r="EL476" s="63"/>
      <c r="EM476" s="63"/>
      <c r="EN476" s="63"/>
      <c r="EO476" s="63"/>
      <c r="EP476" s="63"/>
      <c r="EQ476" s="63"/>
      <c r="ER476" s="63"/>
      <c r="ES476" s="63"/>
      <c r="ET476" s="63"/>
      <c r="EU476" s="63"/>
      <c r="EV476" s="63"/>
      <c r="EW476" s="63"/>
      <c r="EX476" s="63"/>
      <c r="EY476" s="63"/>
      <c r="EZ476" s="63"/>
      <c r="FA476" s="63"/>
      <c r="FB476" s="63"/>
      <c r="FC476" s="63"/>
      <c r="FD476" s="63"/>
      <c r="FE476" s="63"/>
      <c r="FF476" s="63"/>
      <c r="FG476" s="63"/>
      <c r="FH476" s="63"/>
      <c r="FI476" s="63"/>
      <c r="FJ476" s="63"/>
      <c r="FK476" s="63"/>
      <c r="FL476" s="63"/>
      <c r="FM476" s="63"/>
      <c r="FN476" s="63"/>
      <c r="FO476" s="63"/>
      <c r="FP476" s="63"/>
      <c r="FQ476" s="63"/>
      <c r="FR476" s="63"/>
      <c r="FS476" s="63"/>
      <c r="FT476" s="63"/>
      <c r="FU476" s="63"/>
      <c r="FV476" s="63"/>
      <c r="FW476" s="63"/>
      <c r="FX476" s="63"/>
      <c r="FY476" s="63"/>
      <c r="FZ476" s="63"/>
      <c r="GA476" s="63"/>
      <c r="GB476" s="63"/>
      <c r="GC476" s="63"/>
      <c r="GD476" s="63"/>
      <c r="GE476" s="63"/>
      <c r="GF476" s="63"/>
      <c r="GG476" s="63"/>
      <c r="GH476" s="63"/>
      <c r="GI476" s="63"/>
      <c r="GJ476" s="63"/>
      <c r="GK476" s="63"/>
      <c r="GL476" s="63"/>
      <c r="GM476" s="63"/>
      <c r="GN476" s="63"/>
      <c r="GO476" s="63"/>
      <c r="GP476" s="63"/>
      <c r="GQ476" s="63"/>
      <c r="GR476" s="63"/>
      <c r="GS476" s="63"/>
      <c r="GT476" s="63"/>
      <c r="GU476" s="63"/>
      <c r="GV476" s="63"/>
      <c r="GW476" s="63"/>
      <c r="GX476" s="63"/>
      <c r="GY476" s="63"/>
      <c r="GZ476" s="63"/>
      <c r="HA476" s="63"/>
      <c r="HB476" s="63"/>
      <c r="HC476" s="63"/>
      <c r="HD476" s="63"/>
      <c r="HE476" s="63"/>
      <c r="HF476" s="63"/>
      <c r="HG476" s="63"/>
      <c r="HH476" s="63"/>
      <c r="HI476" s="63"/>
      <c r="HJ476" s="63"/>
      <c r="HK476" s="63"/>
      <c r="HL476" s="63"/>
      <c r="HM476" s="63"/>
      <c r="HN476" s="63"/>
      <c r="HO476" s="63"/>
      <c r="HP476" s="63"/>
      <c r="HQ476" s="63"/>
      <c r="HR476" s="63"/>
      <c r="HS476" s="63"/>
      <c r="HT476" s="63"/>
      <c r="HU476" s="63"/>
      <c r="HV476" s="63"/>
      <c r="HW476" s="63"/>
      <c r="HX476" s="63"/>
      <c r="HY476" s="63"/>
      <c r="HZ476" s="63"/>
      <c r="IA476" s="63"/>
      <c r="IB476" s="63"/>
      <c r="IC476" s="63"/>
      <c r="ID476" s="63"/>
      <c r="IE476" s="63"/>
    </row>
    <row r="477" spans="1:239" s="63" customFormat="1" x14ac:dyDescent="0.15">
      <c r="D477" s="797"/>
      <c r="AL477" s="64"/>
      <c r="AM477" s="64"/>
      <c r="BE477" s="64"/>
    </row>
    <row r="478" spans="1:239" s="63" customFormat="1" x14ac:dyDescent="0.15">
      <c r="D478" s="797"/>
      <c r="AL478" s="64"/>
      <c r="AM478" s="64"/>
      <c r="BE478" s="64"/>
    </row>
    <row r="479" spans="1:239" s="63" customFormat="1" x14ac:dyDescent="0.15">
      <c r="D479" s="797"/>
      <c r="AL479" s="64"/>
      <c r="AM479" s="64"/>
      <c r="BE479" s="64"/>
    </row>
    <row r="480" spans="1:239" s="63" customFormat="1" x14ac:dyDescent="0.15">
      <c r="D480" s="797"/>
      <c r="AL480" s="64"/>
      <c r="AM480" s="64"/>
      <c r="BE480" s="64"/>
    </row>
    <row r="481" spans="4:57" s="63" customFormat="1" x14ac:dyDescent="0.15">
      <c r="D481" s="797"/>
      <c r="AL481" s="64"/>
      <c r="AM481" s="64"/>
      <c r="BE481" s="64"/>
    </row>
    <row r="482" spans="4:57" s="63" customFormat="1" x14ac:dyDescent="0.15">
      <c r="D482" s="797"/>
      <c r="AL482" s="64"/>
      <c r="AM482" s="64"/>
      <c r="BE482" s="64"/>
    </row>
    <row r="483" spans="4:57" s="63" customFormat="1" x14ac:dyDescent="0.15">
      <c r="D483" s="797"/>
      <c r="AL483" s="64"/>
      <c r="AM483" s="64"/>
      <c r="BE483" s="64"/>
    </row>
    <row r="484" spans="4:57" s="63" customFormat="1" x14ac:dyDescent="0.15">
      <c r="D484" s="797"/>
      <c r="AL484" s="64"/>
      <c r="AM484" s="64"/>
      <c r="BE484" s="64"/>
    </row>
    <row r="485" spans="4:57" s="63" customFormat="1" x14ac:dyDescent="0.15">
      <c r="D485" s="797"/>
      <c r="AL485" s="64"/>
      <c r="AM485" s="64"/>
      <c r="BE485" s="64"/>
    </row>
    <row r="486" spans="4:57" s="63" customFormat="1" x14ac:dyDescent="0.15">
      <c r="D486" s="797"/>
      <c r="AL486" s="64"/>
      <c r="AM486" s="64"/>
      <c r="BE486" s="64"/>
    </row>
    <row r="487" spans="4:57" s="63" customFormat="1" x14ac:dyDescent="0.15">
      <c r="D487" s="797"/>
      <c r="AL487" s="64"/>
      <c r="AM487" s="64"/>
      <c r="BE487" s="64"/>
    </row>
    <row r="488" spans="4:57" s="63" customFormat="1" x14ac:dyDescent="0.15">
      <c r="D488" s="797"/>
      <c r="AL488" s="64"/>
      <c r="AM488" s="64"/>
      <c r="BE488" s="64"/>
    </row>
    <row r="489" spans="4:57" s="63" customFormat="1" x14ac:dyDescent="0.15">
      <c r="D489" s="797"/>
      <c r="AL489" s="64"/>
      <c r="AM489" s="64"/>
      <c r="BE489" s="64"/>
    </row>
    <row r="490" spans="4:57" s="63" customFormat="1" x14ac:dyDescent="0.15">
      <c r="D490" s="797"/>
      <c r="AL490" s="64"/>
      <c r="AM490" s="64"/>
      <c r="BE490" s="64"/>
    </row>
    <row r="491" spans="4:57" s="63" customFormat="1" x14ac:dyDescent="0.15">
      <c r="D491" s="797"/>
      <c r="AL491" s="64"/>
      <c r="AM491" s="64"/>
      <c r="BE491" s="64"/>
    </row>
    <row r="492" spans="4:57" s="63" customFormat="1" x14ac:dyDescent="0.15">
      <c r="D492" s="797"/>
      <c r="AL492" s="64"/>
      <c r="AM492" s="64"/>
      <c r="BE492" s="64"/>
    </row>
    <row r="493" spans="4:57" s="63" customFormat="1" x14ac:dyDescent="0.15">
      <c r="D493" s="797"/>
      <c r="AL493" s="64"/>
      <c r="AM493" s="64"/>
      <c r="BE493" s="64"/>
    </row>
    <row r="494" spans="4:57" s="63" customFormat="1" x14ac:dyDescent="0.15">
      <c r="D494" s="797"/>
      <c r="AL494" s="64"/>
      <c r="AM494" s="64"/>
      <c r="BE494" s="64"/>
    </row>
    <row r="495" spans="4:57" s="63" customFormat="1" x14ac:dyDescent="0.15">
      <c r="D495" s="797"/>
      <c r="AL495" s="64"/>
      <c r="AM495" s="64"/>
      <c r="BE495" s="64"/>
    </row>
    <row r="496" spans="4:57" s="63" customFormat="1" x14ac:dyDescent="0.15">
      <c r="D496" s="797"/>
      <c r="AL496" s="64"/>
      <c r="AM496" s="64"/>
      <c r="BE496" s="64"/>
    </row>
    <row r="497" spans="4:57" s="63" customFormat="1" x14ac:dyDescent="0.15">
      <c r="D497" s="797"/>
      <c r="AL497" s="64"/>
      <c r="AM497" s="64"/>
      <c r="BE497" s="64"/>
    </row>
    <row r="498" spans="4:57" s="63" customFormat="1" x14ac:dyDescent="0.15">
      <c r="D498" s="797"/>
      <c r="AL498" s="64"/>
      <c r="AM498" s="64"/>
      <c r="BE498" s="64"/>
    </row>
    <row r="499" spans="4:57" s="63" customFormat="1" x14ac:dyDescent="0.15">
      <c r="D499" s="797"/>
      <c r="AL499" s="64"/>
      <c r="AM499" s="64"/>
      <c r="BE499" s="64"/>
    </row>
    <row r="500" spans="4:57" s="63" customFormat="1" x14ac:dyDescent="0.15">
      <c r="D500" s="797"/>
      <c r="AL500" s="64"/>
      <c r="AM500" s="64"/>
      <c r="BE500" s="64"/>
    </row>
    <row r="501" spans="4:57" s="63" customFormat="1" x14ac:dyDescent="0.15">
      <c r="D501" s="797"/>
      <c r="AL501" s="64"/>
      <c r="AM501" s="64"/>
      <c r="BE501" s="64"/>
    </row>
    <row r="502" spans="4:57" s="63" customFormat="1" x14ac:dyDescent="0.15">
      <c r="D502" s="797"/>
      <c r="AL502" s="64"/>
      <c r="AM502" s="64"/>
      <c r="BE502" s="64"/>
    </row>
    <row r="503" spans="4:57" s="63" customFormat="1" x14ac:dyDescent="0.15">
      <c r="D503" s="797"/>
      <c r="AL503" s="64"/>
      <c r="AM503" s="64"/>
      <c r="BE503" s="64"/>
    </row>
    <row r="504" spans="4:57" s="63" customFormat="1" x14ac:dyDescent="0.15">
      <c r="D504" s="797"/>
      <c r="AL504" s="64"/>
      <c r="AM504" s="64"/>
      <c r="BE504" s="64"/>
    </row>
    <row r="505" spans="4:57" s="63" customFormat="1" x14ac:dyDescent="0.15">
      <c r="D505" s="797"/>
      <c r="AL505" s="64"/>
      <c r="AM505" s="64"/>
      <c r="BE505" s="64"/>
    </row>
    <row r="506" spans="4:57" s="63" customFormat="1" x14ac:dyDescent="0.15">
      <c r="D506" s="797"/>
      <c r="AL506" s="64"/>
      <c r="AM506" s="64"/>
      <c r="BE506" s="64"/>
    </row>
    <row r="507" spans="4:57" s="63" customFormat="1" x14ac:dyDescent="0.15">
      <c r="D507" s="797"/>
      <c r="AL507" s="64"/>
      <c r="AM507" s="64"/>
      <c r="BE507" s="64"/>
    </row>
    <row r="508" spans="4:57" s="63" customFormat="1" x14ac:dyDescent="0.15">
      <c r="D508" s="797"/>
      <c r="AL508" s="64"/>
      <c r="AM508" s="64"/>
      <c r="BE508" s="64"/>
    </row>
    <row r="509" spans="4:57" s="63" customFormat="1" x14ac:dyDescent="0.15">
      <c r="D509" s="797"/>
      <c r="AL509" s="64"/>
      <c r="AM509" s="64"/>
      <c r="BE509" s="64"/>
    </row>
    <row r="510" spans="4:57" s="63" customFormat="1" x14ac:dyDescent="0.15">
      <c r="D510" s="797"/>
      <c r="AL510" s="64"/>
      <c r="AM510" s="64"/>
      <c r="BE510" s="64"/>
    </row>
    <row r="511" spans="4:57" s="63" customFormat="1" x14ac:dyDescent="0.15">
      <c r="D511" s="797"/>
      <c r="AL511" s="64"/>
      <c r="AM511" s="64"/>
      <c r="BE511" s="64"/>
    </row>
    <row r="512" spans="4:57" s="63" customFormat="1" x14ac:dyDescent="0.15">
      <c r="D512" s="797"/>
      <c r="AL512" s="64"/>
      <c r="AM512" s="64"/>
      <c r="BE512" s="64"/>
    </row>
    <row r="513" spans="4:57" s="63" customFormat="1" x14ac:dyDescent="0.15">
      <c r="D513" s="797"/>
      <c r="AL513" s="64"/>
      <c r="AM513" s="64"/>
      <c r="BE513" s="64"/>
    </row>
    <row r="514" spans="4:57" s="63" customFormat="1" x14ac:dyDescent="0.15">
      <c r="D514" s="797"/>
      <c r="AL514" s="64"/>
      <c r="AM514" s="64"/>
      <c r="BE514" s="64"/>
    </row>
    <row r="515" spans="4:57" s="63" customFormat="1" x14ac:dyDescent="0.15">
      <c r="D515" s="797"/>
      <c r="AL515" s="64"/>
      <c r="AM515" s="64"/>
      <c r="BE515" s="64"/>
    </row>
    <row r="516" spans="4:57" s="63" customFormat="1" x14ac:dyDescent="0.15">
      <c r="D516" s="797"/>
      <c r="AL516" s="64"/>
      <c r="AM516" s="64"/>
      <c r="BE516" s="64"/>
    </row>
    <row r="517" spans="4:57" s="63" customFormat="1" x14ac:dyDescent="0.15">
      <c r="D517" s="797"/>
      <c r="AL517" s="64"/>
      <c r="AM517" s="64"/>
      <c r="BE517" s="64"/>
    </row>
    <row r="518" spans="4:57" s="63" customFormat="1" x14ac:dyDescent="0.15">
      <c r="D518" s="797"/>
      <c r="AL518" s="64"/>
      <c r="AM518" s="64"/>
      <c r="BE518" s="64"/>
    </row>
    <row r="519" spans="4:57" s="63" customFormat="1" x14ac:dyDescent="0.15">
      <c r="D519" s="797"/>
      <c r="AL519" s="64"/>
      <c r="AM519" s="64"/>
      <c r="BE519" s="64"/>
    </row>
    <row r="520" spans="4:57" s="63" customFormat="1" x14ac:dyDescent="0.15">
      <c r="D520" s="797"/>
      <c r="AL520" s="64"/>
      <c r="AM520" s="64"/>
      <c r="BE520" s="64"/>
    </row>
    <row r="521" spans="4:57" s="63" customFormat="1" x14ac:dyDescent="0.15">
      <c r="D521" s="797"/>
      <c r="AL521" s="64"/>
      <c r="AM521" s="64"/>
      <c r="BE521" s="64"/>
    </row>
    <row r="522" spans="4:57" s="63" customFormat="1" x14ac:dyDescent="0.15">
      <c r="D522" s="797"/>
      <c r="AL522" s="64"/>
      <c r="AM522" s="64"/>
      <c r="BE522" s="64"/>
    </row>
    <row r="523" spans="4:57" s="63" customFormat="1" x14ac:dyDescent="0.15">
      <c r="D523" s="797"/>
      <c r="AL523" s="64"/>
      <c r="AM523" s="64"/>
      <c r="BE523" s="64"/>
    </row>
    <row r="524" spans="4:57" s="63" customFormat="1" x14ac:dyDescent="0.15">
      <c r="D524" s="797"/>
      <c r="AL524" s="64"/>
      <c r="AM524" s="64"/>
      <c r="BE524" s="64"/>
    </row>
    <row r="525" spans="4:57" s="63" customFormat="1" x14ac:dyDescent="0.15">
      <c r="D525" s="797"/>
      <c r="AL525" s="64"/>
      <c r="AM525" s="64"/>
      <c r="BE525" s="64"/>
    </row>
    <row r="526" spans="4:57" s="63" customFormat="1" x14ac:dyDescent="0.15">
      <c r="D526" s="797"/>
      <c r="AL526" s="64"/>
      <c r="AM526" s="64"/>
      <c r="BE526" s="64"/>
    </row>
    <row r="527" spans="4:57" s="63" customFormat="1" x14ac:dyDescent="0.15">
      <c r="D527" s="797"/>
      <c r="AL527" s="64"/>
      <c r="AM527" s="64"/>
      <c r="BE527" s="64"/>
    </row>
    <row r="528" spans="4:57" s="63" customFormat="1" x14ac:dyDescent="0.15">
      <c r="D528" s="797"/>
      <c r="AL528" s="64"/>
      <c r="AM528" s="64"/>
      <c r="BE528" s="64"/>
    </row>
    <row r="529" spans="4:57" s="63" customFormat="1" x14ac:dyDescent="0.15">
      <c r="D529" s="797"/>
      <c r="AL529" s="64"/>
      <c r="AM529" s="64"/>
      <c r="BE529" s="64"/>
    </row>
    <row r="530" spans="4:57" s="63" customFormat="1" x14ac:dyDescent="0.15">
      <c r="D530" s="797"/>
      <c r="AL530" s="64"/>
      <c r="AM530" s="64"/>
      <c r="BE530" s="64"/>
    </row>
    <row r="531" spans="4:57" s="63" customFormat="1" x14ac:dyDescent="0.15">
      <c r="D531" s="797"/>
      <c r="AL531" s="64"/>
      <c r="AM531" s="64"/>
      <c r="BE531" s="64"/>
    </row>
    <row r="532" spans="4:57" s="63" customFormat="1" x14ac:dyDescent="0.15">
      <c r="D532" s="797"/>
      <c r="AL532" s="64"/>
      <c r="AM532" s="64"/>
      <c r="BE532" s="64"/>
    </row>
    <row r="533" spans="4:57" s="63" customFormat="1" x14ac:dyDescent="0.15">
      <c r="D533" s="797"/>
      <c r="AL533" s="64"/>
      <c r="AM533" s="64"/>
      <c r="BE533" s="64"/>
    </row>
    <row r="534" spans="4:57" s="63" customFormat="1" x14ac:dyDescent="0.15">
      <c r="D534" s="797"/>
      <c r="AL534" s="64"/>
      <c r="AM534" s="64"/>
      <c r="BE534" s="64"/>
    </row>
    <row r="535" spans="4:57" s="63" customFormat="1" x14ac:dyDescent="0.15">
      <c r="D535" s="797"/>
      <c r="AL535" s="64"/>
      <c r="AM535" s="64"/>
      <c r="BE535" s="64"/>
    </row>
    <row r="536" spans="4:57" s="63" customFormat="1" x14ac:dyDescent="0.15">
      <c r="D536" s="797"/>
      <c r="AL536" s="64"/>
      <c r="AM536" s="64"/>
      <c r="BE536" s="64"/>
    </row>
    <row r="537" spans="4:57" s="63" customFormat="1" x14ac:dyDescent="0.15">
      <c r="D537" s="797"/>
      <c r="AL537" s="64"/>
      <c r="AM537" s="64"/>
      <c r="BE537" s="64"/>
    </row>
    <row r="538" spans="4:57" s="63" customFormat="1" x14ac:dyDescent="0.15">
      <c r="D538" s="797"/>
      <c r="AL538" s="64"/>
      <c r="AM538" s="64"/>
      <c r="BE538" s="64"/>
    </row>
    <row r="539" spans="4:57" s="63" customFormat="1" x14ac:dyDescent="0.15">
      <c r="D539" s="797"/>
      <c r="AL539" s="64"/>
      <c r="AM539" s="64"/>
      <c r="BE539" s="64"/>
    </row>
    <row r="540" spans="4:57" s="63" customFormat="1" x14ac:dyDescent="0.15">
      <c r="D540" s="797"/>
      <c r="AL540" s="64"/>
      <c r="AM540" s="64"/>
      <c r="BE540" s="64"/>
    </row>
    <row r="541" spans="4:57" s="63" customFormat="1" x14ac:dyDescent="0.15">
      <c r="D541" s="797"/>
      <c r="AL541" s="64"/>
      <c r="AM541" s="64"/>
      <c r="BE541" s="64"/>
    </row>
    <row r="542" spans="4:57" s="63" customFormat="1" x14ac:dyDescent="0.15">
      <c r="D542" s="797"/>
      <c r="AL542" s="64"/>
      <c r="AM542" s="64"/>
      <c r="BE542" s="64"/>
    </row>
    <row r="543" spans="4:57" s="63" customFormat="1" x14ac:dyDescent="0.15">
      <c r="D543" s="797"/>
      <c r="AL543" s="64"/>
      <c r="AM543" s="64"/>
      <c r="BE543" s="64"/>
    </row>
    <row r="544" spans="4:57" s="63" customFormat="1" x14ac:dyDescent="0.15">
      <c r="D544" s="797"/>
      <c r="AL544" s="64"/>
      <c r="AM544" s="64"/>
      <c r="BE544" s="64"/>
    </row>
    <row r="545" spans="4:57" s="63" customFormat="1" x14ac:dyDescent="0.15">
      <c r="D545" s="797"/>
      <c r="AL545" s="64"/>
      <c r="AM545" s="64"/>
      <c r="BE545" s="64"/>
    </row>
    <row r="546" spans="4:57" s="63" customFormat="1" x14ac:dyDescent="0.15">
      <c r="D546" s="797"/>
      <c r="AL546" s="64"/>
      <c r="AM546" s="64"/>
      <c r="BE546" s="64"/>
    </row>
    <row r="547" spans="4:57" s="63" customFormat="1" x14ac:dyDescent="0.15">
      <c r="D547" s="797"/>
      <c r="AL547" s="64"/>
      <c r="AM547" s="64"/>
      <c r="BE547" s="64"/>
    </row>
    <row r="548" spans="4:57" s="63" customFormat="1" x14ac:dyDescent="0.15">
      <c r="D548" s="797"/>
      <c r="AL548" s="64"/>
      <c r="AM548" s="64"/>
      <c r="BE548" s="64"/>
    </row>
    <row r="549" spans="4:57" s="63" customFormat="1" x14ac:dyDescent="0.15">
      <c r="D549" s="797"/>
      <c r="AL549" s="64"/>
      <c r="AM549" s="64"/>
      <c r="BE549" s="64"/>
    </row>
    <row r="550" spans="4:57" s="63" customFormat="1" x14ac:dyDescent="0.15">
      <c r="D550" s="797"/>
      <c r="AL550" s="64"/>
      <c r="AM550" s="64"/>
      <c r="BE550" s="64"/>
    </row>
    <row r="551" spans="4:57" s="63" customFormat="1" x14ac:dyDescent="0.15">
      <c r="D551" s="797"/>
      <c r="AL551" s="64"/>
      <c r="AM551" s="64"/>
      <c r="BE551" s="64"/>
    </row>
    <row r="552" spans="4:57" s="63" customFormat="1" x14ac:dyDescent="0.15">
      <c r="D552" s="797"/>
      <c r="AL552" s="64"/>
      <c r="AM552" s="64"/>
      <c r="BE552" s="64"/>
    </row>
    <row r="553" spans="4:57" s="63" customFormat="1" x14ac:dyDescent="0.15">
      <c r="D553" s="797"/>
      <c r="AL553" s="64"/>
      <c r="AM553" s="64"/>
      <c r="BE553" s="64"/>
    </row>
    <row r="554" spans="4:57" s="63" customFormat="1" x14ac:dyDescent="0.15">
      <c r="D554" s="797"/>
      <c r="AL554" s="64"/>
      <c r="AM554" s="64"/>
      <c r="BE554" s="64"/>
    </row>
    <row r="555" spans="4:57" s="63" customFormat="1" x14ac:dyDescent="0.15">
      <c r="D555" s="797"/>
      <c r="AL555" s="64"/>
      <c r="AM555" s="64"/>
      <c r="BE555" s="64"/>
    </row>
    <row r="556" spans="4:57" s="63" customFormat="1" x14ac:dyDescent="0.15">
      <c r="D556" s="797"/>
      <c r="AL556" s="64"/>
      <c r="AM556" s="64"/>
      <c r="BE556" s="64"/>
    </row>
    <row r="557" spans="4:57" s="63" customFormat="1" x14ac:dyDescent="0.15">
      <c r="D557" s="797"/>
      <c r="AL557" s="64"/>
      <c r="AM557" s="64"/>
      <c r="BE557" s="64"/>
    </row>
    <row r="558" spans="4:57" s="63" customFormat="1" x14ac:dyDescent="0.15">
      <c r="D558" s="797"/>
      <c r="AL558" s="64"/>
      <c r="AM558" s="64"/>
      <c r="BE558" s="64"/>
    </row>
    <row r="559" spans="4:57" s="63" customFormat="1" x14ac:dyDescent="0.15">
      <c r="D559" s="797"/>
      <c r="AL559" s="64"/>
      <c r="AM559" s="64"/>
      <c r="BE559" s="64"/>
    </row>
    <row r="560" spans="4:57" s="63" customFormat="1" x14ac:dyDescent="0.15">
      <c r="D560" s="797"/>
      <c r="AL560" s="64"/>
      <c r="AM560" s="64"/>
      <c r="BE560" s="64"/>
    </row>
    <row r="561" spans="4:57" s="63" customFormat="1" x14ac:dyDescent="0.15">
      <c r="D561" s="797"/>
      <c r="AL561" s="64"/>
      <c r="AM561" s="64"/>
      <c r="BE561" s="64"/>
    </row>
    <row r="562" spans="4:57" s="63" customFormat="1" x14ac:dyDescent="0.15">
      <c r="D562" s="797"/>
      <c r="AL562" s="64"/>
      <c r="AM562" s="64"/>
      <c r="BE562" s="64"/>
    </row>
    <row r="563" spans="4:57" s="63" customFormat="1" x14ac:dyDescent="0.15">
      <c r="D563" s="797"/>
      <c r="AL563" s="64"/>
      <c r="AM563" s="64"/>
      <c r="BE563" s="64"/>
    </row>
    <row r="564" spans="4:57" s="63" customFormat="1" x14ac:dyDescent="0.15">
      <c r="D564" s="797"/>
      <c r="AL564" s="64"/>
      <c r="AM564" s="64"/>
      <c r="BE564" s="64"/>
    </row>
    <row r="565" spans="4:57" s="63" customFormat="1" x14ac:dyDescent="0.15">
      <c r="D565" s="797"/>
      <c r="AL565" s="64"/>
      <c r="AM565" s="64"/>
      <c r="BE565" s="64"/>
    </row>
    <row r="566" spans="4:57" s="63" customFormat="1" x14ac:dyDescent="0.15">
      <c r="D566" s="797"/>
      <c r="AL566" s="64"/>
      <c r="AM566" s="64"/>
      <c r="BE566" s="64"/>
    </row>
    <row r="567" spans="4:57" s="63" customFormat="1" x14ac:dyDescent="0.15">
      <c r="D567" s="797"/>
      <c r="AL567" s="64"/>
      <c r="AM567" s="64"/>
      <c r="BE567" s="64"/>
    </row>
    <row r="568" spans="4:57" s="63" customFormat="1" x14ac:dyDescent="0.15">
      <c r="D568" s="797"/>
      <c r="AL568" s="64"/>
      <c r="AM568" s="64"/>
      <c r="BE568" s="64"/>
    </row>
    <row r="569" spans="4:57" s="63" customFormat="1" x14ac:dyDescent="0.15">
      <c r="D569" s="797"/>
      <c r="AL569" s="64"/>
      <c r="AM569" s="64"/>
      <c r="BE569" s="64"/>
    </row>
    <row r="570" spans="4:57" s="63" customFormat="1" x14ac:dyDescent="0.15">
      <c r="D570" s="797"/>
      <c r="AL570" s="64"/>
      <c r="AM570" s="64"/>
      <c r="BE570" s="64"/>
    </row>
    <row r="571" spans="4:57" s="63" customFormat="1" x14ac:dyDescent="0.15">
      <c r="D571" s="797"/>
      <c r="AL571" s="64"/>
      <c r="AM571" s="64"/>
      <c r="BE571" s="64"/>
    </row>
    <row r="572" spans="4:57" s="63" customFormat="1" x14ac:dyDescent="0.15">
      <c r="D572" s="797"/>
      <c r="AL572" s="64"/>
      <c r="AM572" s="64"/>
      <c r="BE572" s="64"/>
    </row>
    <row r="573" spans="4:57" s="63" customFormat="1" x14ac:dyDescent="0.15">
      <c r="D573" s="797"/>
      <c r="AL573" s="64"/>
      <c r="AM573" s="64"/>
      <c r="BE573" s="64"/>
    </row>
    <row r="574" spans="4:57" s="63" customFormat="1" x14ac:dyDescent="0.15">
      <c r="D574" s="797"/>
      <c r="AL574" s="64"/>
      <c r="AM574" s="64"/>
      <c r="BE574" s="64"/>
    </row>
    <row r="575" spans="4:57" s="63" customFormat="1" x14ac:dyDescent="0.15">
      <c r="D575" s="797"/>
      <c r="AL575" s="64"/>
      <c r="AM575" s="64"/>
      <c r="BE575" s="64"/>
    </row>
    <row r="576" spans="4:57" s="63" customFormat="1" x14ac:dyDescent="0.15">
      <c r="D576" s="797"/>
      <c r="AL576" s="64"/>
      <c r="AM576" s="64"/>
      <c r="BE576" s="64"/>
    </row>
    <row r="577" spans="4:57" s="63" customFormat="1" x14ac:dyDescent="0.15">
      <c r="D577" s="797"/>
      <c r="AL577" s="64"/>
      <c r="AM577" s="64"/>
      <c r="BE577" s="64"/>
    </row>
    <row r="578" spans="4:57" s="63" customFormat="1" x14ac:dyDescent="0.15">
      <c r="D578" s="797"/>
      <c r="AL578" s="64"/>
      <c r="AM578" s="64"/>
      <c r="BE578" s="64"/>
    </row>
    <row r="579" spans="4:57" s="63" customFormat="1" x14ac:dyDescent="0.15">
      <c r="D579" s="797"/>
      <c r="AL579" s="64"/>
      <c r="AM579" s="64"/>
      <c r="BE579" s="64"/>
    </row>
    <row r="580" spans="4:57" s="63" customFormat="1" x14ac:dyDescent="0.15">
      <c r="D580" s="797"/>
      <c r="AL580" s="64"/>
      <c r="AM580" s="64"/>
      <c r="BE580" s="64"/>
    </row>
    <row r="581" spans="4:57" s="63" customFormat="1" x14ac:dyDescent="0.15">
      <c r="D581" s="797"/>
      <c r="AL581" s="64"/>
      <c r="AM581" s="64"/>
      <c r="BE581" s="64"/>
    </row>
    <row r="582" spans="4:57" s="63" customFormat="1" x14ac:dyDescent="0.15">
      <c r="D582" s="797"/>
      <c r="AL582" s="64"/>
      <c r="AM582" s="64"/>
      <c r="BE582" s="64"/>
    </row>
    <row r="583" spans="4:57" s="63" customFormat="1" x14ac:dyDescent="0.15">
      <c r="D583" s="797"/>
      <c r="AL583" s="64"/>
      <c r="AM583" s="64"/>
      <c r="BE583" s="64"/>
    </row>
    <row r="584" spans="4:57" s="63" customFormat="1" x14ac:dyDescent="0.15">
      <c r="D584" s="797"/>
      <c r="AL584" s="64"/>
      <c r="AM584" s="64"/>
      <c r="BE584" s="64"/>
    </row>
    <row r="585" spans="4:57" s="63" customFormat="1" x14ac:dyDescent="0.15">
      <c r="D585" s="797"/>
      <c r="AL585" s="64"/>
      <c r="AM585" s="64"/>
      <c r="BE585" s="64"/>
    </row>
    <row r="586" spans="4:57" s="63" customFormat="1" x14ac:dyDescent="0.15">
      <c r="D586" s="797"/>
      <c r="AL586" s="64"/>
      <c r="AM586" s="64"/>
      <c r="BE586" s="64"/>
    </row>
    <row r="587" spans="4:57" s="63" customFormat="1" x14ac:dyDescent="0.15">
      <c r="D587" s="797"/>
      <c r="AL587" s="64"/>
      <c r="AM587" s="64"/>
      <c r="BE587" s="64"/>
    </row>
    <row r="588" spans="4:57" s="63" customFormat="1" x14ac:dyDescent="0.15">
      <c r="D588" s="797"/>
      <c r="AL588" s="64"/>
      <c r="AM588" s="64"/>
      <c r="BE588" s="64"/>
    </row>
    <row r="589" spans="4:57" s="63" customFormat="1" x14ac:dyDescent="0.15">
      <c r="D589" s="797"/>
      <c r="AL589" s="64"/>
      <c r="AM589" s="64"/>
      <c r="BE589" s="64"/>
    </row>
    <row r="590" spans="4:57" s="63" customFormat="1" x14ac:dyDescent="0.15">
      <c r="D590" s="797"/>
      <c r="AL590" s="64"/>
      <c r="AM590" s="64"/>
      <c r="BE590" s="64"/>
    </row>
    <row r="591" spans="4:57" s="63" customFormat="1" x14ac:dyDescent="0.15">
      <c r="D591" s="797"/>
      <c r="AL591" s="64"/>
      <c r="AM591" s="64"/>
      <c r="BE591" s="64"/>
    </row>
    <row r="592" spans="4:57" s="63" customFormat="1" x14ac:dyDescent="0.15">
      <c r="D592" s="797"/>
      <c r="AL592" s="64"/>
      <c r="AM592" s="64"/>
      <c r="BE592" s="64"/>
    </row>
    <row r="593" spans="4:57" s="63" customFormat="1" x14ac:dyDescent="0.15">
      <c r="D593" s="797"/>
      <c r="AL593" s="64"/>
      <c r="AM593" s="64"/>
      <c r="BE593" s="64"/>
    </row>
    <row r="594" spans="4:57" s="63" customFormat="1" x14ac:dyDescent="0.15">
      <c r="D594" s="797"/>
      <c r="AL594" s="64"/>
      <c r="AM594" s="64"/>
      <c r="BE594" s="64"/>
    </row>
    <row r="595" spans="4:57" s="63" customFormat="1" x14ac:dyDescent="0.15">
      <c r="D595" s="797"/>
      <c r="AL595" s="64"/>
      <c r="AM595" s="64"/>
      <c r="BE595" s="64"/>
    </row>
    <row r="596" spans="4:57" s="63" customFormat="1" x14ac:dyDescent="0.15">
      <c r="D596" s="797"/>
      <c r="AL596" s="64"/>
      <c r="AM596" s="64"/>
      <c r="BE596" s="64"/>
    </row>
    <row r="597" spans="4:57" s="63" customFormat="1" x14ac:dyDescent="0.15">
      <c r="D597" s="797"/>
      <c r="AL597" s="64"/>
      <c r="AM597" s="64"/>
      <c r="BE597" s="64"/>
    </row>
    <row r="598" spans="4:57" s="63" customFormat="1" x14ac:dyDescent="0.15">
      <c r="D598" s="797"/>
      <c r="AL598" s="64"/>
      <c r="AM598" s="64"/>
      <c r="BE598" s="64"/>
    </row>
    <row r="599" spans="4:57" s="63" customFormat="1" x14ac:dyDescent="0.15">
      <c r="D599" s="797"/>
      <c r="AL599" s="64"/>
      <c r="AM599" s="64"/>
      <c r="BE599" s="64"/>
    </row>
    <row r="600" spans="4:57" s="63" customFormat="1" x14ac:dyDescent="0.15">
      <c r="D600" s="797"/>
      <c r="AL600" s="64"/>
      <c r="AM600" s="64"/>
      <c r="BE600" s="64"/>
    </row>
    <row r="601" spans="4:57" s="63" customFormat="1" x14ac:dyDescent="0.15">
      <c r="D601" s="797"/>
      <c r="AL601" s="64"/>
      <c r="AM601" s="64"/>
      <c r="BE601" s="64"/>
    </row>
    <row r="602" spans="4:57" s="63" customFormat="1" x14ac:dyDescent="0.15">
      <c r="D602" s="797"/>
      <c r="AL602" s="64"/>
      <c r="AM602" s="64"/>
      <c r="BE602" s="64"/>
    </row>
    <row r="603" spans="4:57" s="63" customFormat="1" x14ac:dyDescent="0.15">
      <c r="D603" s="797"/>
      <c r="AL603" s="64"/>
      <c r="AM603" s="64"/>
      <c r="BE603" s="64"/>
    </row>
    <row r="604" spans="4:57" s="63" customFormat="1" x14ac:dyDescent="0.15">
      <c r="D604" s="797"/>
      <c r="AL604" s="64"/>
      <c r="AM604" s="64"/>
      <c r="BE604" s="64"/>
    </row>
    <row r="605" spans="4:57" s="63" customFormat="1" x14ac:dyDescent="0.15">
      <c r="D605" s="797"/>
      <c r="AL605" s="64"/>
      <c r="AM605" s="64"/>
      <c r="BE605" s="64"/>
    </row>
    <row r="606" spans="4:57" s="63" customFormat="1" x14ac:dyDescent="0.15">
      <c r="D606" s="797"/>
      <c r="AL606" s="64"/>
      <c r="AM606" s="64"/>
      <c r="BE606" s="64"/>
    </row>
    <row r="607" spans="4:57" s="63" customFormat="1" x14ac:dyDescent="0.15">
      <c r="D607" s="797"/>
      <c r="AL607" s="64"/>
      <c r="AM607" s="64"/>
      <c r="BE607" s="64"/>
    </row>
    <row r="608" spans="4:57" s="63" customFormat="1" x14ac:dyDescent="0.15">
      <c r="D608" s="797"/>
      <c r="AL608" s="64"/>
      <c r="AM608" s="64"/>
      <c r="BE608" s="64"/>
    </row>
    <row r="609" spans="4:57" s="63" customFormat="1" x14ac:dyDescent="0.15">
      <c r="D609" s="797"/>
      <c r="AL609" s="64"/>
      <c r="AM609" s="64"/>
      <c r="BE609" s="64"/>
    </row>
    <row r="610" spans="4:57" s="63" customFormat="1" x14ac:dyDescent="0.15">
      <c r="D610" s="797"/>
      <c r="AL610" s="64"/>
      <c r="AM610" s="64"/>
      <c r="BE610" s="64"/>
    </row>
    <row r="611" spans="4:57" s="63" customFormat="1" x14ac:dyDescent="0.15">
      <c r="D611" s="797"/>
      <c r="AL611" s="64"/>
      <c r="AM611" s="64"/>
      <c r="BE611" s="64"/>
    </row>
    <row r="612" spans="4:57" s="63" customFormat="1" x14ac:dyDescent="0.15">
      <c r="D612" s="797"/>
      <c r="AL612" s="64"/>
      <c r="AM612" s="64"/>
      <c r="BE612" s="64"/>
    </row>
    <row r="613" spans="4:57" s="63" customFormat="1" x14ac:dyDescent="0.15">
      <c r="D613" s="797"/>
      <c r="AL613" s="64"/>
      <c r="AM613" s="64"/>
      <c r="BE613" s="64"/>
    </row>
    <row r="614" spans="4:57" s="63" customFormat="1" x14ac:dyDescent="0.15">
      <c r="D614" s="797"/>
      <c r="AL614" s="64"/>
      <c r="AM614" s="64"/>
      <c r="BE614" s="64"/>
    </row>
    <row r="615" spans="4:57" s="63" customFormat="1" x14ac:dyDescent="0.15">
      <c r="D615" s="797"/>
      <c r="AL615" s="64"/>
      <c r="AM615" s="64"/>
      <c r="BE615" s="64"/>
    </row>
    <row r="616" spans="4:57" s="63" customFormat="1" x14ac:dyDescent="0.15">
      <c r="D616" s="797"/>
      <c r="AL616" s="64"/>
      <c r="AM616" s="64"/>
      <c r="BE616" s="64"/>
    </row>
    <row r="617" spans="4:57" s="63" customFormat="1" x14ac:dyDescent="0.15">
      <c r="D617" s="797"/>
      <c r="AL617" s="64"/>
      <c r="AM617" s="64"/>
      <c r="BE617" s="64"/>
    </row>
    <row r="618" spans="4:57" s="63" customFormat="1" x14ac:dyDescent="0.15">
      <c r="D618" s="797"/>
      <c r="AL618" s="64"/>
      <c r="AM618" s="64"/>
      <c r="BE618" s="64"/>
    </row>
    <row r="619" spans="4:57" s="63" customFormat="1" x14ac:dyDescent="0.15">
      <c r="D619" s="797"/>
      <c r="AL619" s="64"/>
      <c r="AM619" s="64"/>
      <c r="BE619" s="64"/>
    </row>
    <row r="620" spans="4:57" s="63" customFormat="1" x14ac:dyDescent="0.15">
      <c r="D620" s="797"/>
      <c r="AL620" s="64"/>
      <c r="AM620" s="64"/>
      <c r="BE620" s="64"/>
    </row>
    <row r="621" spans="4:57" s="63" customFormat="1" x14ac:dyDescent="0.15">
      <c r="D621" s="797"/>
      <c r="AL621" s="64"/>
      <c r="AM621" s="64"/>
      <c r="BE621" s="64"/>
    </row>
    <row r="622" spans="4:57" s="63" customFormat="1" x14ac:dyDescent="0.15">
      <c r="D622" s="797"/>
      <c r="AL622" s="64"/>
      <c r="AM622" s="64"/>
      <c r="BE622" s="64"/>
    </row>
    <row r="623" spans="4:57" s="63" customFormat="1" x14ac:dyDescent="0.15">
      <c r="D623" s="797"/>
      <c r="AL623" s="64"/>
      <c r="AM623" s="64"/>
      <c r="BE623" s="64"/>
    </row>
    <row r="624" spans="4:57" s="63" customFormat="1" x14ac:dyDescent="0.15">
      <c r="D624" s="797"/>
      <c r="AL624" s="64"/>
      <c r="AM624" s="64"/>
      <c r="BE624" s="64"/>
    </row>
    <row r="625" spans="4:57" s="63" customFormat="1" x14ac:dyDescent="0.15">
      <c r="D625" s="797"/>
      <c r="AL625" s="64"/>
      <c r="AM625" s="64"/>
      <c r="BE625" s="64"/>
    </row>
    <row r="626" spans="4:57" s="63" customFormat="1" x14ac:dyDescent="0.15">
      <c r="D626" s="797"/>
      <c r="AL626" s="64"/>
      <c r="AM626" s="64"/>
      <c r="BE626" s="64"/>
    </row>
    <row r="627" spans="4:57" s="63" customFormat="1" x14ac:dyDescent="0.15">
      <c r="D627" s="797"/>
      <c r="AL627" s="64"/>
      <c r="AM627" s="64"/>
      <c r="BE627" s="64"/>
    </row>
    <row r="628" spans="4:57" s="63" customFormat="1" x14ac:dyDescent="0.15">
      <c r="D628" s="797"/>
      <c r="AL628" s="64"/>
      <c r="AM628" s="64"/>
      <c r="BE628" s="64"/>
    </row>
    <row r="629" spans="4:57" s="63" customFormat="1" x14ac:dyDescent="0.15">
      <c r="D629" s="797"/>
      <c r="AL629" s="64"/>
      <c r="AM629" s="64"/>
      <c r="BE629" s="64"/>
    </row>
    <row r="630" spans="4:57" s="63" customFormat="1" x14ac:dyDescent="0.15">
      <c r="D630" s="797"/>
      <c r="AL630" s="64"/>
      <c r="AM630" s="64"/>
      <c r="BE630" s="64"/>
    </row>
  </sheetData>
  <sheetProtection algorithmName="SHA-512" hashValue="UmJCu4Pd4Hrzk46oGCeUt7gclvJvsYKLt30cnq7h3SvGvqUmYxIC+u6I5j6rV3zAPvVVdUg0EIUrpQSdBUSqfQ==" saltValue="/nAnQ9EIykm3On1H0F4Rrw==" spinCount="100000" sheet="1" selectLockedCells="1"/>
  <mergeCells count="421">
    <mergeCell ref="AS31:BC31"/>
    <mergeCell ref="AT220:BC220"/>
    <mergeCell ref="AA221:AJ221"/>
    <mergeCell ref="AT159:BC159"/>
    <mergeCell ref="AT146:BC146"/>
    <mergeCell ref="AT147:BC147"/>
    <mergeCell ref="AA129:AJ129"/>
    <mergeCell ref="AA130:AJ130"/>
    <mergeCell ref="AA131:AJ131"/>
    <mergeCell ref="AA132:AJ132"/>
    <mergeCell ref="AA134:AJ134"/>
    <mergeCell ref="AA125:AJ125"/>
    <mergeCell ref="AA122:AJ122"/>
    <mergeCell ref="AA146:AJ146"/>
    <mergeCell ref="AA133:AJ133"/>
    <mergeCell ref="AA98:AJ98"/>
    <mergeCell ref="AS45:BC45"/>
    <mergeCell ref="AT68:BC68"/>
    <mergeCell ref="AT76:BC76"/>
    <mergeCell ref="AA75:AJ75"/>
    <mergeCell ref="AT75:BC75"/>
    <mergeCell ref="AT73:BC73"/>
    <mergeCell ref="AO59:BH59"/>
    <mergeCell ref="BE71:BH71"/>
    <mergeCell ref="Z52:AJ52"/>
    <mergeCell ref="AT49:BC49"/>
    <mergeCell ref="AT69:BC69"/>
    <mergeCell ref="AT50:BC50"/>
    <mergeCell ref="D61:BH61"/>
    <mergeCell ref="D62:BH62"/>
    <mergeCell ref="AA73:AJ73"/>
    <mergeCell ref="AA49:AJ49"/>
    <mergeCell ref="AS52:BC52"/>
    <mergeCell ref="AA71:AJ71"/>
    <mergeCell ref="AL71:AO71"/>
    <mergeCell ref="AT71:BC71"/>
    <mergeCell ref="AA74:AJ74"/>
    <mergeCell ref="AT74:BC74"/>
    <mergeCell ref="AT150:BC150"/>
    <mergeCell ref="AT151:BC151"/>
    <mergeCell ref="AT152:BC152"/>
    <mergeCell ref="AA121:AJ121"/>
    <mergeCell ref="AT144:BC144"/>
    <mergeCell ref="AA153:AJ153"/>
    <mergeCell ref="AU227:AY227"/>
    <mergeCell ref="BA227:BE227"/>
    <mergeCell ref="AA157:AJ157"/>
    <mergeCell ref="AA158:AJ158"/>
    <mergeCell ref="AA160:AJ160"/>
    <mergeCell ref="AA144:AJ144"/>
    <mergeCell ref="AA145:AJ145"/>
    <mergeCell ref="AA156:AJ156"/>
    <mergeCell ref="AA159:AJ159"/>
    <mergeCell ref="AT157:BC157"/>
    <mergeCell ref="AA220:AJ220"/>
    <mergeCell ref="AT160:BC160"/>
    <mergeCell ref="AA147:AJ147"/>
    <mergeCell ref="AA151:AJ151"/>
    <mergeCell ref="AA150:AJ150"/>
    <mergeCell ref="AA222:AJ222"/>
    <mergeCell ref="AA152:AJ152"/>
    <mergeCell ref="AT156:BC156"/>
    <mergeCell ref="AT153:BC153"/>
    <mergeCell ref="BA226:BE226"/>
    <mergeCell ref="AT221:BC221"/>
    <mergeCell ref="AT222:BC222"/>
    <mergeCell ref="AY163:BF163"/>
    <mergeCell ref="AT223:BC223"/>
    <mergeCell ref="AU229:AY229"/>
    <mergeCell ref="BA229:BE229"/>
    <mergeCell ref="AU228:AY228"/>
    <mergeCell ref="BA228:BE228"/>
    <mergeCell ref="AA223:AJ223"/>
    <mergeCell ref="AH227:AL227"/>
    <mergeCell ref="AU280:AY280"/>
    <mergeCell ref="AB279:AF279"/>
    <mergeCell ref="AH277:AL277"/>
    <mergeCell ref="AB274:AF274"/>
    <mergeCell ref="AB273:AF273"/>
    <mergeCell ref="AU231:AY231"/>
    <mergeCell ref="BA231:BE231"/>
    <mergeCell ref="AB228:AF228"/>
    <mergeCell ref="AH228:AL228"/>
    <mergeCell ref="AH229:AL229"/>
    <mergeCell ref="AH231:AL231"/>
    <mergeCell ref="AH232:AL232"/>
    <mergeCell ref="BA280:BE280"/>
    <mergeCell ref="AB244:AF244"/>
    <mergeCell ref="AH245:AL245"/>
    <mergeCell ref="AH244:AL244"/>
    <mergeCell ref="AB241:AF241"/>
    <mergeCell ref="AH243:AL243"/>
    <mergeCell ref="AU244:AY244"/>
    <mergeCell ref="AB280:AF280"/>
    <mergeCell ref="AH280:AL280"/>
    <mergeCell ref="AB229:AF229"/>
    <mergeCell ref="AH230:AL230"/>
    <mergeCell ref="AH274:AL274"/>
    <mergeCell ref="AB473:AF473"/>
    <mergeCell ref="AH473:AL473"/>
    <mergeCell ref="AB471:AF471"/>
    <mergeCell ref="AH471:AL471"/>
    <mergeCell ref="AB467:AF467"/>
    <mergeCell ref="AH467:AL467"/>
    <mergeCell ref="AB468:AF468"/>
    <mergeCell ref="AH468:AL468"/>
    <mergeCell ref="AB469:AF469"/>
    <mergeCell ref="AH469:AL469"/>
    <mergeCell ref="AB470:AF470"/>
    <mergeCell ref="AH470:AL470"/>
    <mergeCell ref="AB472:AF472"/>
    <mergeCell ref="AH472:AL472"/>
    <mergeCell ref="AH285:AL285"/>
    <mergeCell ref="AH279:AL279"/>
    <mergeCell ref="AB285:AF285"/>
    <mergeCell ref="AB231:AF231"/>
    <mergeCell ref="AB232:AF232"/>
    <mergeCell ref="AB233:AF233"/>
    <mergeCell ref="AH237:AL237"/>
    <mergeCell ref="AB239:AF239"/>
    <mergeCell ref="AH252:AL252"/>
    <mergeCell ref="AH266:AL266"/>
    <mergeCell ref="AB234:AF234"/>
    <mergeCell ref="AH239:AL239"/>
    <mergeCell ref="AH233:AL233"/>
    <mergeCell ref="AH234:AL234"/>
    <mergeCell ref="AB252:AF252"/>
    <mergeCell ref="AB245:AF245"/>
    <mergeCell ref="AB240:AF240"/>
    <mergeCell ref="AH240:AL240"/>
    <mergeCell ref="AH272:AL272"/>
    <mergeCell ref="AH261:AL261"/>
    <mergeCell ref="AB262:AF262"/>
    <mergeCell ref="AH273:AL273"/>
    <mergeCell ref="AB235:AF235"/>
    <mergeCell ref="AH238:AL238"/>
    <mergeCell ref="AB236:AF236"/>
    <mergeCell ref="AH235:AL235"/>
    <mergeCell ref="AH236:AL236"/>
    <mergeCell ref="AB272:AF272"/>
    <mergeCell ref="AH262:AL262"/>
    <mergeCell ref="AB264:AF264"/>
    <mergeCell ref="AH264:AL264"/>
    <mergeCell ref="AB271:AF271"/>
    <mergeCell ref="AH271:AL271"/>
    <mergeCell ref="AB265:AF265"/>
    <mergeCell ref="AB242:AF242"/>
    <mergeCell ref="AH242:AL242"/>
    <mergeCell ref="AB246:AF246"/>
    <mergeCell ref="AH246:AL246"/>
    <mergeCell ref="AB243:AF243"/>
    <mergeCell ref="AH253:AL253"/>
    <mergeCell ref="AH250:AL250"/>
    <mergeCell ref="BA247:BE247"/>
    <mergeCell ref="AU247:AY247"/>
    <mergeCell ref="BA244:BE244"/>
    <mergeCell ref="AU245:AY245"/>
    <mergeCell ref="AU262:AY262"/>
    <mergeCell ref="AH254:AL254"/>
    <mergeCell ref="AU251:AY251"/>
    <mergeCell ref="AU240:AY240"/>
    <mergeCell ref="BA233:BE233"/>
    <mergeCell ref="AU234:AY234"/>
    <mergeCell ref="BA234:BE234"/>
    <mergeCell ref="AU239:AY239"/>
    <mergeCell ref="BA239:BE239"/>
    <mergeCell ref="BA240:BE240"/>
    <mergeCell ref="BA246:BE246"/>
    <mergeCell ref="AU241:AY241"/>
    <mergeCell ref="BA241:BE241"/>
    <mergeCell ref="AU242:AY242"/>
    <mergeCell ref="BA242:BE242"/>
    <mergeCell ref="AU243:AY243"/>
    <mergeCell ref="BA243:BE243"/>
    <mergeCell ref="BA230:BE230"/>
    <mergeCell ref="AU230:AY230"/>
    <mergeCell ref="BA236:BE236"/>
    <mergeCell ref="AU232:AY232"/>
    <mergeCell ref="BA232:BE232"/>
    <mergeCell ref="AU235:AY235"/>
    <mergeCell ref="AU238:AY238"/>
    <mergeCell ref="BA238:BE238"/>
    <mergeCell ref="AU237:AY237"/>
    <mergeCell ref="BA237:BE237"/>
    <mergeCell ref="AU233:AY233"/>
    <mergeCell ref="BA235:BE235"/>
    <mergeCell ref="AU278:AY278"/>
    <mergeCell ref="BA278:BE278"/>
    <mergeCell ref="AU279:AY279"/>
    <mergeCell ref="BA279:BE279"/>
    <mergeCell ref="AU281:AY281"/>
    <mergeCell ref="AU263:AY263"/>
    <mergeCell ref="AH247:AL247"/>
    <mergeCell ref="AB248:AF248"/>
    <mergeCell ref="AB249:AF249"/>
    <mergeCell ref="AH270:AL270"/>
    <mergeCell ref="BA254:BE254"/>
    <mergeCell ref="AU253:AY253"/>
    <mergeCell ref="BA253:BE253"/>
    <mergeCell ref="AB263:AF263"/>
    <mergeCell ref="AB253:AF253"/>
    <mergeCell ref="AH248:AL248"/>
    <mergeCell ref="AH249:AL249"/>
    <mergeCell ref="AB247:AF247"/>
    <mergeCell ref="AB251:AF251"/>
    <mergeCell ref="AH251:AL251"/>
    <mergeCell ref="AB250:AF250"/>
    <mergeCell ref="AH255:AL255"/>
    <mergeCell ref="AB254:AF254"/>
    <mergeCell ref="AB255:AF255"/>
    <mergeCell ref="BA265:BE265"/>
    <mergeCell ref="AU266:AY266"/>
    <mergeCell ref="BA266:BE266"/>
    <mergeCell ref="AU267:AY267"/>
    <mergeCell ref="BA277:BE277"/>
    <mergeCell ref="BA274:BE274"/>
    <mergeCell ref="AU273:AY273"/>
    <mergeCell ref="BA273:BE273"/>
    <mergeCell ref="AU274:AY274"/>
    <mergeCell ref="BA270:BE270"/>
    <mergeCell ref="AU271:AY271"/>
    <mergeCell ref="BA271:BE271"/>
    <mergeCell ref="AU272:AY272"/>
    <mergeCell ref="AT97:BC97"/>
    <mergeCell ref="BA281:BE281"/>
    <mergeCell ref="BA245:BE245"/>
    <mergeCell ref="AU284:AY284"/>
    <mergeCell ref="BA284:BE284"/>
    <mergeCell ref="BA263:BE263"/>
    <mergeCell ref="AU282:AY282"/>
    <mergeCell ref="BA267:BE267"/>
    <mergeCell ref="BA262:BE262"/>
    <mergeCell ref="AU248:AY248"/>
    <mergeCell ref="BA248:BE248"/>
    <mergeCell ref="AU249:AY249"/>
    <mergeCell ref="BA249:BE249"/>
    <mergeCell ref="AU250:AY250"/>
    <mergeCell ref="BA250:BE250"/>
    <mergeCell ref="AU255:AY255"/>
    <mergeCell ref="BA255:BE255"/>
    <mergeCell ref="BA261:BE261"/>
    <mergeCell ref="BA251:BE251"/>
    <mergeCell ref="AU252:AY252"/>
    <mergeCell ref="BA252:BE252"/>
    <mergeCell ref="AU254:AY254"/>
    <mergeCell ref="AT158:BC158"/>
    <mergeCell ref="AT99:BC99"/>
    <mergeCell ref="AA81:AJ81"/>
    <mergeCell ref="AA100:AJ100"/>
    <mergeCell ref="AA102:AJ102"/>
    <mergeCell ref="AA108:AJ108"/>
    <mergeCell ref="AA109:AJ109"/>
    <mergeCell ref="AA113:AJ113"/>
    <mergeCell ref="AA114:AJ114"/>
    <mergeCell ref="AA99:AJ99"/>
    <mergeCell ref="AA106:AJ106"/>
    <mergeCell ref="AA97:AJ97"/>
    <mergeCell ref="AA83:AJ83"/>
    <mergeCell ref="AA82:AJ82"/>
    <mergeCell ref="AA101:AJ101"/>
    <mergeCell ref="AA96:AJ96"/>
    <mergeCell ref="AA103:AJ103"/>
    <mergeCell ref="AT81:BC81"/>
    <mergeCell ref="AT82:BC82"/>
    <mergeCell ref="AT100:BC100"/>
    <mergeCell ref="AT83:BC83"/>
    <mergeCell ref="AT145:BC145"/>
    <mergeCell ref="AT123:BC123"/>
    <mergeCell ref="AT124:BC124"/>
    <mergeCell ref="AT125:BC125"/>
    <mergeCell ref="AT133:BC133"/>
    <mergeCell ref="AT134:BC134"/>
    <mergeCell ref="AT129:BC129"/>
    <mergeCell ref="AT130:BC130"/>
    <mergeCell ref="AT131:BC131"/>
    <mergeCell ref="AT132:BC132"/>
    <mergeCell ref="AT116:BC116"/>
    <mergeCell ref="AT121:BC121"/>
    <mergeCell ref="AT120:BC120"/>
    <mergeCell ref="AT108:BC108"/>
    <mergeCell ref="AT109:BC109"/>
    <mergeCell ref="AT122:BC122"/>
    <mergeCell ref="AT113:BC113"/>
    <mergeCell ref="AT98:BC98"/>
    <mergeCell ref="AT114:BC114"/>
    <mergeCell ref="AT115:BC115"/>
    <mergeCell ref="AS43:BC43"/>
    <mergeCell ref="AS47:BC47"/>
    <mergeCell ref="BE68:BH68"/>
    <mergeCell ref="BE69:BH69"/>
    <mergeCell ref="BE70:BH70"/>
    <mergeCell ref="E54:X54"/>
    <mergeCell ref="AA68:AJ68"/>
    <mergeCell ref="AS22:BH22"/>
    <mergeCell ref="AA50:AJ50"/>
    <mergeCell ref="AL70:AO70"/>
    <mergeCell ref="Z43:AJ43"/>
    <mergeCell ref="AS33:BC33"/>
    <mergeCell ref="AS38:BC38"/>
    <mergeCell ref="AS41:BC41"/>
    <mergeCell ref="AL68:AO68"/>
    <mergeCell ref="AL69:AO69"/>
    <mergeCell ref="AA69:AJ69"/>
    <mergeCell ref="AA70:AJ70"/>
    <mergeCell ref="Z45:AJ45"/>
    <mergeCell ref="Z47:AJ47"/>
    <mergeCell ref="AS35:BC35"/>
    <mergeCell ref="D36:X36"/>
    <mergeCell ref="Z36:AJ36"/>
    <mergeCell ref="AS36:BC36"/>
    <mergeCell ref="E2:P2"/>
    <mergeCell ref="V2:AI2"/>
    <mergeCell ref="D17:O17"/>
    <mergeCell ref="R17:V17"/>
    <mergeCell ref="X17:AF17"/>
    <mergeCell ref="AH17:AP17"/>
    <mergeCell ref="Z38:AJ38"/>
    <mergeCell ref="Z41:AJ41"/>
    <mergeCell ref="Z33:AJ33"/>
    <mergeCell ref="V27:X27"/>
    <mergeCell ref="Z31:AJ31"/>
    <mergeCell ref="V28:X28"/>
    <mergeCell ref="V29:X29"/>
    <mergeCell ref="D35:X35"/>
    <mergeCell ref="Z35:AJ35"/>
    <mergeCell ref="AS17:BI17"/>
    <mergeCell ref="AT106:BC106"/>
    <mergeCell ref="AT107:BC107"/>
    <mergeCell ref="AT70:BC70"/>
    <mergeCell ref="AT80:BC80"/>
    <mergeCell ref="AQ466:BC469"/>
    <mergeCell ref="AK413:AM413"/>
    <mergeCell ref="O413:AH413"/>
    <mergeCell ref="AK414:AP414"/>
    <mergeCell ref="O369:AH369"/>
    <mergeCell ref="AK369:AM369"/>
    <mergeCell ref="AK370:AP370"/>
    <mergeCell ref="T87:V87"/>
    <mergeCell ref="AU236:AY236"/>
    <mergeCell ref="AT101:BC101"/>
    <mergeCell ref="AT96:BC96"/>
    <mergeCell ref="BA272:BE272"/>
    <mergeCell ref="AU264:AY264"/>
    <mergeCell ref="L234:P234"/>
    <mergeCell ref="L235:P235"/>
    <mergeCell ref="L236:P236"/>
    <mergeCell ref="L237:P237"/>
    <mergeCell ref="AA123:AJ123"/>
    <mergeCell ref="AT102:BC102"/>
    <mergeCell ref="AT103:BC103"/>
    <mergeCell ref="L253:P253"/>
    <mergeCell ref="L254:P254"/>
    <mergeCell ref="K369:M369"/>
    <mergeCell ref="K370:M370"/>
    <mergeCell ref="L244:P244"/>
    <mergeCell ref="L245:P245"/>
    <mergeCell ref="L246:P246"/>
    <mergeCell ref="L247:P247"/>
    <mergeCell ref="L248:P248"/>
    <mergeCell ref="L249:P249"/>
    <mergeCell ref="L250:P250"/>
    <mergeCell ref="L251:P251"/>
    <mergeCell ref="L252:P252"/>
    <mergeCell ref="AA107:AJ107"/>
    <mergeCell ref="AA120:AJ120"/>
    <mergeCell ref="BA264:BE264"/>
    <mergeCell ref="AU246:AY246"/>
    <mergeCell ref="AU285:AY285"/>
    <mergeCell ref="BA285:BE285"/>
    <mergeCell ref="BA282:BE282"/>
    <mergeCell ref="BA283:BE283"/>
    <mergeCell ref="AU283:AY283"/>
    <mergeCell ref="AU265:AY265"/>
    <mergeCell ref="K413:M413"/>
    <mergeCell ref="K414:M414"/>
    <mergeCell ref="K411:V411"/>
    <mergeCell ref="K410:V410"/>
    <mergeCell ref="K409:V409"/>
    <mergeCell ref="AB466:AF466"/>
    <mergeCell ref="AH466:AL466"/>
    <mergeCell ref="AH465:AL465"/>
    <mergeCell ref="L255:P255"/>
    <mergeCell ref="AH263:AL263"/>
    <mergeCell ref="AH284:AL284"/>
    <mergeCell ref="AB281:AF281"/>
    <mergeCell ref="AH281:AL281"/>
    <mergeCell ref="AB282:AF282"/>
    <mergeCell ref="AH282:AL282"/>
    <mergeCell ref="AB284:AF284"/>
    <mergeCell ref="AB283:AF283"/>
    <mergeCell ref="AH283:AL283"/>
    <mergeCell ref="AB267:AF267"/>
    <mergeCell ref="AH267:AL267"/>
    <mergeCell ref="AH265:AL265"/>
    <mergeCell ref="AH278:AL278"/>
    <mergeCell ref="AB266:AF266"/>
    <mergeCell ref="AB278:AF278"/>
    <mergeCell ref="AA76:AJ76"/>
    <mergeCell ref="L227:P227"/>
    <mergeCell ref="L228:P228"/>
    <mergeCell ref="L229:P229"/>
    <mergeCell ref="L230:P230"/>
    <mergeCell ref="L231:P231"/>
    <mergeCell ref="L232:P232"/>
    <mergeCell ref="L233:P233"/>
    <mergeCell ref="L243:P243"/>
    <mergeCell ref="AA124:AJ124"/>
    <mergeCell ref="L238:P238"/>
    <mergeCell ref="L239:P239"/>
    <mergeCell ref="L240:P240"/>
    <mergeCell ref="L241:P241"/>
    <mergeCell ref="L242:P242"/>
    <mergeCell ref="AA80:AJ80"/>
    <mergeCell ref="AA115:AJ115"/>
    <mergeCell ref="AA116:AJ116"/>
    <mergeCell ref="AB237:AF237"/>
    <mergeCell ref="AB238:AF238"/>
    <mergeCell ref="AH241:AL241"/>
    <mergeCell ref="AB227:AF227"/>
    <mergeCell ref="AH226:AL226"/>
    <mergeCell ref="AB230:AF230"/>
  </mergeCells>
  <phoneticPr fontId="9" type="noConversion"/>
  <conditionalFormatting sqref="C74:C75 F74:AR75 BI74:BI75 C90:BI95 C96:AT96 BD96:BI96 C97:BI109 C110 E110:BI110 C111:BI161 AA220:AP223">
    <cfRule type="expression" dxfId="91" priority="1467">
      <formula>IF($T$87="",1,IF($D$463=$T$87,1,0))</formula>
    </cfRule>
  </conditionalFormatting>
  <conditionalFormatting sqref="D52:X54">
    <cfRule type="expression" dxfId="90" priority="33">
      <formula>IF($V$28=1,0,1)</formula>
    </cfRule>
  </conditionalFormatting>
  <conditionalFormatting sqref="D31:BD31">
    <cfRule type="expression" dxfId="89" priority="19">
      <formula>IF($BR$31=0,1,0)</formula>
    </cfRule>
  </conditionalFormatting>
  <conditionalFormatting sqref="D33:BD33">
    <cfRule type="expression" dxfId="88" priority="20">
      <formula>IF($BR$33=1,0,1)</formula>
    </cfRule>
  </conditionalFormatting>
  <conditionalFormatting sqref="K329:L356">
    <cfRule type="expression" dxfId="87" priority="28">
      <formula>IF(D329=K329,0,1)</formula>
    </cfRule>
  </conditionalFormatting>
  <conditionalFormatting sqref="K421:L447">
    <cfRule type="expression" dxfId="86" priority="3">
      <formula>IF(D421=K421,0,1)</formula>
    </cfRule>
  </conditionalFormatting>
  <conditionalFormatting sqref="M295:M322">
    <cfRule type="expression" dxfId="85" priority="1338">
      <formula>IF(E295=M295,0,1)</formula>
    </cfRule>
  </conditionalFormatting>
  <conditionalFormatting sqref="M329:M356">
    <cfRule type="expression" dxfId="84" priority="29">
      <formula>IF(E329=M329,0,1)</formula>
    </cfRule>
  </conditionalFormatting>
  <conditionalFormatting sqref="Z52:AK52">
    <cfRule type="expression" dxfId="83" priority="6">
      <formula>-IF($BR$50=1,0,1)</formula>
    </cfRule>
  </conditionalFormatting>
  <conditionalFormatting sqref="AA156:AJ156">
    <cfRule type="expression" dxfId="82" priority="59">
      <formula>IF($AS$22=1,1,0)</formula>
    </cfRule>
  </conditionalFormatting>
  <conditionalFormatting sqref="AL41:AN41">
    <cfRule type="expression" dxfId="81" priority="79">
      <formula>IF(AL$2=1,0,1)</formula>
    </cfRule>
  </conditionalFormatting>
  <conditionalFormatting sqref="AL43:AN43">
    <cfRule type="expression" dxfId="80" priority="64">
      <formula>IF(AL$2=1,0,1)</formula>
    </cfRule>
  </conditionalFormatting>
  <conditionalFormatting sqref="AL47:AN47">
    <cfRule type="expression" dxfId="79" priority="8">
      <formula>IF(AL$2=1,0,1)</formula>
    </cfRule>
  </conditionalFormatting>
  <conditionalFormatting sqref="AS33:BC33">
    <cfRule type="expression" dxfId="78" priority="10">
      <formula>IF($AS$24="",1,0)</formula>
    </cfRule>
  </conditionalFormatting>
  <conditionalFormatting sqref="AS52:BC52">
    <cfRule type="expression" dxfId="77" priority="7">
      <formula>IF($AS$22=1,1,0)</formula>
    </cfRule>
    <cfRule type="expression" dxfId="76" priority="5">
      <formula>IF($BR$52=1,0,1)</formula>
    </cfRule>
  </conditionalFormatting>
  <conditionalFormatting sqref="AS102:BC103">
    <cfRule type="expression" dxfId="75" priority="54">
      <formula>IF($AS$22=1,1,0)</formula>
    </cfRule>
  </conditionalFormatting>
  <conditionalFormatting sqref="AS24:BH52">
    <cfRule type="expression" dxfId="74" priority="21">
      <formula>IF($AS$22=1,1,0)</formula>
    </cfRule>
  </conditionalFormatting>
  <conditionalFormatting sqref="AS34:BH34">
    <cfRule type="expression" dxfId="73" priority="4">
      <formula>IF($AS$22=1,1,0)</formula>
    </cfRule>
  </conditionalFormatting>
  <conditionalFormatting sqref="AS64:BH83">
    <cfRule type="expression" dxfId="72" priority="11">
      <formula>IF($AS$64="",1,0)</formula>
    </cfRule>
  </conditionalFormatting>
  <conditionalFormatting sqref="AS93:BH134">
    <cfRule type="expression" dxfId="71" priority="43">
      <formula>IF($AS$22=1,1,0)</formula>
    </cfRule>
  </conditionalFormatting>
  <conditionalFormatting sqref="AS141:BH160">
    <cfRule type="expression" dxfId="70" priority="61">
      <formula>IF($AS$22=1,1,0)</formula>
    </cfRule>
  </conditionalFormatting>
  <conditionalFormatting sqref="BD36:BH36">
    <cfRule type="expression" dxfId="68" priority="2">
      <formula>IF($AS$22=1,1,0)</formula>
    </cfRule>
  </conditionalFormatting>
  <conditionalFormatting sqref="BG52:BH54">
    <cfRule type="expression" dxfId="67" priority="35">
      <formula>IF($AS$22=1,1,0)</formula>
    </cfRule>
  </conditionalFormatting>
  <dataValidations xWindow="879" yWindow="721" count="16">
    <dataValidation allowBlank="1" showInputMessage="1" showErrorMessage="1" prompt="Die Auswahl der Bauweise ist abhängig von der Anwendung (z.B. bei Industrie-Anlagen ist nur «Montage auf Platz» möglich)_x000a_- Montage auf Platz_x000a_- werksgefertigt: fix fertig im Werk erstellt_x000a_- werksgefertigt hermetisiert: keine lösbaren Verbindungen" sqref="AL47" xr:uid="{00000000-0002-0000-0400-000006000000}"/>
    <dataValidation allowBlank="1" showInputMessage="1" showErrorMessage="1" prompt="Wählen Sie den Strom-Mix, mit dem die Kälteanlage künftig betrieben wird. Im Zweifelsfalle wählen Sie den Schweizer Verbrauchsmix. Für den Vollzug der ChemRRV gilt der Schweizer Produktionsmix._x000a_" sqref="AL41" xr:uid="{00000000-0002-0000-0400-000009000000}"/>
    <dataValidation type="list" allowBlank="1" showInputMessage="1" showErrorMessage="1" sqref="Z43:AJ43 AS43:BC43" xr:uid="{00000000-0002-0000-0400-00000A000000}">
      <formula1>$D$271:$D$273</formula1>
    </dataValidation>
    <dataValidation allowBlank="1" showInputMessage="1" showErrorMessage="1" prompt="Für den Vollzug der ChemRRV gilt der aktuelle CO2-Abgabesatz der Schweiz. Die tiefsten Kompensations-Kosten fallen bei der «Kompensation im Ausland» an. «Kompensation im Ausland» ist auch der im Programm voreingestellte Wert._x000a_" sqref="AL43" xr:uid="{00000000-0002-0000-0400-00000B000000}"/>
    <dataValidation allowBlank="1" showInputMessage="1" showErrorMessage="1" prompt="Sélectionnez le bouquet électrique avec lequel l'installation frigorifique sera alimentée. En cas de doute, sélectionnez le bouquet de consommation suisse. Pour la mise en œuvre de l’ORRChim c’est le bouquet de la production Suisse qui est appliqué." sqref="AM41" xr:uid="{00000000-0002-0000-0400-00000C000000}"/>
    <dataValidation allowBlank="1" showInputMessage="1" showErrorMessage="1" prompt="Scegliere il mix di elettricità con cui sarà operato in futuro l'impianto di refrigerazione. In caso di dubbi selezionare il mix elettrico svizzero. Per l’applicazione dell‘ORRPChim vale il mix elettrico svizzero." sqref="AN41" xr:uid="{00000000-0002-0000-0400-00000D000000}"/>
    <dataValidation allowBlank="1" showInputMessage="1" showErrorMessage="1" prompt="Pour la mise en œuvre de l’ORRChim c’est le montant actuel de la taxe sur le CO2 qui est appliqué. Les coûts de compensation les plus bas résultent de la « Compensation à l’étranger». Cette option est aussi l’option présélectionnée dans le logiciel." sqref="AM43" xr:uid="{00000000-0002-0000-0400-00000E000000}"/>
    <dataValidation allowBlank="1" showInputMessage="1" showErrorMessage="1" prompt="Per l’applicazione della ORRPChim vale l’aliquota della tassa CO2 attualmente in vigore in Svizzera. _x000d_I costi di compensazione più bassi riguardano la compensazione all’estero. Questa è la variante preimpostata anche nel programma. " sqref="AN43" xr:uid="{00000000-0002-0000-0400-00000F000000}"/>
    <dataValidation type="list" allowBlank="1" showInputMessage="1" showErrorMessage="1" sqref="Z47:AJ47" xr:uid="{00000000-0002-0000-0400-000004000000}">
      <formula1>$AA$220:$AA$222</formula1>
    </dataValidation>
    <dataValidation type="list" allowBlank="1" showInputMessage="1" showErrorMessage="1" sqref="AS47:BC47" xr:uid="{00000000-0002-0000-0400-000005000000}">
      <formula1>$AT$220:$AT$222</formula1>
    </dataValidation>
    <dataValidation type="list" allowBlank="1" showInputMessage="1" showErrorMessage="1" sqref="T87:V87" xr:uid="{00000000-0002-0000-0400-000002000000}">
      <formula1>$D$462:$D$463</formula1>
    </dataValidation>
    <dataValidation type="list" allowBlank="1" showInputMessage="1" showErrorMessage="1" sqref="E54:X54 AS52:BC52 Z52:AJ52" xr:uid="{973B8701-6C87-5B46-882F-3E97F885E552}">
      <formula1>$D$466:$D$472</formula1>
    </dataValidation>
    <dataValidation allowBlank="1" showInputMessage="1" showErrorMessage="1" prompt="Le choix de la méthode de construction dépend de l'application (par ex. pour les installations industrielles, seul le &quot;montage sur site&quot; est possible)._x000a_- Montage sur site_x000a_- Fabriqué en usine : prêt à l'emploi en usine_x000a_- Fermeture hermétique en usine : pas" sqref="AM47" xr:uid="{25736C02-5128-6A47-AC04-3ADFC38EFF06}"/>
    <dataValidation allowBlank="1" showInputMessage="1" showErrorMessage="1" prompt="La scelta del metodo di costruzione dipende dall'applicazione (ad es. per impianti industriali è possibile solo il &quot;montaggio in cantiere&quot;)._x000a_- Montaggio in loco_x000a_- Fatto in fabbrica: pronto all'uso in fabbrica_x000a_- fabbrica sigillato ermeticamente: nessun col" sqref="AN47" xr:uid="{A30BEC0C-1795-094B-BB27-951537D8B923}"/>
    <dataValidation type="list" allowBlank="1" showInputMessage="1" showErrorMessage="1" sqref="AS31:BC31 Z31:AJ31" xr:uid="{3ABA573C-AAD0-C84B-9578-AE4243EDEAAA}">
      <formula1>$D$228:$D$254</formula1>
    </dataValidation>
    <dataValidation type="list" allowBlank="1" showInputMessage="1" showErrorMessage="1" sqref="AS41 Z78 Z41:AJ41" xr:uid="{00000000-0002-0000-0400-000000000000}">
      <formula1>$D$262:$D$266</formula1>
    </dataValidation>
  </dataValidations>
  <hyperlinks>
    <hyperlink ref="E2" location="'1 System specification'!A1" display="'1 System specification'!A1" xr:uid="{00000000-0004-0000-0400-000000000000}"/>
    <hyperlink ref="V2" location="'4 Economics'!A1" display="'4 Economics'!A1" xr:uid="{00000000-0004-0000-0400-000001000000}"/>
    <hyperlink ref="AY163" location="y19" display="y19" xr:uid="{00000000-0004-0000-0400-000002000000}"/>
    <hyperlink ref="AZ163" location="y19" display="y19" xr:uid="{00000000-0004-0000-0400-000003000000}"/>
    <hyperlink ref="BA163" location="y19" display="y19" xr:uid="{00000000-0004-0000-0400-000004000000}"/>
    <hyperlink ref="BB163" location="y19" display="y19" xr:uid="{00000000-0004-0000-0400-000005000000}"/>
    <hyperlink ref="BC163" location="y19" display="y19" xr:uid="{00000000-0004-0000-0400-000006000000}"/>
    <hyperlink ref="BD163" location="y19" display="y19" xr:uid="{00000000-0004-0000-0400-000007000000}"/>
    <hyperlink ref="BE163" location="y19" display="y19" xr:uid="{00000000-0004-0000-0400-000008000000}"/>
    <hyperlink ref="BF163" location="y19" display="y19" xr:uid="{00000000-0004-0000-0400-000009000000}"/>
    <hyperlink ref="W2" location="'4 Economics'!A1" display="'4 Economics'!A1" xr:uid="{00000000-0004-0000-0400-00000A000000}"/>
    <hyperlink ref="X2" location="'4 Economics'!A1" display="'4 Economics'!A1" xr:uid="{00000000-0004-0000-0400-00000B000000}"/>
    <hyperlink ref="Y2" location="'4 Economics'!A1" display="'4 Economics'!A1" xr:uid="{00000000-0004-0000-0400-00000C000000}"/>
    <hyperlink ref="Z2" location="'4 Economics'!A1" display="'4 Economics'!A1" xr:uid="{00000000-0004-0000-0400-00000D000000}"/>
    <hyperlink ref="AA2" location="'4 Economics'!A1" display="'4 Economics'!A1" xr:uid="{00000000-0004-0000-0400-00000E000000}"/>
    <hyperlink ref="AB2" location="'4 Economics'!A1" display="'4 Economics'!A1" xr:uid="{00000000-0004-0000-0400-00000F000000}"/>
    <hyperlink ref="AC2" location="'4 Economics'!A1" display="'4 Economics'!A1" xr:uid="{00000000-0004-0000-0400-000010000000}"/>
    <hyperlink ref="AD2" location="'4 Economics'!A1" display="'4 Economics'!A1" xr:uid="{00000000-0004-0000-0400-000011000000}"/>
    <hyperlink ref="AE2" location="'4 Economics'!A1" display="'4 Economics'!A1" xr:uid="{00000000-0004-0000-0400-000012000000}"/>
    <hyperlink ref="AF2" location="'4 Economics'!A1" display="'4 Economics'!A1" xr:uid="{00000000-0004-0000-0400-000013000000}"/>
    <hyperlink ref="AG2" location="'4 Economics'!A1" display="'4 Economics'!A1" xr:uid="{00000000-0004-0000-0400-000014000000}"/>
    <hyperlink ref="AH2" location="'4 Economics'!A1" display="'4 Economics'!A1" xr:uid="{00000000-0004-0000-0400-000015000000}"/>
    <hyperlink ref="AI2" location="'4 Economics'!A1" display="'4 Economics'!A1" xr:uid="{00000000-0004-0000-0400-000016000000}"/>
    <hyperlink ref="E2:P2" location="'1 System specification'!O87" display="'1 System specification'!O87" xr:uid="{F059894E-31A6-A64E-AFC9-6730C12D19AE}"/>
    <hyperlink ref="V2:AI2" location="'4 Economics'!Z37" display="'4 Economics'!Z37" xr:uid="{D6D6E09E-D3DB-B34E-A761-8001DCA8819F}"/>
  </hyperlinks>
  <printOptions horizontalCentered="1"/>
  <pageMargins left="0.74803149606299213" right="0.74803149606299213" top="0.39370078740157483" bottom="1.3779527559055118" header="0.51181102362204722" footer="0"/>
  <pageSetup paperSize="9" scale="33" orientation="portrait" horizontalDpi="4294967292" verticalDpi="4294967292"/>
  <headerFooter>
    <oddFooter>&amp;R&amp;K000000Sheet 3 - &amp;P</oddFooter>
  </headerFooter>
  <rowBreaks count="1" manualBreakCount="1">
    <brk id="85" max="16383" man="1"/>
  </rowBreaks>
  <colBreaks count="1" manualBreakCount="1">
    <brk id="61" max="1048575" man="1"/>
  </colBreaks>
  <ignoredErrors>
    <ignoredError sqref="AA99 AT99" 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78" id="{EF4CE4A4-4F53-4B4C-8267-2598A78FF8EE}">
            <xm:f>IF(X!$C$529=X!$G$530,1,0)</xm:f>
            <x14:dxf>
              <font>
                <b/>
                <i val="0"/>
                <color rgb="FFFF0000"/>
              </font>
              <fill>
                <patternFill patternType="none">
                  <fgColor indexed="64"/>
                  <bgColor auto="1"/>
                </patternFill>
              </fill>
              <border>
                <left/>
                <right/>
                <top/>
                <bottom/>
              </border>
            </x14:dxf>
          </x14:cfRule>
          <xm:sqref>AS17:BI17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J446"/>
  <sheetViews>
    <sheetView showGridLines="0" showRowColHeaders="0" showRuler="0" zoomScaleNormal="100" workbookViewId="0">
      <pane xSplit="30240" topLeftCell="DH1"/>
      <selection activeCell="AA37" sqref="AA37:AK37"/>
      <selection pane="topRight" activeCell="DH1" sqref="DH1"/>
    </sheetView>
  </sheetViews>
  <sheetFormatPr baseColWidth="10" defaultColWidth="2.83203125" defaultRowHeight="13" outlineLevelRow="1" outlineLevelCol="1" x14ac:dyDescent="0.15"/>
  <cols>
    <col min="1" max="1" width="2.83203125" style="63"/>
    <col min="3" max="3" width="4" bestFit="1" customWidth="1"/>
    <col min="4" max="4" width="4" style="161" customWidth="1"/>
    <col min="5" max="5" width="3.5" customWidth="1"/>
    <col min="15" max="15" width="3" customWidth="1"/>
    <col min="21" max="21" width="2.83203125" customWidth="1"/>
    <col min="24" max="24" width="2.6640625" customWidth="1"/>
    <col min="63" max="63" width="2.83203125" style="63"/>
    <col min="64" max="64" width="2.83203125" style="63" customWidth="1"/>
    <col min="65" max="75" width="2.83203125" style="63" hidden="1" customWidth="1" outlineLevel="1"/>
    <col min="76" max="78" width="4.1640625" style="63" hidden="1" customWidth="1" outlineLevel="1"/>
    <col min="79" max="79" width="2.83203125" style="63" hidden="1" customWidth="1" outlineLevel="1"/>
    <col min="80" max="80" width="10.5" style="63" hidden="1" customWidth="1" outlineLevel="1"/>
    <col min="81" max="83" width="19.83203125" style="63" hidden="1" customWidth="1" outlineLevel="1"/>
    <col min="84" max="84" width="2.83203125" style="63" hidden="1" customWidth="1" outlineLevel="1"/>
    <col min="85" max="85" width="2.83203125" style="63" collapsed="1"/>
    <col min="86" max="140" width="2.83203125" style="63"/>
  </cols>
  <sheetData>
    <row r="1" spans="1:140" x14ac:dyDescent="0.15">
      <c r="Q1" s="27"/>
    </row>
    <row r="2" spans="1:140" x14ac:dyDescent="0.15">
      <c r="D2" s="700" t="s">
        <v>0</v>
      </c>
      <c r="E2" s="1574" t="str">
        <f>X!$C$285</f>
        <v>indietro alla panoramica (1)</v>
      </c>
      <c r="F2" s="1574"/>
      <c r="G2" s="1574"/>
      <c r="H2" s="1574"/>
      <c r="I2" s="1574"/>
      <c r="J2" s="1574"/>
      <c r="K2" s="1574"/>
      <c r="L2" s="1574"/>
      <c r="M2" s="1574"/>
      <c r="N2" s="1574"/>
      <c r="O2" s="1574"/>
      <c r="P2" s="1574"/>
      <c r="Q2" s="1574"/>
      <c r="R2" s="688"/>
      <c r="S2" s="688"/>
      <c r="T2" s="688"/>
      <c r="U2" s="689" t="s">
        <v>12</v>
      </c>
      <c r="V2" s="1684" t="str">
        <f>X!$C$287</f>
        <v>ai risultati (5)</v>
      </c>
      <c r="W2" s="1684"/>
      <c r="X2" s="1684"/>
      <c r="Y2" s="1684"/>
      <c r="Z2" s="1684"/>
      <c r="AA2" s="1684"/>
      <c r="AB2" s="1684"/>
      <c r="AC2" s="1684"/>
      <c r="AD2" s="1684"/>
      <c r="AE2" s="1684"/>
      <c r="AF2" s="1684"/>
      <c r="AG2" s="1684"/>
      <c r="AL2" s="70"/>
      <c r="AM2" s="440">
        <f>X!E8</f>
        <v>0</v>
      </c>
      <c r="AN2" s="440">
        <f>X!F8</f>
        <v>0</v>
      </c>
      <c r="AO2" s="440">
        <f>X!G8</f>
        <v>1</v>
      </c>
      <c r="BX2" s="784" t="s">
        <v>609</v>
      </c>
    </row>
    <row r="3" spans="1:140" x14ac:dyDescent="0.15">
      <c r="D3" s="700" t="s">
        <v>0</v>
      </c>
      <c r="E3" s="1574" t="str">
        <f>X!$C$284</f>
        <v>al calcolo TEWI (3)</v>
      </c>
      <c r="F3" s="1574"/>
      <c r="G3" s="1574"/>
      <c r="H3" s="1574"/>
      <c r="I3" s="1574"/>
      <c r="J3" s="1574"/>
      <c r="K3" s="1574"/>
      <c r="L3" s="1574"/>
      <c r="M3" s="1574"/>
      <c r="N3" s="1574"/>
      <c r="O3" s="1574"/>
      <c r="P3" s="1574"/>
      <c r="Q3" s="1574"/>
      <c r="R3" s="688"/>
      <c r="S3" s="688"/>
      <c r="T3" s="688"/>
      <c r="U3" s="688"/>
      <c r="V3" s="688"/>
      <c r="W3" s="688"/>
      <c r="X3" s="688"/>
      <c r="Y3" s="688"/>
      <c r="Z3" s="688"/>
      <c r="AA3" s="688"/>
      <c r="AB3" s="688"/>
      <c r="AC3" s="688"/>
      <c r="AD3" s="688"/>
      <c r="AE3" s="688"/>
      <c r="AF3" s="688"/>
      <c r="AG3" s="688"/>
    </row>
    <row r="4" spans="1:140" x14ac:dyDescent="0.15">
      <c r="Q4" s="27"/>
    </row>
    <row r="5" spans="1:140" x14ac:dyDescent="0.15">
      <c r="Q5" s="27"/>
    </row>
    <row r="6" spans="1:140"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row>
    <row r="7" spans="1:140" ht="12" customHeight="1" x14ac:dyDescent="0.15">
      <c r="Q7" s="27"/>
    </row>
    <row r="8" spans="1:140" ht="12" customHeight="1" x14ac:dyDescent="0.15">
      <c r="Q8" s="27"/>
    </row>
    <row r="9" spans="1:140" x14ac:dyDescent="0.15">
      <c r="C9" s="409" t="str">
        <f>X!$C$148</f>
        <v>Efficienza per il freddo</v>
      </c>
      <c r="E9" s="29"/>
      <c r="F9" s="29"/>
      <c r="G9" s="29"/>
      <c r="H9" s="29"/>
      <c r="I9" s="29"/>
      <c r="J9" s="29"/>
      <c r="K9" s="29"/>
      <c r="L9" s="29"/>
      <c r="M9" s="29"/>
      <c r="N9" s="29"/>
      <c r="O9" s="29"/>
      <c r="P9" s="29"/>
      <c r="Q9" s="29"/>
      <c r="R9" s="29"/>
      <c r="S9" s="29"/>
      <c r="T9" s="29"/>
    </row>
    <row r="10" spans="1:140" s="30" customFormat="1" ht="18" customHeight="1" x14ac:dyDescent="0.25">
      <c r="A10" s="785"/>
      <c r="C10" s="389" t="str">
        <f>X!$C$21</f>
        <v>Strumento per prognosi di consumo elettrico, impatto ambientale e costo del ciclo di vita per impianti di refrigerazione e climatizzazione</v>
      </c>
      <c r="D10" s="353"/>
      <c r="R10" s="31"/>
      <c r="BK10" s="785"/>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785"/>
      <c r="ED10" s="785"/>
      <c r="EE10" s="785"/>
      <c r="EF10" s="785"/>
      <c r="EG10" s="785"/>
      <c r="EH10" s="785"/>
      <c r="EI10" s="785"/>
      <c r="EJ10" s="785"/>
    </row>
    <row r="11" spans="1:140" s="30" customFormat="1" ht="12" customHeight="1" x14ac:dyDescent="0.25">
      <c r="A11" s="785"/>
      <c r="C11" s="389"/>
      <c r="D11" s="353"/>
      <c r="R11" s="31"/>
      <c r="BK11" s="785"/>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785"/>
      <c r="ED11" s="785"/>
      <c r="EE11" s="785"/>
      <c r="EF11" s="785"/>
      <c r="EG11" s="785"/>
      <c r="EH11" s="785"/>
      <c r="EI11" s="785"/>
      <c r="EJ11" s="785"/>
    </row>
    <row r="12" spans="1:140" s="30" customFormat="1" ht="12" customHeight="1" x14ac:dyDescent="0.25">
      <c r="A12" s="785"/>
      <c r="C12" s="389"/>
      <c r="D12" s="353"/>
      <c r="R12" s="31"/>
      <c r="BK12" s="785"/>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row>
    <row r="13" spans="1:140" s="702" customFormat="1" ht="30" x14ac:dyDescent="0.3">
      <c r="A13" s="786"/>
      <c r="C13" s="702">
        <v>4</v>
      </c>
      <c r="D13" s="703" t="str">
        <f>X!$C$270</f>
        <v>Economicità</v>
      </c>
      <c r="R13" s="705"/>
      <c r="BK13" s="786"/>
      <c r="BL13" s="786"/>
      <c r="BM13" s="786"/>
      <c r="BN13" s="786"/>
      <c r="BO13" s="786"/>
      <c r="BP13" s="786"/>
      <c r="BQ13" s="786"/>
      <c r="BR13" s="786"/>
      <c r="BS13" s="786"/>
      <c r="BT13" s="786"/>
      <c r="BU13" s="786"/>
      <c r="BV13" s="786"/>
      <c r="BW13" s="786"/>
      <c r="BX13" s="786" t="s">
        <v>608</v>
      </c>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786"/>
      <c r="ED13" s="786"/>
      <c r="EE13" s="786"/>
      <c r="EF13" s="786"/>
      <c r="EG13" s="786"/>
      <c r="EH13" s="786"/>
      <c r="EI13" s="786"/>
      <c r="EJ13" s="786"/>
    </row>
    <row r="14" spans="1:140" s="30" customFormat="1" ht="12" customHeight="1" x14ac:dyDescent="0.25">
      <c r="A14" s="785"/>
      <c r="C14" s="76"/>
      <c r="D14" s="410"/>
      <c r="R14" s="31"/>
      <c r="BK14" s="785"/>
      <c r="BL14" s="785"/>
      <c r="BM14" s="785"/>
      <c r="BN14" s="785"/>
      <c r="BO14" s="785"/>
      <c r="BP14" s="785"/>
      <c r="BQ14" s="785"/>
      <c r="BR14" s="785"/>
      <c r="BS14" s="785"/>
      <c r="BT14" s="785"/>
      <c r="BU14" s="785"/>
      <c r="BV14" s="785"/>
      <c r="BW14" s="785"/>
      <c r="BX14" s="787"/>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row>
    <row r="15" spans="1:140"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row>
    <row r="16" spans="1:140" ht="5" customHeight="1" x14ac:dyDescent="0.15">
      <c r="D16" s="355"/>
      <c r="E16" s="29"/>
      <c r="F16" s="29"/>
      <c r="G16" s="29"/>
      <c r="H16" s="29"/>
      <c r="I16" s="29"/>
      <c r="J16" s="29"/>
      <c r="K16" s="29"/>
      <c r="L16" s="29"/>
      <c r="M16" s="29"/>
      <c r="N16" s="29"/>
      <c r="O16" s="29"/>
      <c r="P16" s="29"/>
      <c r="Q16" s="29"/>
      <c r="R16" s="29"/>
      <c r="S16" s="29"/>
      <c r="T16" s="29"/>
    </row>
    <row r="17" spans="1:140" s="35" customFormat="1" ht="12" customHeight="1" x14ac:dyDescent="0.15">
      <c r="A17" s="778"/>
      <c r="D17" s="1244">
        <f>'1 System specification'!Q87</f>
        <v>0</v>
      </c>
      <c r="E17" s="1244"/>
      <c r="F17" s="1244"/>
      <c r="G17" s="1244"/>
      <c r="H17" s="1244"/>
      <c r="I17" s="1244"/>
      <c r="J17" s="1244"/>
      <c r="K17" s="1244"/>
      <c r="L17" s="1244"/>
      <c r="M17" s="1244"/>
      <c r="N17" s="1244"/>
      <c r="O17" s="1244"/>
      <c r="P17" s="36"/>
      <c r="Q17" s="36"/>
      <c r="R17" s="1248">
        <f ca="1">IF('1 System specification'!AP87="",TODAY(),'1 System specification'!AP87)</f>
        <v>46253</v>
      </c>
      <c r="S17" s="1248"/>
      <c r="T17" s="1248"/>
      <c r="U17" s="1248"/>
      <c r="V17" s="1248"/>
      <c r="W17" s="36"/>
      <c r="X17" s="1244">
        <f>'1 System specification'!AP94</f>
        <v>0</v>
      </c>
      <c r="Y17" s="1244"/>
      <c r="Z17" s="1244"/>
      <c r="AA17" s="1244"/>
      <c r="AB17" s="1244"/>
      <c r="AC17" s="1244"/>
      <c r="AD17" s="1244"/>
      <c r="AE17" s="1244"/>
      <c r="AF17" s="1244"/>
      <c r="AG17" s="36"/>
      <c r="AH17" s="1244">
        <f>'1 System specification'!Q94</f>
        <v>0</v>
      </c>
      <c r="AI17" s="1244"/>
      <c r="AJ17" s="1244"/>
      <c r="AK17" s="1244"/>
      <c r="AL17" s="1244"/>
      <c r="AM17" s="1244"/>
      <c r="AN17" s="1244"/>
      <c r="AO17" s="1244"/>
      <c r="AP17" s="1244"/>
      <c r="AR17" s="1408" t="str">
        <f>'1 System specification'!AO80</f>
        <v>Versione 6.4 (2026): valida fino al 30 gennaio 2027</v>
      </c>
      <c r="AS17" s="1408"/>
      <c r="AT17" s="1408"/>
      <c r="AU17" s="1408"/>
      <c r="AV17" s="1408"/>
      <c r="AW17" s="1408"/>
      <c r="AX17" s="1408"/>
      <c r="AY17" s="1408"/>
      <c r="AZ17" s="1408"/>
      <c r="BA17" s="1408"/>
      <c r="BB17" s="1408"/>
      <c r="BC17" s="1408"/>
      <c r="BD17" s="1408"/>
      <c r="BE17" s="1408"/>
      <c r="BF17" s="1408"/>
      <c r="BG17" s="1408"/>
      <c r="BH17" s="1408"/>
      <c r="BI17" s="1408"/>
      <c r="BK17" s="778"/>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778"/>
      <c r="ED17" s="778"/>
      <c r="EE17" s="778"/>
      <c r="EF17" s="778"/>
      <c r="EG17" s="778"/>
      <c r="EH17" s="778"/>
      <c r="EI17" s="778"/>
      <c r="EJ17" s="778"/>
    </row>
    <row r="18" spans="1:140"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row>
    <row r="19" spans="1:140" x14ac:dyDescent="0.15">
      <c r="C19" s="29"/>
      <c r="D19" s="355"/>
      <c r="E19" s="29"/>
      <c r="F19" s="29"/>
      <c r="G19" s="29"/>
      <c r="H19" s="29"/>
      <c r="I19" s="29"/>
      <c r="J19" s="29"/>
      <c r="K19" s="29"/>
      <c r="L19" s="29"/>
      <c r="M19" s="29"/>
      <c r="N19" s="29"/>
      <c r="O19" s="29"/>
      <c r="P19" s="29"/>
      <c r="Q19" s="29"/>
      <c r="R19" s="29"/>
      <c r="S19" s="29"/>
    </row>
    <row r="21" spans="1:140"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row>
    <row r="22" spans="1:140" s="86" customFormat="1" ht="21" customHeight="1" x14ac:dyDescent="0.15">
      <c r="A22" s="779"/>
      <c r="C22" s="81"/>
      <c r="D22" s="357">
        <v>1</v>
      </c>
      <c r="E22" s="401" t="str">
        <f>X!$C$88</f>
        <v>Inserimenti</v>
      </c>
      <c r="F22" s="83"/>
      <c r="G22" s="83"/>
      <c r="H22" s="84"/>
      <c r="I22" s="84"/>
      <c r="J22" s="85"/>
      <c r="K22" s="85"/>
      <c r="L22" s="85"/>
      <c r="M22" s="85"/>
      <c r="N22" s="85"/>
      <c r="O22" s="85"/>
      <c r="P22" s="85"/>
      <c r="Q22" s="85"/>
      <c r="R22" s="85"/>
      <c r="S22" s="85"/>
      <c r="T22" s="83"/>
      <c r="U22" s="83"/>
      <c r="V22" s="84"/>
      <c r="W22" s="84"/>
      <c r="X22" s="84"/>
      <c r="Y22" s="84"/>
      <c r="Z22" s="84"/>
      <c r="AA22" s="455"/>
      <c r="AB22" s="84"/>
      <c r="AC22" s="84"/>
      <c r="AD22" s="84"/>
      <c r="AE22" s="84"/>
      <c r="AF22" s="84"/>
      <c r="AG22" s="84"/>
      <c r="AH22" s="84"/>
      <c r="AI22" s="84"/>
      <c r="AJ22" s="84"/>
      <c r="AK22" s="84"/>
      <c r="AL22" s="84"/>
      <c r="AM22" s="84"/>
      <c r="AN22" s="85"/>
      <c r="AO22" s="85"/>
      <c r="AP22" s="85"/>
      <c r="AQ22" s="85"/>
      <c r="AR22" s="83"/>
      <c r="AS22" s="1418">
        <f>'1 System specification'!W243</f>
        <v>1</v>
      </c>
      <c r="AT22" s="1418"/>
      <c r="AU22" s="1418"/>
      <c r="AV22" s="1418"/>
      <c r="AW22" s="1418"/>
      <c r="AX22" s="1418"/>
      <c r="AY22" s="1418"/>
      <c r="AZ22" s="1418"/>
      <c r="BA22" s="1418"/>
      <c r="BB22" s="1418"/>
      <c r="BC22" s="1418"/>
      <c r="BD22" s="1418"/>
      <c r="BE22" s="1418"/>
      <c r="BF22" s="1418"/>
      <c r="BG22" s="1418"/>
      <c r="BH22" s="1418"/>
      <c r="BI22" s="250"/>
      <c r="BJ22"/>
      <c r="BK22" s="63"/>
      <c r="BL22" s="779"/>
      <c r="BM22" s="779"/>
      <c r="BN22" s="779"/>
      <c r="BO22" s="779"/>
      <c r="BP22" s="779"/>
      <c r="BQ22" s="779"/>
      <c r="BR22" s="779"/>
      <c r="BS22" s="779"/>
      <c r="BT22" s="779"/>
      <c r="BU22" s="779"/>
      <c r="BV22" s="779"/>
      <c r="BW22" s="63"/>
      <c r="BX22" s="63"/>
      <c r="BY22" s="63"/>
      <c r="BZ22" s="63"/>
      <c r="CA22" s="63"/>
      <c r="CB22" s="63"/>
      <c r="CC22" s="63"/>
      <c r="CD22" s="63"/>
      <c r="CE22" s="63"/>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79"/>
      <c r="ED22" s="779"/>
      <c r="EE22" s="779"/>
      <c r="EF22" s="779"/>
      <c r="EG22" s="779"/>
      <c r="EH22" s="779"/>
      <c r="EI22" s="779"/>
      <c r="EJ22" s="779"/>
    </row>
    <row r="23" spans="1:140" s="27" customFormat="1" ht="17" customHeight="1" x14ac:dyDescent="0.15">
      <c r="A23" s="201"/>
      <c r="C23" s="90"/>
      <c r="D23" s="55"/>
      <c r="E23" s="74"/>
      <c r="F23" s="74"/>
      <c r="G23" s="74"/>
      <c r="H23" s="74"/>
      <c r="I23" s="74"/>
      <c r="J23" s="74"/>
      <c r="K23" s="74"/>
      <c r="L23" s="74"/>
      <c r="M23" s="74"/>
      <c r="N23" s="74"/>
      <c r="O23" s="74"/>
      <c r="P23" s="74"/>
      <c r="Q23" s="95"/>
      <c r="R23" s="74"/>
      <c r="S23" s="74"/>
      <c r="T23" s="106"/>
      <c r="U23" s="106"/>
      <c r="V23" s="106"/>
      <c r="W23" s="106"/>
      <c r="X23" s="74"/>
      <c r="Y23" s="107"/>
      <c r="Z23" s="107"/>
      <c r="AA23" s="107"/>
      <c r="AB23" s="107"/>
      <c r="AC23" s="107"/>
      <c r="AD23" s="107"/>
      <c r="AE23" s="107"/>
      <c r="AF23" s="107"/>
      <c r="AG23" s="107"/>
      <c r="AH23" s="74"/>
      <c r="AI23" s="74"/>
      <c r="AJ23" s="74"/>
      <c r="AK23" s="74"/>
      <c r="AL23" s="74"/>
      <c r="AM23" s="74"/>
      <c r="AN23" s="74"/>
      <c r="AO23" s="74"/>
      <c r="AP23" s="74"/>
      <c r="AQ23" s="74"/>
      <c r="AR23" s="106"/>
      <c r="AS23" s="106"/>
      <c r="AT23" s="106"/>
      <c r="AU23" s="74"/>
      <c r="AV23" s="107"/>
      <c r="AW23" s="107"/>
      <c r="AX23" s="107"/>
      <c r="AY23" s="107"/>
      <c r="AZ23" s="107"/>
      <c r="BA23" s="107"/>
      <c r="BB23" s="107"/>
      <c r="BC23" s="107"/>
      <c r="BD23" s="107"/>
      <c r="BI23" s="250"/>
      <c r="BJ23"/>
      <c r="BK23" s="63"/>
      <c r="BL23" s="201"/>
      <c r="BM23" s="201"/>
      <c r="BN23" s="201"/>
      <c r="BO23" s="201"/>
      <c r="BP23" s="201"/>
      <c r="BQ23" s="201"/>
      <c r="BR23" s="201"/>
      <c r="BS23" s="201"/>
      <c r="BT23" s="201"/>
      <c r="BU23" s="201"/>
      <c r="BV23" s="201"/>
      <c r="BW23" s="779"/>
      <c r="BX23" s="201">
        <v>250</v>
      </c>
      <c r="BY23" s="201"/>
      <c r="BZ23" s="201"/>
      <c r="CA23" s="779"/>
      <c r="CB23" s="779"/>
      <c r="CC23" s="216" t="str">
        <f>X!E12</f>
        <v>Deutsch</v>
      </c>
      <c r="CD23" s="216" t="str">
        <f>X!F12</f>
        <v>Français</v>
      </c>
      <c r="CE23" s="216" t="str">
        <f>X!G12</f>
        <v>Italiano</v>
      </c>
      <c r="CF23" s="201"/>
      <c r="CG23" s="201"/>
      <c r="CH23" s="201"/>
      <c r="CI23" s="201"/>
      <c r="CJ23" s="201"/>
      <c r="CK23" s="201"/>
      <c r="CL23" s="201"/>
      <c r="CM23" s="201"/>
      <c r="CN23" s="201"/>
      <c r="CO23" s="201"/>
      <c r="CP23" s="201"/>
      <c r="CQ23" s="201"/>
      <c r="CR23" s="201"/>
      <c r="CS23" s="201"/>
      <c r="CT23" s="201"/>
      <c r="CU23" s="201"/>
      <c r="CV23" s="201"/>
      <c r="CW23" s="201"/>
      <c r="CX23" s="201"/>
      <c r="CY23" s="201"/>
      <c r="CZ23" s="201"/>
      <c r="DA23" s="201"/>
      <c r="DB23" s="201"/>
      <c r="DC23" s="201"/>
      <c r="DD23" s="201"/>
      <c r="DE23" s="201"/>
      <c r="DF23" s="201"/>
      <c r="DG23" s="201"/>
      <c r="DH23" s="201"/>
      <c r="DI23" s="201"/>
      <c r="DJ23" s="201"/>
      <c r="DK23" s="201"/>
      <c r="DL23" s="201"/>
      <c r="DM23" s="201"/>
      <c r="DN23" s="201"/>
      <c r="DO23" s="201"/>
      <c r="DP23" s="201"/>
      <c r="DQ23" s="201"/>
      <c r="DR23" s="201"/>
      <c r="DS23" s="201"/>
      <c r="DT23" s="201"/>
      <c r="DU23" s="201"/>
      <c r="DV23" s="201"/>
      <c r="DW23" s="201"/>
      <c r="DX23" s="201"/>
      <c r="DY23" s="201"/>
      <c r="DZ23" s="201"/>
      <c r="EA23" s="201"/>
      <c r="EB23" s="201"/>
      <c r="EC23" s="201"/>
      <c r="ED23" s="201"/>
      <c r="EE23" s="201"/>
      <c r="EF23" s="201"/>
      <c r="EG23" s="201"/>
      <c r="EH23" s="201"/>
      <c r="EI23" s="201"/>
      <c r="EJ23" s="201"/>
    </row>
    <row r="24" spans="1:140"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1"/>
      <c r="AA24" s="111" t="str">
        <f>'1 System specification'!W240</f>
        <v>Variante A</v>
      </c>
      <c r="AB24" s="293"/>
      <c r="AC24" s="293"/>
      <c r="AD24" s="293"/>
      <c r="AE24" s="293"/>
      <c r="AF24" s="293"/>
      <c r="AG24" s="293"/>
      <c r="AH24" s="293"/>
      <c r="AI24" s="293"/>
      <c r="AJ24" s="293"/>
      <c r="AK24" s="293"/>
      <c r="AL24" s="293"/>
      <c r="AM24" s="293"/>
      <c r="AN24" s="293"/>
      <c r="AO24" s="293"/>
      <c r="AP24" s="251"/>
      <c r="AQ24" s="251"/>
      <c r="AR24" s="251"/>
      <c r="AS24" s="111" t="str">
        <f>'1 System specification'!W241</f>
        <v/>
      </c>
      <c r="AT24" s="293"/>
      <c r="AU24" s="293"/>
      <c r="AV24" s="293"/>
      <c r="AW24" s="293"/>
      <c r="AX24" s="293"/>
      <c r="AY24" s="293"/>
      <c r="AZ24" s="293"/>
      <c r="BA24" s="293"/>
      <c r="BB24" s="293"/>
      <c r="BC24" s="293"/>
      <c r="BD24" s="293"/>
      <c r="BE24" s="293"/>
      <c r="BF24" s="293"/>
      <c r="BG24" s="293"/>
      <c r="BI24" s="250"/>
      <c r="BO24" s="781">
        <f>IF('1 System specification'!W243=2,1,0)</f>
        <v>0</v>
      </c>
      <c r="BP24" s="201"/>
      <c r="BQ24" s="201"/>
      <c r="BR24" s="201" t="s">
        <v>1001</v>
      </c>
      <c r="BS24" s="201"/>
      <c r="BT24" s="201"/>
      <c r="BU24" s="201"/>
      <c r="BV24" s="201"/>
      <c r="BW24" s="201"/>
      <c r="BX24" s="201"/>
      <c r="BY24" s="201"/>
      <c r="BZ24" s="201"/>
      <c r="CA24" s="201"/>
      <c r="CB24" s="201"/>
      <c r="CC24" s="201"/>
      <c r="CD24" s="201"/>
      <c r="CE24" s="201"/>
      <c r="CF24" s="201"/>
    </row>
    <row r="25" spans="1:140" ht="21" customHeight="1" x14ac:dyDescent="0.15">
      <c r="C25" s="249"/>
      <c r="D25" s="352"/>
      <c r="E25" s="687"/>
      <c r="F25" s="687"/>
      <c r="G25" s="687"/>
      <c r="H25" s="687"/>
      <c r="I25" s="687"/>
      <c r="J25" s="687"/>
      <c r="K25" s="687"/>
      <c r="L25" s="687"/>
      <c r="M25" s="687"/>
      <c r="N25" s="687"/>
      <c r="O25" s="687"/>
      <c r="P25" s="687"/>
      <c r="Q25" s="687"/>
      <c r="R25" s="687"/>
      <c r="S25" s="687"/>
      <c r="T25" s="687"/>
      <c r="U25" s="687"/>
      <c r="V25" s="687"/>
      <c r="W25" s="687"/>
      <c r="X25" s="687"/>
      <c r="Y25" s="687"/>
      <c r="Z25" s="687"/>
      <c r="AA25" s="660">
        <f>'1 System specification'!AA309</f>
        <v>0</v>
      </c>
      <c r="AB25" s="687"/>
      <c r="AC25" s="687"/>
      <c r="AD25" s="687"/>
      <c r="AE25" s="687"/>
      <c r="AF25" s="687"/>
      <c r="AG25" s="687"/>
      <c r="AH25" s="687"/>
      <c r="AI25" s="687"/>
      <c r="AJ25" s="687"/>
      <c r="AK25" s="687"/>
      <c r="AL25" s="687"/>
      <c r="AM25" s="687"/>
      <c r="AN25" s="687"/>
      <c r="AO25" s="687"/>
      <c r="AP25" s="687"/>
      <c r="AQ25" s="687"/>
      <c r="AR25" s="687"/>
      <c r="AS25" s="660">
        <f>'1 System specification'!BR309</f>
        <v>0</v>
      </c>
      <c r="AT25" s="687"/>
      <c r="AU25" s="687"/>
      <c r="AV25" s="687"/>
      <c r="AW25" s="687"/>
      <c r="AX25" s="687"/>
      <c r="AY25" s="687"/>
      <c r="AZ25" s="687"/>
      <c r="BA25" s="687"/>
      <c r="BB25" s="687"/>
      <c r="BC25" s="687"/>
      <c r="BD25" s="687"/>
      <c r="BE25" s="687"/>
      <c r="BF25" s="687"/>
      <c r="BG25" s="687"/>
      <c r="BI25" s="250"/>
      <c r="BW25" s="201"/>
      <c r="BX25" s="201"/>
      <c r="BY25" s="201"/>
      <c r="BZ25" s="201"/>
      <c r="CA25" s="201"/>
      <c r="CB25" s="201"/>
      <c r="CC25" s="201"/>
      <c r="CD25" s="201"/>
      <c r="CE25" s="201"/>
    </row>
    <row r="26" spans="1:140" ht="11" customHeight="1" x14ac:dyDescent="0.15">
      <c r="C26" s="249"/>
      <c r="D26" s="352"/>
      <c r="E26" s="687"/>
      <c r="F26" s="687"/>
      <c r="G26" s="687"/>
      <c r="H26" s="687"/>
      <c r="I26" s="687"/>
      <c r="J26" s="687"/>
      <c r="K26" s="687"/>
      <c r="L26" s="687"/>
      <c r="M26" s="687"/>
      <c r="N26" s="687"/>
      <c r="O26" s="687"/>
      <c r="P26" s="687"/>
      <c r="Q26" s="687"/>
      <c r="R26" s="687"/>
      <c r="S26" s="687"/>
      <c r="T26" s="687"/>
      <c r="U26" s="687"/>
      <c r="V26" s="687"/>
      <c r="W26" s="687"/>
      <c r="X26" s="687"/>
      <c r="Y26" s="687"/>
      <c r="Z26" s="687"/>
      <c r="AA26" s="660"/>
      <c r="AB26" s="687"/>
      <c r="AC26" s="687"/>
      <c r="AD26" s="687"/>
      <c r="AE26" s="687"/>
      <c r="AF26" s="687"/>
      <c r="AG26" s="687"/>
      <c r="AH26" s="687"/>
      <c r="AI26" s="687"/>
      <c r="AJ26" s="687"/>
      <c r="AK26" s="687"/>
      <c r="AL26" s="687"/>
      <c r="AM26" s="687"/>
      <c r="AN26" s="687"/>
      <c r="AO26" s="687"/>
      <c r="AP26" s="687"/>
      <c r="AQ26" s="687"/>
      <c r="AR26" s="687"/>
      <c r="AS26" s="660"/>
      <c r="AT26" s="687"/>
      <c r="AU26" s="687"/>
      <c r="AV26" s="687"/>
      <c r="AW26" s="687"/>
      <c r="AX26" s="687"/>
      <c r="AY26" s="687"/>
      <c r="AZ26" s="687"/>
      <c r="BA26" s="687"/>
      <c r="BB26" s="687"/>
      <c r="BC26" s="687"/>
      <c r="BD26" s="687"/>
      <c r="BE26" s="687"/>
      <c r="BF26" s="687"/>
      <c r="BG26" s="687"/>
      <c r="BI26" s="250"/>
      <c r="BW26" s="201"/>
      <c r="BX26" s="201"/>
      <c r="BY26" s="201"/>
      <c r="BZ26" s="201"/>
      <c r="CA26" s="201"/>
      <c r="CB26" s="201"/>
      <c r="CC26" s="201"/>
      <c r="CD26" s="201"/>
      <c r="CE26" s="201"/>
    </row>
    <row r="27" spans="1:140" s="27" customFormat="1" ht="17" hidden="1" customHeight="1" outlineLevel="1" x14ac:dyDescent="0.15">
      <c r="A27" s="201"/>
      <c r="C27" s="249"/>
      <c r="D27" s="55"/>
      <c r="E27" s="531" t="s">
        <v>1005</v>
      </c>
      <c r="F27" s="74"/>
      <c r="G27" s="74"/>
      <c r="H27" s="74"/>
      <c r="I27" s="74"/>
      <c r="J27" s="74"/>
      <c r="K27" s="74"/>
      <c r="L27" s="74"/>
      <c r="M27" s="74"/>
      <c r="N27" s="74"/>
      <c r="O27" s="74"/>
      <c r="P27" s="74"/>
      <c r="Q27" s="95"/>
      <c r="R27" s="74"/>
      <c r="S27" s="74"/>
      <c r="T27" s="106"/>
      <c r="U27" s="106"/>
      <c r="V27" s="1674">
        <f>'1 System specification'!AE249</f>
        <v>0</v>
      </c>
      <c r="W27" s="1674"/>
      <c r="X27" s="1674"/>
      <c r="Y27" s="107"/>
      <c r="Z27" s="107"/>
      <c r="AA27" s="107"/>
      <c r="AB27" s="107"/>
      <c r="AC27" s="107"/>
      <c r="AD27" s="107"/>
      <c r="AE27" s="107"/>
      <c r="AF27" s="107"/>
      <c r="AG27" s="107"/>
      <c r="AH27" s="107"/>
      <c r="AI27" s="107"/>
      <c r="AJ27" s="107"/>
      <c r="AK27" s="107"/>
      <c r="AL27" s="74"/>
      <c r="AM27" s="74"/>
      <c r="AN27" s="74"/>
      <c r="AO27" s="74"/>
      <c r="AP27" s="74"/>
      <c r="AQ27" s="74"/>
      <c r="AR27" s="106"/>
      <c r="AS27" s="107"/>
      <c r="AT27" s="107"/>
      <c r="AU27" s="107"/>
      <c r="AV27" s="107"/>
      <c r="AW27" s="107"/>
      <c r="AX27" s="107"/>
      <c r="AY27" s="107"/>
      <c r="AZ27" s="107"/>
      <c r="BA27" s="107"/>
      <c r="BB27" s="107"/>
      <c r="BC27" s="107"/>
      <c r="BD27" s="107"/>
      <c r="BI27" s="250"/>
      <c r="BJ27"/>
      <c r="BK27" s="63"/>
      <c r="BL27" s="201"/>
      <c r="BM27" s="201"/>
      <c r="BN27" s="201"/>
      <c r="BO27" s="201"/>
      <c r="BP27" s="201"/>
      <c r="BQ27" s="201"/>
      <c r="BR27" s="201" t="s">
        <v>943</v>
      </c>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row>
    <row r="28" spans="1:140" s="27" customFormat="1" ht="17" hidden="1" customHeight="1" outlineLevel="1" x14ac:dyDescent="0.15">
      <c r="A28" s="201"/>
      <c r="C28" s="249"/>
      <c r="D28" s="55"/>
      <c r="E28" s="531" t="s">
        <v>1004</v>
      </c>
      <c r="F28" s="74"/>
      <c r="G28" s="74"/>
      <c r="H28" s="74"/>
      <c r="I28" s="74"/>
      <c r="J28" s="74"/>
      <c r="K28" s="74"/>
      <c r="L28" s="74"/>
      <c r="M28" s="74"/>
      <c r="N28" s="74"/>
      <c r="O28" s="74"/>
      <c r="P28" s="74"/>
      <c r="Q28" s="95"/>
      <c r="R28" s="74"/>
      <c r="S28" s="74"/>
      <c r="T28" s="106"/>
      <c r="U28" s="106"/>
      <c r="V28" s="1674">
        <f>'1 System specification'!AC184</f>
        <v>0</v>
      </c>
      <c r="W28" s="1674"/>
      <c r="X28" s="1674"/>
      <c r="Y28" s="107"/>
      <c r="Z28" s="107"/>
      <c r="AA28" s="107"/>
      <c r="AB28" s="107"/>
      <c r="AC28" s="107"/>
      <c r="AD28" s="107"/>
      <c r="AE28" s="107"/>
      <c r="AF28" s="107"/>
      <c r="AG28" s="107"/>
      <c r="AH28" s="107"/>
      <c r="AI28" s="107"/>
      <c r="AJ28" s="107"/>
      <c r="AK28" s="107"/>
      <c r="AL28" s="74"/>
      <c r="AM28" s="74"/>
      <c r="AN28" s="74"/>
      <c r="AO28" s="74"/>
      <c r="AP28" s="74"/>
      <c r="AQ28" s="74"/>
      <c r="AR28" s="106"/>
      <c r="AS28" s="107"/>
      <c r="AT28" s="107"/>
      <c r="AU28" s="107"/>
      <c r="AV28" s="107"/>
      <c r="AW28" s="107"/>
      <c r="AX28" s="107"/>
      <c r="AY28" s="107"/>
      <c r="AZ28" s="107"/>
      <c r="BA28" s="107"/>
      <c r="BB28" s="107"/>
      <c r="BC28" s="107"/>
      <c r="BD28" s="107"/>
      <c r="BI28" s="250"/>
      <c r="BJ28"/>
      <c r="BK28" s="63"/>
      <c r="BL28" s="201"/>
      <c r="BM28" s="201"/>
      <c r="BN28" s="201"/>
      <c r="BO28" s="201"/>
      <c r="BP28" s="201"/>
      <c r="BQ28" s="201"/>
      <c r="BR28" s="201" t="s">
        <v>943</v>
      </c>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row>
    <row r="29" spans="1:140" s="27" customFormat="1" ht="17" hidden="1" customHeight="1" outlineLevel="1" x14ac:dyDescent="0.15">
      <c r="A29" s="201"/>
      <c r="C29" s="249"/>
      <c r="D29" s="55"/>
      <c r="E29" s="531" t="s">
        <v>1003</v>
      </c>
      <c r="F29" s="74"/>
      <c r="G29" s="74"/>
      <c r="H29" s="74"/>
      <c r="I29" s="74"/>
      <c r="J29" s="74"/>
      <c r="K29" s="74"/>
      <c r="L29" s="74"/>
      <c r="M29" s="74"/>
      <c r="N29" s="74"/>
      <c r="O29" s="74"/>
      <c r="P29" s="74"/>
      <c r="Q29" s="95"/>
      <c r="R29" s="74"/>
      <c r="S29" s="74"/>
      <c r="T29" s="106"/>
      <c r="U29" s="106"/>
      <c r="V29" s="1674">
        <f>'2A Electricity regular'!X112</f>
        <v>2</v>
      </c>
      <c r="W29" s="1674"/>
      <c r="X29" s="1674"/>
      <c r="Y29" s="107"/>
      <c r="Z29" s="107"/>
      <c r="AA29" s="107"/>
      <c r="AB29" s="107"/>
      <c r="AC29" s="107"/>
      <c r="AD29" s="107"/>
      <c r="AE29" s="107"/>
      <c r="AF29" s="107"/>
      <c r="AG29" s="107"/>
      <c r="AH29" s="107"/>
      <c r="AI29" s="107"/>
      <c r="AJ29" s="107"/>
      <c r="AK29" s="107"/>
      <c r="AL29" s="74"/>
      <c r="AM29" s="74"/>
      <c r="AN29" s="74"/>
      <c r="AO29" s="74"/>
      <c r="AP29" s="74"/>
      <c r="AQ29" s="74"/>
      <c r="AR29" s="106"/>
      <c r="AS29" s="107"/>
      <c r="AT29" s="107"/>
      <c r="AU29" s="107"/>
      <c r="AV29" s="107"/>
      <c r="AW29" s="107"/>
      <c r="AX29" s="107"/>
      <c r="AY29" s="107"/>
      <c r="AZ29" s="107"/>
      <c r="BA29" s="107"/>
      <c r="BB29" s="107"/>
      <c r="BC29" s="107"/>
      <c r="BD29" s="107"/>
      <c r="BI29" s="250"/>
      <c r="BJ29"/>
      <c r="BK29" s="63"/>
      <c r="BL29" s="201"/>
      <c r="BM29" s="201"/>
      <c r="BN29" s="201"/>
      <c r="BO29" s="201"/>
      <c r="BP29" s="201"/>
      <c r="BQ29" s="201"/>
      <c r="BR29" s="201" t="s">
        <v>943</v>
      </c>
      <c r="BS29" s="201"/>
      <c r="BT29" s="201"/>
      <c r="BU29" s="201"/>
      <c r="BV29" s="201"/>
      <c r="BW29" s="201"/>
      <c r="BX29" s="201"/>
      <c r="BY29" s="201"/>
      <c r="BZ29" s="201"/>
      <c r="CA29" s="201"/>
      <c r="CB29" s="201"/>
      <c r="CC29" s="201"/>
      <c r="CD29" s="201"/>
      <c r="CE29" s="201"/>
      <c r="CF29" s="201"/>
      <c r="CG29" s="201"/>
      <c r="CH29" s="201"/>
      <c r="CI29" s="201"/>
      <c r="CJ29" s="201"/>
      <c r="CK29" s="201"/>
      <c r="CL29" s="201"/>
      <c r="CM29" s="201"/>
      <c r="CN29" s="201"/>
      <c r="CO29" s="201"/>
      <c r="CP29" s="201"/>
      <c r="CQ29" s="201"/>
      <c r="CR29" s="201"/>
      <c r="CS29" s="201"/>
      <c r="CT29" s="201"/>
      <c r="CU29" s="201"/>
      <c r="CV29" s="201"/>
      <c r="CW29" s="201"/>
      <c r="CX29" s="201"/>
      <c r="CY29" s="201"/>
      <c r="CZ29" s="201"/>
      <c r="DA29" s="201"/>
      <c r="DB29" s="201"/>
      <c r="DC29" s="201"/>
      <c r="DD29" s="201"/>
      <c r="DE29" s="201"/>
      <c r="DF29" s="201"/>
      <c r="DG29" s="201"/>
      <c r="DH29" s="201"/>
      <c r="DI29" s="201"/>
      <c r="DJ29" s="201"/>
      <c r="DK29" s="201"/>
      <c r="DL29" s="201"/>
      <c r="DM29" s="201"/>
      <c r="DN29" s="201"/>
      <c r="DO29" s="201"/>
      <c r="DP29" s="201"/>
      <c r="DQ29" s="201"/>
      <c r="DR29" s="201"/>
      <c r="DS29" s="201"/>
      <c r="DT29" s="201"/>
      <c r="DU29" s="201"/>
      <c r="DV29" s="201"/>
      <c r="DW29" s="201"/>
      <c r="DX29" s="201"/>
      <c r="DY29" s="201"/>
      <c r="DZ29" s="201"/>
      <c r="EA29" s="201"/>
      <c r="EB29" s="201"/>
      <c r="EC29" s="201"/>
      <c r="ED29" s="201"/>
      <c r="EE29" s="201"/>
      <c r="EF29" s="201"/>
      <c r="EG29" s="201"/>
      <c r="EH29" s="201"/>
      <c r="EI29" s="201"/>
      <c r="EJ29" s="201"/>
    </row>
    <row r="30" spans="1:140" s="27" customFormat="1" ht="17" hidden="1" customHeight="1" outlineLevel="1" x14ac:dyDescent="0.15">
      <c r="A30" s="201"/>
      <c r="C30" s="249"/>
      <c r="D30" s="55"/>
      <c r="E30" s="531" t="s">
        <v>1020</v>
      </c>
      <c r="F30" s="74"/>
      <c r="G30" s="74"/>
      <c r="H30" s="74"/>
      <c r="I30" s="74"/>
      <c r="J30" s="74"/>
      <c r="K30" s="74"/>
      <c r="L30" s="74"/>
      <c r="M30" s="74"/>
      <c r="N30" s="74"/>
      <c r="O30" s="74"/>
      <c r="P30" s="74"/>
      <c r="Q30" s="95"/>
      <c r="R30" s="74"/>
      <c r="S30" s="74"/>
      <c r="T30" s="106"/>
      <c r="U30" s="106"/>
      <c r="V30" s="1674">
        <f>'2A Electricity regular'!X114</f>
        <v>0</v>
      </c>
      <c r="W30" s="1674"/>
      <c r="X30" s="1674"/>
      <c r="Y30" s="107"/>
      <c r="Z30" s="107"/>
      <c r="AA30" s="1675">
        <f>'2A Electricity regular'!AB114</f>
        <v>0</v>
      </c>
      <c r="AB30" s="1675"/>
      <c r="AC30" s="1675"/>
      <c r="AD30" s="1675"/>
      <c r="AE30" s="1675"/>
      <c r="AF30" s="1675"/>
      <c r="AG30" s="1675"/>
      <c r="AH30" s="1675"/>
      <c r="AI30" s="1675"/>
      <c r="AJ30" s="1675"/>
      <c r="AK30" s="1675"/>
      <c r="AL30" s="74"/>
      <c r="AM30" s="74"/>
      <c r="AN30" s="74"/>
      <c r="AO30" s="74"/>
      <c r="AP30" s="74"/>
      <c r="AQ30" s="74"/>
      <c r="AR30" s="106"/>
      <c r="AS30" s="1675">
        <f>'2A Electricity regular'!AZ114</f>
        <v>0</v>
      </c>
      <c r="AT30" s="1675"/>
      <c r="AU30" s="1675"/>
      <c r="AV30" s="1675"/>
      <c r="AW30" s="1675"/>
      <c r="AX30" s="1675"/>
      <c r="AY30" s="1675"/>
      <c r="AZ30" s="1675"/>
      <c r="BA30" s="1675"/>
      <c r="BB30" s="1675"/>
      <c r="BC30" s="1675"/>
      <c r="BD30" s="107"/>
      <c r="BI30" s="250"/>
      <c r="BJ30"/>
      <c r="BK30" s="63"/>
      <c r="BL30" s="201"/>
      <c r="BM30" s="201"/>
      <c r="BN30" s="201"/>
      <c r="BO30" s="201"/>
      <c r="BP30" s="201"/>
      <c r="BQ30" s="201"/>
      <c r="BR30" s="201" t="s">
        <v>943</v>
      </c>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201"/>
      <c r="ED30" s="201"/>
      <c r="EE30" s="201"/>
      <c r="EF30" s="201"/>
      <c r="EG30" s="201"/>
      <c r="EH30" s="201"/>
      <c r="EI30" s="201"/>
      <c r="EJ30" s="201"/>
    </row>
    <row r="31" spans="1:140" s="27" customFormat="1" ht="17" hidden="1" customHeight="1" outlineLevel="1" x14ac:dyDescent="0.15">
      <c r="A31" s="201"/>
      <c r="C31" s="249"/>
      <c r="D31" s="55"/>
      <c r="E31" s="713" t="s">
        <v>779</v>
      </c>
      <c r="F31" s="74"/>
      <c r="G31" s="74"/>
      <c r="H31" s="74"/>
      <c r="I31" s="74"/>
      <c r="J31" s="74"/>
      <c r="K31" s="74"/>
      <c r="L31" s="74"/>
      <c r="M31" s="74"/>
      <c r="N31" s="74"/>
      <c r="O31" s="74"/>
      <c r="P31" s="74"/>
      <c r="Q31" s="95"/>
      <c r="R31" s="74"/>
      <c r="S31" s="74"/>
      <c r="T31" s="106"/>
      <c r="U31" s="106"/>
      <c r="V31" s="1674"/>
      <c r="W31" s="1674"/>
      <c r="X31" s="1674"/>
      <c r="Y31" s="107"/>
      <c r="Z31" s="107"/>
      <c r="AA31" s="1675">
        <f>IF('2A Electricity regular'!AB110='2A Electricity regular'!BA495,1,0)</f>
        <v>0</v>
      </c>
      <c r="AB31" s="1675"/>
      <c r="AC31" s="1675"/>
      <c r="AD31" s="1675"/>
      <c r="AE31" s="1675"/>
      <c r="AF31" s="1675"/>
      <c r="AG31" s="1675"/>
      <c r="AH31" s="1675"/>
      <c r="AI31" s="1675"/>
      <c r="AJ31" s="1675"/>
      <c r="AK31" s="1675"/>
      <c r="AL31" s="74"/>
      <c r="AM31" s="74"/>
      <c r="AN31" s="74"/>
      <c r="AO31" s="74"/>
      <c r="AP31" s="74"/>
      <c r="AQ31" s="74"/>
      <c r="AR31" s="106"/>
      <c r="AS31" s="1279">
        <f>IF('2A Electricity regular'!AZ110='2A Electricity regular'!BA495,1,0)</f>
        <v>0</v>
      </c>
      <c r="AT31" s="1286"/>
      <c r="AU31" s="1286"/>
      <c r="AV31" s="1286"/>
      <c r="AW31" s="1286"/>
      <c r="AX31" s="1286"/>
      <c r="AY31" s="1286"/>
      <c r="AZ31" s="1286"/>
      <c r="BA31" s="1286"/>
      <c r="BB31" s="1286"/>
      <c r="BC31" s="1286"/>
      <c r="BD31" s="107"/>
      <c r="BI31" s="250"/>
      <c r="BJ31"/>
      <c r="BK31" s="63"/>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201"/>
      <c r="ED31" s="201"/>
      <c r="EE31" s="201"/>
      <c r="EF31" s="201"/>
      <c r="EG31" s="201"/>
      <c r="EH31" s="201"/>
      <c r="EI31" s="201"/>
      <c r="EJ31" s="201"/>
    </row>
    <row r="32" spans="1:140" s="27" customFormat="1" ht="17" hidden="1" customHeight="1" outlineLevel="1" x14ac:dyDescent="0.15">
      <c r="A32" s="201"/>
      <c r="C32" s="249"/>
      <c r="D32" s="55"/>
      <c r="E32" s="713" t="s">
        <v>1041</v>
      </c>
      <c r="F32" s="74"/>
      <c r="G32" s="74"/>
      <c r="H32" s="74"/>
      <c r="I32" s="74"/>
      <c r="J32" s="74"/>
      <c r="K32" s="74"/>
      <c r="L32" s="74"/>
      <c r="M32" s="74"/>
      <c r="N32" s="74"/>
      <c r="O32" s="74"/>
      <c r="P32" s="74"/>
      <c r="Q32" s="95"/>
      <c r="R32" s="74"/>
      <c r="S32" s="74"/>
      <c r="T32" s="106"/>
      <c r="U32" s="106"/>
      <c r="V32" s="1674">
        <f>IF(O47=D216,1,0)</f>
        <v>0</v>
      </c>
      <c r="W32" s="1674"/>
      <c r="X32" s="1674"/>
      <c r="Y32" s="107"/>
      <c r="Z32" s="107"/>
      <c r="AA32" s="1675">
        <f>IF(AA33=D224,1,0)</f>
        <v>0</v>
      </c>
      <c r="AB32" s="1675"/>
      <c r="AC32" s="1675"/>
      <c r="AD32" s="1675"/>
      <c r="AE32" s="1675"/>
      <c r="AF32" s="1675"/>
      <c r="AG32" s="1675"/>
      <c r="AH32" s="1675"/>
      <c r="AI32" s="1675"/>
      <c r="AJ32" s="1675"/>
      <c r="AK32" s="1675"/>
      <c r="AL32" s="74"/>
      <c r="AM32" s="74"/>
      <c r="AN32" s="74"/>
      <c r="AO32" s="74"/>
      <c r="AP32" s="74"/>
      <c r="AQ32" s="74"/>
      <c r="AR32" s="106"/>
      <c r="AS32" s="1279">
        <f>IF(AS33=D224,1,0)</f>
        <v>0</v>
      </c>
      <c r="AT32" s="1286"/>
      <c r="AU32" s="1286"/>
      <c r="AV32" s="1286"/>
      <c r="AW32" s="1286"/>
      <c r="AX32" s="1286"/>
      <c r="AY32" s="1286"/>
      <c r="AZ32" s="1286"/>
      <c r="BA32" s="1286"/>
      <c r="BB32" s="1286"/>
      <c r="BC32" s="1286"/>
      <c r="BD32" s="107"/>
      <c r="BI32" s="250"/>
      <c r="BJ32"/>
      <c r="BK32" s="63"/>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row>
    <row r="33" spans="1:140" s="27" customFormat="1" ht="17" hidden="1" customHeight="1" outlineLevel="1" x14ac:dyDescent="0.15">
      <c r="A33" s="201"/>
      <c r="C33" s="249"/>
      <c r="D33" s="55"/>
      <c r="E33" s="713"/>
      <c r="F33" s="74" t="s">
        <v>1042</v>
      </c>
      <c r="G33" s="74"/>
      <c r="H33" s="74"/>
      <c r="I33" s="74"/>
      <c r="J33" s="74"/>
      <c r="K33" s="74"/>
      <c r="L33" s="74"/>
      <c r="M33" s="74"/>
      <c r="N33" s="74"/>
      <c r="O33" s="74"/>
      <c r="P33" s="74"/>
      <c r="Q33" s="95"/>
      <c r="R33" s="74"/>
      <c r="S33" s="74"/>
      <c r="T33" s="106"/>
      <c r="U33" s="106"/>
      <c r="V33" s="733"/>
      <c r="W33" s="733"/>
      <c r="X33" s="733"/>
      <c r="Y33" s="107"/>
      <c r="Z33" s="107"/>
      <c r="AA33" s="1679" t="str">
        <f>IF('1 System specification'!AA316=0,"--",'1 System specification'!AA316)</f>
        <v>--</v>
      </c>
      <c r="AB33" s="1679"/>
      <c r="AC33" s="1679"/>
      <c r="AD33" s="1679"/>
      <c r="AE33" s="1679"/>
      <c r="AF33" s="1679"/>
      <c r="AG33" s="1679"/>
      <c r="AH33" s="1679"/>
      <c r="AI33" s="1679"/>
      <c r="AJ33" s="1679"/>
      <c r="AK33" s="1679"/>
      <c r="AL33" s="74"/>
      <c r="AM33" s="74"/>
      <c r="AN33" s="74"/>
      <c r="AO33" s="74"/>
      <c r="AP33" s="74"/>
      <c r="AQ33" s="74"/>
      <c r="AR33" s="106"/>
      <c r="AS33" s="1679" t="str">
        <f>IF('1 System specification'!BR316=0,"--",'1 System specification'!BR316)</f>
        <v>--</v>
      </c>
      <c r="AT33" s="1679"/>
      <c r="AU33" s="1679"/>
      <c r="AV33" s="1679"/>
      <c r="AW33" s="1679"/>
      <c r="AX33" s="1679"/>
      <c r="AY33" s="1679"/>
      <c r="AZ33" s="1679"/>
      <c r="BA33" s="1679"/>
      <c r="BB33" s="1679"/>
      <c r="BC33" s="1679"/>
      <c r="BD33" s="107"/>
      <c r="BI33" s="250"/>
      <c r="BJ33"/>
      <c r="BK33" s="63"/>
      <c r="BL33" s="201"/>
      <c r="BM33" s="201"/>
      <c r="BN33" s="201"/>
      <c r="BO33" s="201"/>
      <c r="BP33" s="201"/>
      <c r="BQ33" s="201"/>
      <c r="BR33" s="201"/>
      <c r="BS33" s="201"/>
      <c r="BT33" s="201"/>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201"/>
      <c r="ED33" s="201"/>
      <c r="EE33" s="201"/>
      <c r="EF33" s="201"/>
      <c r="EG33" s="201"/>
      <c r="EH33" s="201"/>
      <c r="EI33" s="201"/>
      <c r="EJ33" s="201"/>
    </row>
    <row r="34" spans="1:140" s="27" customFormat="1" ht="17" hidden="1" customHeight="1" outlineLevel="1" x14ac:dyDescent="0.15">
      <c r="A34" s="201"/>
      <c r="C34" s="249"/>
      <c r="D34" s="55"/>
      <c r="E34" s="531" t="s">
        <v>860</v>
      </c>
      <c r="F34" s="74"/>
      <c r="G34" s="74"/>
      <c r="H34" s="74"/>
      <c r="I34" s="74"/>
      <c r="J34" s="74"/>
      <c r="K34" s="74"/>
      <c r="L34" s="74"/>
      <c r="M34" s="74"/>
      <c r="N34" s="74"/>
      <c r="O34" s="74"/>
      <c r="P34" s="74"/>
      <c r="Q34" s="95"/>
      <c r="R34" s="74"/>
      <c r="S34" s="74"/>
      <c r="T34" s="106"/>
      <c r="U34" s="106"/>
      <c r="V34" s="1674">
        <f>IF(O48=D217,1,0)</f>
        <v>0</v>
      </c>
      <c r="W34" s="1674"/>
      <c r="X34" s="1674"/>
      <c r="Y34" s="107"/>
      <c r="Z34" s="107"/>
      <c r="AA34" s="1675">
        <f>V34</f>
        <v>0</v>
      </c>
      <c r="AB34" s="1675"/>
      <c r="AC34" s="1675"/>
      <c r="AD34" s="1675"/>
      <c r="AE34" s="1675"/>
      <c r="AF34" s="1675"/>
      <c r="AG34" s="1675"/>
      <c r="AH34" s="1675"/>
      <c r="AI34" s="1675"/>
      <c r="AJ34" s="1675"/>
      <c r="AK34" s="1675"/>
      <c r="AL34" s="74"/>
      <c r="AM34" s="74"/>
      <c r="AN34" s="74"/>
      <c r="AO34" s="74"/>
      <c r="AP34" s="74"/>
      <c r="AQ34" s="74"/>
      <c r="AR34" s="106"/>
      <c r="AS34" s="1279">
        <f>V34</f>
        <v>0</v>
      </c>
      <c r="AT34" s="1286"/>
      <c r="AU34" s="1286"/>
      <c r="AV34" s="1286"/>
      <c r="AW34" s="1286"/>
      <c r="AX34" s="1286"/>
      <c r="AY34" s="1286"/>
      <c r="AZ34" s="1286"/>
      <c r="BA34" s="1286"/>
      <c r="BB34" s="1286"/>
      <c r="BC34" s="1286"/>
      <c r="BD34" s="107"/>
      <c r="BI34" s="250"/>
      <c r="BJ34"/>
      <c r="BK34" s="63"/>
      <c r="BL34" s="201"/>
      <c r="BM34" s="201"/>
      <c r="BN34" s="201"/>
      <c r="BO34" s="201"/>
      <c r="BP34" s="201"/>
      <c r="BQ34" s="201"/>
      <c r="BR34" s="201" t="s">
        <v>943</v>
      </c>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201"/>
      <c r="ED34" s="201"/>
      <c r="EE34" s="201"/>
      <c r="EF34" s="201"/>
      <c r="EG34" s="201"/>
      <c r="EH34" s="201"/>
      <c r="EI34" s="201"/>
      <c r="EJ34" s="201"/>
    </row>
    <row r="35" spans="1:140" s="27" customFormat="1" ht="16" hidden="1" customHeight="1" outlineLevel="1" x14ac:dyDescent="0.15">
      <c r="A35" s="201"/>
      <c r="C35" s="249"/>
      <c r="D35" s="55"/>
      <c r="E35" s="531" t="s">
        <v>861</v>
      </c>
      <c r="F35" s="74"/>
      <c r="G35" s="74"/>
      <c r="H35" s="74"/>
      <c r="I35" s="74"/>
      <c r="J35" s="74"/>
      <c r="K35" s="74"/>
      <c r="L35" s="74"/>
      <c r="M35" s="74"/>
      <c r="N35" s="74"/>
      <c r="O35" s="74"/>
      <c r="P35" s="74"/>
      <c r="Q35" s="95"/>
      <c r="R35" s="74"/>
      <c r="S35" s="74"/>
      <c r="T35" s="106"/>
      <c r="U35" s="106"/>
      <c r="V35" s="1674">
        <f>V30-V34</f>
        <v>0</v>
      </c>
      <c r="W35" s="1674"/>
      <c r="X35" s="1674"/>
      <c r="Y35" s="107"/>
      <c r="Z35" s="107"/>
      <c r="AA35" s="1675">
        <f>AA30-AA34</f>
        <v>0</v>
      </c>
      <c r="AB35" s="1675"/>
      <c r="AC35" s="1675"/>
      <c r="AD35" s="1675"/>
      <c r="AE35" s="1675"/>
      <c r="AF35" s="1675"/>
      <c r="AG35" s="1675"/>
      <c r="AH35" s="1675"/>
      <c r="AI35" s="1675"/>
      <c r="AJ35" s="1675"/>
      <c r="AK35" s="1675"/>
      <c r="AL35" s="74"/>
      <c r="AM35" s="74"/>
      <c r="AN35" s="74"/>
      <c r="AO35" s="74"/>
      <c r="AP35" s="74"/>
      <c r="AQ35" s="74"/>
      <c r="AR35" s="106"/>
      <c r="AS35" s="1675">
        <f>AS30-AS34</f>
        <v>0</v>
      </c>
      <c r="AT35" s="1675"/>
      <c r="AU35" s="1675"/>
      <c r="AV35" s="1675"/>
      <c r="AW35" s="1675"/>
      <c r="AX35" s="1675"/>
      <c r="AY35" s="1675"/>
      <c r="AZ35" s="1675"/>
      <c r="BA35" s="1675"/>
      <c r="BB35" s="1675"/>
      <c r="BC35" s="1675"/>
      <c r="BD35" s="107"/>
      <c r="BI35" s="250"/>
      <c r="BJ35"/>
      <c r="BK35" s="63"/>
      <c r="BL35" s="201"/>
      <c r="BM35" s="201"/>
      <c r="BN35" s="201"/>
      <c r="BO35" s="201"/>
      <c r="BP35" s="201"/>
      <c r="BQ35" s="201"/>
      <c r="BR35" s="201" t="s">
        <v>943</v>
      </c>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201"/>
      <c r="ED35" s="201"/>
      <c r="EE35" s="201"/>
      <c r="EF35" s="201"/>
      <c r="EG35" s="201"/>
      <c r="EH35" s="201"/>
      <c r="EI35" s="201"/>
      <c r="EJ35" s="201"/>
    </row>
    <row r="36" spans="1:140" ht="4" hidden="1" customHeight="1" outlineLevel="1" x14ac:dyDescent="0.15">
      <c r="C36" s="249"/>
      <c r="AM36" s="71"/>
      <c r="BE36" s="71"/>
      <c r="BI36" s="250"/>
      <c r="BW36" s="788"/>
      <c r="BX36" s="788"/>
      <c r="BY36" s="788"/>
      <c r="BZ36" s="788"/>
      <c r="CA36" s="201"/>
      <c r="CB36" s="789"/>
      <c r="CC36" s="201"/>
      <c r="CD36" s="201"/>
      <c r="CE36" s="201"/>
    </row>
    <row r="37" spans="1:140" s="27" customFormat="1" ht="17" customHeight="1" collapsed="1" x14ac:dyDescent="0.2">
      <c r="A37" s="201"/>
      <c r="C37" s="254"/>
      <c r="D37" s="525" t="str">
        <f>X!$C$128</f>
        <v>Spese d'investimento</v>
      </c>
      <c r="S37" s="27" t="s">
        <v>209</v>
      </c>
      <c r="AA37" s="1676"/>
      <c r="AB37" s="1676"/>
      <c r="AC37" s="1676"/>
      <c r="AD37" s="1676"/>
      <c r="AE37" s="1676"/>
      <c r="AF37" s="1676"/>
      <c r="AG37" s="1676"/>
      <c r="AH37" s="1676"/>
      <c r="AI37" s="1676"/>
      <c r="AJ37" s="1676"/>
      <c r="AK37" s="1677"/>
      <c r="AL37" s="1120" t="s">
        <v>1702</v>
      </c>
      <c r="AM37" s="437" t="s">
        <v>266</v>
      </c>
      <c r="AN37" s="437" t="s">
        <v>266</v>
      </c>
      <c r="AO37" s="437" t="s">
        <v>266</v>
      </c>
      <c r="AS37" s="1676"/>
      <c r="AT37" s="1676"/>
      <c r="AU37" s="1676"/>
      <c r="AV37" s="1676"/>
      <c r="AW37" s="1676"/>
      <c r="AX37" s="1676"/>
      <c r="AY37" s="1676"/>
      <c r="AZ37" s="1676"/>
      <c r="BA37" s="1676"/>
      <c r="BB37" s="1676"/>
      <c r="BC37" s="1677"/>
      <c r="BD37" s="1135" t="s">
        <v>1702</v>
      </c>
      <c r="BE37" s="71"/>
      <c r="BF37"/>
      <c r="BG37"/>
      <c r="BH37"/>
      <c r="BI37" s="250"/>
      <c r="BJ37"/>
      <c r="BK37" s="63"/>
      <c r="BL37" s="201"/>
      <c r="BM37" s="201"/>
      <c r="BN37" s="201"/>
      <c r="BO37" s="201"/>
      <c r="BP37" s="201"/>
      <c r="BQ37" s="201"/>
      <c r="BR37" s="201"/>
      <c r="BS37" s="201"/>
      <c r="BT37" s="201"/>
      <c r="BU37" s="201"/>
      <c r="BV37" s="201"/>
      <c r="BW37" s="788"/>
      <c r="BX37" s="788">
        <f>LEN(CC37)</f>
        <v>185</v>
      </c>
      <c r="BY37" s="788"/>
      <c r="BZ37" s="788"/>
      <c r="CA37" s="201"/>
      <c r="CB37" s="789" t="s">
        <v>413</v>
      </c>
      <c r="CC37" s="201" t="str">
        <f>X!E511</f>
        <v>Gesamte Investitionskosten (inkl. Free-Cooling oder WRG). Für Vergleiche einer bestehenden Anlage mit einer neuen Anlage, muss für die bestehende Anlage der Werte 1 CHF eingeben werden.</v>
      </c>
      <c r="CD37" s="201" t="str">
        <f>X!F511</f>
        <v>Coûts d'investissement totaux (y compris le free cooling ou WRG). Pour comparer une installation existante avec une nouvelle installation, il faut saisir la valeur 1 CHF pour l'installation existante.</v>
      </c>
      <c r="CE37" s="201" t="str">
        <f>X!G511</f>
        <v>Totale dei costi di investimento (compreso il free cooling o WRG). Per confrontare un impianto esistente con un nuovo impianto, è necessario inserire il valore 1 CHF per l'impianto esistente.</v>
      </c>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201"/>
      <c r="ED37" s="201"/>
      <c r="EE37" s="201"/>
      <c r="EF37" s="201"/>
      <c r="EG37" s="201"/>
      <c r="EH37" s="201"/>
      <c r="EI37" s="201"/>
      <c r="EJ37" s="201"/>
    </row>
    <row r="38" spans="1:140" s="27" customFormat="1" ht="6" customHeight="1" x14ac:dyDescent="0.15">
      <c r="A38" s="201"/>
      <c r="C38" s="254"/>
      <c r="D38" s="526"/>
      <c r="AM38" s="93"/>
      <c r="BE38" s="93"/>
      <c r="BI38" s="255"/>
      <c r="BK38" s="201"/>
      <c r="BL38" s="201"/>
      <c r="BM38" s="201"/>
      <c r="BN38" s="201"/>
      <c r="BO38" s="201"/>
      <c r="BP38" s="201"/>
      <c r="BQ38" s="201"/>
      <c r="BR38" s="201"/>
      <c r="BS38" s="201"/>
      <c r="BT38" s="201"/>
      <c r="BU38" s="201"/>
      <c r="BV38" s="201"/>
      <c r="BW38" s="788"/>
      <c r="BX38" s="788"/>
      <c r="BY38" s="788"/>
      <c r="BZ38" s="788"/>
      <c r="CA38" s="201"/>
      <c r="CB38" s="789"/>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201"/>
      <c r="ED38" s="201"/>
      <c r="EE38" s="201"/>
      <c r="EF38" s="201"/>
      <c r="EG38" s="201"/>
      <c r="EH38" s="201"/>
      <c r="EI38" s="201"/>
      <c r="EJ38" s="201"/>
    </row>
    <row r="39" spans="1:140" s="27" customFormat="1" ht="17" customHeight="1" x14ac:dyDescent="0.15">
      <c r="A39" s="201"/>
      <c r="C39" s="254"/>
      <c r="D39" s="525" t="str">
        <f>X!$C$219</f>
        <v>Prezzo elettricità</v>
      </c>
      <c r="S39" s="27" t="str">
        <f>X!C294</f>
        <v>ct./kWh</v>
      </c>
      <c r="AA39" s="285">
        <f>AI39</f>
        <v>0</v>
      </c>
      <c r="AB39" s="285"/>
      <c r="AC39" s="285"/>
      <c r="AD39" s="285"/>
      <c r="AE39" s="285"/>
      <c r="AI39" s="1654"/>
      <c r="AJ39" s="1654"/>
      <c r="AK39" s="1655"/>
      <c r="AL39" s="1123" t="s">
        <v>1702</v>
      </c>
      <c r="AM39" s="437" t="s">
        <v>266</v>
      </c>
      <c r="AN39" s="437" t="s">
        <v>266</v>
      </c>
      <c r="AO39" s="437" t="s">
        <v>266</v>
      </c>
      <c r="AS39" s="1678">
        <f>AI39</f>
        <v>0</v>
      </c>
      <c r="AT39" s="1678"/>
      <c r="AU39" s="1678"/>
      <c r="AV39" s="1678"/>
      <c r="AW39" s="1678"/>
      <c r="AX39" s="1678"/>
      <c r="AY39" s="1678"/>
      <c r="AZ39" s="1678"/>
      <c r="BA39" s="1678"/>
      <c r="BB39" s="1678"/>
      <c r="BC39" s="1678"/>
      <c r="BE39" s="93"/>
      <c r="BI39" s="255"/>
      <c r="BK39" s="201"/>
      <c r="BL39" s="201"/>
      <c r="BM39" s="201"/>
      <c r="BN39" s="201"/>
      <c r="BO39" s="201" t="s">
        <v>840</v>
      </c>
      <c r="BP39" s="201"/>
      <c r="BQ39" s="201"/>
      <c r="BR39" s="201"/>
      <c r="BS39" s="201"/>
      <c r="BT39" s="201"/>
      <c r="BU39" s="201"/>
      <c r="BV39" s="201"/>
      <c r="BW39" s="788"/>
      <c r="BX39" s="788">
        <f>LEN(CC39)</f>
        <v>233</v>
      </c>
      <c r="BY39" s="788"/>
      <c r="BZ39" s="788"/>
      <c r="CA39" s="201"/>
      <c r="CB39" s="789" t="s">
        <v>414</v>
      </c>
      <c r="CC39" s="201" t="str">
        <f>X!E512</f>
        <v>Falls der Strompreis nicht bekannt ist, kann dieser auf der Webseite der ELOCM (www.strompreis.elcom.admin.ch) nachgeschlagen werden. Achtung: Der Strompreis hier und der gewählte Strom-Mix der TEWI-Berechnung müssen korrespondieren.</v>
      </c>
      <c r="CD39" s="201" t="str">
        <f>X!F512</f>
        <v>Si le prix de l'électricité n'est pas connu, il est possible de le consulter sur le site de l'ELOCM (www.strompreis.elcom.admin.ch). Attention: le prix de l'électricité ici et le bouquet électrique sélectionné dans le calcul TEWI doivent concorder.</v>
      </c>
      <c r="CE39" s="201" t="str">
        <f>X!G512</f>
        <v>Se non si conosce il prezzo dell'elettricità è possibile consultarlo sul sito web dell'ELCOM (www.strompreis.elcom.admin.ch). Attenzione: Il prezzo dell'elettricità qui e il misto energetico selezionato nel calcolo TEWI devono corrispondere.</v>
      </c>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201"/>
      <c r="ED39" s="201"/>
      <c r="EE39" s="201"/>
      <c r="EF39" s="201"/>
      <c r="EG39" s="201"/>
      <c r="EH39" s="201"/>
      <c r="EI39" s="201"/>
      <c r="EJ39" s="201"/>
    </row>
    <row r="40" spans="1:140" s="27" customFormat="1" ht="16" customHeight="1" x14ac:dyDescent="0.15">
      <c r="A40" s="201"/>
      <c r="C40" s="254"/>
      <c r="D40" s="526"/>
      <c r="X40" s="251"/>
      <c r="Y40" s="251"/>
      <c r="AL40" s="93"/>
      <c r="AM40" s="437" t="s">
        <v>266</v>
      </c>
      <c r="AN40" s="437" t="s">
        <v>266</v>
      </c>
      <c r="AO40" s="437" t="s">
        <v>266</v>
      </c>
      <c r="BE40" s="93"/>
      <c r="BI40" s="255"/>
      <c r="BK40" s="201"/>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201"/>
      <c r="ED40" s="201"/>
      <c r="EE40" s="201"/>
      <c r="EF40" s="201"/>
      <c r="EG40" s="201"/>
      <c r="EH40" s="201"/>
      <c r="EI40" s="201"/>
      <c r="EJ40" s="201"/>
    </row>
    <row r="41" spans="1:140" s="27" customFormat="1" ht="14" customHeight="1" x14ac:dyDescent="0.15">
      <c r="A41" s="201"/>
      <c r="C41" s="254"/>
      <c r="D41" s="527" t="str">
        <f>CONCATENATE(X!$C$238," (",X!$C$87,")")</f>
        <v>Spese di manutenzione (Inserimento facoltativo)</v>
      </c>
      <c r="AA41" s="1346" t="str">
        <f>CONCATENATE(X!C310,": ",AA33)</f>
        <v>Scambiatore di calore: --</v>
      </c>
      <c r="AB41" s="1346"/>
      <c r="AC41" s="1346"/>
      <c r="AD41" s="1346"/>
      <c r="AE41" s="1346"/>
      <c r="AF41" s="1346"/>
      <c r="AG41" s="1346"/>
      <c r="AH41" s="1346"/>
      <c r="AI41" s="1346"/>
      <c r="AJ41" s="1346"/>
      <c r="AK41" s="1346"/>
      <c r="AM41" s="437" t="s">
        <v>266</v>
      </c>
      <c r="AN41" s="437" t="s">
        <v>266</v>
      </c>
      <c r="AO41" s="437" t="s">
        <v>266</v>
      </c>
      <c r="AS41" s="1346" t="str">
        <f>CONCATENATE(X!C310,": ",AS33)</f>
        <v>Scambiatore di calore: --</v>
      </c>
      <c r="AT41" s="1346"/>
      <c r="AU41" s="1346"/>
      <c r="AV41" s="1346"/>
      <c r="AW41" s="1346"/>
      <c r="AX41" s="1346"/>
      <c r="AY41" s="1346"/>
      <c r="AZ41" s="1346"/>
      <c r="BA41" s="1346"/>
      <c r="BB41" s="1346"/>
      <c r="BC41" s="1346"/>
      <c r="BE41" s="93"/>
      <c r="BI41" s="255"/>
      <c r="BK41" s="201"/>
      <c r="BL41" s="201"/>
      <c r="BM41" s="201"/>
      <c r="BN41" s="201"/>
      <c r="BO41" s="201"/>
      <c r="BP41" s="201"/>
      <c r="BQ41" s="201"/>
      <c r="BR41" s="201"/>
      <c r="BS41" s="201"/>
      <c r="BT41" s="201"/>
      <c r="BU41" s="201"/>
      <c r="BV41" s="201"/>
      <c r="BW41" s="790"/>
      <c r="BX41" s="788">
        <f>LEN(CC41)</f>
        <v>198</v>
      </c>
      <c r="BY41" s="788"/>
      <c r="BZ41" s="788"/>
      <c r="CA41" s="791"/>
      <c r="CB41" s="792" t="s">
        <v>416</v>
      </c>
      <c r="CC41" s="791" t="str">
        <f>X!E514</f>
        <v>Die Standard Unterhalts- und Betriebskosten werden wie folgt berechnet: 1'000.- Grundpauschale + 3% der Investitionskosten (bis 200'000 CHF), für teurere Anlagen werden darüber noch 2% eingerechnet.</v>
      </c>
      <c r="CD41" s="791" t="str">
        <f>X!F514</f>
        <v>Les coûts d'entretien et d'exploitation standard sont calculés comme suit: 1 000.- forfait de base + 3% des coûts d'investissement (jusqu'à 200 000 CHF) pour les installations plus chères, ce montant est majoré de 2%.</v>
      </c>
      <c r="CE41" s="791" t="str">
        <f>X!G514</f>
        <v>I costi di manutenzione e d'esercizio standard vengono calcolati come segue: 1'000.- base forfetaria + 3% dei costi d'investimento (fino a 200'000 CHF), per gli impianti più costosi si calcola ancora il 2%.</v>
      </c>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row>
    <row r="42" spans="1:140" s="27" customFormat="1" ht="4" customHeight="1" x14ac:dyDescent="0.15">
      <c r="A42" s="201"/>
      <c r="C42" s="254"/>
      <c r="E42" s="732"/>
      <c r="BE42" s="93"/>
      <c r="BI42" s="255"/>
      <c r="BK42" s="201"/>
      <c r="BL42" s="201"/>
      <c r="BM42" s="201"/>
      <c r="BN42" s="201"/>
      <c r="BO42" s="201"/>
      <c r="BP42" s="201"/>
      <c r="BQ42" s="201"/>
      <c r="BR42" s="201"/>
      <c r="BS42" s="201"/>
      <c r="BT42" s="201"/>
      <c r="BU42" s="201"/>
      <c r="BV42" s="201"/>
      <c r="BW42" s="790"/>
      <c r="BX42" s="788">
        <f>LEN(CC42)</f>
        <v>242</v>
      </c>
      <c r="BY42" s="788"/>
      <c r="BZ42" s="788"/>
      <c r="CA42" s="791"/>
      <c r="CB42" s="792" t="s">
        <v>415</v>
      </c>
      <c r="CC42" s="791" t="str">
        <f>X!E513</f>
        <v>Ohne Eingabe werden Standard Unterhalts- und Betriebskosten abgeschätzt. Die Annahmen bezieht sich auf eine durchschnittliche Kälteanlage. Schlecht unterhaltene Anlagen können mehr, qualitativ gut verarbeitete Anlagen weniger UBK verursachen.</v>
      </c>
      <c r="CD42" s="791" t="str">
        <f>X!F513</f>
        <v>Sans saisie, les CEE sont estimés. Les suppositions se rapportent à une installation frigorifique moyenne. Les installations mal entretenues peuvent causer plus de CEE et les installations de bonne qualité moins de CEE.</v>
      </c>
      <c r="CE42" s="791" t="str">
        <f>X!G513</f>
        <v>In assenza di questi dati saranno stimati i costi di manutenzione ed esercizio standard. L'ipotesi si riferisce a un impianto di refrigerazione medio. Gli impianti con pessima manutenzione possono causare più UBK, gli impianti ben curati meno SME.</v>
      </c>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row>
    <row r="43" spans="1:140" s="27" customFormat="1" ht="17" customHeight="1" x14ac:dyDescent="0.15">
      <c r="A43" s="201"/>
      <c r="C43" s="254"/>
      <c r="D43" s="55"/>
      <c r="E43" s="27" t="s">
        <v>160</v>
      </c>
      <c r="F43" s="416" t="str">
        <f>X!$C$194</f>
        <v>Preventivo-manutenzione senza materiale</v>
      </c>
      <c r="S43" s="27" t="s">
        <v>46</v>
      </c>
      <c r="AA43" s="1685"/>
      <c r="AB43" s="1685"/>
      <c r="AC43" s="1685"/>
      <c r="AD43" s="1685"/>
      <c r="AE43" s="1685"/>
      <c r="AF43" s="1685"/>
      <c r="AG43" s="1685"/>
      <c r="AH43" s="1685"/>
      <c r="AI43" s="1685"/>
      <c r="AJ43" s="1685"/>
      <c r="AK43" s="1686"/>
      <c r="AM43" s="437" t="s">
        <v>266</v>
      </c>
      <c r="AN43" s="437" t="s">
        <v>266</v>
      </c>
      <c r="AO43" s="437" t="s">
        <v>266</v>
      </c>
      <c r="AS43" s="1685"/>
      <c r="AT43" s="1685"/>
      <c r="AU43" s="1685"/>
      <c r="AV43" s="1685"/>
      <c r="AW43" s="1685"/>
      <c r="AX43" s="1685"/>
      <c r="AY43" s="1685"/>
      <c r="AZ43" s="1685"/>
      <c r="BA43" s="1685"/>
      <c r="BB43" s="1685"/>
      <c r="BC43" s="1686"/>
      <c r="BE43" s="93"/>
      <c r="BI43" s="255"/>
      <c r="BK43" s="201"/>
      <c r="BL43" s="201"/>
      <c r="BM43" s="201"/>
      <c r="BN43" s="201"/>
      <c r="BO43" s="201"/>
      <c r="BP43" s="201"/>
      <c r="BQ43" s="201"/>
      <c r="BR43" s="201"/>
      <c r="BS43" s="201"/>
      <c r="BT43" s="201"/>
      <c r="BU43" s="201"/>
      <c r="BV43" s="201"/>
      <c r="BW43" s="790"/>
      <c r="BX43" s="788">
        <f>LEN(CC43)</f>
        <v>162</v>
      </c>
      <c r="BY43" s="788"/>
      <c r="BZ43" s="788"/>
      <c r="CA43" s="791"/>
      <c r="CB43" s="792" t="s">
        <v>417</v>
      </c>
      <c r="CC43" s="791" t="str">
        <f>X!E515</f>
        <v>Kosten von Standard-Wartungsverträgen ohne Material (Präventivservice. Das Programm rechnet für das Material einen prozentualen Anteil der Investitionskosten ein.</v>
      </c>
      <c r="CD43" s="791" t="str">
        <f>X!F515</f>
        <v>Coûts des contrats d'entretien standard sans matériel (S.A.V. préventif. Le programme intègre un prorata des coûts d'investissement pour le matériel.</v>
      </c>
      <c r="CE43" s="791" t="str">
        <f>X!G515</f>
        <v>Costi per i contratti di manutenzione standard senza materiale (preventivo del servizio). Il programma calcola per il materiale una quota percentuale dei costi d'investimento.</v>
      </c>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row>
    <row r="44" spans="1:140" s="27" customFormat="1" ht="6" customHeight="1" x14ac:dyDescent="0.15">
      <c r="A44" s="201"/>
      <c r="C44" s="254"/>
      <c r="D44" s="526"/>
      <c r="X44" s="251"/>
      <c r="Y44" s="251"/>
      <c r="AL44" s="93"/>
      <c r="AM44" s="93"/>
      <c r="AN44" s="93"/>
      <c r="BE44" s="93"/>
      <c r="BI44" s="255"/>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row>
    <row r="45" spans="1:140" s="27" customFormat="1" ht="17" customHeight="1" x14ac:dyDescent="0.15">
      <c r="A45" s="201"/>
      <c r="C45" s="254"/>
      <c r="D45" s="55"/>
      <c r="E45" s="27" t="s">
        <v>283</v>
      </c>
      <c r="F45" s="416" t="str">
        <f>X!$C$262</f>
        <v>Servizio completo (materiali inclusi)</v>
      </c>
      <c r="S45" s="27" t="s">
        <v>46</v>
      </c>
      <c r="AA45" s="1685"/>
      <c r="AB45" s="1685"/>
      <c r="AC45" s="1685"/>
      <c r="AD45" s="1685"/>
      <c r="AE45" s="1685"/>
      <c r="AF45" s="1685"/>
      <c r="AG45" s="1685"/>
      <c r="AH45" s="1685"/>
      <c r="AI45" s="1685"/>
      <c r="AJ45" s="1685"/>
      <c r="AK45" s="1686"/>
      <c r="AM45" s="437" t="s">
        <v>266</v>
      </c>
      <c r="AN45" s="437" t="s">
        <v>266</v>
      </c>
      <c r="AO45" s="437" t="s">
        <v>266</v>
      </c>
      <c r="AS45" s="1685"/>
      <c r="AT45" s="1685"/>
      <c r="AU45" s="1685"/>
      <c r="AV45" s="1685"/>
      <c r="AW45" s="1685"/>
      <c r="AX45" s="1685"/>
      <c r="AY45" s="1685"/>
      <c r="AZ45" s="1685"/>
      <c r="BA45" s="1685"/>
      <c r="BB45" s="1685"/>
      <c r="BC45" s="1686"/>
      <c r="BE45" s="93"/>
      <c r="BI45" s="255"/>
      <c r="BK45" s="201"/>
      <c r="BL45" s="201"/>
      <c r="BM45" s="201"/>
      <c r="BN45" s="201"/>
      <c r="BO45" s="201"/>
      <c r="BP45" s="201"/>
      <c r="BQ45" s="201"/>
      <c r="BR45" s="201"/>
      <c r="BS45" s="201"/>
      <c r="BT45" s="201"/>
      <c r="BU45" s="201"/>
      <c r="BV45" s="201"/>
      <c r="BW45" s="788"/>
      <c r="BX45" s="788">
        <f>LEN(CC45)</f>
        <v>64</v>
      </c>
      <c r="BY45" s="788"/>
      <c r="BZ45" s="788"/>
      <c r="CA45" s="201"/>
      <c r="CB45" s="789" t="s">
        <v>418</v>
      </c>
      <c r="CC45" s="201" t="str">
        <f>X!E516</f>
        <v xml:space="preserve">Im Vollservice sind alle Arbeiten und alles Material enthalten. </v>
      </c>
      <c r="CD45" s="201" t="str">
        <f>X!F516</f>
        <v xml:space="preserve">Dans le contrat d'entretien complet, tous les travaux et matériels sont compris. </v>
      </c>
      <c r="CE45" s="201" t="str">
        <f>X!G516</f>
        <v xml:space="preserve">In pieno servizio sono inclusi tutti gli interventi e tutto il materiale. </v>
      </c>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row>
    <row r="46" spans="1:140" s="27" customFormat="1" ht="17" customHeight="1" x14ac:dyDescent="0.15">
      <c r="A46" s="201"/>
      <c r="C46" s="254"/>
      <c r="D46" s="55"/>
      <c r="F46" s="416"/>
      <c r="AA46" s="314"/>
      <c r="AB46" s="314"/>
      <c r="AC46" s="314"/>
      <c r="AD46" s="314"/>
      <c r="AE46" s="314"/>
      <c r="AF46" s="314"/>
      <c r="AG46" s="314"/>
      <c r="AH46" s="314"/>
      <c r="AI46" s="314"/>
      <c r="AJ46" s="314"/>
      <c r="AK46" s="314"/>
      <c r="AS46" s="314"/>
      <c r="AT46" s="314"/>
      <c r="AU46" s="314"/>
      <c r="AV46" s="314"/>
      <c r="AW46" s="314"/>
      <c r="AX46" s="314"/>
      <c r="AY46" s="314"/>
      <c r="AZ46" s="314"/>
      <c r="BA46" s="314"/>
      <c r="BB46" s="314"/>
      <c r="BC46" s="314"/>
      <c r="BE46" s="93"/>
      <c r="BI46" s="255"/>
      <c r="BK46" s="201"/>
      <c r="BL46" s="201"/>
      <c r="BM46" s="201"/>
      <c r="BN46" s="201"/>
      <c r="BO46" s="201"/>
      <c r="BP46" s="201"/>
      <c r="BQ46" s="201"/>
      <c r="BR46" s="201"/>
      <c r="BS46" s="201"/>
      <c r="BT46" s="201"/>
      <c r="BU46" s="201"/>
      <c r="BV46" s="201"/>
      <c r="BW46" s="788"/>
      <c r="BX46" s="788"/>
      <c r="BY46" s="788"/>
      <c r="BZ46" s="788"/>
      <c r="CA46" s="201"/>
      <c r="CB46" s="789"/>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row>
    <row r="47" spans="1:140" s="27" customFormat="1" ht="17" customHeight="1" x14ac:dyDescent="0.15">
      <c r="A47" s="201"/>
      <c r="C47" s="254"/>
      <c r="D47" s="526" t="str">
        <f>CONCATENATE(E48," (",O48,")")</f>
        <v>Prezzo dell'energia del calore (keine Wärmenutzung)</v>
      </c>
      <c r="F47" s="416"/>
      <c r="AA47" s="314"/>
      <c r="AB47" s="314"/>
      <c r="AC47" s="314"/>
      <c r="AD47" s="314"/>
      <c r="AE47" s="314"/>
      <c r="AF47" s="314"/>
      <c r="AG47" s="314"/>
      <c r="AH47" s="314"/>
      <c r="AI47" s="314"/>
      <c r="AJ47" s="314"/>
      <c r="AK47" s="314"/>
      <c r="AS47" s="314"/>
      <c r="AT47" s="314"/>
      <c r="AU47" s="314"/>
      <c r="AV47" s="314"/>
      <c r="AW47" s="314"/>
      <c r="AX47" s="314"/>
      <c r="AY47" s="314"/>
      <c r="AZ47" s="314"/>
      <c r="BA47" s="314"/>
      <c r="BB47" s="314"/>
      <c r="BC47" s="314"/>
      <c r="BE47" s="93"/>
      <c r="BI47" s="255"/>
      <c r="BK47" s="201"/>
      <c r="BL47" s="201"/>
      <c r="BM47" s="201"/>
      <c r="BN47" s="201"/>
      <c r="BO47" s="793">
        <f>IF(V27=1,0,IF(V28=1,0,IF(V34=1,0,IF(V30=1,1,0))))</f>
        <v>0</v>
      </c>
      <c r="BP47" s="201"/>
      <c r="BQ47" s="201"/>
      <c r="BR47" s="201" t="s">
        <v>1006</v>
      </c>
      <c r="BS47" s="201"/>
      <c r="BT47" s="201"/>
      <c r="BU47" s="201"/>
      <c r="BV47" s="201"/>
      <c r="BW47" s="788"/>
      <c r="BX47" s="788"/>
      <c r="BY47" s="788"/>
      <c r="BZ47" s="788"/>
      <c r="CA47" s="201"/>
      <c r="CB47" s="789"/>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row>
    <row r="48" spans="1:140" s="27" customFormat="1" ht="17" hidden="1" customHeight="1" outlineLevel="1" x14ac:dyDescent="0.15">
      <c r="A48" s="201"/>
      <c r="C48" s="254"/>
      <c r="D48" s="55"/>
      <c r="E48" s="55" t="str">
        <f>X!C400</f>
        <v>Prezzo dell'energia del calore</v>
      </c>
      <c r="F48" s="416"/>
      <c r="O48" s="736" t="str">
        <f>IF('3 TEWI'!E54="","",'3 TEWI'!E54)</f>
        <v>keine Wärmenutzung</v>
      </c>
      <c r="AA48" s="314"/>
      <c r="AB48" s="314"/>
      <c r="AC48" s="314"/>
      <c r="AD48" s="314"/>
      <c r="AE48" s="314"/>
      <c r="AF48" s="314"/>
      <c r="AG48" s="314"/>
      <c r="AH48" s="314"/>
      <c r="AI48" s="314"/>
      <c r="AJ48" s="314"/>
      <c r="AK48" s="314"/>
      <c r="AS48" s="314"/>
      <c r="AT48" s="314"/>
      <c r="AU48" s="314"/>
      <c r="AV48" s="314"/>
      <c r="AW48" s="314"/>
      <c r="AX48" s="314"/>
      <c r="AY48" s="314"/>
      <c r="AZ48" s="314"/>
      <c r="BA48" s="314"/>
      <c r="BB48" s="314"/>
      <c r="BC48" s="314"/>
      <c r="BE48" s="93"/>
      <c r="BI48" s="255"/>
      <c r="BK48" s="201"/>
      <c r="BL48" s="201"/>
      <c r="BM48" s="201"/>
      <c r="BN48" s="201"/>
      <c r="BO48" s="201"/>
      <c r="BP48" s="201"/>
      <c r="BQ48" s="201"/>
      <c r="BR48" s="201" t="s">
        <v>1007</v>
      </c>
      <c r="BS48" s="201"/>
      <c r="BT48" s="201"/>
      <c r="BU48" s="201"/>
      <c r="BV48" s="201"/>
      <c r="BW48" s="788"/>
      <c r="BX48" s="788"/>
      <c r="BY48" s="788"/>
      <c r="BZ48" s="788"/>
      <c r="CA48" s="201"/>
      <c r="CB48" s="789"/>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row>
    <row r="49" spans="1:140" s="27" customFormat="1" ht="6" hidden="1" customHeight="1" outlineLevel="1" x14ac:dyDescent="0.15">
      <c r="A49" s="201"/>
      <c r="C49" s="254"/>
      <c r="D49" s="526"/>
      <c r="BE49" s="93"/>
      <c r="BI49" s="255"/>
      <c r="BK49" s="201"/>
      <c r="BL49" s="201"/>
      <c r="BM49" s="201"/>
      <c r="BN49" s="201"/>
      <c r="BO49" s="201"/>
      <c r="BP49" s="201"/>
      <c r="BQ49" s="201"/>
      <c r="BR49" s="201"/>
      <c r="BS49" s="201"/>
      <c r="BT49" s="201"/>
      <c r="BU49" s="201"/>
      <c r="BV49" s="201"/>
      <c r="BW49" s="788"/>
      <c r="BX49" s="788"/>
      <c r="BY49" s="788"/>
      <c r="BZ49" s="788"/>
      <c r="CA49" s="201"/>
      <c r="CB49" s="789"/>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row>
    <row r="50" spans="1:140" s="27" customFormat="1" ht="17" customHeight="1" collapsed="1" x14ac:dyDescent="0.15">
      <c r="A50" s="201"/>
      <c r="C50" s="254"/>
      <c r="D50" s="525"/>
      <c r="E50" s="27" t="str">
        <f>AH218</f>
        <v/>
      </c>
      <c r="S50" s="27" t="str">
        <f>AB218</f>
        <v/>
      </c>
      <c r="AI50" s="1654"/>
      <c r="AJ50" s="1654"/>
      <c r="AK50" s="1655"/>
      <c r="AL50" s="1123" t="s">
        <v>1702</v>
      </c>
      <c r="AS50" s="285"/>
      <c r="AT50" s="285"/>
      <c r="AU50" s="285"/>
      <c r="AV50" s="285"/>
      <c r="AW50" s="285"/>
      <c r="AX50" s="285"/>
      <c r="AY50" s="285"/>
      <c r="AZ50" s="285"/>
      <c r="BA50" s="1654"/>
      <c r="BB50" s="1654"/>
      <c r="BC50" s="1655"/>
      <c r="BD50" s="1123" t="s">
        <v>1702</v>
      </c>
      <c r="BE50" s="93"/>
      <c r="BI50" s="255"/>
      <c r="BK50" s="201"/>
      <c r="BL50" s="201"/>
      <c r="BM50" s="201"/>
      <c r="BN50" s="201"/>
      <c r="BO50" s="794">
        <f>AA30</f>
        <v>0</v>
      </c>
      <c r="BP50" s="201"/>
      <c r="BQ50" s="201" t="s">
        <v>1307</v>
      </c>
      <c r="BR50" s="201"/>
      <c r="BS50" s="201"/>
      <c r="BT50" s="201"/>
      <c r="BU50" s="201"/>
      <c r="BV50" s="201"/>
      <c r="BW50" s="788"/>
      <c r="BX50" s="788"/>
      <c r="BY50" s="788"/>
      <c r="BZ50" s="788"/>
      <c r="CA50" s="201"/>
      <c r="CB50" s="789"/>
      <c r="CC50" s="201"/>
      <c r="CD50" s="201"/>
      <c r="CE50" s="201"/>
      <c r="CF50" s="201"/>
      <c r="CG50" s="201"/>
      <c r="CH50" s="1670" t="str">
        <f>IF(CF50=1,CONCATENATE("(",AT218," - ",AZ218," ",AB218," )"),"")</f>
        <v/>
      </c>
      <c r="CI50" s="1670"/>
      <c r="CJ50" s="1670"/>
      <c r="CK50" s="1670"/>
      <c r="CL50" s="1670"/>
      <c r="CM50" s="1670"/>
      <c r="CN50" s="1670"/>
      <c r="CO50" s="1670"/>
      <c r="CP50" s="1670"/>
      <c r="CQ50" s="1670"/>
      <c r="CR50" s="1670"/>
      <c r="CS50" s="1670"/>
      <c r="CT50" s="1670"/>
      <c r="CU50" s="1670"/>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row>
    <row r="51" spans="1:140" s="27" customFormat="1" ht="17" hidden="1" customHeight="1" outlineLevel="1" x14ac:dyDescent="0.15">
      <c r="A51" s="201"/>
      <c r="C51" s="254"/>
      <c r="D51" s="525"/>
      <c r="AI51" s="774"/>
      <c r="AJ51" s="774"/>
      <c r="AK51" s="774"/>
      <c r="AS51" s="285"/>
      <c r="AT51" s="285"/>
      <c r="AU51" s="285"/>
      <c r="AV51" s="285"/>
      <c r="AW51" s="285"/>
      <c r="AX51" s="285"/>
      <c r="AY51" s="285"/>
      <c r="AZ51" s="285"/>
      <c r="BA51" s="285"/>
      <c r="BB51" s="285"/>
      <c r="BC51" s="285"/>
      <c r="BE51" s="93"/>
      <c r="BI51" s="255"/>
      <c r="BK51" s="201"/>
      <c r="BL51" s="201"/>
      <c r="BM51" s="201"/>
      <c r="BN51" s="201"/>
      <c r="BO51" s="201">
        <f>IF(AA30=1,0,AS30)</f>
        <v>0</v>
      </c>
      <c r="BP51" s="201"/>
      <c r="BQ51" s="201" t="s">
        <v>1306</v>
      </c>
      <c r="BR51" s="201"/>
      <c r="BS51" s="201"/>
      <c r="BT51" s="201"/>
      <c r="BU51" s="201"/>
      <c r="BV51" s="201"/>
      <c r="BW51" s="788"/>
      <c r="BX51" s="788"/>
      <c r="BY51" s="788"/>
      <c r="BZ51" s="788"/>
      <c r="CA51" s="201"/>
      <c r="CB51" s="789"/>
      <c r="CC51" s="201"/>
      <c r="CD51" s="201"/>
      <c r="CE51" s="201"/>
      <c r="CF51" s="201"/>
      <c r="CG51" s="201"/>
      <c r="CH51" s="795"/>
      <c r="CI51" s="795"/>
      <c r="CJ51" s="795"/>
      <c r="CK51" s="795"/>
      <c r="CL51" s="795"/>
      <c r="CM51" s="795"/>
      <c r="CN51" s="795"/>
      <c r="CO51" s="795"/>
      <c r="CP51" s="795"/>
      <c r="CQ51" s="795"/>
      <c r="CR51" s="795"/>
      <c r="CS51" s="795"/>
      <c r="CT51" s="795"/>
      <c r="CU51" s="795"/>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row>
    <row r="52" spans="1:140" s="27" customFormat="1" ht="17" hidden="1" customHeight="1" outlineLevel="1" x14ac:dyDescent="0.15">
      <c r="A52" s="201"/>
      <c r="C52" s="254"/>
      <c r="D52" s="525"/>
      <c r="E52" s="27" t="s">
        <v>1309</v>
      </c>
      <c r="P52" s="1691">
        <f>IF(BO50=1,AI50,IF(BO51=1,BA50,0))</f>
        <v>0</v>
      </c>
      <c r="Q52" s="1691"/>
      <c r="R52" s="1691"/>
      <c r="AI52" s="774"/>
      <c r="AJ52" s="774"/>
      <c r="AK52" s="774"/>
      <c r="AS52" s="285"/>
      <c r="AT52" s="285"/>
      <c r="AU52" s="285"/>
      <c r="AV52" s="285"/>
      <c r="AW52" s="285"/>
      <c r="AX52" s="285"/>
      <c r="AY52" s="285"/>
      <c r="AZ52" s="285"/>
      <c r="BA52" s="285"/>
      <c r="BB52" s="285"/>
      <c r="BC52" s="285"/>
      <c r="BE52" s="93"/>
      <c r="BI52" s="255"/>
      <c r="BK52" s="201"/>
      <c r="BL52" s="201"/>
      <c r="BM52" s="201"/>
      <c r="BN52" s="201"/>
      <c r="BO52" s="63"/>
      <c r="BP52" s="63"/>
      <c r="BQ52" s="63"/>
      <c r="BR52" s="63"/>
      <c r="BS52" s="201"/>
      <c r="BT52" s="201"/>
      <c r="BU52" s="201"/>
      <c r="BV52" s="201"/>
      <c r="BW52" s="788"/>
      <c r="BX52" s="788"/>
      <c r="BY52" s="788"/>
      <c r="BZ52" s="788"/>
      <c r="CA52" s="201"/>
      <c r="CB52" s="789"/>
      <c r="CC52" s="201"/>
      <c r="CD52" s="201"/>
      <c r="CE52" s="201"/>
      <c r="CF52" s="201"/>
      <c r="CG52" s="201"/>
      <c r="CH52" s="795"/>
      <c r="CI52" s="795"/>
      <c r="CJ52" s="795"/>
      <c r="CK52" s="795"/>
      <c r="CL52" s="795"/>
      <c r="CM52" s="795"/>
      <c r="CN52" s="795"/>
      <c r="CO52" s="795"/>
      <c r="CP52" s="795"/>
      <c r="CQ52" s="795"/>
      <c r="CR52" s="795"/>
      <c r="CS52" s="795"/>
      <c r="CT52" s="795"/>
      <c r="CU52" s="795"/>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row>
    <row r="53" spans="1:140" s="27" customFormat="1" ht="17" customHeight="1" collapsed="1" x14ac:dyDescent="0.15">
      <c r="A53" s="201"/>
      <c r="C53" s="271"/>
      <c r="D53" s="55"/>
      <c r="F53" s="416"/>
      <c r="AA53" s="314"/>
      <c r="AB53" s="314"/>
      <c r="AC53" s="314"/>
      <c r="AD53" s="314"/>
      <c r="AE53" s="314"/>
      <c r="AF53" s="314"/>
      <c r="AG53" s="314"/>
      <c r="AH53" s="314"/>
      <c r="AI53" s="314"/>
      <c r="AJ53" s="314"/>
      <c r="AK53" s="314"/>
      <c r="BI53" s="277"/>
      <c r="BK53" s="201"/>
      <c r="BL53" s="201"/>
      <c r="BM53" s="201"/>
      <c r="BN53" s="201"/>
      <c r="BO53" s="201"/>
      <c r="BP53" s="201"/>
      <c r="BQ53" s="201"/>
      <c r="BR53" s="201"/>
      <c r="BS53" s="201"/>
      <c r="BT53" s="201"/>
      <c r="BU53" s="201"/>
      <c r="BV53" s="201"/>
      <c r="BW53" s="788"/>
      <c r="BX53" s="788"/>
      <c r="BY53" s="788"/>
      <c r="BZ53" s="788"/>
      <c r="CA53" s="201"/>
      <c r="CB53" s="789"/>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row>
    <row r="54" spans="1:140" s="27" customFormat="1" ht="17" customHeight="1" x14ac:dyDescent="0.15">
      <c r="A54" s="201"/>
      <c r="C54" s="294"/>
      <c r="D54" s="386"/>
      <c r="E54" s="294"/>
      <c r="F54" s="294"/>
      <c r="G54" s="294"/>
      <c r="H54" s="294"/>
      <c r="I54" s="294"/>
      <c r="J54" s="294"/>
      <c r="K54" s="294"/>
      <c r="L54" s="294"/>
      <c r="M54" s="294"/>
      <c r="N54" s="294"/>
      <c r="O54" s="294"/>
      <c r="P54" s="294"/>
      <c r="Q54" s="294"/>
      <c r="R54" s="294"/>
      <c r="S54" s="294"/>
      <c r="T54" s="294"/>
      <c r="U54" s="294"/>
      <c r="V54" s="294"/>
      <c r="W54" s="294"/>
      <c r="X54" s="294"/>
      <c r="Y54" s="294"/>
      <c r="Z54" s="294"/>
      <c r="AA54" s="295"/>
      <c r="AB54" s="295"/>
      <c r="AC54" s="295"/>
      <c r="AD54" s="295"/>
      <c r="AE54" s="295"/>
      <c r="AF54" s="295"/>
      <c r="AG54" s="295"/>
      <c r="AH54" s="295"/>
      <c r="AI54" s="295"/>
      <c r="AJ54" s="295"/>
      <c r="AK54" s="295"/>
      <c r="AL54" s="294"/>
      <c r="AM54" s="296"/>
      <c r="AN54" s="294"/>
      <c r="AO54" s="294"/>
      <c r="AP54" s="294"/>
      <c r="AQ54" s="294"/>
      <c r="AR54" s="294"/>
      <c r="AS54" s="295"/>
      <c r="AT54" s="295"/>
      <c r="AU54" s="295"/>
      <c r="AV54" s="295"/>
      <c r="AW54" s="295"/>
      <c r="AX54" s="295"/>
      <c r="AY54" s="295"/>
      <c r="AZ54" s="295"/>
      <c r="BA54" s="295"/>
      <c r="BB54" s="295"/>
      <c r="BC54" s="295"/>
      <c r="BD54" s="294"/>
      <c r="BE54" s="296"/>
      <c r="BF54" s="294"/>
      <c r="BG54" s="294"/>
      <c r="BH54" s="294"/>
      <c r="BI54" s="294"/>
      <c r="BK54" s="201"/>
      <c r="BL54" s="201"/>
      <c r="BM54" s="201"/>
      <c r="BN54" s="201"/>
      <c r="BO54" s="201"/>
      <c r="BP54" s="201"/>
      <c r="BQ54" s="201"/>
      <c r="BR54" s="201"/>
      <c r="BS54" s="201"/>
      <c r="BT54" s="201"/>
      <c r="BU54" s="201"/>
      <c r="BV54" s="201"/>
      <c r="BW54" s="779"/>
      <c r="BX54" s="779"/>
      <c r="BY54" s="779"/>
      <c r="BZ54" s="779"/>
      <c r="CA54" s="779"/>
      <c r="CB54" s="779"/>
      <c r="CC54" s="779"/>
      <c r="CD54" s="779"/>
      <c r="CE54" s="779"/>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row>
    <row r="55" spans="1:140" s="27" customFormat="1" ht="17" customHeight="1" x14ac:dyDescent="0.15">
      <c r="A55" s="201"/>
      <c r="D55" s="55"/>
      <c r="AA55" s="49"/>
      <c r="AB55" s="49"/>
      <c r="AC55" s="49"/>
      <c r="AD55" s="49"/>
      <c r="AE55" s="49"/>
      <c r="AF55" s="49"/>
      <c r="AG55" s="49"/>
      <c r="AH55" s="49"/>
      <c r="AI55" s="49"/>
      <c r="AJ55" s="49"/>
      <c r="AK55" s="49"/>
      <c r="AM55" s="93"/>
      <c r="AS55" s="49"/>
      <c r="AT55" s="49"/>
      <c r="AU55" s="49"/>
      <c r="AV55" s="49"/>
      <c r="AW55" s="49"/>
      <c r="AX55" s="49"/>
      <c r="AY55" s="49"/>
      <c r="AZ55" s="49"/>
      <c r="BA55" s="49"/>
      <c r="BB55" s="49"/>
      <c r="BC55" s="49"/>
      <c r="BE55" s="93"/>
      <c r="BK55" s="201"/>
      <c r="BL55" s="201"/>
      <c r="BM55" s="201"/>
      <c r="BN55" s="201"/>
      <c r="BO55" s="201"/>
      <c r="BP55" s="201"/>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row>
    <row r="56" spans="1:140" s="27" customFormat="1" ht="17" customHeight="1" x14ac:dyDescent="0.15">
      <c r="A56" s="201"/>
      <c r="C56" s="443"/>
      <c r="D56" s="386"/>
      <c r="E56" s="294"/>
      <c r="F56" s="294"/>
      <c r="G56" s="294"/>
      <c r="H56" s="294"/>
      <c r="I56" s="294"/>
      <c r="J56" s="294"/>
      <c r="K56" s="294"/>
      <c r="L56" s="294"/>
      <c r="M56" s="294"/>
      <c r="N56" s="294"/>
      <c r="O56" s="294"/>
      <c r="P56" s="294"/>
      <c r="Q56" s="294"/>
      <c r="R56" s="294"/>
      <c r="S56" s="294"/>
      <c r="T56" s="294"/>
      <c r="U56" s="294"/>
      <c r="V56" s="294"/>
      <c r="W56" s="294"/>
      <c r="X56" s="294"/>
      <c r="Y56" s="294"/>
      <c r="Z56" s="294"/>
      <c r="AA56" s="295"/>
      <c r="AB56" s="295"/>
      <c r="AC56" s="295"/>
      <c r="AD56" s="295"/>
      <c r="AE56" s="295"/>
      <c r="AF56" s="295"/>
      <c r="AG56" s="295"/>
      <c r="AH56" s="295"/>
      <c r="AI56" s="295"/>
      <c r="AJ56" s="295"/>
      <c r="AK56" s="295"/>
      <c r="AL56" s="294"/>
      <c r="AM56" s="296"/>
      <c r="AN56" s="294"/>
      <c r="AO56" s="294"/>
      <c r="AP56" s="294"/>
      <c r="AQ56" s="294"/>
      <c r="AR56" s="294"/>
      <c r="AS56" s="295"/>
      <c r="AT56" s="295"/>
      <c r="AU56" s="295"/>
      <c r="AV56" s="295"/>
      <c r="AW56" s="295"/>
      <c r="AX56" s="295"/>
      <c r="AY56" s="295"/>
      <c r="AZ56" s="295"/>
      <c r="BA56" s="295"/>
      <c r="BB56" s="295"/>
      <c r="BC56" s="295"/>
      <c r="BD56" s="294"/>
      <c r="BE56" s="296"/>
      <c r="BF56" s="294"/>
      <c r="BG56" s="294"/>
      <c r="BH56" s="294"/>
      <c r="BI56" s="444"/>
      <c r="BK56" s="201"/>
      <c r="BL56" s="201"/>
      <c r="BM56" s="201"/>
      <c r="BN56" s="201"/>
      <c r="BO56" s="201"/>
      <c r="BP56" s="201"/>
      <c r="BQ56" s="201"/>
      <c r="BR56" s="201"/>
      <c r="BS56" s="201"/>
      <c r="BT56" s="201"/>
      <c r="BU56" s="201"/>
      <c r="BV56" s="201"/>
      <c r="BW56" s="796"/>
      <c r="BX56" s="796"/>
      <c r="BY56" s="796"/>
      <c r="BZ56" s="796"/>
      <c r="CA56" s="796"/>
      <c r="CB56" s="796"/>
      <c r="CC56" s="796"/>
      <c r="CD56" s="796"/>
      <c r="CE56" s="796"/>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row>
    <row r="57" spans="1:140" s="86" customFormat="1" ht="21" customHeight="1" x14ac:dyDescent="0.15">
      <c r="A57" s="779"/>
      <c r="C57" s="81"/>
      <c r="D57" s="357">
        <v>2</v>
      </c>
      <c r="E57" s="401" t="str">
        <f>X!$C$105</f>
        <v>Risultati (valori arrotondati)</v>
      </c>
      <c r="F57" s="83"/>
      <c r="G57" s="83"/>
      <c r="H57" s="84"/>
      <c r="I57" s="84"/>
      <c r="J57" s="85"/>
      <c r="K57" s="85"/>
      <c r="L57" s="85"/>
      <c r="M57" s="85"/>
      <c r="N57" s="85"/>
      <c r="O57" s="85"/>
      <c r="P57" s="85"/>
      <c r="Q57" s="85"/>
      <c r="R57" s="85"/>
      <c r="S57" s="85"/>
      <c r="T57" s="83"/>
      <c r="U57" s="83"/>
      <c r="V57" s="84"/>
      <c r="W57" s="84"/>
      <c r="X57" s="84"/>
      <c r="Y57" s="84"/>
      <c r="Z57" s="84"/>
      <c r="AA57" s="297"/>
      <c r="AB57" s="84"/>
      <c r="AC57" s="84"/>
      <c r="AD57" s="84"/>
      <c r="AE57" s="84"/>
      <c r="AF57" s="84"/>
      <c r="AG57" s="84"/>
      <c r="AH57" s="84"/>
      <c r="AI57" s="84"/>
      <c r="AJ57" s="84"/>
      <c r="AK57" s="84"/>
      <c r="AL57" s="84"/>
      <c r="AM57" s="84"/>
      <c r="AN57" s="85"/>
      <c r="AO57" s="85"/>
      <c r="AP57" s="85"/>
      <c r="AQ57" s="85"/>
      <c r="AR57" s="83"/>
      <c r="AS57" s="297"/>
      <c r="AT57" s="84"/>
      <c r="AU57" s="84"/>
      <c r="AV57" s="84"/>
      <c r="AW57" s="84"/>
      <c r="AX57" s="84"/>
      <c r="AY57" s="84"/>
      <c r="AZ57" s="84"/>
      <c r="BA57" s="84"/>
      <c r="BB57" s="84"/>
      <c r="BC57" s="84"/>
      <c r="BD57" s="84"/>
      <c r="BE57" s="84"/>
      <c r="BF57" s="84"/>
      <c r="BG57" s="84"/>
      <c r="BH57" s="84"/>
      <c r="BI57" s="250"/>
      <c r="BJ57"/>
      <c r="BK57" s="63"/>
      <c r="BL57" s="779"/>
      <c r="BM57" s="779"/>
      <c r="BN57" s="779"/>
      <c r="BO57" s="779"/>
      <c r="BP57" s="779"/>
      <c r="BQ57" s="779"/>
      <c r="BR57" s="779"/>
      <c r="BS57" s="779"/>
      <c r="BT57" s="779"/>
      <c r="BU57" s="779"/>
      <c r="BV57" s="779"/>
      <c r="BW57" s="201"/>
      <c r="BX57" s="201"/>
      <c r="BY57" s="201"/>
      <c r="BZ57" s="201"/>
      <c r="CA57" s="201"/>
      <c r="CB57" s="201"/>
      <c r="CC57" s="201"/>
      <c r="CD57" s="201"/>
      <c r="CE57" s="201"/>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row>
    <row r="58" spans="1:140" s="27" customFormat="1" ht="17" customHeight="1" x14ac:dyDescent="0.15">
      <c r="A58" s="201"/>
      <c r="C58" s="90"/>
      <c r="D58" s="55"/>
      <c r="E58" s="74"/>
      <c r="F58" s="74"/>
      <c r="G58" s="74"/>
      <c r="H58" s="74"/>
      <c r="I58" s="74"/>
      <c r="J58" s="74"/>
      <c r="K58" s="74"/>
      <c r="L58" s="74"/>
      <c r="M58" s="74"/>
      <c r="N58" s="74"/>
      <c r="O58" s="74"/>
      <c r="P58" s="74"/>
      <c r="Q58" s="95"/>
      <c r="R58" s="74"/>
      <c r="S58" s="74"/>
      <c r="T58" s="106"/>
      <c r="U58" s="106"/>
      <c r="V58" s="106"/>
      <c r="W58" s="106"/>
      <c r="X58" s="74"/>
      <c r="Y58" s="107"/>
      <c r="Z58" s="107"/>
      <c r="AA58" s="107"/>
      <c r="AB58" s="107"/>
      <c r="AC58" s="107"/>
      <c r="AD58" s="107"/>
      <c r="AE58" s="107"/>
      <c r="AF58" s="107"/>
      <c r="AG58" s="107"/>
      <c r="AH58" s="74"/>
      <c r="AI58" s="74"/>
      <c r="AJ58" s="74"/>
      <c r="AK58" s="74"/>
      <c r="AL58" s="74"/>
      <c r="AM58" s="74"/>
      <c r="AN58" s="74"/>
      <c r="AO58" s="74"/>
      <c r="AP58" s="74"/>
      <c r="AQ58" s="74"/>
      <c r="AR58" s="106"/>
      <c r="AS58" s="106"/>
      <c r="AT58" s="106"/>
      <c r="AU58" s="74"/>
      <c r="AV58" s="107"/>
      <c r="AW58" s="107"/>
      <c r="AX58" s="107"/>
      <c r="AY58" s="107"/>
      <c r="AZ58" s="107"/>
      <c r="BA58" s="107"/>
      <c r="BB58" s="107"/>
      <c r="BC58" s="107"/>
      <c r="BD58" s="107"/>
      <c r="BI58" s="250"/>
      <c r="BJ58"/>
      <c r="BK58" s="63"/>
      <c r="BL58" s="201"/>
      <c r="BM58" s="201"/>
      <c r="BN58" s="201"/>
      <c r="BO58" s="201"/>
      <c r="BP58" s="201"/>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row>
    <row r="59" spans="1:140" ht="21" customHeight="1" x14ac:dyDescent="0.15">
      <c r="C59" s="249"/>
      <c r="D59" s="359"/>
      <c r="E59" s="251"/>
      <c r="F59" s="251"/>
      <c r="G59" s="251"/>
      <c r="H59" s="251"/>
      <c r="I59" s="251"/>
      <c r="J59" s="251"/>
      <c r="K59" s="251"/>
      <c r="L59" s="251"/>
      <c r="M59" s="251"/>
      <c r="N59" s="251"/>
      <c r="O59" s="251"/>
      <c r="P59" s="251"/>
      <c r="Q59" s="251"/>
      <c r="R59" s="251"/>
      <c r="S59" s="251"/>
      <c r="T59" s="251"/>
      <c r="U59" s="251"/>
      <c r="V59" s="251"/>
      <c r="W59" s="251"/>
      <c r="X59" s="251"/>
      <c r="Y59" s="251"/>
      <c r="Z59" s="251"/>
      <c r="AA59" s="111" t="str">
        <f>'1 System specification'!W240</f>
        <v>Variante A</v>
      </c>
      <c r="AB59" s="293"/>
      <c r="AC59" s="293"/>
      <c r="AD59" s="293"/>
      <c r="AE59" s="293"/>
      <c r="AF59" s="293"/>
      <c r="AG59" s="293"/>
      <c r="AH59" s="293"/>
      <c r="AI59" s="293"/>
      <c r="AJ59" s="293"/>
      <c r="AK59" s="293"/>
      <c r="AL59" s="293"/>
      <c r="AM59" s="293"/>
      <c r="AN59" s="293"/>
      <c r="AO59" s="293"/>
      <c r="AP59" s="251"/>
      <c r="AQ59" s="251"/>
      <c r="AR59" s="251"/>
      <c r="AS59" s="111" t="str">
        <f>'1 System specification'!W241</f>
        <v/>
      </c>
      <c r="AT59" s="293"/>
      <c r="AU59" s="293"/>
      <c r="AV59" s="293"/>
      <c r="AW59" s="293"/>
      <c r="AX59" s="293"/>
      <c r="AY59" s="293"/>
      <c r="AZ59" s="293"/>
      <c r="BA59" s="293"/>
      <c r="BB59" s="293"/>
      <c r="BC59" s="293"/>
      <c r="BD59" s="293"/>
      <c r="BE59" s="293"/>
      <c r="BF59" s="293"/>
      <c r="BG59" s="293"/>
      <c r="BI59" s="250"/>
      <c r="BW59" s="201"/>
      <c r="BX59" s="201"/>
      <c r="BY59" s="201"/>
      <c r="BZ59" s="201"/>
      <c r="CA59" s="201"/>
      <c r="CB59" s="201"/>
      <c r="CC59" s="201"/>
      <c r="CD59" s="201"/>
      <c r="CE59" s="201"/>
    </row>
    <row r="60" spans="1:140" ht="21" customHeight="1" x14ac:dyDescent="0.15">
      <c r="C60" s="249"/>
      <c r="D60" s="352"/>
      <c r="E60" s="687"/>
      <c r="F60" s="687"/>
      <c r="G60" s="687"/>
      <c r="H60" s="687"/>
      <c r="I60" s="687"/>
      <c r="J60" s="687"/>
      <c r="K60" s="687"/>
      <c r="L60" s="687"/>
      <c r="M60" s="687"/>
      <c r="N60" s="687"/>
      <c r="O60" s="687"/>
      <c r="P60" s="687"/>
      <c r="Q60" s="687"/>
      <c r="R60" s="687"/>
      <c r="S60" s="687"/>
      <c r="T60" s="687"/>
      <c r="U60" s="687"/>
      <c r="V60" s="687"/>
      <c r="W60" s="687"/>
      <c r="X60" s="687"/>
      <c r="Y60" s="687"/>
      <c r="Z60" s="687"/>
      <c r="AA60" s="660">
        <f>AA25</f>
        <v>0</v>
      </c>
      <c r="AB60" s="687"/>
      <c r="AC60" s="687"/>
      <c r="AD60" s="687"/>
      <c r="AE60" s="687"/>
      <c r="AF60" s="687"/>
      <c r="AG60" s="687"/>
      <c r="AH60" s="687"/>
      <c r="AI60" s="687"/>
      <c r="AJ60" s="687"/>
      <c r="AK60" s="687"/>
      <c r="AL60" s="687"/>
      <c r="AM60" s="687"/>
      <c r="AN60" s="687"/>
      <c r="AO60" s="687"/>
      <c r="AP60" s="687"/>
      <c r="AQ60" s="687"/>
      <c r="AR60" s="687"/>
      <c r="AS60" s="660">
        <f>AS25</f>
        <v>0</v>
      </c>
      <c r="AT60" s="687"/>
      <c r="AU60" s="687"/>
      <c r="AV60" s="687"/>
      <c r="AW60" s="687"/>
      <c r="AX60" s="687"/>
      <c r="AY60" s="687"/>
      <c r="AZ60" s="687"/>
      <c r="BA60" s="687"/>
      <c r="BB60" s="687"/>
      <c r="BC60" s="687"/>
      <c r="BD60" s="687"/>
      <c r="BE60" s="687"/>
      <c r="BF60" s="687"/>
      <c r="BG60" s="687"/>
      <c r="BI60" s="250"/>
      <c r="BW60" s="201"/>
      <c r="BX60" s="201"/>
      <c r="BY60" s="201"/>
      <c r="BZ60" s="201"/>
      <c r="CA60" s="201"/>
      <c r="CB60" s="201"/>
      <c r="CC60" s="201"/>
      <c r="CD60" s="201"/>
      <c r="CE60" s="201"/>
    </row>
    <row r="61" spans="1:140" s="27" customFormat="1" ht="13" customHeight="1" x14ac:dyDescent="0.15">
      <c r="A61" s="201"/>
      <c r="C61" s="254"/>
      <c r="D61" s="55"/>
      <c r="AM61" s="93"/>
      <c r="BE61" s="93"/>
      <c r="BI61" s="255"/>
      <c r="BK61" s="201"/>
      <c r="BL61" s="201"/>
      <c r="BM61" s="201"/>
      <c r="BN61" s="201"/>
      <c r="BO61" s="201"/>
      <c r="BP61" s="201"/>
      <c r="BQ61" s="201"/>
      <c r="BR61" s="201"/>
      <c r="BS61" s="201"/>
      <c r="BT61" s="201"/>
      <c r="BU61" s="201"/>
      <c r="BV61" s="201"/>
      <c r="BW61" s="201"/>
      <c r="BX61" s="788"/>
      <c r="BY61" s="788"/>
      <c r="BZ61" s="788"/>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row>
    <row r="62" spans="1:140" s="27" customFormat="1" ht="17" customHeight="1" x14ac:dyDescent="0.15">
      <c r="A62" s="201"/>
      <c r="C62" s="254"/>
      <c r="D62" s="411" t="str">
        <f>X!$C$166</f>
        <v>Vita</v>
      </c>
      <c r="S62" s="416" t="str">
        <f>X!C131</f>
        <v>Anni</v>
      </c>
      <c r="AA62" s="1615">
        <f>'3 TEWI'!AA97</f>
        <v>0</v>
      </c>
      <c r="AB62" s="1615"/>
      <c r="AC62" s="1615"/>
      <c r="AD62" s="1615"/>
      <c r="AE62" s="1615"/>
      <c r="AF62" s="1615"/>
      <c r="AG62" s="1615"/>
      <c r="AH62" s="1615"/>
      <c r="AI62" s="1615"/>
      <c r="AJ62" s="1615"/>
      <c r="AK62" s="1615"/>
      <c r="AM62" s="93"/>
      <c r="AS62" s="1615">
        <f>'3 TEWI'!AT97</f>
        <v>0</v>
      </c>
      <c r="AT62" s="1615"/>
      <c r="AU62" s="1615"/>
      <c r="AV62" s="1615"/>
      <c r="AW62" s="1615"/>
      <c r="AX62" s="1615"/>
      <c r="AY62" s="1615"/>
      <c r="AZ62" s="1615"/>
      <c r="BA62" s="1615"/>
      <c r="BB62" s="1615"/>
      <c r="BC62" s="1615"/>
      <c r="BE62" s="93"/>
      <c r="BI62" s="255"/>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row>
    <row r="63" spans="1:140" s="27" customFormat="1" ht="17" customHeight="1" x14ac:dyDescent="0.15">
      <c r="A63" s="201"/>
      <c r="C63" s="254"/>
      <c r="D63" s="411" t="str">
        <f>X!$C$93</f>
        <v>Consumo elettricità</v>
      </c>
      <c r="S63" s="27" t="s">
        <v>20</v>
      </c>
      <c r="AA63" s="1614">
        <f>'1 System specification'!AA267</f>
        <v>0</v>
      </c>
      <c r="AB63" s="1615"/>
      <c r="AC63" s="1615"/>
      <c r="AD63" s="1615"/>
      <c r="AE63" s="1615"/>
      <c r="AF63" s="1615"/>
      <c r="AG63" s="1615"/>
      <c r="AH63" s="1615"/>
      <c r="AI63" s="1615"/>
      <c r="AJ63" s="1615"/>
      <c r="AK63" s="1615"/>
      <c r="AM63" s="437" t="s">
        <v>266</v>
      </c>
      <c r="AN63" s="437" t="s">
        <v>266</v>
      </c>
      <c r="AO63" s="437" t="s">
        <v>266</v>
      </c>
      <c r="AS63" s="1614">
        <f>'1 System specification'!BR267</f>
        <v>0</v>
      </c>
      <c r="AT63" s="1615"/>
      <c r="AU63" s="1615"/>
      <c r="AV63" s="1615"/>
      <c r="AW63" s="1615"/>
      <c r="AX63" s="1615"/>
      <c r="AY63" s="1615"/>
      <c r="AZ63" s="1615"/>
      <c r="BA63" s="1615"/>
      <c r="BB63" s="1615"/>
      <c r="BC63" s="1615"/>
      <c r="BE63" s="93"/>
      <c r="BI63" s="255"/>
      <c r="BK63" s="201"/>
      <c r="BL63" s="201"/>
      <c r="BM63" s="201"/>
      <c r="BN63" s="201"/>
      <c r="BO63" s="201"/>
      <c r="BP63" s="201"/>
      <c r="BQ63" s="201"/>
      <c r="BR63" s="201"/>
      <c r="BS63" s="201"/>
      <c r="BT63" s="201"/>
      <c r="BU63" s="201"/>
      <c r="BV63" s="201"/>
      <c r="BW63" s="201"/>
      <c r="BX63" s="788"/>
      <c r="BY63" s="788"/>
      <c r="BZ63" s="788"/>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row>
    <row r="64" spans="1:140" s="27" customFormat="1" ht="17" customHeight="1" x14ac:dyDescent="0.15">
      <c r="A64" s="201"/>
      <c r="C64" s="254"/>
      <c r="D64" s="55"/>
      <c r="E64" s="416" t="str">
        <f>X!$C$54</f>
        <v>Tipo di calcolo</v>
      </c>
      <c r="AA64" s="1615" t="str">
        <f>'1 System specification'!AH267</f>
        <v>Calcolo con il tool del freddo</v>
      </c>
      <c r="AB64" s="1615"/>
      <c r="AC64" s="1615"/>
      <c r="AD64" s="1615"/>
      <c r="AE64" s="1615"/>
      <c r="AF64" s="1615"/>
      <c r="AG64" s="1615"/>
      <c r="AH64" s="1615"/>
      <c r="AI64" s="1615"/>
      <c r="AJ64" s="1615"/>
      <c r="AK64" s="1615"/>
      <c r="AM64" s="93"/>
      <c r="AS64" s="1615" t="str">
        <f>'1 System specification'!BX267</f>
        <v>Calcolo con il tool del freddo</v>
      </c>
      <c r="AT64" s="1615"/>
      <c r="AU64" s="1615"/>
      <c r="AV64" s="1615"/>
      <c r="AW64" s="1615"/>
      <c r="AX64" s="1615"/>
      <c r="AY64" s="1615"/>
      <c r="AZ64" s="1615"/>
      <c r="BA64" s="1615"/>
      <c r="BB64" s="1615"/>
      <c r="BC64" s="1615"/>
      <c r="BE64" s="93"/>
      <c r="BI64" s="255"/>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row>
    <row r="65" spans="1:140" s="27" customFormat="1" ht="6" customHeight="1" x14ac:dyDescent="0.15">
      <c r="A65" s="201"/>
      <c r="C65" s="254"/>
      <c r="D65" s="55"/>
      <c r="AM65" s="93"/>
      <c r="BE65" s="93"/>
      <c r="BI65" s="255"/>
      <c r="BK65" s="201"/>
      <c r="BL65" s="201"/>
      <c r="BM65" s="201"/>
      <c r="BN65" s="201"/>
      <c r="BO65" s="201"/>
      <c r="BP65" s="201"/>
      <c r="BQ65" s="201"/>
      <c r="BR65" s="201"/>
      <c r="BS65" s="201"/>
      <c r="BT65" s="201"/>
      <c r="BU65" s="201"/>
      <c r="BV65" s="201"/>
      <c r="BW65" s="63"/>
      <c r="BX65" s="63"/>
      <c r="BY65" s="63"/>
      <c r="BZ65" s="63"/>
      <c r="CA65" s="63"/>
      <c r="CB65" s="63"/>
      <c r="CC65" s="63"/>
      <c r="CD65" s="63"/>
      <c r="CE65" s="63"/>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row>
    <row r="66" spans="1:140" s="27" customFormat="1" ht="17" customHeight="1" x14ac:dyDescent="0.15">
      <c r="A66" s="201"/>
      <c r="C66" s="254"/>
      <c r="D66" s="411" t="str">
        <f>X!$C$195</f>
        <v>Prezzo compensazione CO2</v>
      </c>
      <c r="S66" s="27" t="str">
        <f>X!C65</f>
        <v>CHF/ tonnellate CO2</v>
      </c>
      <c r="AA66" s="1662">
        <f>'3 TEWI'!AH274</f>
        <v>29</v>
      </c>
      <c r="AB66" s="1662"/>
      <c r="AC66" s="1662"/>
      <c r="AD66" s="1662"/>
      <c r="AE66" s="1662"/>
      <c r="AF66" s="1662"/>
      <c r="AG66" s="1662"/>
      <c r="AH66" s="1662"/>
      <c r="AI66" s="1662"/>
      <c r="AJ66" s="1662"/>
      <c r="AK66" s="1662"/>
      <c r="AM66" s="93"/>
      <c r="AS66" s="1663">
        <f>'3 TEWI'!BA274</f>
        <v>29</v>
      </c>
      <c r="AT66" s="1663"/>
      <c r="AU66" s="1663"/>
      <c r="AV66" s="1663"/>
      <c r="AW66" s="1663"/>
      <c r="AX66" s="1663"/>
      <c r="AY66" s="1663"/>
      <c r="AZ66" s="1663"/>
      <c r="BA66" s="1663"/>
      <c r="BB66" s="1663"/>
      <c r="BC66" s="1663"/>
      <c r="BE66" s="93"/>
      <c r="BI66" s="255"/>
      <c r="BK66" s="201"/>
      <c r="BL66" s="201"/>
      <c r="BM66" s="201"/>
      <c r="BN66" s="201"/>
      <c r="BO66" s="201"/>
      <c r="BP66" s="201"/>
      <c r="BQ66" s="201"/>
      <c r="BR66" s="201"/>
      <c r="BS66" s="201"/>
      <c r="BT66" s="201"/>
      <c r="BU66" s="201"/>
      <c r="BV66" s="201"/>
      <c r="BW66" s="201"/>
      <c r="BX66" s="788"/>
      <c r="BY66" s="788"/>
      <c r="BZ66" s="788"/>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row>
    <row r="67" spans="1:140" s="27" customFormat="1" ht="6" customHeight="1" x14ac:dyDescent="0.15">
      <c r="A67" s="201"/>
      <c r="C67" s="254"/>
      <c r="D67" s="55"/>
      <c r="AM67" s="93"/>
      <c r="BE67" s="93"/>
      <c r="BI67" s="255"/>
      <c r="BK67" s="201"/>
      <c r="BL67" s="201"/>
      <c r="BM67" s="201"/>
      <c r="BN67" s="201"/>
      <c r="BO67" s="201"/>
      <c r="BP67" s="201"/>
      <c r="BQ67" s="201"/>
      <c r="BR67" s="201"/>
      <c r="BS67" s="201"/>
      <c r="BT67" s="201"/>
      <c r="BU67" s="201"/>
      <c r="BV67" s="201"/>
      <c r="BW67" s="63"/>
      <c r="BX67" s="63"/>
      <c r="BY67" s="63"/>
      <c r="BZ67" s="63"/>
      <c r="CA67" s="63"/>
      <c r="CB67" s="63"/>
      <c r="CC67" s="63"/>
      <c r="CD67" s="63"/>
      <c r="CE67" s="63"/>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row>
    <row r="68" spans="1:140" s="27" customFormat="1" ht="17" customHeight="1" x14ac:dyDescent="0.15">
      <c r="A68" s="201"/>
      <c r="C68" s="254"/>
      <c r="D68" s="411" t="str">
        <f>X!$C$238</f>
        <v>Spese di manutenzione</v>
      </c>
      <c r="S68" s="27" t="s">
        <v>72</v>
      </c>
      <c r="AA68" s="1614" t="str">
        <f>AA202</f>
        <v>--</v>
      </c>
      <c r="AB68" s="1615"/>
      <c r="AC68" s="1615"/>
      <c r="AD68" s="1615"/>
      <c r="AE68" s="1615"/>
      <c r="AF68" s="1615"/>
      <c r="AG68" s="1615"/>
      <c r="AH68" s="1615"/>
      <c r="AI68" s="1615"/>
      <c r="AJ68" s="1615"/>
      <c r="AK68" s="1615"/>
      <c r="AM68" s="437" t="s">
        <v>266</v>
      </c>
      <c r="AN68" s="437" t="s">
        <v>266</v>
      </c>
      <c r="AO68" s="437" t="s">
        <v>266</v>
      </c>
      <c r="AS68" s="1615" t="str">
        <f>AS202</f>
        <v>--</v>
      </c>
      <c r="AT68" s="1615"/>
      <c r="AU68" s="1615"/>
      <c r="AV68" s="1615"/>
      <c r="AW68" s="1615"/>
      <c r="AX68" s="1615"/>
      <c r="AY68" s="1615"/>
      <c r="AZ68" s="1615"/>
      <c r="BA68" s="1615"/>
      <c r="BB68" s="1615"/>
      <c r="BC68" s="1615"/>
      <c r="BE68" s="93"/>
      <c r="BI68" s="255"/>
      <c r="BK68" s="201"/>
      <c r="BL68" s="201"/>
      <c r="BM68" s="201"/>
      <c r="BN68" s="201"/>
      <c r="BO68" s="201"/>
      <c r="BP68" s="201"/>
      <c r="BQ68" s="201"/>
      <c r="BR68" s="201"/>
      <c r="BS68" s="201"/>
      <c r="BT68" s="201"/>
      <c r="BU68" s="201"/>
      <c r="BV68" s="201"/>
      <c r="BW68" s="788"/>
      <c r="BX68" s="788">
        <f>LEN(CC68)</f>
        <v>98</v>
      </c>
      <c r="BY68" s="788"/>
      <c r="BZ68" s="788"/>
      <c r="CA68" s="201"/>
      <c r="CB68" s="789" t="s">
        <v>419</v>
      </c>
      <c r="CC68" s="201" t="str">
        <f>X!E517</f>
        <v>Es wird die teuerste der drei Variante übernommen (Standard - Präventiv-Wartung oder Vollservice).</v>
      </c>
      <c r="CD68" s="201" t="str">
        <f>X!F517</f>
        <v>Il est repris avec la plus chère des trois variantes (maintenance standard, préventive ou SAV complet)</v>
      </c>
      <c r="CE68" s="201" t="str">
        <f>X!G517</f>
        <v>Si tiene conto della variante più cara delle tre (manutenzione standard o preventivata o pieno servizio).</v>
      </c>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row>
    <row r="69" spans="1:140" s="27" customFormat="1" ht="17" customHeight="1" x14ac:dyDescent="0.15">
      <c r="A69" s="201"/>
      <c r="C69" s="254"/>
      <c r="D69" s="411"/>
      <c r="E69" s="27" t="str">
        <f>X!C396</f>
        <v>Funzionamento dello scambiatore di calore</v>
      </c>
      <c r="S69" s="27" t="s">
        <v>72</v>
      </c>
      <c r="V69" s="437" t="s">
        <v>266</v>
      </c>
      <c r="W69" s="437" t="s">
        <v>266</v>
      </c>
      <c r="X69" s="437" t="s">
        <v>266</v>
      </c>
      <c r="AA69" s="1662" t="str">
        <f>AA33</f>
        <v>--</v>
      </c>
      <c r="AB69" s="1662"/>
      <c r="AC69" s="1662"/>
      <c r="AD69" s="1662"/>
      <c r="AE69" s="1662"/>
      <c r="AF69" s="1662"/>
      <c r="AG69" s="1662"/>
      <c r="AH69" s="1662"/>
      <c r="AI69" s="1662"/>
      <c r="AJ69" s="1662"/>
      <c r="AK69" s="1662"/>
      <c r="AS69" s="1663" t="str">
        <f>AS33</f>
        <v>--</v>
      </c>
      <c r="AT69" s="1663"/>
      <c r="AU69" s="1663"/>
      <c r="AV69" s="1663"/>
      <c r="AW69" s="1663"/>
      <c r="AX69" s="1663"/>
      <c r="AY69" s="1663"/>
      <c r="AZ69" s="1663"/>
      <c r="BA69" s="1663"/>
      <c r="BB69" s="1663"/>
      <c r="BC69" s="1663"/>
      <c r="BE69" s="93"/>
      <c r="BI69" s="255"/>
      <c r="BK69" s="201"/>
      <c r="BL69" s="201"/>
      <c r="BM69" s="201"/>
      <c r="BN69" s="201"/>
      <c r="BO69" s="201"/>
      <c r="BP69" s="201"/>
      <c r="BQ69" s="201"/>
      <c r="BR69" s="201"/>
      <c r="BS69" s="201"/>
      <c r="BT69" s="201"/>
      <c r="BU69" s="201"/>
      <c r="BV69" s="201"/>
      <c r="BW69" s="201"/>
      <c r="BX69" s="788"/>
      <c r="BY69" s="788"/>
      <c r="BZ69" s="788"/>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row>
    <row r="70" spans="1:140" s="27" customFormat="1" ht="17" customHeight="1" x14ac:dyDescent="0.15">
      <c r="A70" s="201"/>
      <c r="C70" s="254"/>
      <c r="D70" s="55"/>
      <c r="E70" s="416" t="str">
        <f>X!$C$156</f>
        <v xml:space="preserve">Costi </v>
      </c>
      <c r="S70" s="27" t="s">
        <v>46</v>
      </c>
      <c r="AA70" s="1657" t="str">
        <f>AA89</f>
        <v>-</v>
      </c>
      <c r="AB70" s="1615"/>
      <c r="AC70" s="1615"/>
      <c r="AD70" s="1615"/>
      <c r="AE70" s="1615"/>
      <c r="AF70" s="1615"/>
      <c r="AG70" s="1615"/>
      <c r="AH70" s="1615"/>
      <c r="AI70" s="1615"/>
      <c r="AJ70" s="1615"/>
      <c r="AK70" s="1615"/>
      <c r="AM70" s="93"/>
      <c r="AS70" s="1657" t="str">
        <f>AS89</f>
        <v>-</v>
      </c>
      <c r="AT70" s="1657"/>
      <c r="AU70" s="1657"/>
      <c r="AV70" s="1657"/>
      <c r="AW70" s="1657"/>
      <c r="AX70" s="1657"/>
      <c r="AY70" s="1657"/>
      <c r="AZ70" s="1657"/>
      <c r="BA70" s="1657"/>
      <c r="BB70" s="1657"/>
      <c r="BC70" s="1657"/>
      <c r="BE70" s="93"/>
      <c r="BI70" s="255"/>
      <c r="BK70" s="201"/>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201"/>
      <c r="ED70" s="201"/>
      <c r="EE70" s="201"/>
      <c r="EF70" s="201"/>
      <c r="EG70" s="201"/>
      <c r="EH70" s="201"/>
      <c r="EI70" s="201"/>
      <c r="EJ70" s="201"/>
    </row>
    <row r="71" spans="1:140" s="27" customFormat="1" ht="17" customHeight="1" x14ac:dyDescent="0.15">
      <c r="A71" s="201"/>
      <c r="C71" s="254"/>
      <c r="D71" s="55"/>
      <c r="E71" s="27" t="s">
        <v>292</v>
      </c>
      <c r="F71" s="416" t="str">
        <f>X!$C$158</f>
        <v>Costi preventivo-manutenzione senza materiali</v>
      </c>
      <c r="S71" s="27" t="s">
        <v>46</v>
      </c>
      <c r="AA71" s="1687">
        <f>AA43</f>
        <v>0</v>
      </c>
      <c r="AB71" s="1688"/>
      <c r="AC71" s="1688"/>
      <c r="AD71" s="1688"/>
      <c r="AE71" s="1688"/>
      <c r="AF71" s="1688"/>
      <c r="AG71" s="49"/>
      <c r="AH71" s="49"/>
      <c r="AI71" s="49"/>
      <c r="AJ71" s="49"/>
      <c r="AK71" s="49"/>
      <c r="AM71" s="93"/>
      <c r="AS71" s="1687">
        <f>AS43</f>
        <v>0</v>
      </c>
      <c r="AT71" s="1688"/>
      <c r="AU71" s="1688"/>
      <c r="AV71" s="1688"/>
      <c r="AW71" s="1688"/>
      <c r="AX71" s="1688"/>
      <c r="AY71" s="259"/>
      <c r="AZ71" s="259"/>
      <c r="BA71" s="259"/>
      <c r="BB71" s="259"/>
      <c r="BC71" s="259"/>
      <c r="BE71" s="93"/>
      <c r="BI71" s="255"/>
      <c r="BK71" s="201"/>
      <c r="BL71" s="201"/>
      <c r="BM71" s="201"/>
      <c r="BN71" s="201"/>
      <c r="BO71" s="201"/>
      <c r="BP71" s="201"/>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c r="DU71" s="201"/>
      <c r="DV71" s="201"/>
      <c r="DW71" s="201"/>
      <c r="DX71" s="201"/>
      <c r="DY71" s="201"/>
      <c r="DZ71" s="201"/>
      <c r="EA71" s="201"/>
      <c r="EB71" s="201"/>
      <c r="EC71" s="201"/>
      <c r="ED71" s="201"/>
      <c r="EE71" s="201"/>
      <c r="EF71" s="201"/>
      <c r="EG71" s="201"/>
      <c r="EH71" s="201"/>
      <c r="EI71" s="201"/>
      <c r="EJ71" s="201"/>
    </row>
    <row r="72" spans="1:140" s="27" customFormat="1" ht="17" customHeight="1" x14ac:dyDescent="0.15">
      <c r="A72" s="201"/>
      <c r="C72" s="254"/>
      <c r="D72" s="55"/>
      <c r="E72" s="27" t="s">
        <v>293</v>
      </c>
      <c r="F72" s="416" t="str">
        <f>X!$C$178</f>
        <v>Materiale (arrotondato)</v>
      </c>
      <c r="S72" s="27" t="s">
        <v>46</v>
      </c>
      <c r="AA72" s="1687" t="e">
        <f>AA70-AA71</f>
        <v>#VALUE!</v>
      </c>
      <c r="AB72" s="1688"/>
      <c r="AC72" s="1688"/>
      <c r="AD72" s="1688"/>
      <c r="AE72" s="1688"/>
      <c r="AF72" s="1688"/>
      <c r="AG72" s="49"/>
      <c r="AH72" s="49"/>
      <c r="AI72" s="49"/>
      <c r="AJ72" s="49"/>
      <c r="AK72" s="49"/>
      <c r="AM72" s="93"/>
      <c r="AS72" s="1687" t="e">
        <f>AS70-AS71</f>
        <v>#VALUE!</v>
      </c>
      <c r="AT72" s="1688"/>
      <c r="AU72" s="1688"/>
      <c r="AV72" s="1688"/>
      <c r="AW72" s="1688"/>
      <c r="AX72" s="1688"/>
      <c r="AY72" s="259"/>
      <c r="AZ72" s="259"/>
      <c r="BA72" s="259"/>
      <c r="BB72" s="259"/>
      <c r="BC72" s="259"/>
      <c r="BE72" s="93"/>
      <c r="BI72" s="255"/>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row>
    <row r="73" spans="1:140" s="27" customFormat="1" ht="6" customHeight="1" x14ac:dyDescent="0.15">
      <c r="A73" s="201"/>
      <c r="C73" s="254"/>
      <c r="D73" s="55"/>
      <c r="AM73" s="93"/>
      <c r="BE73" s="93"/>
      <c r="BI73" s="255"/>
      <c r="BK73" s="201"/>
      <c r="BL73" s="201"/>
      <c r="BM73" s="201"/>
      <c r="BN73" s="201"/>
      <c r="BO73" s="201"/>
      <c r="BP73" s="201"/>
      <c r="BQ73" s="201"/>
      <c r="BR73" s="201"/>
      <c r="BS73" s="201"/>
      <c r="BT73" s="201"/>
      <c r="BU73" s="201"/>
      <c r="BV73" s="201"/>
      <c r="BW73" s="63"/>
      <c r="BX73" s="63"/>
      <c r="BY73" s="63"/>
      <c r="BZ73" s="63"/>
      <c r="CA73" s="63"/>
      <c r="CB73" s="63"/>
      <c r="CC73" s="63"/>
      <c r="CD73" s="63"/>
      <c r="CE73" s="63"/>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row>
    <row r="74" spans="1:140" s="27" customFormat="1" ht="17" customHeight="1" x14ac:dyDescent="0.15">
      <c r="A74" s="201"/>
      <c r="C74" s="254"/>
      <c r="D74" s="416" t="str">
        <f>AH218</f>
        <v/>
      </c>
      <c r="E74" s="416"/>
      <c r="F74" s="416"/>
      <c r="G74" s="416"/>
      <c r="H74" s="416"/>
      <c r="I74" s="416"/>
      <c r="J74" s="416"/>
      <c r="K74" s="416"/>
      <c r="L74" s="416"/>
      <c r="M74" s="416"/>
      <c r="N74" s="416"/>
      <c r="O74" s="416"/>
      <c r="P74" s="416"/>
      <c r="Q74" s="416"/>
      <c r="S74" s="27" t="s">
        <v>211</v>
      </c>
      <c r="AA74" s="1690">
        <f>AN218</f>
        <v>0</v>
      </c>
      <c r="AB74" s="1690"/>
      <c r="AC74" s="1690"/>
      <c r="AD74" s="1690"/>
      <c r="AE74" s="1690"/>
      <c r="AF74" s="1690"/>
      <c r="AG74" s="1690"/>
      <c r="AH74" s="1690"/>
      <c r="AI74" s="1690"/>
      <c r="AJ74" s="1690"/>
      <c r="AK74" s="1690"/>
      <c r="AM74" s="93"/>
      <c r="AS74" s="1653">
        <f>AA74</f>
        <v>0</v>
      </c>
      <c r="AT74" s="1653"/>
      <c r="AU74" s="1653"/>
      <c r="AV74" s="1653"/>
      <c r="AW74" s="1653"/>
      <c r="AX74" s="1653"/>
      <c r="AY74" s="1653"/>
      <c r="AZ74" s="1653"/>
      <c r="BA74" s="1653"/>
      <c r="BB74" s="1653"/>
      <c r="BC74" s="1653"/>
      <c r="BE74" s="93"/>
      <c r="BI74" s="255"/>
      <c r="BK74" s="201"/>
      <c r="BL74" s="201"/>
      <c r="BM74" s="201"/>
      <c r="BN74" s="201"/>
      <c r="BO74" s="781">
        <v>1</v>
      </c>
      <c r="BP74" s="201"/>
      <c r="BQ74" s="201"/>
      <c r="BR74" s="201" t="s">
        <v>1002</v>
      </c>
      <c r="BS74" s="201"/>
      <c r="BT74" s="201"/>
      <c r="BU74" s="201"/>
      <c r="BV74" s="201"/>
      <c r="BW74" s="201"/>
      <c r="BX74" s="788"/>
      <c r="BY74" s="788"/>
      <c r="BZ74" s="788"/>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row>
    <row r="75" spans="1:140" s="27" customFormat="1" ht="17" customHeight="1" x14ac:dyDescent="0.15">
      <c r="A75" s="201"/>
      <c r="C75" s="254"/>
      <c r="D75" s="55"/>
      <c r="AA75" s="135"/>
      <c r="AB75" s="259"/>
      <c r="AC75" s="259"/>
      <c r="AD75" s="259"/>
      <c r="AE75" s="259"/>
      <c r="AF75" s="259"/>
      <c r="AG75" s="259"/>
      <c r="AH75" s="259"/>
      <c r="AI75" s="259"/>
      <c r="AJ75" s="259"/>
      <c r="AK75" s="259"/>
      <c r="AM75" s="93"/>
      <c r="AS75" s="135"/>
      <c r="AT75" s="259"/>
      <c r="AU75" s="259"/>
      <c r="AV75" s="259"/>
      <c r="AW75" s="259"/>
      <c r="AX75" s="259"/>
      <c r="AY75" s="259"/>
      <c r="AZ75" s="259"/>
      <c r="BA75" s="259"/>
      <c r="BB75" s="259"/>
      <c r="BC75" s="259"/>
      <c r="BE75" s="93"/>
      <c r="BI75" s="255"/>
      <c r="BK75" s="201"/>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row>
    <row r="76" spans="1:140" s="27" customFormat="1" ht="17" customHeight="1" x14ac:dyDescent="0.15">
      <c r="A76" s="201"/>
      <c r="C76" s="254"/>
      <c r="D76" s="429" t="str">
        <f>X!$C$134</f>
        <v>Costi annui</v>
      </c>
      <c r="AA76" s="135"/>
      <c r="AB76" s="259"/>
      <c r="AC76" s="259"/>
      <c r="AD76" s="259"/>
      <c r="AE76" s="259"/>
      <c r="AF76" s="259"/>
      <c r="AG76" s="259"/>
      <c r="AH76" s="259"/>
      <c r="AI76" s="259"/>
      <c r="AJ76" s="259"/>
      <c r="AK76" s="259"/>
      <c r="AM76" s="93"/>
      <c r="AS76" s="135"/>
      <c r="AT76" s="259"/>
      <c r="AU76" s="259"/>
      <c r="AV76" s="259"/>
      <c r="AW76" s="259"/>
      <c r="AX76" s="259"/>
      <c r="AY76" s="259"/>
      <c r="AZ76" s="259"/>
      <c r="BA76" s="259"/>
      <c r="BB76" s="259"/>
      <c r="BC76" s="259"/>
      <c r="BE76" s="93"/>
      <c r="BI76" s="255"/>
      <c r="BK76" s="201"/>
      <c r="BL76" s="201"/>
      <c r="BM76" s="201"/>
      <c r="BN76" s="201"/>
      <c r="BO76" s="201"/>
      <c r="BP76" s="201"/>
      <c r="BQ76" s="201"/>
      <c r="BR76" s="201"/>
      <c r="BS76" s="201"/>
      <c r="BT76" s="201"/>
      <c r="BU76" s="201"/>
      <c r="BV76" s="201"/>
      <c r="BW76" s="201"/>
      <c r="BX76" s="788"/>
      <c r="BY76" s="788"/>
      <c r="BZ76" s="788"/>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row>
    <row r="77" spans="1:140" ht="10" customHeight="1" x14ac:dyDescent="0.15">
      <c r="C77" s="249"/>
      <c r="AM77" s="71"/>
      <c r="BE77" s="71"/>
      <c r="BI77" s="250"/>
      <c r="BW77" s="201"/>
      <c r="BX77" s="201"/>
      <c r="BY77" s="201"/>
      <c r="BZ77" s="201"/>
      <c r="CA77" s="201"/>
      <c r="CB77" s="201"/>
      <c r="CC77" s="201"/>
      <c r="CD77" s="201"/>
      <c r="CE77" s="201"/>
    </row>
    <row r="78" spans="1:140" ht="17" customHeight="1" x14ac:dyDescent="0.15">
      <c r="C78" s="249"/>
      <c r="D78" s="364">
        <v>2.1</v>
      </c>
      <c r="E78" s="399" t="str">
        <f>X!$C$135</f>
        <v>Costi annui (liv. economico)</v>
      </c>
      <c r="AM78" s="71"/>
      <c r="BE78" s="71"/>
      <c r="BI78" s="250"/>
      <c r="BW78" s="201"/>
      <c r="BX78" s="201"/>
      <c r="BY78" s="201"/>
      <c r="BZ78" s="201"/>
      <c r="CA78" s="201"/>
      <c r="CB78" s="201"/>
      <c r="CC78" s="201"/>
      <c r="CD78" s="201"/>
      <c r="CE78" s="201"/>
    </row>
    <row r="79" spans="1:140" ht="17" hidden="1" customHeight="1" outlineLevel="1" x14ac:dyDescent="0.15">
      <c r="C79" s="249"/>
      <c r="E79" s="902"/>
      <c r="F79" t="s">
        <v>208</v>
      </c>
      <c r="S79" t="s">
        <v>46</v>
      </c>
      <c r="AA79" s="1614">
        <f>IF(AA62=0,0,AA37/AA62)</f>
        <v>0</v>
      </c>
      <c r="AB79" s="1614"/>
      <c r="AC79" s="1614"/>
      <c r="AD79" s="1614"/>
      <c r="AE79" s="1614"/>
      <c r="AF79" s="1614"/>
      <c r="AG79" s="1614"/>
      <c r="AH79" s="1614"/>
      <c r="AI79" s="1614"/>
      <c r="AJ79" s="1614"/>
      <c r="AK79" s="1614"/>
      <c r="AM79" s="71"/>
      <c r="AS79" s="1614">
        <f>IF(AS62=0,0,AS37/AS62)</f>
        <v>0</v>
      </c>
      <c r="AT79" s="1614"/>
      <c r="AU79" s="1614"/>
      <c r="AV79" s="1614"/>
      <c r="AW79" s="1614"/>
      <c r="AX79" s="1614"/>
      <c r="AY79" s="1614"/>
      <c r="AZ79" s="1614"/>
      <c r="BA79" s="1614"/>
      <c r="BB79" s="1614"/>
      <c r="BC79" s="1614"/>
      <c r="BE79" s="71"/>
      <c r="BI79" s="250"/>
      <c r="BW79" s="201"/>
      <c r="BX79" s="201"/>
      <c r="BY79" s="201"/>
      <c r="BZ79" s="201"/>
      <c r="CA79" s="201"/>
      <c r="CB79" s="201"/>
      <c r="CC79" s="201"/>
      <c r="CD79" s="201"/>
      <c r="CE79" s="201"/>
    </row>
    <row r="80" spans="1:140" ht="17" hidden="1" customHeight="1" outlineLevel="1" x14ac:dyDescent="0.15">
      <c r="C80" s="249"/>
      <c r="E80" s="902"/>
      <c r="F80" t="s">
        <v>214</v>
      </c>
      <c r="AA80" s="1653">
        <f>IF(AA79&lt;10000,-2,-3)</f>
        <v>-2</v>
      </c>
      <c r="AB80" s="1653"/>
      <c r="AC80" s="1653"/>
      <c r="AD80" s="1653"/>
      <c r="AE80" s="1653"/>
      <c r="AF80" s="1653"/>
      <c r="AG80" s="1653"/>
      <c r="AH80" s="1653"/>
      <c r="AI80" s="1653"/>
      <c r="AJ80" s="1653"/>
      <c r="AK80" s="1653"/>
      <c r="AM80" s="71"/>
      <c r="AS80" s="1653">
        <f>IF(AS79&lt;10000,-2,-3)</f>
        <v>-2</v>
      </c>
      <c r="AT80" s="1653"/>
      <c r="AU80" s="1653"/>
      <c r="AV80" s="1653"/>
      <c r="AW80" s="1653"/>
      <c r="AX80" s="1653"/>
      <c r="AY80" s="1653"/>
      <c r="AZ80" s="1653"/>
      <c r="BA80" s="1653"/>
      <c r="BB80" s="1653"/>
      <c r="BC80" s="1653"/>
      <c r="BE80" s="71"/>
      <c r="BI80" s="250"/>
      <c r="BW80" s="201"/>
      <c r="BX80" s="201"/>
      <c r="BY80" s="201"/>
      <c r="BZ80" s="201"/>
      <c r="CA80" s="201"/>
      <c r="CB80" s="201"/>
      <c r="CC80" s="201"/>
      <c r="CD80" s="201"/>
      <c r="CE80" s="201"/>
    </row>
    <row r="81" spans="1:140" s="27" customFormat="1" ht="17" hidden="1" customHeight="1" outlineLevel="1" x14ac:dyDescent="0.15">
      <c r="A81" s="201"/>
      <c r="C81" s="254"/>
      <c r="D81" s="55"/>
      <c r="E81" s="771"/>
      <c r="F81" s="120" t="s">
        <v>1305</v>
      </c>
      <c r="AA81" s="1653">
        <f>BN81</f>
        <v>0</v>
      </c>
      <c r="AB81" s="1653"/>
      <c r="AC81" s="1653"/>
      <c r="AD81" s="1653"/>
      <c r="AE81" s="1653"/>
      <c r="AF81" s="1653"/>
      <c r="AG81" s="1653"/>
      <c r="AH81" s="1653"/>
      <c r="AI81" s="1653"/>
      <c r="AJ81" s="1653"/>
      <c r="AK81" s="1653"/>
      <c r="AM81" s="93"/>
      <c r="AS81" s="1653">
        <f>BO81</f>
        <v>0</v>
      </c>
      <c r="AT81" s="1653"/>
      <c r="AU81" s="1653"/>
      <c r="AV81" s="1653"/>
      <c r="AW81" s="1653"/>
      <c r="AX81" s="1653"/>
      <c r="AY81" s="1653"/>
      <c r="AZ81" s="1653"/>
      <c r="BA81" s="1653"/>
      <c r="BB81" s="1653"/>
      <c r="BC81" s="1653"/>
      <c r="BE81" s="93"/>
      <c r="BI81" s="255"/>
      <c r="BK81" s="201"/>
      <c r="BL81" s="201"/>
      <c r="BM81" s="63"/>
      <c r="BN81" s="201">
        <f>IF(AA$79*AA$86*AA$92=0,0,1)</f>
        <v>0</v>
      </c>
      <c r="BO81" s="201">
        <f>IF(AS$79*AS$86*AS$92=0,0,1)</f>
        <v>0</v>
      </c>
      <c r="BP81" s="201"/>
      <c r="BQ81" s="201"/>
      <c r="BR81" s="201" t="s">
        <v>1304</v>
      </c>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row>
    <row r="82" spans="1:140" s="27" customFormat="1" ht="17" customHeight="1" collapsed="1" x14ac:dyDescent="0.15">
      <c r="A82" s="201"/>
      <c r="C82" s="254"/>
      <c r="D82" s="55"/>
      <c r="E82" s="416" t="str">
        <f>X!$C$128</f>
        <v>Spese d'investimento</v>
      </c>
      <c r="S82" s="27" t="s">
        <v>46</v>
      </c>
      <c r="AA82" s="1657" t="str">
        <f>IF(AA81=1,ROUND(AA79,AA80),"-")</f>
        <v>-</v>
      </c>
      <c r="AB82" s="1657"/>
      <c r="AC82" s="1657"/>
      <c r="AD82" s="1657"/>
      <c r="AE82" s="1657"/>
      <c r="AF82" s="1657"/>
      <c r="AG82" s="1657"/>
      <c r="AH82" s="1657"/>
      <c r="AI82" s="1657"/>
      <c r="AJ82" s="1657"/>
      <c r="AK82" s="1657"/>
      <c r="AM82" s="93"/>
      <c r="AS82" s="1657" t="str">
        <f>IF(AS81=1,ROUND(AS79,AS80),"-")</f>
        <v>-</v>
      </c>
      <c r="AT82" s="1657"/>
      <c r="AU82" s="1657"/>
      <c r="AV82" s="1657"/>
      <c r="AW82" s="1657"/>
      <c r="AX82" s="1657"/>
      <c r="AY82" s="1657"/>
      <c r="AZ82" s="1657"/>
      <c r="BA82" s="1657"/>
      <c r="BB82" s="1657"/>
      <c r="BC82" s="1657"/>
      <c r="BE82" s="93"/>
      <c r="BI82" s="255"/>
      <c r="BK82" s="201"/>
      <c r="BL82" s="201"/>
      <c r="BM82" s="63"/>
      <c r="BN82" s="63"/>
      <c r="BO82" s="201"/>
      <c r="BP82" s="201"/>
      <c r="BQ82" s="201"/>
      <c r="BR82" s="201" t="s">
        <v>1303</v>
      </c>
      <c r="BS82" s="201"/>
      <c r="BT82" s="201"/>
      <c r="BU82" s="201"/>
      <c r="BV82" s="201"/>
      <c r="BW82" s="216"/>
      <c r="BX82" s="216"/>
      <c r="BY82" s="216"/>
      <c r="BZ82" s="216"/>
      <c r="CA82" s="216"/>
      <c r="CB82" s="216"/>
      <c r="CC82" s="216"/>
      <c r="CD82" s="216"/>
      <c r="CE82" s="216"/>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row>
    <row r="83" spans="1:140" s="27" customFormat="1" ht="17" hidden="1" customHeight="1" outlineLevel="1" x14ac:dyDescent="0.15">
      <c r="A83" s="201"/>
      <c r="C83" s="254"/>
      <c r="D83" s="55"/>
      <c r="E83" s="771"/>
      <c r="AA83" s="314"/>
      <c r="AB83" s="314"/>
      <c r="AC83" s="314"/>
      <c r="AD83" s="314"/>
      <c r="AE83" s="314"/>
      <c r="AF83" s="314"/>
      <c r="AG83" s="314"/>
      <c r="AH83" s="314"/>
      <c r="AI83" s="314"/>
      <c r="AJ83" s="314"/>
      <c r="AK83" s="314"/>
      <c r="AM83" s="93"/>
      <c r="AS83" s="1657"/>
      <c r="AT83" s="1657"/>
      <c r="AU83" s="1657"/>
      <c r="AV83" s="1657"/>
      <c r="AW83" s="1657"/>
      <c r="AX83" s="1657"/>
      <c r="AY83" s="1657"/>
      <c r="AZ83" s="1657"/>
      <c r="BA83" s="1657"/>
      <c r="BB83" s="1657"/>
      <c r="BC83" s="1657"/>
      <c r="BE83" s="93"/>
      <c r="BI83" s="255"/>
      <c r="BK83" s="201"/>
      <c r="BL83" s="201"/>
      <c r="BM83" s="63"/>
      <c r="BN83" s="63"/>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row>
    <row r="84" spans="1:140" s="27" customFormat="1" ht="17" hidden="1" customHeight="1" outlineLevel="1" x14ac:dyDescent="0.15">
      <c r="A84" s="201"/>
      <c r="C84" s="254"/>
      <c r="D84" s="55"/>
      <c r="E84" s="1125" t="str">
        <f>D41</f>
        <v>Spese di manutenzione (Inserimento facoltativo)</v>
      </c>
      <c r="AA84" s="349"/>
      <c r="AB84" s="349"/>
      <c r="AC84" s="349"/>
      <c r="AD84" s="349"/>
      <c r="AE84" s="349"/>
      <c r="AF84" s="349"/>
      <c r="AG84" s="349"/>
      <c r="AH84" s="349"/>
      <c r="AI84" s="349"/>
      <c r="AJ84" s="349"/>
      <c r="AK84" s="349"/>
      <c r="AM84" s="93"/>
      <c r="AS84" s="1657"/>
      <c r="AT84" s="1657"/>
      <c r="AU84" s="1657"/>
      <c r="AV84" s="1657"/>
      <c r="AW84" s="1657"/>
      <c r="AX84" s="1657"/>
      <c r="AY84" s="1657"/>
      <c r="AZ84" s="1657"/>
      <c r="BA84" s="1657"/>
      <c r="BB84" s="1657"/>
      <c r="BC84" s="1657"/>
      <c r="BE84" s="93"/>
      <c r="BI84" s="255"/>
      <c r="BK84" s="201"/>
      <c r="BL84" s="201"/>
      <c r="BM84" s="63"/>
      <c r="BN84" s="63"/>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201"/>
      <c r="ED84" s="201"/>
      <c r="EE84" s="201"/>
      <c r="EF84" s="201"/>
      <c r="EG84" s="201"/>
      <c r="EH84" s="201"/>
      <c r="EI84" s="201"/>
      <c r="EJ84" s="201"/>
    </row>
    <row r="85" spans="1:140" s="27" customFormat="1" ht="7" hidden="1" customHeight="1" outlineLevel="1" x14ac:dyDescent="0.15">
      <c r="A85" s="201"/>
      <c r="C85" s="254"/>
      <c r="D85" s="55"/>
      <c r="E85" s="771"/>
      <c r="AA85" s="314"/>
      <c r="AB85" s="314"/>
      <c r="AC85" s="314"/>
      <c r="AD85" s="314"/>
      <c r="AE85" s="314"/>
      <c r="AF85" s="314"/>
      <c r="AG85" s="314"/>
      <c r="AH85" s="314"/>
      <c r="AI85" s="314"/>
      <c r="AJ85" s="314"/>
      <c r="AK85" s="314"/>
      <c r="AM85" s="93"/>
      <c r="AS85" s="314"/>
      <c r="AT85" s="314"/>
      <c r="AU85" s="314"/>
      <c r="AV85" s="314"/>
      <c r="AW85" s="314"/>
      <c r="AX85" s="314"/>
      <c r="AY85" s="314"/>
      <c r="AZ85" s="314"/>
      <c r="BA85" s="314"/>
      <c r="BB85" s="314"/>
      <c r="BC85" s="314"/>
      <c r="BE85" s="93"/>
      <c r="BI85" s="255"/>
      <c r="BK85" s="201"/>
      <c r="BL85" s="201"/>
      <c r="BM85" s="63"/>
      <c r="BN85" s="63"/>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row>
    <row r="86" spans="1:140" s="27" customFormat="1" ht="17" hidden="1" customHeight="1" outlineLevel="1" x14ac:dyDescent="0.15">
      <c r="A86" s="201"/>
      <c r="C86" s="254"/>
      <c r="D86" s="55"/>
      <c r="E86" s="771"/>
      <c r="F86" s="27" t="s">
        <v>286</v>
      </c>
      <c r="S86" s="27" t="s">
        <v>46</v>
      </c>
      <c r="AA86" s="1657">
        <f>MAX(AA183,AA186,AA192)</f>
        <v>0</v>
      </c>
      <c r="AB86" s="1657"/>
      <c r="AC86" s="1657"/>
      <c r="AD86" s="1657"/>
      <c r="AE86" s="1657"/>
      <c r="AF86" s="1657"/>
      <c r="AG86" s="1657"/>
      <c r="AH86" s="1657"/>
      <c r="AI86" s="1657"/>
      <c r="AJ86" s="1657"/>
      <c r="AK86" s="1657"/>
      <c r="AM86" s="93"/>
      <c r="AS86" s="1657">
        <f>MAX(AS183,AS186,AS192)</f>
        <v>0</v>
      </c>
      <c r="AT86" s="1657"/>
      <c r="AU86" s="1657"/>
      <c r="AV86" s="1657"/>
      <c r="AW86" s="1657"/>
      <c r="AX86" s="1657"/>
      <c r="AY86" s="1657"/>
      <c r="AZ86" s="1657"/>
      <c r="BA86" s="1657"/>
      <c r="BB86" s="1657"/>
      <c r="BC86" s="1657"/>
      <c r="BE86" s="93"/>
      <c r="BI86" s="255"/>
      <c r="BK86" s="201"/>
      <c r="BL86" s="201"/>
      <c r="BM86" s="63"/>
      <c r="BN86" s="63"/>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row>
    <row r="87" spans="1:140" s="27" customFormat="1" ht="17" hidden="1" customHeight="1" outlineLevel="1" x14ac:dyDescent="0.15">
      <c r="A87" s="201"/>
      <c r="C87" s="254"/>
      <c r="D87" s="55"/>
      <c r="E87" s="771"/>
      <c r="F87" s="27" t="s">
        <v>214</v>
      </c>
      <c r="AA87" s="1653">
        <f>IF(AA86&lt;10000,-2,-3)</f>
        <v>-2</v>
      </c>
      <c r="AB87" s="1653"/>
      <c r="AC87" s="1653"/>
      <c r="AD87" s="1653"/>
      <c r="AE87" s="1653"/>
      <c r="AF87" s="1653"/>
      <c r="AG87" s="1653"/>
      <c r="AH87" s="1653"/>
      <c r="AI87" s="1653"/>
      <c r="AJ87" s="1653"/>
      <c r="AK87" s="1653"/>
      <c r="AM87" s="93"/>
      <c r="AS87" s="1653">
        <f>IF(AS86&lt;10000,-2,-3)</f>
        <v>-2</v>
      </c>
      <c r="AT87" s="1653"/>
      <c r="AU87" s="1653"/>
      <c r="AV87" s="1653"/>
      <c r="AW87" s="1653"/>
      <c r="AX87" s="1653"/>
      <c r="AY87" s="1653"/>
      <c r="AZ87" s="1653"/>
      <c r="BA87" s="1653"/>
      <c r="BB87" s="1653"/>
      <c r="BC87" s="1653"/>
      <c r="BE87" s="93"/>
      <c r="BI87" s="255"/>
      <c r="BK87" s="201"/>
      <c r="BL87" s="201"/>
      <c r="BM87" s="63"/>
      <c r="BN87" s="63"/>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row>
    <row r="88" spans="1:140" s="27" customFormat="1" ht="17" hidden="1" customHeight="1" outlineLevel="1" x14ac:dyDescent="0.15">
      <c r="A88" s="201"/>
      <c r="C88" s="254"/>
      <c r="D88" s="55"/>
      <c r="E88" s="771"/>
      <c r="F88" s="120" t="s">
        <v>1305</v>
      </c>
      <c r="AA88" s="1653">
        <f>BN88</f>
        <v>0</v>
      </c>
      <c r="AB88" s="1653"/>
      <c r="AC88" s="1653"/>
      <c r="AD88" s="1653"/>
      <c r="AE88" s="1653"/>
      <c r="AF88" s="1653"/>
      <c r="AG88" s="1653"/>
      <c r="AH88" s="1653"/>
      <c r="AI88" s="1653"/>
      <c r="AJ88" s="1653"/>
      <c r="AK88" s="1653"/>
      <c r="AM88" s="93"/>
      <c r="AS88" s="1653">
        <f>BO88</f>
        <v>0</v>
      </c>
      <c r="AT88" s="1653"/>
      <c r="AU88" s="1653"/>
      <c r="AV88" s="1653"/>
      <c r="AW88" s="1653"/>
      <c r="AX88" s="1653"/>
      <c r="AY88" s="1653"/>
      <c r="AZ88" s="1653"/>
      <c r="BA88" s="1653"/>
      <c r="BB88" s="1653"/>
      <c r="BC88" s="1653"/>
      <c r="BE88" s="93"/>
      <c r="BI88" s="255"/>
      <c r="BK88" s="201"/>
      <c r="BL88" s="201"/>
      <c r="BM88" s="63"/>
      <c r="BN88" s="201">
        <f>IF(AA$79*AA$86*AA$92=0,0,1)</f>
        <v>0</v>
      </c>
      <c r="BO88" s="201">
        <f>IF(AS$79*AS$86*AS$92=0,0,1)</f>
        <v>0</v>
      </c>
      <c r="BP88" s="201"/>
      <c r="BQ88" s="201"/>
      <c r="BR88" s="201" t="s">
        <v>1304</v>
      </c>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row>
    <row r="89" spans="1:140" s="27" customFormat="1" ht="17" customHeight="1" collapsed="1" x14ac:dyDescent="0.15">
      <c r="A89" s="201"/>
      <c r="C89" s="254"/>
      <c r="D89" s="55"/>
      <c r="E89" s="416" t="str">
        <f>X!$C$237</f>
        <v>Spese di manutenzione</v>
      </c>
      <c r="S89" s="27" t="s">
        <v>46</v>
      </c>
      <c r="AA89" s="1657" t="str">
        <f>IF(AA88=1,ROUND(AA86,AA87),"-")</f>
        <v>-</v>
      </c>
      <c r="AB89" s="1657"/>
      <c r="AC89" s="1657"/>
      <c r="AD89" s="1657"/>
      <c r="AE89" s="1657"/>
      <c r="AF89" s="1657"/>
      <c r="AG89" s="1657"/>
      <c r="AH89" s="1657"/>
      <c r="AI89" s="1657"/>
      <c r="AJ89" s="1657"/>
      <c r="AK89" s="1657"/>
      <c r="AM89" s="93"/>
      <c r="AS89" s="1657" t="str">
        <f>IF(AS88=1,ROUND(AS86,AS87),"-")</f>
        <v>-</v>
      </c>
      <c r="AT89" s="1657"/>
      <c r="AU89" s="1657"/>
      <c r="AV89" s="1657"/>
      <c r="AW89" s="1657"/>
      <c r="AX89" s="1657"/>
      <c r="AY89" s="1657"/>
      <c r="AZ89" s="1657"/>
      <c r="BA89" s="1657"/>
      <c r="BB89" s="1657"/>
      <c r="BC89" s="1657"/>
      <c r="BE89" s="93"/>
      <c r="BI89" s="255"/>
      <c r="BK89" s="201"/>
      <c r="BL89" s="201"/>
      <c r="BM89" s="63"/>
      <c r="BN89" s="63"/>
      <c r="BO89" s="201"/>
      <c r="BP89" s="201"/>
      <c r="BQ89" s="201"/>
      <c r="BR89" s="201" t="s">
        <v>1303</v>
      </c>
      <c r="BS89" s="201"/>
      <c r="BT89" s="201"/>
      <c r="BU89" s="201"/>
      <c r="BV89" s="201"/>
      <c r="BW89" s="201"/>
      <c r="BX89" s="788"/>
      <c r="BY89" s="788"/>
      <c r="BZ89" s="788"/>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row>
    <row r="90" spans="1:140" s="27" customFormat="1" ht="17" hidden="1" customHeight="1" outlineLevel="1" x14ac:dyDescent="0.15">
      <c r="A90" s="201"/>
      <c r="C90" s="254"/>
      <c r="D90" s="55"/>
      <c r="E90" s="771" t="s">
        <v>287</v>
      </c>
      <c r="S90" s="27" t="s">
        <v>72</v>
      </c>
      <c r="AA90" s="1657" t="str">
        <f>IF(AA86=AA192,E70,IF(AA86=AA186,F45,F183))</f>
        <v xml:space="preserve">Costi </v>
      </c>
      <c r="AB90" s="1657"/>
      <c r="AC90" s="1657"/>
      <c r="AD90" s="1657"/>
      <c r="AE90" s="1657"/>
      <c r="AF90" s="1657"/>
      <c r="AG90" s="1657"/>
      <c r="AH90" s="1657"/>
      <c r="AI90" s="1657"/>
      <c r="AJ90" s="1657"/>
      <c r="AK90" s="1657"/>
      <c r="AM90" s="93"/>
      <c r="AS90" s="1664">
        <f>IF(AS87&gt;0,ROUND(AS87,AS89),0)</f>
        <v>0</v>
      </c>
      <c r="AT90" s="1664"/>
      <c r="AU90" s="1664"/>
      <c r="AV90" s="1664"/>
      <c r="AW90" s="1664"/>
      <c r="AX90" s="1664"/>
      <c r="AY90" s="1664"/>
      <c r="AZ90" s="1664"/>
      <c r="BA90" s="1664"/>
      <c r="BB90" s="1664"/>
      <c r="BC90" s="1664"/>
      <c r="BE90" s="93"/>
      <c r="BI90" s="255"/>
      <c r="BK90" s="201"/>
      <c r="BL90" s="201"/>
      <c r="BM90" s="63"/>
      <c r="BN90" s="63"/>
      <c r="BO90" s="201"/>
      <c r="BP90" s="201"/>
      <c r="BQ90" s="201"/>
      <c r="BR90" s="201"/>
      <c r="BS90" s="201"/>
      <c r="BT90" s="201"/>
      <c r="BU90" s="201"/>
      <c r="BV90" s="201"/>
      <c r="BW90" s="201"/>
      <c r="BX90" s="201"/>
      <c r="BY90" s="201"/>
      <c r="BZ90" s="201"/>
      <c r="CA90" s="201"/>
      <c r="CB90" s="201"/>
      <c r="CC90" s="201"/>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row>
    <row r="91" spans="1:140" s="27" customFormat="1" ht="17" hidden="1" customHeight="1" outlineLevel="1" x14ac:dyDescent="0.15">
      <c r="A91" s="201"/>
      <c r="C91" s="254"/>
      <c r="D91" s="55"/>
      <c r="E91" s="771"/>
      <c r="AA91" s="314"/>
      <c r="AB91" s="314"/>
      <c r="AC91" s="314"/>
      <c r="AD91" s="314"/>
      <c r="AE91" s="314"/>
      <c r="AF91" s="314"/>
      <c r="AG91" s="314"/>
      <c r="AH91" s="314"/>
      <c r="AI91" s="314"/>
      <c r="AJ91" s="314"/>
      <c r="AK91" s="314"/>
      <c r="AM91" s="93"/>
      <c r="AS91" s="1657"/>
      <c r="AT91" s="1657"/>
      <c r="AU91" s="1657"/>
      <c r="AV91" s="1657"/>
      <c r="AW91" s="1657"/>
      <c r="AX91" s="1657"/>
      <c r="AY91" s="1657"/>
      <c r="AZ91" s="1657"/>
      <c r="BA91" s="1657"/>
      <c r="BB91" s="1657"/>
      <c r="BC91" s="1657"/>
      <c r="BE91" s="93"/>
      <c r="BI91" s="255"/>
      <c r="BK91" s="201"/>
      <c r="BL91" s="201"/>
      <c r="BM91" s="63"/>
      <c r="BN91" s="63"/>
      <c r="BO91" s="201"/>
      <c r="BP91" s="201"/>
      <c r="BQ91" s="201"/>
      <c r="BR91" s="201"/>
      <c r="BS91" s="201"/>
      <c r="BT91" s="201"/>
      <c r="BU91" s="201"/>
      <c r="BV91" s="201"/>
      <c r="BW91" s="201"/>
      <c r="BX91" s="201"/>
      <c r="BY91" s="201"/>
      <c r="BZ91" s="201"/>
      <c r="CA91" s="201"/>
      <c r="CB91" s="201"/>
      <c r="CC91" s="201"/>
      <c r="CD91" s="201"/>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c r="DU91" s="201"/>
      <c r="DV91" s="201"/>
      <c r="DW91" s="201"/>
      <c r="DX91" s="201"/>
      <c r="DY91" s="201"/>
      <c r="DZ91" s="201"/>
      <c r="EA91" s="201"/>
      <c r="EB91" s="201"/>
      <c r="EC91" s="201"/>
      <c r="ED91" s="201"/>
      <c r="EE91" s="201"/>
      <c r="EF91" s="201"/>
      <c r="EG91" s="201"/>
      <c r="EH91" s="201"/>
      <c r="EI91" s="201"/>
      <c r="EJ91" s="201"/>
    </row>
    <row r="92" spans="1:140" s="27" customFormat="1" ht="17" hidden="1" customHeight="1" outlineLevel="1" x14ac:dyDescent="0.15">
      <c r="A92" s="201"/>
      <c r="C92" s="254"/>
      <c r="D92" s="55"/>
      <c r="E92" s="771"/>
      <c r="F92" s="27" t="s">
        <v>212</v>
      </c>
      <c r="S92" s="27" t="s">
        <v>46</v>
      </c>
      <c r="AA92" s="1657">
        <f>AA39*AA63/100</f>
        <v>0</v>
      </c>
      <c r="AB92" s="1657"/>
      <c r="AC92" s="1657"/>
      <c r="AD92" s="1657"/>
      <c r="AE92" s="1657"/>
      <c r="AF92" s="1657"/>
      <c r="AG92" s="1657"/>
      <c r="AH92" s="1657"/>
      <c r="AI92" s="1657"/>
      <c r="AJ92" s="1657"/>
      <c r="AK92" s="1657"/>
      <c r="AM92" s="93"/>
      <c r="AS92" s="1657">
        <f>AS39*AS63/100</f>
        <v>0</v>
      </c>
      <c r="AT92" s="1657"/>
      <c r="AU92" s="1657"/>
      <c r="AV92" s="1657"/>
      <c r="AW92" s="1657"/>
      <c r="AX92" s="1657"/>
      <c r="AY92" s="1657"/>
      <c r="AZ92" s="1657"/>
      <c r="BA92" s="1657"/>
      <c r="BB92" s="1657"/>
      <c r="BC92" s="1657"/>
      <c r="BE92" s="93"/>
      <c r="BI92" s="255"/>
      <c r="BK92" s="201"/>
      <c r="BL92" s="201"/>
      <c r="BM92" s="63"/>
      <c r="BN92" s="63"/>
      <c r="BO92" s="201"/>
      <c r="BP92" s="201"/>
      <c r="BQ92" s="201"/>
      <c r="BR92" s="201"/>
      <c r="BS92" s="201"/>
      <c r="BT92" s="201"/>
      <c r="BU92" s="201"/>
      <c r="BV92" s="201"/>
      <c r="BW92" s="201"/>
      <c r="BX92" s="201"/>
      <c r="BY92" s="201"/>
      <c r="BZ92" s="201"/>
      <c r="CA92" s="201"/>
      <c r="CB92" s="201"/>
      <c r="CC92" s="201"/>
      <c r="CD92" s="201"/>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c r="DU92" s="201"/>
      <c r="DV92" s="201"/>
      <c r="DW92" s="201"/>
      <c r="DX92" s="201"/>
      <c r="DY92" s="201"/>
      <c r="DZ92" s="201"/>
      <c r="EA92" s="201"/>
      <c r="EB92" s="201"/>
      <c r="EC92" s="201"/>
      <c r="ED92" s="201"/>
      <c r="EE92" s="201"/>
      <c r="EF92" s="201"/>
      <c r="EG92" s="201"/>
      <c r="EH92" s="201"/>
      <c r="EI92" s="201"/>
      <c r="EJ92" s="201"/>
    </row>
    <row r="93" spans="1:140" s="27" customFormat="1" ht="17" hidden="1" customHeight="1" outlineLevel="1" x14ac:dyDescent="0.15">
      <c r="A93" s="201"/>
      <c r="C93" s="254"/>
      <c r="D93" s="55"/>
      <c r="E93" s="771"/>
      <c r="F93" s="27" t="s">
        <v>214</v>
      </c>
      <c r="AA93" s="1653">
        <f>IF(AA92&lt;10000,-2,-3)</f>
        <v>-2</v>
      </c>
      <c r="AB93" s="1653"/>
      <c r="AC93" s="1653"/>
      <c r="AD93" s="1653"/>
      <c r="AE93" s="1653"/>
      <c r="AF93" s="1653"/>
      <c r="AG93" s="1653"/>
      <c r="AH93" s="1653"/>
      <c r="AI93" s="1653"/>
      <c r="AJ93" s="1653"/>
      <c r="AK93" s="1653"/>
      <c r="AM93" s="93"/>
      <c r="AS93" s="1657">
        <f>IF(AS92&lt;10000,-2,-3)</f>
        <v>-2</v>
      </c>
      <c r="AT93" s="1657"/>
      <c r="AU93" s="1657"/>
      <c r="AV93" s="1657"/>
      <c r="AW93" s="1657"/>
      <c r="AX93" s="1657"/>
      <c r="AY93" s="1657"/>
      <c r="AZ93" s="1657"/>
      <c r="BA93" s="1657"/>
      <c r="BB93" s="1657"/>
      <c r="BC93" s="1657"/>
      <c r="BE93" s="93"/>
      <c r="BI93" s="255"/>
      <c r="BK93" s="201"/>
      <c r="BL93" s="201"/>
      <c r="BM93" s="63"/>
      <c r="BN93" s="63"/>
      <c r="BO93" s="201"/>
      <c r="BP93" s="201"/>
      <c r="BQ93" s="201"/>
      <c r="BR93" s="201"/>
      <c r="BS93" s="201"/>
      <c r="BT93" s="201"/>
      <c r="BU93" s="201"/>
      <c r="BV93" s="201"/>
      <c r="BW93" s="201"/>
      <c r="BX93" s="201"/>
      <c r="BY93" s="201"/>
      <c r="BZ93" s="201"/>
      <c r="CA93" s="201"/>
      <c r="CB93" s="201"/>
      <c r="CC93" s="201"/>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c r="DU93" s="201"/>
      <c r="DV93" s="201"/>
      <c r="DW93" s="201"/>
      <c r="DX93" s="201"/>
      <c r="DY93" s="201"/>
      <c r="DZ93" s="201"/>
      <c r="EA93" s="201"/>
      <c r="EB93" s="201"/>
      <c r="EC93" s="201"/>
      <c r="ED93" s="201"/>
      <c r="EE93" s="201"/>
      <c r="EF93" s="201"/>
      <c r="EG93" s="201"/>
      <c r="EH93" s="201"/>
      <c r="EI93" s="201"/>
      <c r="EJ93" s="201"/>
    </row>
    <row r="94" spans="1:140" s="27" customFormat="1" ht="17" hidden="1" customHeight="1" outlineLevel="1" x14ac:dyDescent="0.15">
      <c r="A94" s="201"/>
      <c r="C94" s="254"/>
      <c r="D94" s="55"/>
      <c r="E94" s="771"/>
      <c r="F94" s="120" t="s">
        <v>1305</v>
      </c>
      <c r="AA94" s="1653">
        <f>BN94</f>
        <v>0</v>
      </c>
      <c r="AB94" s="1653"/>
      <c r="AC94" s="1653"/>
      <c r="AD94" s="1653"/>
      <c r="AE94" s="1653"/>
      <c r="AF94" s="1653"/>
      <c r="AG94" s="1653"/>
      <c r="AH94" s="1653"/>
      <c r="AI94" s="1653"/>
      <c r="AJ94" s="1653"/>
      <c r="AK94" s="1653"/>
      <c r="AM94" s="93"/>
      <c r="AS94" s="1653">
        <f>BO94</f>
        <v>0</v>
      </c>
      <c r="AT94" s="1653"/>
      <c r="AU94" s="1653"/>
      <c r="AV94" s="1653"/>
      <c r="AW94" s="1653"/>
      <c r="AX94" s="1653"/>
      <c r="AY94" s="1653"/>
      <c r="AZ94" s="1653"/>
      <c r="BA94" s="1653"/>
      <c r="BB94" s="1653"/>
      <c r="BC94" s="1653"/>
      <c r="BE94" s="93"/>
      <c r="BI94" s="255"/>
      <c r="BK94" s="201"/>
      <c r="BL94" s="201"/>
      <c r="BM94" s="63"/>
      <c r="BN94" s="201">
        <f>IF(AA$79*AA$86*AA$92=0,0,1)</f>
        <v>0</v>
      </c>
      <c r="BO94" s="201">
        <f>IF(AS$79*AS$86*AS$92=0,0,1)</f>
        <v>0</v>
      </c>
      <c r="BP94" s="201"/>
      <c r="BQ94" s="201"/>
      <c r="BR94" s="201" t="s">
        <v>1304</v>
      </c>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row>
    <row r="95" spans="1:140" s="27" customFormat="1" ht="17" customHeight="1" collapsed="1" x14ac:dyDescent="0.15">
      <c r="A95" s="201"/>
      <c r="C95" s="254"/>
      <c r="D95" s="55"/>
      <c r="E95" s="416" t="str">
        <f>X!C384</f>
        <v>Costi energetici impianto di refrigerazione</v>
      </c>
      <c r="S95" s="27" t="s">
        <v>46</v>
      </c>
      <c r="V95" s="437" t="s">
        <v>266</v>
      </c>
      <c r="W95" s="437" t="s">
        <v>266</v>
      </c>
      <c r="X95" s="437" t="s">
        <v>266</v>
      </c>
      <c r="AA95" s="1657" t="str">
        <f>IF(AA94=1,(ROUND(AA92,AA93)-AA103),"-")</f>
        <v>-</v>
      </c>
      <c r="AB95" s="1657"/>
      <c r="AC95" s="1657"/>
      <c r="AD95" s="1657"/>
      <c r="AE95" s="1657"/>
      <c r="AF95" s="1657"/>
      <c r="AG95" s="1657"/>
      <c r="AH95" s="1657"/>
      <c r="AI95" s="1657"/>
      <c r="AJ95" s="1657"/>
      <c r="AK95" s="1657"/>
      <c r="AS95" s="1657" t="str">
        <f>IF(AS94=1,(ROUND(AS92,AS93)-AS103),"-")</f>
        <v>-</v>
      </c>
      <c r="AT95" s="1657"/>
      <c r="AU95" s="1657"/>
      <c r="AV95" s="1657"/>
      <c r="AW95" s="1657"/>
      <c r="AX95" s="1657"/>
      <c r="AY95" s="1657"/>
      <c r="AZ95" s="1657"/>
      <c r="BA95" s="1657"/>
      <c r="BB95" s="1657"/>
      <c r="BC95" s="1657"/>
      <c r="BE95" s="93"/>
      <c r="BI95" s="255"/>
      <c r="BK95" s="201"/>
      <c r="BL95" s="201"/>
      <c r="BM95" s="63"/>
      <c r="BN95" s="63"/>
      <c r="BO95" s="201"/>
      <c r="BP95" s="201"/>
      <c r="BQ95" s="201"/>
      <c r="BR95" s="201" t="s">
        <v>1303</v>
      </c>
      <c r="BS95" s="201"/>
      <c r="BT95" s="201"/>
      <c r="BU95" s="201"/>
      <c r="BV95" s="201"/>
      <c r="BW95" s="201"/>
      <c r="BX95" s="788"/>
      <c r="BY95" s="788"/>
      <c r="BZ95" s="788"/>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row>
    <row r="96" spans="1:140" s="27" customFormat="1" ht="17" hidden="1" customHeight="1" outlineLevel="1" x14ac:dyDescent="0.15">
      <c r="A96" s="201"/>
      <c r="C96" s="254"/>
      <c r="D96" s="55"/>
      <c r="E96" s="1126"/>
      <c r="F96" s="55"/>
      <c r="G96" s="55"/>
      <c r="AA96" s="314"/>
      <c r="AB96" s="314"/>
      <c r="AC96" s="314"/>
      <c r="AD96" s="314"/>
      <c r="AE96" s="314"/>
      <c r="AF96" s="314"/>
      <c r="AG96" s="314"/>
      <c r="AH96" s="314"/>
      <c r="AI96" s="314"/>
      <c r="AJ96" s="314"/>
      <c r="AK96" s="314"/>
      <c r="AM96" s="93"/>
      <c r="AS96" s="502"/>
      <c r="AT96" s="314"/>
      <c r="AU96" s="314"/>
      <c r="AV96" s="314"/>
      <c r="AW96" s="314"/>
      <c r="AX96" s="314"/>
      <c r="AY96" s="314"/>
      <c r="AZ96" s="314"/>
      <c r="BA96" s="314"/>
      <c r="BB96" s="314"/>
      <c r="BC96" s="314"/>
      <c r="BE96" s="93"/>
      <c r="BI96" s="255"/>
      <c r="BK96" s="201"/>
      <c r="BL96" s="201"/>
      <c r="BM96" s="63"/>
      <c r="BN96" s="63"/>
      <c r="BO96" s="201"/>
      <c r="BP96" s="201"/>
      <c r="BQ96" s="201"/>
      <c r="BR96" s="201"/>
      <c r="BS96" s="201"/>
      <c r="BT96" s="201"/>
      <c r="BU96" s="201"/>
      <c r="BV96" s="201"/>
      <c r="BW96" s="201"/>
      <c r="BX96" s="788"/>
      <c r="BY96" s="788"/>
      <c r="BZ96" s="788"/>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row>
    <row r="97" spans="1:140" s="27" customFormat="1" ht="17" hidden="1" customHeight="1" outlineLevel="1" x14ac:dyDescent="0.15">
      <c r="A97" s="201"/>
      <c r="C97" s="254"/>
      <c r="D97" s="55"/>
      <c r="E97" s="1127" t="s">
        <v>1021</v>
      </c>
      <c r="F97" s="55"/>
      <c r="G97" s="55"/>
      <c r="AA97" s="314"/>
      <c r="AB97" s="314"/>
      <c r="AC97" s="314"/>
      <c r="AD97" s="314"/>
      <c r="AE97" s="314"/>
      <c r="AF97" s="314"/>
      <c r="AG97" s="314"/>
      <c r="AH97" s="314"/>
      <c r="AI97" s="314"/>
      <c r="AJ97" s="314"/>
      <c r="AK97" s="314"/>
      <c r="AM97" s="93"/>
      <c r="AS97" s="502"/>
      <c r="AT97" s="314"/>
      <c r="AU97" s="314"/>
      <c r="AV97" s="314"/>
      <c r="AW97" s="314"/>
      <c r="AX97" s="314"/>
      <c r="AY97" s="314"/>
      <c r="AZ97" s="314"/>
      <c r="BA97" s="314"/>
      <c r="BB97" s="314"/>
      <c r="BC97" s="314"/>
      <c r="BE97" s="93"/>
      <c r="BI97" s="255"/>
      <c r="BK97" s="201"/>
      <c r="BL97" s="201"/>
      <c r="BM97" s="63"/>
      <c r="BN97" s="63"/>
      <c r="BO97" s="201"/>
      <c r="BP97" s="201"/>
      <c r="BQ97" s="201"/>
      <c r="BR97" s="201"/>
      <c r="BS97" s="201"/>
      <c r="BT97" s="201"/>
      <c r="BU97" s="201"/>
      <c r="BV97" s="201"/>
      <c r="BW97" s="201"/>
      <c r="BX97" s="788"/>
      <c r="BY97" s="788"/>
      <c r="BZ97" s="788"/>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row>
    <row r="98" spans="1:140" s="27" customFormat="1" ht="17" hidden="1" customHeight="1" outlineLevel="1" x14ac:dyDescent="0.15">
      <c r="A98" s="201"/>
      <c r="C98" s="254"/>
      <c r="D98" s="55"/>
      <c r="E98" s="1128"/>
      <c r="F98" s="55"/>
      <c r="G98" s="55"/>
      <c r="AA98" s="314"/>
      <c r="AB98" s="314"/>
      <c r="AC98" s="314"/>
      <c r="AD98" s="314"/>
      <c r="AE98" s="314"/>
      <c r="AF98" s="314"/>
      <c r="AG98" s="314"/>
      <c r="AH98" s="314"/>
      <c r="AI98" s="314"/>
      <c r="AJ98" s="314"/>
      <c r="AK98" s="314"/>
      <c r="AM98" s="93"/>
      <c r="AS98" s="502"/>
      <c r="AT98" s="314"/>
      <c r="AU98" s="314"/>
      <c r="AV98" s="314"/>
      <c r="AW98" s="314"/>
      <c r="AX98" s="314"/>
      <c r="AY98" s="314"/>
      <c r="AZ98" s="314"/>
      <c r="BA98" s="314"/>
      <c r="BB98" s="314"/>
      <c r="BC98" s="314"/>
      <c r="BE98" s="93"/>
      <c r="BI98" s="255"/>
      <c r="BK98" s="201"/>
      <c r="BL98" s="201"/>
      <c r="BM98" s="63"/>
      <c r="BN98" s="63"/>
      <c r="BO98" s="201"/>
      <c r="BP98" s="201"/>
      <c r="BQ98" s="201"/>
      <c r="BR98" s="201"/>
      <c r="BS98" s="201"/>
      <c r="BT98" s="201"/>
      <c r="BU98" s="201"/>
      <c r="BV98" s="201"/>
      <c r="BW98" s="201"/>
      <c r="BX98" s="788"/>
      <c r="BY98" s="788"/>
      <c r="BZ98" s="788"/>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201"/>
      <c r="ED98" s="201"/>
      <c r="EE98" s="201"/>
      <c r="EF98" s="201"/>
      <c r="EG98" s="201"/>
      <c r="EH98" s="201"/>
      <c r="EI98" s="201"/>
      <c r="EJ98" s="201"/>
    </row>
    <row r="99" spans="1:140" s="27" customFormat="1" ht="17" hidden="1" customHeight="1" outlineLevel="1" x14ac:dyDescent="0.15">
      <c r="A99" s="201"/>
      <c r="C99" s="254"/>
      <c r="D99" s="55"/>
      <c r="E99" s="1128"/>
      <c r="F99" s="55" t="s">
        <v>1023</v>
      </c>
      <c r="G99" s="55"/>
      <c r="S99" s="27" t="s">
        <v>20</v>
      </c>
      <c r="AA99" s="1665">
        <f>'2A Electricity regular'!AE876</f>
        <v>0</v>
      </c>
      <c r="AB99" s="1665"/>
      <c r="AC99" s="1665"/>
      <c r="AD99" s="1665"/>
      <c r="AE99" s="1665"/>
      <c r="AF99" s="1665"/>
      <c r="AG99" s="1665"/>
      <c r="AH99" s="1665"/>
      <c r="AI99" s="1665"/>
      <c r="AJ99" s="1665"/>
      <c r="AK99" s="1665"/>
      <c r="AM99" s="93"/>
      <c r="AS99" s="1665">
        <f>'2A Electricity regular'!BC876</f>
        <v>0</v>
      </c>
      <c r="AT99" s="1665"/>
      <c r="AU99" s="1665"/>
      <c r="AV99" s="1665"/>
      <c r="AW99" s="1665"/>
      <c r="AX99" s="1665"/>
      <c r="AY99" s="1665"/>
      <c r="AZ99" s="1665"/>
      <c r="BA99" s="1665"/>
      <c r="BB99" s="1665"/>
      <c r="BC99" s="1665"/>
      <c r="BE99" s="93"/>
      <c r="BI99" s="255"/>
      <c r="BK99" s="201"/>
      <c r="BL99" s="201"/>
      <c r="BM99" s="63"/>
      <c r="BN99" s="63"/>
      <c r="BO99" s="201"/>
      <c r="BP99" s="201"/>
      <c r="BQ99" s="201"/>
      <c r="BR99" s="201"/>
      <c r="BS99" s="201"/>
      <c r="BT99" s="201"/>
      <c r="BU99" s="201"/>
      <c r="BV99" s="201"/>
      <c r="BW99" s="201"/>
      <c r="BX99" s="788"/>
      <c r="BY99" s="788"/>
      <c r="BZ99" s="788"/>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201"/>
      <c r="ED99" s="201"/>
      <c r="EE99" s="201"/>
      <c r="EF99" s="201"/>
      <c r="EG99" s="201"/>
      <c r="EH99" s="201"/>
      <c r="EI99" s="201"/>
      <c r="EJ99" s="201"/>
    </row>
    <row r="100" spans="1:140" s="27" customFormat="1" ht="17" hidden="1" customHeight="1" outlineLevel="1" x14ac:dyDescent="0.15">
      <c r="A100" s="201"/>
      <c r="C100" s="254"/>
      <c r="D100" s="55"/>
      <c r="E100" s="1126"/>
      <c r="F100" s="55" t="s">
        <v>839</v>
      </c>
      <c r="G100" s="55"/>
      <c r="S100" s="27" t="s">
        <v>838</v>
      </c>
      <c r="AA100" s="1665">
        <f>AA99*AI39/100</f>
        <v>0</v>
      </c>
      <c r="AB100" s="1665"/>
      <c r="AC100" s="1665"/>
      <c r="AD100" s="1665"/>
      <c r="AE100" s="1665"/>
      <c r="AF100" s="1665"/>
      <c r="AG100" s="1665"/>
      <c r="AH100" s="1665"/>
      <c r="AI100" s="1665"/>
      <c r="AJ100" s="1665"/>
      <c r="AK100" s="1665"/>
      <c r="AM100" s="93"/>
      <c r="AS100" s="1665">
        <f>AS99*AI39/100</f>
        <v>0</v>
      </c>
      <c r="AT100" s="1665"/>
      <c r="AU100" s="1665"/>
      <c r="AV100" s="1665"/>
      <c r="AW100" s="1665"/>
      <c r="AX100" s="1665"/>
      <c r="AY100" s="1665"/>
      <c r="AZ100" s="1665"/>
      <c r="BA100" s="1665"/>
      <c r="BB100" s="1665"/>
      <c r="BC100" s="1665"/>
      <c r="BE100" s="93"/>
      <c r="BI100" s="255"/>
      <c r="BK100" s="201"/>
      <c r="BL100" s="201"/>
      <c r="BM100" s="63"/>
      <c r="BN100" s="63"/>
      <c r="BO100" s="201"/>
      <c r="BP100" s="201"/>
      <c r="BQ100" s="201"/>
      <c r="BR100" s="201"/>
      <c r="BS100" s="201"/>
      <c r="BT100" s="201"/>
      <c r="BU100" s="201"/>
      <c r="BV100" s="201"/>
      <c r="BW100" s="201"/>
      <c r="BX100" s="788"/>
      <c r="BY100" s="788"/>
      <c r="BZ100" s="788"/>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201"/>
      <c r="ED100" s="201"/>
      <c r="EE100" s="201"/>
      <c r="EF100" s="201"/>
      <c r="EG100" s="201"/>
      <c r="EH100" s="201"/>
      <c r="EI100" s="201"/>
      <c r="EJ100" s="201"/>
    </row>
    <row r="101" spans="1:140" s="27" customFormat="1" ht="17" hidden="1" customHeight="1" outlineLevel="1" x14ac:dyDescent="0.15">
      <c r="A101" s="201"/>
      <c r="C101" s="254"/>
      <c r="D101" s="55"/>
      <c r="E101" s="771"/>
      <c r="F101" s="27" t="s">
        <v>214</v>
      </c>
      <c r="AA101" s="1653">
        <f>IF(AA100&gt;-10000,-2,-3)</f>
        <v>-2</v>
      </c>
      <c r="AB101" s="1653"/>
      <c r="AC101" s="1653"/>
      <c r="AD101" s="1653"/>
      <c r="AE101" s="1653"/>
      <c r="AF101" s="1653"/>
      <c r="AG101" s="1653"/>
      <c r="AH101" s="1653"/>
      <c r="AI101" s="1653"/>
      <c r="AJ101" s="1653"/>
      <c r="AK101" s="1653"/>
      <c r="AM101" s="93"/>
      <c r="AS101" s="1653">
        <f>IF(AS100&gt;-10000,-2,-3)</f>
        <v>-2</v>
      </c>
      <c r="AT101" s="1653"/>
      <c r="AU101" s="1653"/>
      <c r="AV101" s="1653"/>
      <c r="AW101" s="1653"/>
      <c r="AX101" s="1653"/>
      <c r="AY101" s="1653"/>
      <c r="AZ101" s="1653"/>
      <c r="BA101" s="1653"/>
      <c r="BB101" s="1653"/>
      <c r="BC101" s="1653"/>
      <c r="BE101" s="93"/>
      <c r="BI101" s="255"/>
      <c r="BK101" s="201"/>
      <c r="BL101" s="201"/>
      <c r="BM101" s="63"/>
      <c r="BN101" s="63"/>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row>
    <row r="102" spans="1:140" s="27" customFormat="1" ht="17" hidden="1" customHeight="1" outlineLevel="1" x14ac:dyDescent="0.15">
      <c r="A102" s="201"/>
      <c r="C102" s="254"/>
      <c r="D102" s="55"/>
      <c r="E102" s="771"/>
      <c r="F102" s="120" t="s">
        <v>1305</v>
      </c>
      <c r="AA102" s="1653">
        <f>BN102</f>
        <v>0</v>
      </c>
      <c r="AB102" s="1653"/>
      <c r="AC102" s="1653"/>
      <c r="AD102" s="1653"/>
      <c r="AE102" s="1653"/>
      <c r="AF102" s="1653"/>
      <c r="AG102" s="1653"/>
      <c r="AH102" s="1653"/>
      <c r="AI102" s="1653"/>
      <c r="AJ102" s="1653"/>
      <c r="AK102" s="1653"/>
      <c r="AM102" s="93"/>
      <c r="AS102" s="1653">
        <f>BO102</f>
        <v>0</v>
      </c>
      <c r="AT102" s="1653"/>
      <c r="AU102" s="1653"/>
      <c r="AV102" s="1653"/>
      <c r="AW102" s="1653"/>
      <c r="AX102" s="1653"/>
      <c r="AY102" s="1653"/>
      <c r="AZ102" s="1653"/>
      <c r="BA102" s="1653"/>
      <c r="BB102" s="1653"/>
      <c r="BC102" s="1653"/>
      <c r="BE102" s="93"/>
      <c r="BI102" s="255"/>
      <c r="BK102" s="201"/>
      <c r="BL102" s="201"/>
      <c r="BM102" s="63"/>
      <c r="BN102" s="201">
        <f>IF(AA$79*AA$86*AA$92=0,0,1)</f>
        <v>0</v>
      </c>
      <c r="BO102" s="201">
        <f>IF(AS$79*AS$86*AS$92=0,0,1)</f>
        <v>0</v>
      </c>
      <c r="BP102" s="201"/>
      <c r="BQ102" s="201"/>
      <c r="BR102" s="201" t="s">
        <v>1304</v>
      </c>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row>
    <row r="103" spans="1:140" s="27" customFormat="1" ht="17" customHeight="1" collapsed="1" x14ac:dyDescent="0.15">
      <c r="A103" s="201"/>
      <c r="C103" s="254"/>
      <c r="D103" s="55"/>
      <c r="F103" s="416" t="str">
        <f>X!C394</f>
        <v>Il free-cooling riduce i costi energetici di</v>
      </c>
      <c r="S103" s="27" t="s">
        <v>46</v>
      </c>
      <c r="AA103" s="1657" t="str">
        <f>IF(AA102=1,ROUND(-AA100,AA101),"-")</f>
        <v>-</v>
      </c>
      <c r="AB103" s="1657"/>
      <c r="AC103" s="1657"/>
      <c r="AD103" s="1657"/>
      <c r="AE103" s="1657"/>
      <c r="AF103" s="1657"/>
      <c r="AG103" s="1657"/>
      <c r="AH103" s="1657"/>
      <c r="AI103" s="1657"/>
      <c r="AJ103" s="1657"/>
      <c r="AK103" s="1657"/>
      <c r="AL103" s="712"/>
      <c r="AM103" s="712"/>
      <c r="AN103" s="712"/>
      <c r="AO103" s="712"/>
      <c r="AP103" s="712"/>
      <c r="AQ103" s="712"/>
      <c r="AS103" s="1657" t="str">
        <f>IF(AS102=1,ROUND(-AS100,AS101),"-")</f>
        <v>-</v>
      </c>
      <c r="AT103" s="1657"/>
      <c r="AU103" s="1657"/>
      <c r="AV103" s="1657"/>
      <c r="AW103" s="1657"/>
      <c r="AX103" s="1657"/>
      <c r="AY103" s="1657"/>
      <c r="AZ103" s="1657"/>
      <c r="BA103" s="1657"/>
      <c r="BB103" s="1657"/>
      <c r="BC103" s="1657"/>
      <c r="BD103" s="712"/>
      <c r="BE103" s="712"/>
      <c r="BF103" s="712"/>
      <c r="BG103" s="712"/>
      <c r="BH103" s="712"/>
      <c r="BI103" s="255"/>
      <c r="BK103" s="201"/>
      <c r="BL103" s="201"/>
      <c r="BM103" s="63"/>
      <c r="BN103" s="63"/>
      <c r="BO103" s="201"/>
      <c r="BP103" s="201"/>
      <c r="BQ103" s="201"/>
      <c r="BR103" s="201" t="s">
        <v>1303</v>
      </c>
      <c r="BS103" s="201"/>
      <c r="BT103" s="201"/>
      <c r="BU103" s="201"/>
      <c r="BV103" s="201"/>
      <c r="BW103" s="201"/>
      <c r="BX103" s="788"/>
      <c r="BY103" s="788"/>
      <c r="BZ103" s="788"/>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row>
    <row r="104" spans="1:140" s="27" customFormat="1" ht="17" hidden="1" customHeight="1" outlineLevel="1" x14ac:dyDescent="0.15">
      <c r="A104" s="201"/>
      <c r="C104" s="254"/>
      <c r="D104" s="55"/>
      <c r="E104" s="1126"/>
      <c r="F104" s="55"/>
      <c r="G104" s="55"/>
      <c r="AA104" s="314"/>
      <c r="AB104" s="314"/>
      <c r="AC104" s="314"/>
      <c r="AD104" s="314"/>
      <c r="AE104" s="314"/>
      <c r="AF104" s="314"/>
      <c r="AG104" s="314"/>
      <c r="AH104" s="314"/>
      <c r="AI104" s="314"/>
      <c r="AJ104" s="314"/>
      <c r="AK104" s="314"/>
      <c r="AM104" s="93"/>
      <c r="AS104" s="502"/>
      <c r="AT104" s="314"/>
      <c r="AU104" s="314"/>
      <c r="AV104" s="314"/>
      <c r="AW104" s="314"/>
      <c r="AX104" s="314"/>
      <c r="AY104" s="314"/>
      <c r="AZ104" s="314"/>
      <c r="BA104" s="314"/>
      <c r="BB104" s="314"/>
      <c r="BC104" s="314"/>
      <c r="BE104" s="93"/>
      <c r="BI104" s="255"/>
      <c r="BK104" s="201"/>
      <c r="BL104" s="201"/>
      <c r="BM104" s="63"/>
      <c r="BN104" s="63"/>
      <c r="BO104" s="201"/>
      <c r="BP104" s="201"/>
      <c r="BQ104" s="201"/>
      <c r="BR104" s="201"/>
      <c r="BS104" s="201"/>
      <c r="BT104" s="201"/>
      <c r="BU104" s="201"/>
      <c r="BV104" s="201"/>
      <c r="BW104" s="201"/>
      <c r="BX104" s="788"/>
      <c r="BY104" s="788"/>
      <c r="BZ104" s="788"/>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row>
    <row r="105" spans="1:140" s="27" customFormat="1" ht="17" hidden="1" customHeight="1" outlineLevel="1" x14ac:dyDescent="0.15">
      <c r="A105" s="201"/>
      <c r="C105" s="254"/>
      <c r="D105" s="55"/>
      <c r="E105" s="1127" t="s">
        <v>1022</v>
      </c>
      <c r="F105" s="55"/>
      <c r="G105" s="55"/>
      <c r="AA105" s="314"/>
      <c r="AB105" s="314"/>
      <c r="AC105" s="314"/>
      <c r="AD105" s="314"/>
      <c r="AE105" s="314"/>
      <c r="AF105" s="314"/>
      <c r="AG105" s="314"/>
      <c r="AH105" s="314"/>
      <c r="AI105" s="314"/>
      <c r="AJ105" s="314"/>
      <c r="AK105" s="314"/>
      <c r="AM105" s="93"/>
      <c r="AS105" s="502"/>
      <c r="AT105" s="314"/>
      <c r="AU105" s="314"/>
      <c r="AV105" s="314"/>
      <c r="AW105" s="314"/>
      <c r="AX105" s="314"/>
      <c r="AY105" s="314"/>
      <c r="AZ105" s="314"/>
      <c r="BA105" s="314"/>
      <c r="BB105" s="314"/>
      <c r="BC105" s="314"/>
      <c r="BE105" s="93"/>
      <c r="BI105" s="255"/>
      <c r="BK105" s="201"/>
      <c r="BL105" s="201"/>
      <c r="BM105" s="63"/>
      <c r="BN105" s="63"/>
      <c r="BO105" s="201"/>
      <c r="BP105" s="201"/>
      <c r="BQ105" s="201"/>
      <c r="BR105" s="201"/>
      <c r="BS105" s="201"/>
      <c r="BT105" s="201"/>
      <c r="BU105" s="201"/>
      <c r="BV105" s="201"/>
      <c r="BW105" s="201"/>
      <c r="BX105" s="788"/>
      <c r="BY105" s="788"/>
      <c r="BZ105" s="788"/>
      <c r="CA105" s="201"/>
      <c r="CB105" s="201"/>
      <c r="CC105" s="201"/>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row>
    <row r="106" spans="1:140" s="27" customFormat="1" ht="17" hidden="1" customHeight="1" outlineLevel="1" x14ac:dyDescent="0.15">
      <c r="A106" s="201"/>
      <c r="C106" s="254"/>
      <c r="D106" s="55"/>
      <c r="E106" s="1128"/>
      <c r="F106" s="55"/>
      <c r="G106" s="55"/>
      <c r="AA106" s="314"/>
      <c r="AB106" s="314"/>
      <c r="AC106" s="314"/>
      <c r="AD106" s="314"/>
      <c r="AE106" s="314"/>
      <c r="AF106" s="314"/>
      <c r="AG106" s="314"/>
      <c r="AH106" s="314"/>
      <c r="AI106" s="314"/>
      <c r="AJ106" s="314"/>
      <c r="AK106" s="314"/>
      <c r="AM106" s="93"/>
      <c r="AS106" s="502"/>
      <c r="AT106" s="314"/>
      <c r="AU106" s="314"/>
      <c r="AV106" s="314"/>
      <c r="AW106" s="314"/>
      <c r="AX106" s="314"/>
      <c r="AY106" s="314"/>
      <c r="AZ106" s="314"/>
      <c r="BA106" s="314"/>
      <c r="BB106" s="314"/>
      <c r="BC106" s="314"/>
      <c r="BE106" s="93"/>
      <c r="BI106" s="255"/>
      <c r="BK106" s="201"/>
      <c r="BL106" s="201"/>
      <c r="BM106" s="63"/>
      <c r="BN106" s="63"/>
      <c r="BO106" s="201"/>
      <c r="BP106" s="201"/>
      <c r="BQ106" s="201"/>
      <c r="BR106" s="201"/>
      <c r="BS106" s="201"/>
      <c r="BT106" s="201"/>
      <c r="BU106" s="201"/>
      <c r="BV106" s="201"/>
      <c r="BW106" s="201"/>
      <c r="BX106" s="788"/>
      <c r="BY106" s="788"/>
      <c r="BZ106" s="788"/>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row>
    <row r="107" spans="1:140" s="27" customFormat="1" ht="17" hidden="1" customHeight="1" outlineLevel="1" x14ac:dyDescent="0.15">
      <c r="A107" s="201"/>
      <c r="C107" s="254"/>
      <c r="D107" s="55"/>
      <c r="E107" s="1128"/>
      <c r="F107" s="55" t="s">
        <v>837</v>
      </c>
      <c r="G107" s="55"/>
      <c r="S107" s="27" t="s">
        <v>20</v>
      </c>
      <c r="AA107" s="1665">
        <f>'1 System specification'!AA302</f>
        <v>0</v>
      </c>
      <c r="AB107" s="1665"/>
      <c r="AC107" s="1665"/>
      <c r="AD107" s="1665"/>
      <c r="AE107" s="1665"/>
      <c r="AF107" s="1665"/>
      <c r="AG107" s="1665"/>
      <c r="AH107" s="1665"/>
      <c r="AI107" s="1665"/>
      <c r="AJ107" s="1665"/>
      <c r="AK107" s="1665"/>
      <c r="AM107" s="93"/>
      <c r="AS107" s="1665">
        <f>'1 System specification'!BR302</f>
        <v>0</v>
      </c>
      <c r="AT107" s="1665"/>
      <c r="AU107" s="1665"/>
      <c r="AV107" s="1665"/>
      <c r="AW107" s="1665"/>
      <c r="AX107" s="1665"/>
      <c r="AY107" s="1665"/>
      <c r="AZ107" s="1665"/>
      <c r="BA107" s="1665"/>
      <c r="BB107" s="1665"/>
      <c r="BC107" s="1665"/>
      <c r="BE107" s="93"/>
      <c r="BI107" s="255"/>
      <c r="BK107" s="201"/>
      <c r="BL107" s="201"/>
      <c r="BM107" s="63"/>
      <c r="BN107" s="63"/>
      <c r="BO107" s="201"/>
      <c r="BP107" s="201"/>
      <c r="BQ107" s="201"/>
      <c r="BR107" s="201"/>
      <c r="BS107" s="201"/>
      <c r="BT107" s="201"/>
      <c r="BU107" s="201"/>
      <c r="BV107" s="201"/>
      <c r="BW107" s="201"/>
      <c r="BX107" s="788"/>
      <c r="BY107" s="788"/>
      <c r="BZ107" s="788"/>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row>
    <row r="108" spans="1:140" s="27" customFormat="1" ht="17" hidden="1" customHeight="1" outlineLevel="1" x14ac:dyDescent="0.15">
      <c r="A108" s="201"/>
      <c r="C108" s="254"/>
      <c r="D108" s="55"/>
      <c r="E108" s="1126"/>
      <c r="F108" s="55" t="s">
        <v>212</v>
      </c>
      <c r="G108" s="55"/>
      <c r="S108" s="27" t="s">
        <v>211</v>
      </c>
      <c r="AA108" s="1665">
        <f>AN218</f>
        <v>0</v>
      </c>
      <c r="AB108" s="1665"/>
      <c r="AC108" s="1665"/>
      <c r="AD108" s="1665"/>
      <c r="AE108" s="1665"/>
      <c r="AF108" s="1665"/>
      <c r="AG108" s="1665"/>
      <c r="AH108" s="1665"/>
      <c r="AI108" s="1665"/>
      <c r="AJ108" s="1665"/>
      <c r="AK108" s="1665"/>
      <c r="AM108" s="93"/>
      <c r="AS108" s="1665">
        <f>AA108</f>
        <v>0</v>
      </c>
      <c r="AT108" s="1665"/>
      <c r="AU108" s="1665"/>
      <c r="AV108" s="1665"/>
      <c r="AW108" s="1665"/>
      <c r="AX108" s="1665"/>
      <c r="AY108" s="1665"/>
      <c r="AZ108" s="1665"/>
      <c r="BA108" s="1665"/>
      <c r="BB108" s="1665"/>
      <c r="BC108" s="1665"/>
      <c r="BE108" s="93"/>
      <c r="BI108" s="255"/>
      <c r="BK108" s="201"/>
      <c r="BL108" s="201"/>
      <c r="BM108" s="63"/>
      <c r="BN108" s="63"/>
      <c r="BO108" s="201"/>
      <c r="BP108" s="201"/>
      <c r="BQ108" s="201"/>
      <c r="BR108" s="201"/>
      <c r="BS108" s="201"/>
      <c r="BT108" s="201"/>
      <c r="BU108" s="201"/>
      <c r="BV108" s="201"/>
      <c r="BW108" s="201"/>
      <c r="BX108" s="788"/>
      <c r="BY108" s="788"/>
      <c r="BZ108" s="788"/>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row>
    <row r="109" spans="1:140" s="27" customFormat="1" ht="17" hidden="1" customHeight="1" outlineLevel="1" x14ac:dyDescent="0.15">
      <c r="A109" s="201"/>
      <c r="C109" s="254"/>
      <c r="D109" s="55"/>
      <c r="E109" s="1126"/>
      <c r="F109" s="55" t="s">
        <v>839</v>
      </c>
      <c r="G109" s="55"/>
      <c r="S109" s="27" t="s">
        <v>838</v>
      </c>
      <c r="AA109" s="1665">
        <f>AA107*AA108/100</f>
        <v>0</v>
      </c>
      <c r="AB109" s="1665"/>
      <c r="AC109" s="1665"/>
      <c r="AD109" s="1665"/>
      <c r="AE109" s="1665"/>
      <c r="AF109" s="1665"/>
      <c r="AG109" s="1665"/>
      <c r="AH109" s="1665"/>
      <c r="AI109" s="1665"/>
      <c r="AJ109" s="1665"/>
      <c r="AK109" s="1665"/>
      <c r="AM109" s="93"/>
      <c r="AS109" s="1665">
        <f>AS107*AS108/100</f>
        <v>0</v>
      </c>
      <c r="AT109" s="1665"/>
      <c r="AU109" s="1665"/>
      <c r="AV109" s="1665"/>
      <c r="AW109" s="1665"/>
      <c r="AX109" s="1665"/>
      <c r="AY109" s="1665"/>
      <c r="AZ109" s="1665"/>
      <c r="BA109" s="1665"/>
      <c r="BB109" s="1665"/>
      <c r="BC109" s="1665"/>
      <c r="BE109" s="93"/>
      <c r="BI109" s="255"/>
      <c r="BK109" s="201"/>
      <c r="BL109" s="201"/>
      <c r="BM109" s="63"/>
      <c r="BN109" s="63"/>
      <c r="BO109" s="201"/>
      <c r="BP109" s="201"/>
      <c r="BQ109" s="201"/>
      <c r="BR109" s="201"/>
      <c r="BS109" s="201"/>
      <c r="BT109" s="201"/>
      <c r="BU109" s="201"/>
      <c r="BV109" s="201"/>
      <c r="BW109" s="201"/>
      <c r="BX109" s="788"/>
      <c r="BY109" s="788"/>
      <c r="BZ109" s="788"/>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row>
    <row r="110" spans="1:140" s="27" customFormat="1" ht="17" hidden="1" customHeight="1" outlineLevel="1" x14ac:dyDescent="0.15">
      <c r="A110" s="201"/>
      <c r="C110" s="254"/>
      <c r="D110" s="55"/>
      <c r="E110" s="771"/>
      <c r="F110" s="27" t="s">
        <v>214</v>
      </c>
      <c r="AA110" s="1653">
        <f>IF(AA109&gt;-10000,-2,-3)</f>
        <v>-2</v>
      </c>
      <c r="AB110" s="1653"/>
      <c r="AC110" s="1653"/>
      <c r="AD110" s="1653"/>
      <c r="AE110" s="1653"/>
      <c r="AF110" s="1653"/>
      <c r="AG110" s="1653"/>
      <c r="AH110" s="1653"/>
      <c r="AI110" s="1653"/>
      <c r="AJ110" s="1653"/>
      <c r="AK110" s="1653"/>
      <c r="AM110" s="93"/>
      <c r="AS110" s="1653">
        <f>IF(AS109&gt;-10000,-2,-3)</f>
        <v>-2</v>
      </c>
      <c r="AT110" s="1653"/>
      <c r="AU110" s="1653"/>
      <c r="AV110" s="1653"/>
      <c r="AW110" s="1653"/>
      <c r="AX110" s="1653"/>
      <c r="AY110" s="1653"/>
      <c r="AZ110" s="1653"/>
      <c r="BA110" s="1653"/>
      <c r="BB110" s="1653"/>
      <c r="BC110" s="1653"/>
      <c r="BE110" s="93"/>
      <c r="BI110" s="255"/>
      <c r="BK110" s="201"/>
      <c r="BL110" s="201"/>
      <c r="BM110" s="63"/>
      <c r="BN110" s="63"/>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row>
    <row r="111" spans="1:140" s="27" customFormat="1" ht="17" hidden="1" customHeight="1" outlineLevel="1" x14ac:dyDescent="0.15">
      <c r="A111" s="201"/>
      <c r="C111" s="254"/>
      <c r="D111" s="55"/>
      <c r="E111" s="771"/>
      <c r="F111" s="120" t="s">
        <v>1305</v>
      </c>
      <c r="AA111" s="1653">
        <f>BN111</f>
        <v>0</v>
      </c>
      <c r="AB111" s="1653"/>
      <c r="AC111" s="1653"/>
      <c r="AD111" s="1653"/>
      <c r="AE111" s="1653"/>
      <c r="AF111" s="1653"/>
      <c r="AG111" s="1653"/>
      <c r="AH111" s="1653"/>
      <c r="AI111" s="1653"/>
      <c r="AJ111" s="1653"/>
      <c r="AK111" s="1653"/>
      <c r="AM111" s="93"/>
      <c r="AS111" s="1653">
        <f>BO111</f>
        <v>0</v>
      </c>
      <c r="AT111" s="1653"/>
      <c r="AU111" s="1653"/>
      <c r="AV111" s="1653"/>
      <c r="AW111" s="1653"/>
      <c r="AX111" s="1653"/>
      <c r="AY111" s="1653"/>
      <c r="AZ111" s="1653"/>
      <c r="BA111" s="1653"/>
      <c r="BB111" s="1653"/>
      <c r="BC111" s="1653"/>
      <c r="BE111" s="93"/>
      <c r="BI111" s="255"/>
      <c r="BK111" s="201"/>
      <c r="BL111" s="201"/>
      <c r="BM111" s="63"/>
      <c r="BN111" s="201">
        <f>IF(AA$79*AA$86*AA$92=0,0,1)</f>
        <v>0</v>
      </c>
      <c r="BO111" s="201">
        <f>IF(AS$79*AS$86*AS$92=0,0,1)</f>
        <v>0</v>
      </c>
      <c r="BP111" s="201"/>
      <c r="BQ111" s="201"/>
      <c r="BR111" s="201" t="s">
        <v>1304</v>
      </c>
      <c r="BS111" s="201"/>
      <c r="BT111" s="201"/>
      <c r="BU111" s="201"/>
      <c r="BV111" s="201"/>
      <c r="BW111" s="201"/>
      <c r="BX111" s="201"/>
      <c r="BY111" s="201"/>
      <c r="BZ111" s="201"/>
      <c r="CA111" s="201"/>
      <c r="CB111" s="201"/>
      <c r="CC111" s="201"/>
      <c r="CD111" s="201"/>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c r="DU111" s="201"/>
      <c r="DV111" s="201"/>
      <c r="DW111" s="201"/>
      <c r="DX111" s="201"/>
      <c r="DY111" s="201"/>
      <c r="DZ111" s="201"/>
      <c r="EA111" s="201"/>
      <c r="EB111" s="201"/>
      <c r="EC111" s="201"/>
      <c r="ED111" s="201"/>
      <c r="EE111" s="201"/>
      <c r="EF111" s="201"/>
      <c r="EG111" s="201"/>
      <c r="EH111" s="201"/>
      <c r="EI111" s="201"/>
      <c r="EJ111" s="201"/>
    </row>
    <row r="112" spans="1:140" s="27" customFormat="1" ht="17" customHeight="1" collapsed="1" x14ac:dyDescent="0.15">
      <c r="A112" s="201"/>
      <c r="C112" s="254"/>
      <c r="D112" s="55"/>
      <c r="E112" s="416" t="str">
        <f>X!C385</f>
        <v>Risparmio grazie al recupero del calore</v>
      </c>
      <c r="S112" s="27" t="s">
        <v>46</v>
      </c>
      <c r="AA112" s="1657" t="str">
        <f>IF(AA111=1,ROUND(-AA109,AA110),"-")</f>
        <v>-</v>
      </c>
      <c r="AB112" s="1657"/>
      <c r="AC112" s="1657"/>
      <c r="AD112" s="1657"/>
      <c r="AE112" s="1657"/>
      <c r="AF112" s="1657"/>
      <c r="AG112" s="1657"/>
      <c r="AH112" s="1657"/>
      <c r="AI112" s="1657"/>
      <c r="AJ112" s="1657"/>
      <c r="AK112" s="1657"/>
      <c r="AM112" s="93"/>
      <c r="AS112" s="1657" t="str">
        <f>IF(AS111=1,ROUND(-AS109,AS110),"-")</f>
        <v>-</v>
      </c>
      <c r="AT112" s="1657"/>
      <c r="AU112" s="1657"/>
      <c r="AV112" s="1657"/>
      <c r="AW112" s="1657"/>
      <c r="AX112" s="1657"/>
      <c r="AY112" s="1657"/>
      <c r="AZ112" s="1657"/>
      <c r="BA112" s="1657"/>
      <c r="BB112" s="1657"/>
      <c r="BC112" s="1657"/>
      <c r="BE112" s="93"/>
      <c r="BI112" s="255"/>
      <c r="BK112" s="201"/>
      <c r="BL112" s="201"/>
      <c r="BM112" s="63"/>
      <c r="BN112" s="63"/>
      <c r="BO112" s="201"/>
      <c r="BP112" s="201"/>
      <c r="BQ112" s="201"/>
      <c r="BR112" s="201" t="s">
        <v>1303</v>
      </c>
      <c r="BS112" s="201"/>
      <c r="BT112" s="201"/>
      <c r="BU112" s="201"/>
      <c r="BV112" s="201"/>
      <c r="BW112" s="201"/>
      <c r="BX112" s="788"/>
      <c r="BY112" s="788"/>
      <c r="BZ112" s="788"/>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row>
    <row r="113" spans="1:140" s="27" customFormat="1" ht="8" customHeight="1" x14ac:dyDescent="0.15">
      <c r="A113" s="201"/>
      <c r="C113" s="254"/>
      <c r="D113" s="55"/>
      <c r="E113" s="416"/>
      <c r="AA113" s="1134"/>
      <c r="AB113" s="1134"/>
      <c r="AC113" s="1134"/>
      <c r="AD113" s="1134"/>
      <c r="AE113" s="1134"/>
      <c r="AF113" s="1134"/>
      <c r="AG113" s="1134"/>
      <c r="AH113" s="1134"/>
      <c r="AI113" s="1134"/>
      <c r="AJ113" s="1134"/>
      <c r="AK113" s="1134"/>
      <c r="AM113" s="93"/>
      <c r="AS113" s="1134"/>
      <c r="AT113" s="1134"/>
      <c r="AU113" s="1134"/>
      <c r="AV113" s="1134"/>
      <c r="AW113" s="1134"/>
      <c r="AX113" s="1134"/>
      <c r="AY113" s="1134"/>
      <c r="AZ113" s="1134"/>
      <c r="BA113" s="1134"/>
      <c r="BB113" s="1134"/>
      <c r="BC113" s="1134"/>
      <c r="BE113" s="93"/>
      <c r="BI113" s="255"/>
      <c r="BK113" s="201"/>
      <c r="BL113" s="201"/>
      <c r="BM113" s="63"/>
      <c r="BN113" s="63"/>
      <c r="BO113" s="201"/>
      <c r="BP113" s="201"/>
      <c r="BQ113" s="201"/>
      <c r="BR113" s="201"/>
      <c r="BS113" s="201"/>
      <c r="BT113" s="201"/>
      <c r="BU113" s="201"/>
      <c r="BV113" s="201"/>
      <c r="BW113" s="201"/>
      <c r="BX113" s="788"/>
      <c r="BY113" s="788"/>
      <c r="BZ113" s="788"/>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row>
    <row r="114" spans="1:140" s="771" customFormat="1" ht="17" hidden="1" customHeight="1" outlineLevel="1" x14ac:dyDescent="0.15">
      <c r="C114" s="1130"/>
      <c r="D114" s="1126"/>
      <c r="F114" s="1131" t="s">
        <v>1305</v>
      </c>
      <c r="AA114" s="1656">
        <f>BN114</f>
        <v>0</v>
      </c>
      <c r="AB114" s="1656"/>
      <c r="AC114" s="1656"/>
      <c r="AD114" s="1656"/>
      <c r="AE114" s="1656"/>
      <c r="AF114" s="1656"/>
      <c r="AG114" s="1656"/>
      <c r="AH114" s="1656"/>
      <c r="AI114" s="1656"/>
      <c r="AJ114" s="1656"/>
      <c r="AK114" s="1656"/>
      <c r="AM114" s="1132"/>
      <c r="AS114" s="1656">
        <f>BO114</f>
        <v>0</v>
      </c>
      <c r="AT114" s="1656"/>
      <c r="AU114" s="1656"/>
      <c r="AV114" s="1656"/>
      <c r="AW114" s="1656"/>
      <c r="AX114" s="1656"/>
      <c r="AY114" s="1656"/>
      <c r="AZ114" s="1656"/>
      <c r="BA114" s="1656"/>
      <c r="BB114" s="1656"/>
      <c r="BC114" s="1656"/>
      <c r="BE114" s="1132"/>
      <c r="BI114" s="1133"/>
      <c r="BM114" s="902"/>
      <c r="BN114" s="771">
        <f>IF(AA$79*AA$86*AA$92=0,0,1)</f>
        <v>0</v>
      </c>
      <c r="BO114" s="771">
        <f>IF(AS$79*AS$86*AS$92=0,0,1)</f>
        <v>0</v>
      </c>
      <c r="BR114" s="771" t="s">
        <v>1304</v>
      </c>
    </row>
    <row r="115" spans="1:140" s="27" customFormat="1" ht="17" customHeight="1" collapsed="1" x14ac:dyDescent="0.15">
      <c r="A115" s="201"/>
      <c r="C115" s="254"/>
      <c r="D115" s="55"/>
      <c r="E115" s="472" t="str">
        <f>X!$C$132</f>
        <v>Costi annui</v>
      </c>
      <c r="F115" s="124"/>
      <c r="G115" s="124"/>
      <c r="H115" s="124"/>
      <c r="I115" s="124"/>
      <c r="J115" s="124"/>
      <c r="K115" s="124"/>
      <c r="L115" s="124"/>
      <c r="M115" s="124"/>
      <c r="N115" s="124"/>
      <c r="O115" s="124"/>
      <c r="P115" s="124"/>
      <c r="Q115" s="124"/>
      <c r="R115" s="124"/>
      <c r="S115" s="124" t="s">
        <v>46</v>
      </c>
      <c r="T115" s="124"/>
      <c r="U115" s="124"/>
      <c r="V115" s="124"/>
      <c r="W115" s="124"/>
      <c r="X115" s="124"/>
      <c r="Y115" s="124"/>
      <c r="Z115" s="124"/>
      <c r="AA115" s="1664" t="str">
        <f>IF(AA114=1,AA82+AA89+AA95+AA103+AA112,"-")</f>
        <v>-</v>
      </c>
      <c r="AB115" s="1664"/>
      <c r="AC115" s="1664"/>
      <c r="AD115" s="1664"/>
      <c r="AE115" s="1664"/>
      <c r="AF115" s="1664"/>
      <c r="AG115" s="1664"/>
      <c r="AH115" s="1664"/>
      <c r="AI115" s="1664"/>
      <c r="AJ115" s="1664"/>
      <c r="AK115" s="1664"/>
      <c r="AL115" s="124"/>
      <c r="AM115" s="270"/>
      <c r="AN115" s="124"/>
      <c r="AO115" s="124"/>
      <c r="AP115" s="124"/>
      <c r="AQ115" s="124"/>
      <c r="AR115" s="124"/>
      <c r="AS115" s="1664" t="str">
        <f>IF(AS114=1,AS82+AS89+AS95+AS103+AS112,"-")</f>
        <v>-</v>
      </c>
      <c r="AT115" s="1664"/>
      <c r="AU115" s="1664"/>
      <c r="AV115" s="1664"/>
      <c r="AW115" s="1664"/>
      <c r="AX115" s="1664"/>
      <c r="AY115" s="1664"/>
      <c r="AZ115" s="1664"/>
      <c r="BA115" s="1664"/>
      <c r="BB115" s="1664"/>
      <c r="BC115" s="1664"/>
      <c r="BE115" s="93"/>
      <c r="BI115" s="255"/>
      <c r="BK115" s="201"/>
      <c r="BL115" s="201"/>
      <c r="BM115" s="63"/>
      <c r="BN115" s="63"/>
      <c r="BO115" s="201"/>
      <c r="BP115" s="201"/>
      <c r="BQ115" s="201"/>
      <c r="BR115" s="201" t="s">
        <v>1303</v>
      </c>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row>
    <row r="116" spans="1:140" ht="9" customHeight="1" x14ac:dyDescent="0.15">
      <c r="C116" s="249"/>
      <c r="AM116" s="71"/>
      <c r="BE116" s="71"/>
      <c r="BI116" s="250"/>
      <c r="BW116" s="201"/>
      <c r="BX116" s="788"/>
      <c r="BY116" s="788"/>
      <c r="BZ116" s="788"/>
      <c r="CA116" s="201"/>
      <c r="CB116" s="201"/>
      <c r="CC116" s="201"/>
      <c r="CD116" s="201"/>
      <c r="CE116" s="201"/>
    </row>
    <row r="117" spans="1:140" ht="17" hidden="1" customHeight="1" outlineLevel="1" x14ac:dyDescent="0.15">
      <c r="C117" s="249"/>
      <c r="D117" s="364">
        <v>2.2000000000000002</v>
      </c>
      <c r="E117" s="399" t="str">
        <f>X!$C$136</f>
        <v>Costi annui per un funzionamento neutrale per il clima (liv. economico + ecologico)</v>
      </c>
      <c r="AM117" s="71"/>
      <c r="BE117" s="71"/>
      <c r="BI117" s="250"/>
    </row>
    <row r="118" spans="1:140" s="27" customFormat="1" ht="17" hidden="1" customHeight="1" outlineLevel="1" x14ac:dyDescent="0.15">
      <c r="A118" s="201"/>
      <c r="C118" s="254"/>
      <c r="D118" s="55"/>
      <c r="E118" s="771" t="str">
        <f>E82</f>
        <v>Spese d'investimento</v>
      </c>
      <c r="S118" s="27" t="s">
        <v>46</v>
      </c>
      <c r="AA118" s="1657" t="str">
        <f>AA82</f>
        <v>-</v>
      </c>
      <c r="AB118" s="1657"/>
      <c r="AC118" s="1657"/>
      <c r="AD118" s="1657"/>
      <c r="AE118" s="1657"/>
      <c r="AF118" s="1657"/>
      <c r="AG118" s="1657"/>
      <c r="AH118" s="1657"/>
      <c r="AI118" s="1657"/>
      <c r="AJ118" s="1657"/>
      <c r="AK118" s="1657"/>
      <c r="AM118" s="93"/>
      <c r="AS118" s="1657" t="str">
        <f>AS82</f>
        <v>-</v>
      </c>
      <c r="AT118" s="1657"/>
      <c r="AU118" s="1657"/>
      <c r="AV118" s="1657"/>
      <c r="AW118" s="1657"/>
      <c r="AX118" s="1657"/>
      <c r="AY118" s="1657"/>
      <c r="AZ118" s="1657"/>
      <c r="BA118" s="1657"/>
      <c r="BB118" s="1657"/>
      <c r="BC118" s="1657"/>
      <c r="BE118" s="93"/>
      <c r="BI118" s="255"/>
      <c r="BK118" s="201"/>
      <c r="BL118" s="201"/>
      <c r="BM118" s="63"/>
      <c r="BN118" s="63"/>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row>
    <row r="119" spans="1:140" s="27" customFormat="1" ht="17" hidden="1" customHeight="1" outlineLevel="1" x14ac:dyDescent="0.15">
      <c r="A119" s="201"/>
      <c r="C119" s="254"/>
      <c r="D119" s="55"/>
      <c r="E119" s="771" t="str">
        <f>E89</f>
        <v>Spese di manutenzione</v>
      </c>
      <c r="S119" s="27" t="s">
        <v>46</v>
      </c>
      <c r="AA119" s="1657" t="str">
        <f>AA89</f>
        <v>-</v>
      </c>
      <c r="AB119" s="1657"/>
      <c r="AC119" s="1657"/>
      <c r="AD119" s="1657"/>
      <c r="AE119" s="1657"/>
      <c r="AF119" s="1657"/>
      <c r="AG119" s="1657"/>
      <c r="AH119" s="1657"/>
      <c r="AI119" s="1657"/>
      <c r="AJ119" s="1657"/>
      <c r="AK119" s="1657"/>
      <c r="AM119" s="93"/>
      <c r="AS119" s="1657" t="str">
        <f>AS89</f>
        <v>-</v>
      </c>
      <c r="AT119" s="1657"/>
      <c r="AU119" s="1657"/>
      <c r="AV119" s="1657"/>
      <c r="AW119" s="1657"/>
      <c r="AX119" s="1657"/>
      <c r="AY119" s="1657"/>
      <c r="AZ119" s="1657"/>
      <c r="BA119" s="1657"/>
      <c r="BB119" s="1657"/>
      <c r="BC119" s="1657"/>
      <c r="BE119" s="93"/>
      <c r="BI119" s="255"/>
      <c r="BK119" s="201"/>
      <c r="BL119" s="201"/>
      <c r="BM119" s="63"/>
      <c r="BN119" s="63"/>
      <c r="BO119" s="201"/>
      <c r="BP119" s="201"/>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row>
    <row r="120" spans="1:140" s="27" customFormat="1" ht="17" hidden="1" customHeight="1" outlineLevel="1" x14ac:dyDescent="0.15">
      <c r="A120" s="201"/>
      <c r="C120" s="254"/>
      <c r="D120" s="55"/>
      <c r="E120" s="771" t="str">
        <f>E95</f>
        <v>Costi energetici impianto di refrigerazione</v>
      </c>
      <c r="S120" s="27" t="s">
        <v>46</v>
      </c>
      <c r="AA120" s="1657" t="str">
        <f>AA95</f>
        <v>-</v>
      </c>
      <c r="AB120" s="1657"/>
      <c r="AC120" s="1657"/>
      <c r="AD120" s="1657"/>
      <c r="AE120" s="1657"/>
      <c r="AF120" s="1657"/>
      <c r="AG120" s="1657"/>
      <c r="AH120" s="1657"/>
      <c r="AI120" s="1657"/>
      <c r="AJ120" s="1657"/>
      <c r="AK120" s="1657"/>
      <c r="AM120" s="93"/>
      <c r="AS120" s="1657" t="str">
        <f>AS95</f>
        <v>-</v>
      </c>
      <c r="AT120" s="1657"/>
      <c r="AU120" s="1657"/>
      <c r="AV120" s="1657"/>
      <c r="AW120" s="1657"/>
      <c r="AX120" s="1657"/>
      <c r="AY120" s="1657"/>
      <c r="AZ120" s="1657"/>
      <c r="BA120" s="1657"/>
      <c r="BB120" s="1657"/>
      <c r="BC120" s="1657"/>
      <c r="BE120" s="93"/>
      <c r="BI120" s="255"/>
      <c r="BK120" s="201"/>
      <c r="BL120" s="201"/>
      <c r="BM120" s="63"/>
      <c r="BN120" s="63"/>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row>
    <row r="121" spans="1:140" s="27" customFormat="1" ht="17" hidden="1" customHeight="1" outlineLevel="1" x14ac:dyDescent="0.15">
      <c r="A121" s="201"/>
      <c r="C121" s="254"/>
      <c r="D121" s="55"/>
      <c r="E121" s="771" t="str">
        <f>E112</f>
        <v>Risparmio grazie al recupero del calore</v>
      </c>
      <c r="S121" s="27" t="s">
        <v>46</v>
      </c>
      <c r="AA121" s="1657" t="str">
        <f>AA112</f>
        <v>-</v>
      </c>
      <c r="AB121" s="1657"/>
      <c r="AC121" s="1657"/>
      <c r="AD121" s="1657"/>
      <c r="AE121" s="1657"/>
      <c r="AF121" s="1657"/>
      <c r="AG121" s="1657"/>
      <c r="AH121" s="1657"/>
      <c r="AI121" s="1657"/>
      <c r="AJ121" s="1657"/>
      <c r="AK121" s="1657"/>
      <c r="AM121" s="93"/>
      <c r="AS121" s="1657" t="str">
        <f>AS112</f>
        <v>-</v>
      </c>
      <c r="AT121" s="1657"/>
      <c r="AU121" s="1657"/>
      <c r="AV121" s="1657"/>
      <c r="AW121" s="1657"/>
      <c r="AX121" s="1657"/>
      <c r="AY121" s="1657"/>
      <c r="AZ121" s="1657"/>
      <c r="BA121" s="1657"/>
      <c r="BB121" s="1657"/>
      <c r="BC121" s="1657"/>
      <c r="BE121" s="93"/>
      <c r="BI121" s="255"/>
      <c r="BK121" s="201"/>
      <c r="BL121" s="201"/>
      <c r="BM121" s="63"/>
      <c r="BN121" s="63"/>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row>
    <row r="122" spans="1:140" s="27" customFormat="1" ht="17" hidden="1" customHeight="1" outlineLevel="1" x14ac:dyDescent="0.15">
      <c r="A122" s="201"/>
      <c r="C122" s="254"/>
      <c r="D122" s="55"/>
      <c r="E122" s="771"/>
      <c r="AA122" s="314"/>
      <c r="AB122" s="314"/>
      <c r="AC122" s="314"/>
      <c r="AD122" s="314"/>
      <c r="AE122" s="314"/>
      <c r="AF122" s="314"/>
      <c r="AG122" s="314"/>
      <c r="AH122" s="314"/>
      <c r="AI122" s="314"/>
      <c r="AJ122" s="314"/>
      <c r="AK122" s="314"/>
      <c r="AM122" s="93"/>
      <c r="AS122" s="314"/>
      <c r="AT122" s="314"/>
      <c r="AU122" s="314"/>
      <c r="AV122" s="314"/>
      <c r="AW122" s="314"/>
      <c r="AX122" s="314"/>
      <c r="AY122" s="314"/>
      <c r="AZ122" s="314"/>
      <c r="BA122" s="314"/>
      <c r="BB122" s="314"/>
      <c r="BC122" s="314"/>
      <c r="BE122" s="93"/>
      <c r="BI122" s="255"/>
      <c r="BK122" s="201"/>
      <c r="BL122" s="201"/>
      <c r="BM122" s="63"/>
      <c r="BN122" s="63"/>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row>
    <row r="123" spans="1:140" s="27" customFormat="1" ht="17" hidden="1" customHeight="1" outlineLevel="1" x14ac:dyDescent="0.15">
      <c r="A123" s="201"/>
      <c r="C123" s="254"/>
      <c r="D123" s="55"/>
      <c r="E123" s="771"/>
      <c r="F123" s="27" t="s">
        <v>213</v>
      </c>
      <c r="S123" s="27" t="s">
        <v>46</v>
      </c>
      <c r="AA123" s="1657">
        <f>'3 TEWI'!AA160</f>
        <v>0</v>
      </c>
      <c r="AB123" s="1657"/>
      <c r="AC123" s="1657"/>
      <c r="AD123" s="1657"/>
      <c r="AE123" s="1657"/>
      <c r="AF123" s="1657"/>
      <c r="AG123" s="1657"/>
      <c r="AH123" s="1657"/>
      <c r="AI123" s="1657"/>
      <c r="AJ123" s="1657"/>
      <c r="AK123" s="1657"/>
      <c r="AM123" s="93"/>
      <c r="AS123" s="1657">
        <f>'3 TEWI'!AT160</f>
        <v>0</v>
      </c>
      <c r="AT123" s="1657"/>
      <c r="AU123" s="1657"/>
      <c r="AV123" s="1657"/>
      <c r="AW123" s="1657"/>
      <c r="AX123" s="1657"/>
      <c r="AY123" s="1657"/>
      <c r="AZ123" s="1657"/>
      <c r="BA123" s="1657"/>
      <c r="BB123" s="1657"/>
      <c r="BC123" s="1657"/>
      <c r="BE123" s="93"/>
      <c r="BI123" s="255"/>
      <c r="BK123" s="201"/>
      <c r="BL123" s="201"/>
      <c r="BM123" s="63"/>
      <c r="BN123" s="63"/>
      <c r="BO123" s="201"/>
      <c r="BP123" s="201"/>
      <c r="BQ123" s="201"/>
      <c r="BR123" s="201"/>
      <c r="BS123" s="201"/>
      <c r="BT123" s="201"/>
      <c r="BU123" s="201"/>
      <c r="BV123" s="201"/>
      <c r="BW123" s="779"/>
      <c r="BX123" s="779"/>
      <c r="BY123" s="779"/>
      <c r="BZ123" s="779"/>
      <c r="CA123" s="779"/>
      <c r="CB123" s="779"/>
      <c r="CC123" s="779"/>
      <c r="CD123" s="779"/>
      <c r="CE123" s="779"/>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row>
    <row r="124" spans="1:140" s="27" customFormat="1" ht="17" hidden="1" customHeight="1" outlineLevel="1" x14ac:dyDescent="0.15">
      <c r="A124" s="201"/>
      <c r="C124" s="254"/>
      <c r="D124" s="55"/>
      <c r="E124" s="771"/>
      <c r="F124" s="27" t="s">
        <v>214</v>
      </c>
      <c r="AA124" s="1653">
        <f>IF(AA123&lt;10000,-2,-3)</f>
        <v>-2</v>
      </c>
      <c r="AB124" s="1653"/>
      <c r="AC124" s="1653"/>
      <c r="AD124" s="1653"/>
      <c r="AE124" s="1653"/>
      <c r="AF124" s="1653"/>
      <c r="AG124" s="1653"/>
      <c r="AH124" s="1653"/>
      <c r="AI124" s="1653"/>
      <c r="AJ124" s="1653"/>
      <c r="AK124" s="1653"/>
      <c r="AM124" s="93"/>
      <c r="AS124" s="1653">
        <f>IF(AS123&lt;10000,-2,-3)</f>
        <v>-2</v>
      </c>
      <c r="AT124" s="1653"/>
      <c r="AU124" s="1653"/>
      <c r="AV124" s="1653"/>
      <c r="AW124" s="1653"/>
      <c r="AX124" s="1653"/>
      <c r="AY124" s="1653"/>
      <c r="AZ124" s="1653"/>
      <c r="BA124" s="1653"/>
      <c r="BB124" s="1653"/>
      <c r="BC124" s="1653"/>
      <c r="BE124" s="93"/>
      <c r="BI124" s="255"/>
      <c r="BK124" s="201"/>
      <c r="BL124" s="201"/>
      <c r="BM124" s="63"/>
      <c r="BN124" s="63"/>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row>
    <row r="125" spans="1:140" s="27" customFormat="1" ht="17" hidden="1" customHeight="1" outlineLevel="1" x14ac:dyDescent="0.15">
      <c r="A125" s="201"/>
      <c r="C125" s="254"/>
      <c r="D125" s="55"/>
      <c r="E125" s="771"/>
      <c r="F125" s="120" t="s">
        <v>1305</v>
      </c>
      <c r="AA125" s="1653">
        <f>BN125</f>
        <v>0</v>
      </c>
      <c r="AB125" s="1653"/>
      <c r="AC125" s="1653"/>
      <c r="AD125" s="1653"/>
      <c r="AE125" s="1653"/>
      <c r="AF125" s="1653"/>
      <c r="AG125" s="1653"/>
      <c r="AH125" s="1653"/>
      <c r="AI125" s="1653"/>
      <c r="AJ125" s="1653"/>
      <c r="AK125" s="1653"/>
      <c r="AM125" s="93"/>
      <c r="AS125" s="1653">
        <f>BO125</f>
        <v>0</v>
      </c>
      <c r="AT125" s="1653"/>
      <c r="AU125" s="1653"/>
      <c r="AV125" s="1653"/>
      <c r="AW125" s="1653"/>
      <c r="AX125" s="1653"/>
      <c r="AY125" s="1653"/>
      <c r="AZ125" s="1653"/>
      <c r="BA125" s="1653"/>
      <c r="BB125" s="1653"/>
      <c r="BC125" s="1653"/>
      <c r="BE125" s="93"/>
      <c r="BI125" s="255"/>
      <c r="BK125" s="201"/>
      <c r="BL125" s="201"/>
      <c r="BM125" s="63"/>
      <c r="BN125" s="201">
        <f>IF(AA$79*AA$86*AA$92=0,0,1)</f>
        <v>0</v>
      </c>
      <c r="BO125" s="201">
        <f>IF(AS$79*AS$86*AS$92=0,0,1)</f>
        <v>0</v>
      </c>
      <c r="BP125" s="201"/>
      <c r="BQ125" s="201"/>
      <c r="BR125" s="201" t="s">
        <v>1304</v>
      </c>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row>
    <row r="126" spans="1:140" s="27" customFormat="1" ht="17" customHeight="1" collapsed="1" x14ac:dyDescent="0.15">
      <c r="A126" s="201"/>
      <c r="C126" s="254"/>
      <c r="D126" s="55"/>
      <c r="E126" s="416" t="str">
        <f>X!$C$75</f>
        <v>Spese di compensazione CO2</v>
      </c>
      <c r="S126" s="27" t="s">
        <v>46</v>
      </c>
      <c r="AA126" s="1667" t="str">
        <f>IF(AA125=1,ROUND(AA123,AA124),"-")</f>
        <v>-</v>
      </c>
      <c r="AB126" s="1667"/>
      <c r="AC126" s="1667"/>
      <c r="AD126" s="1667"/>
      <c r="AE126" s="1667"/>
      <c r="AF126" s="1667"/>
      <c r="AG126" s="1667"/>
      <c r="AH126" s="1667"/>
      <c r="AI126" s="1667"/>
      <c r="AJ126" s="1667"/>
      <c r="AK126" s="1667"/>
      <c r="AM126" s="93"/>
      <c r="AS126" s="1692" t="str">
        <f>IF(AS125=1,ROUND(AS123,AS124),"-")</f>
        <v>-</v>
      </c>
      <c r="AT126" s="1692"/>
      <c r="AU126" s="1692"/>
      <c r="AV126" s="1692"/>
      <c r="AW126" s="1692"/>
      <c r="AX126" s="1692"/>
      <c r="AY126" s="1692"/>
      <c r="AZ126" s="1692"/>
      <c r="BA126" s="1692"/>
      <c r="BB126" s="1692"/>
      <c r="BC126" s="1692"/>
      <c r="BE126" s="93"/>
      <c r="BI126" s="255"/>
      <c r="BK126" s="201"/>
      <c r="BL126" s="201"/>
      <c r="BM126" s="63"/>
      <c r="BN126" s="63"/>
      <c r="BO126" s="201"/>
      <c r="BP126" s="201"/>
      <c r="BQ126" s="201"/>
      <c r="BR126" s="201" t="s">
        <v>1303</v>
      </c>
      <c r="BS126" s="201"/>
      <c r="BT126" s="201"/>
      <c r="BU126" s="201"/>
      <c r="BV126" s="201"/>
      <c r="BW126" s="796"/>
      <c r="BX126" s="796"/>
      <c r="BY126" s="796"/>
      <c r="BZ126" s="796"/>
      <c r="CA126" s="796"/>
      <c r="CB126" s="796"/>
      <c r="CC126" s="796"/>
      <c r="CD126" s="796"/>
      <c r="CE126" s="796"/>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row>
    <row r="127" spans="1:140" s="27" customFormat="1" ht="17" customHeight="1" x14ac:dyDescent="0.15">
      <c r="A127" s="201"/>
      <c r="C127" s="254"/>
      <c r="D127" s="55"/>
      <c r="E127" s="124" t="str">
        <f>X!C133</f>
        <v>Costi annui (funzionamento con CO2 neutro)</v>
      </c>
      <c r="F127" s="124"/>
      <c r="G127" s="124"/>
      <c r="H127" s="124"/>
      <c r="I127" s="124"/>
      <c r="J127" s="124"/>
      <c r="K127" s="124"/>
      <c r="L127" s="124"/>
      <c r="M127" s="124"/>
      <c r="N127" s="124"/>
      <c r="O127" s="124"/>
      <c r="P127" s="124"/>
      <c r="Q127" s="124"/>
      <c r="R127" s="124"/>
      <c r="S127" s="124" t="s">
        <v>46</v>
      </c>
      <c r="T127" s="124"/>
      <c r="U127" s="124"/>
      <c r="V127" s="124"/>
      <c r="W127" s="124"/>
      <c r="X127" s="124"/>
      <c r="Y127" s="124"/>
      <c r="Z127" s="124"/>
      <c r="AA127" s="1664" t="str">
        <f>IF(AA125=1,AA115+AA126,"-")</f>
        <v>-</v>
      </c>
      <c r="AB127" s="1664"/>
      <c r="AC127" s="1664"/>
      <c r="AD127" s="1664"/>
      <c r="AE127" s="1664"/>
      <c r="AF127" s="1664"/>
      <c r="AG127" s="1664"/>
      <c r="AH127" s="1664"/>
      <c r="AI127" s="1664"/>
      <c r="AJ127" s="1664"/>
      <c r="AK127" s="1664"/>
      <c r="AL127" s="124"/>
      <c r="AM127" s="270"/>
      <c r="AN127" s="124"/>
      <c r="AO127" s="124"/>
      <c r="AP127" s="124"/>
      <c r="AQ127" s="124"/>
      <c r="AR127" s="124"/>
      <c r="AS127" s="1664" t="str">
        <f>IF(AS125=1,AS115+AS126,"-")</f>
        <v>-</v>
      </c>
      <c r="AT127" s="1664"/>
      <c r="AU127" s="1664"/>
      <c r="AV127" s="1664"/>
      <c r="AW127" s="1664"/>
      <c r="AX127" s="1664"/>
      <c r="AY127" s="1664"/>
      <c r="AZ127" s="1664"/>
      <c r="BA127" s="1664"/>
      <c r="BB127" s="1664"/>
      <c r="BC127" s="1664"/>
      <c r="BD127" s="124"/>
      <c r="BE127" s="93"/>
      <c r="BI127" s="255"/>
      <c r="BK127" s="201"/>
      <c r="BL127" s="201"/>
      <c r="BM127" s="63"/>
      <c r="BN127" s="63"/>
      <c r="BO127" s="201"/>
      <c r="BP127" s="201"/>
      <c r="BQ127" s="201"/>
      <c r="BR127" s="201" t="s">
        <v>1303</v>
      </c>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row>
    <row r="128" spans="1:140" ht="17" customHeight="1" x14ac:dyDescent="0.15">
      <c r="C128" s="249"/>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c r="AA128" s="313"/>
      <c r="AB128" s="313"/>
      <c r="AC128" s="313"/>
      <c r="AD128" s="313"/>
      <c r="AE128" s="313"/>
      <c r="AF128" s="313"/>
      <c r="AG128" s="313"/>
      <c r="AH128" s="313"/>
      <c r="AI128" s="313"/>
      <c r="AJ128" s="313"/>
      <c r="AK128" s="313"/>
      <c r="AL128" s="179"/>
      <c r="AM128" s="298"/>
      <c r="AN128" s="179"/>
      <c r="AO128" s="179"/>
      <c r="AP128" s="179"/>
      <c r="AQ128" s="179"/>
      <c r="AR128" s="179"/>
      <c r="AS128" s="313"/>
      <c r="AT128" s="313"/>
      <c r="AU128" s="313"/>
      <c r="AV128" s="313"/>
      <c r="AW128" s="313"/>
      <c r="AX128" s="313"/>
      <c r="AY128" s="313"/>
      <c r="AZ128" s="313"/>
      <c r="BA128" s="313"/>
      <c r="BB128" s="313"/>
      <c r="BC128" s="313"/>
      <c r="BD128" s="179"/>
      <c r="BE128" s="71"/>
      <c r="BI128" s="250"/>
      <c r="BW128" s="201"/>
      <c r="BX128" s="201"/>
      <c r="BY128" s="201"/>
      <c r="BZ128" s="201"/>
      <c r="CA128" s="201"/>
      <c r="CB128" s="201"/>
      <c r="CC128" s="201"/>
      <c r="CD128" s="201"/>
      <c r="CE128" s="201"/>
    </row>
    <row r="129" spans="1:140" s="27" customFormat="1" ht="17" customHeight="1" x14ac:dyDescent="0.15">
      <c r="A129" s="201"/>
      <c r="C129" s="254"/>
      <c r="D129" s="55"/>
      <c r="AA129" s="135"/>
      <c r="AB129" s="259"/>
      <c r="AC129" s="259"/>
      <c r="AD129" s="259"/>
      <c r="AE129" s="259"/>
      <c r="AF129" s="259"/>
      <c r="AG129" s="259"/>
      <c r="AH129" s="259"/>
      <c r="AI129" s="259"/>
      <c r="AJ129" s="259"/>
      <c r="AK129" s="259"/>
      <c r="AM129" s="93"/>
      <c r="AS129" s="135"/>
      <c r="AT129" s="259"/>
      <c r="AU129" s="259"/>
      <c r="AV129" s="259"/>
      <c r="AW129" s="259"/>
      <c r="AX129" s="259"/>
      <c r="AY129" s="259"/>
      <c r="AZ129" s="259"/>
      <c r="BA129" s="259"/>
      <c r="BB129" s="259"/>
      <c r="BC129" s="259"/>
      <c r="BE129" s="93"/>
      <c r="BI129" s="255"/>
      <c r="BK129" s="201"/>
      <c r="BL129" s="201"/>
      <c r="BM129" s="63"/>
      <c r="BN129" s="63"/>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row>
    <row r="130" spans="1:140" s="27" customFormat="1" ht="17" customHeight="1" x14ac:dyDescent="0.15">
      <c r="A130" s="201"/>
      <c r="C130" s="254"/>
      <c r="D130" s="429" t="str">
        <f>X!$C$170</f>
        <v>Costi del ciclo vitale (Life Cycle Cost LCC)</v>
      </c>
      <c r="AA130" s="135"/>
      <c r="AB130" s="259"/>
      <c r="AC130" s="259"/>
      <c r="AD130" s="259"/>
      <c r="AE130" s="259"/>
      <c r="AF130" s="259"/>
      <c r="AG130" s="259"/>
      <c r="AH130" s="259"/>
      <c r="AI130" s="259"/>
      <c r="AJ130" s="259"/>
      <c r="AK130" s="259"/>
      <c r="AM130" s="93"/>
      <c r="AS130" s="135"/>
      <c r="AT130" s="259"/>
      <c r="AU130" s="259"/>
      <c r="AV130" s="259"/>
      <c r="AW130" s="259"/>
      <c r="AX130" s="259"/>
      <c r="AY130" s="259"/>
      <c r="AZ130" s="259"/>
      <c r="BA130" s="259"/>
      <c r="BB130" s="259"/>
      <c r="BC130" s="259"/>
      <c r="BE130" s="93"/>
      <c r="BI130" s="255"/>
      <c r="BK130" s="201"/>
      <c r="BL130" s="201"/>
      <c r="BM130" s="63"/>
      <c r="BN130" s="63"/>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row>
    <row r="131" spans="1:140" ht="9" customHeight="1" x14ac:dyDescent="0.15">
      <c r="C131" s="249"/>
      <c r="AM131" s="71"/>
      <c r="BE131" s="71"/>
      <c r="BI131" s="250"/>
      <c r="BW131" s="201"/>
      <c r="BX131" s="201"/>
      <c r="BY131" s="201"/>
      <c r="BZ131" s="201"/>
      <c r="CA131" s="201"/>
      <c r="CB131" s="201"/>
      <c r="CC131" s="201"/>
      <c r="CD131" s="201"/>
      <c r="CE131" s="201"/>
    </row>
    <row r="132" spans="1:140" ht="17" customHeight="1" x14ac:dyDescent="0.15">
      <c r="C132" s="249"/>
      <c r="D132" s="364">
        <v>2.2999999999999998</v>
      </c>
      <c r="E132" s="392" t="str">
        <f>X!$C$169</f>
        <v>Costi del ciclo vitale</v>
      </c>
      <c r="AM132" s="71"/>
      <c r="BE132" s="71"/>
      <c r="BI132" s="250"/>
      <c r="BW132" s="201"/>
      <c r="BX132" s="201"/>
      <c r="BY132" s="201"/>
      <c r="BZ132" s="201"/>
      <c r="CA132" s="201"/>
      <c r="CB132" s="201"/>
      <c r="CC132" s="201"/>
      <c r="CD132" s="201"/>
      <c r="CE132" s="201"/>
    </row>
    <row r="133" spans="1:140" ht="17" hidden="1" customHeight="1" outlineLevel="1" x14ac:dyDescent="0.15">
      <c r="C133" s="249"/>
      <c r="E133" s="902"/>
      <c r="F133" t="s">
        <v>208</v>
      </c>
      <c r="S133" t="s">
        <v>209</v>
      </c>
      <c r="AA133" s="1614">
        <f>AA37</f>
        <v>0</v>
      </c>
      <c r="AB133" s="1614"/>
      <c r="AC133" s="1614"/>
      <c r="AD133" s="1614"/>
      <c r="AE133" s="1614"/>
      <c r="AF133" s="1614"/>
      <c r="AG133" s="1614"/>
      <c r="AH133" s="1614"/>
      <c r="AI133" s="1614"/>
      <c r="AJ133" s="1614"/>
      <c r="AK133" s="1614"/>
      <c r="AM133" s="71"/>
      <c r="AS133" s="1614">
        <f>AS37</f>
        <v>0</v>
      </c>
      <c r="AT133" s="1614"/>
      <c r="AU133" s="1614"/>
      <c r="AV133" s="1614"/>
      <c r="AW133" s="1614"/>
      <c r="AX133" s="1614"/>
      <c r="AY133" s="1614"/>
      <c r="AZ133" s="1614"/>
      <c r="BA133" s="1614"/>
      <c r="BB133" s="1614"/>
      <c r="BC133" s="1614"/>
      <c r="BE133" s="71"/>
      <c r="BI133" s="250"/>
      <c r="BW133" s="201"/>
      <c r="BX133" s="201"/>
      <c r="BY133" s="201"/>
      <c r="BZ133" s="201"/>
      <c r="CA133" s="201"/>
      <c r="CB133" s="201"/>
      <c r="CC133" s="201"/>
      <c r="CD133" s="201"/>
      <c r="CE133" s="201"/>
    </row>
    <row r="134" spans="1:140" ht="17" hidden="1" customHeight="1" outlineLevel="1" x14ac:dyDescent="0.15">
      <c r="C134" s="249"/>
      <c r="E134" s="902"/>
      <c r="F134" t="s">
        <v>214</v>
      </c>
      <c r="AA134" s="1653">
        <f>IF(AA133&lt;10000,-2,-3)</f>
        <v>-2</v>
      </c>
      <c r="AB134" s="1653"/>
      <c r="AC134" s="1653"/>
      <c r="AD134" s="1653"/>
      <c r="AE134" s="1653"/>
      <c r="AF134" s="1653"/>
      <c r="AG134" s="1653"/>
      <c r="AH134" s="1653"/>
      <c r="AI134" s="1653"/>
      <c r="AJ134" s="1653"/>
      <c r="AK134" s="1653"/>
      <c r="AM134" s="71"/>
      <c r="AS134" s="1653">
        <f>IF(AS133&lt;10000,-2,-3)</f>
        <v>-2</v>
      </c>
      <c r="AT134" s="1653"/>
      <c r="AU134" s="1653"/>
      <c r="AV134" s="1653"/>
      <c r="AW134" s="1653"/>
      <c r="AX134" s="1653"/>
      <c r="AY134" s="1653"/>
      <c r="AZ134" s="1653"/>
      <c r="BA134" s="1653"/>
      <c r="BB134" s="1653"/>
      <c r="BC134" s="1653"/>
      <c r="BE134" s="71"/>
      <c r="BI134" s="250"/>
    </row>
    <row r="135" spans="1:140" s="27" customFormat="1" ht="17" hidden="1" customHeight="1" outlineLevel="1" x14ac:dyDescent="0.15">
      <c r="A135" s="201"/>
      <c r="C135" s="254"/>
      <c r="D135" s="55"/>
      <c r="E135" s="771"/>
      <c r="F135" s="120" t="s">
        <v>1305</v>
      </c>
      <c r="AA135" s="1653">
        <f>BN135</f>
        <v>0</v>
      </c>
      <c r="AB135" s="1653"/>
      <c r="AC135" s="1653"/>
      <c r="AD135" s="1653"/>
      <c r="AE135" s="1653"/>
      <c r="AF135" s="1653"/>
      <c r="AG135" s="1653"/>
      <c r="AH135" s="1653"/>
      <c r="AI135" s="1653"/>
      <c r="AJ135" s="1653"/>
      <c r="AK135" s="1653"/>
      <c r="AM135" s="93"/>
      <c r="AS135" s="1653">
        <f>BO135</f>
        <v>0</v>
      </c>
      <c r="AT135" s="1653"/>
      <c r="AU135" s="1653"/>
      <c r="AV135" s="1653"/>
      <c r="AW135" s="1653"/>
      <c r="AX135" s="1653"/>
      <c r="AY135" s="1653"/>
      <c r="AZ135" s="1653"/>
      <c r="BA135" s="1653"/>
      <c r="BB135" s="1653"/>
      <c r="BC135" s="1653"/>
      <c r="BE135" s="93"/>
      <c r="BI135" s="255"/>
      <c r="BK135" s="201"/>
      <c r="BL135" s="201"/>
      <c r="BM135" s="63"/>
      <c r="BN135" s="201">
        <f>IF(AA$79*AA$86*AA$92=0,0,1)</f>
        <v>0</v>
      </c>
      <c r="BO135" s="201">
        <f>IF(AS$79*AS$86*AS$92=0,0,1)</f>
        <v>0</v>
      </c>
      <c r="BP135" s="201"/>
      <c r="BQ135" s="201"/>
      <c r="BR135" s="201" t="s">
        <v>1304</v>
      </c>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row>
    <row r="136" spans="1:140" s="27" customFormat="1" ht="17" customHeight="1" collapsed="1" x14ac:dyDescent="0.15">
      <c r="A136" s="201"/>
      <c r="C136" s="254"/>
      <c r="D136" s="55"/>
      <c r="E136" s="27" t="str">
        <f>E118</f>
        <v>Spese d'investimento</v>
      </c>
      <c r="S136" s="27" t="s">
        <v>209</v>
      </c>
      <c r="AA136" s="1657" t="str">
        <f>IF(AA135=1,ROUND(AA133,AA134),"-")</f>
        <v>-</v>
      </c>
      <c r="AB136" s="1657"/>
      <c r="AC136" s="1657"/>
      <c r="AD136" s="1657"/>
      <c r="AE136" s="1657"/>
      <c r="AF136" s="1657"/>
      <c r="AG136" s="1657"/>
      <c r="AH136" s="1657"/>
      <c r="AI136" s="1657"/>
      <c r="AJ136" s="1657"/>
      <c r="AK136" s="1657"/>
      <c r="AM136" s="93"/>
      <c r="AS136" s="1657" t="str">
        <f>IF(AS135=1,ROUND(AS133,AS134),"-")</f>
        <v>-</v>
      </c>
      <c r="AT136" s="1657"/>
      <c r="AU136" s="1657"/>
      <c r="AV136" s="1657"/>
      <c r="AW136" s="1657"/>
      <c r="AX136" s="1657"/>
      <c r="AY136" s="1657"/>
      <c r="AZ136" s="1657"/>
      <c r="BA136" s="1657"/>
      <c r="BB136" s="1657"/>
      <c r="BC136" s="1657"/>
      <c r="BE136" s="93"/>
      <c r="BI136" s="255"/>
      <c r="BK136" s="201"/>
      <c r="BL136" s="201"/>
      <c r="BM136" s="63"/>
      <c r="BN136" s="63"/>
      <c r="BO136" s="201"/>
      <c r="BP136" s="201"/>
      <c r="BQ136" s="201"/>
      <c r="BR136" s="201" t="s">
        <v>1303</v>
      </c>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row>
    <row r="137" spans="1:140" s="27" customFormat="1" ht="17" hidden="1" customHeight="1" outlineLevel="1" x14ac:dyDescent="0.15">
      <c r="A137" s="201"/>
      <c r="C137" s="254"/>
      <c r="D137" s="55"/>
      <c r="E137" s="771"/>
      <c r="AA137" s="314"/>
      <c r="AB137" s="314"/>
      <c r="AC137" s="314"/>
      <c r="AD137" s="314"/>
      <c r="AE137" s="314"/>
      <c r="AF137" s="314"/>
      <c r="AG137" s="314"/>
      <c r="AH137" s="314"/>
      <c r="AI137" s="314"/>
      <c r="AJ137" s="314"/>
      <c r="AK137" s="314"/>
      <c r="AM137" s="93"/>
      <c r="AS137" s="314"/>
      <c r="AT137" s="314"/>
      <c r="AU137" s="314"/>
      <c r="AV137" s="314"/>
      <c r="AW137" s="314"/>
      <c r="AX137" s="314"/>
      <c r="AY137" s="314"/>
      <c r="AZ137" s="314"/>
      <c r="BA137" s="314"/>
      <c r="BB137" s="314"/>
      <c r="BC137" s="314"/>
      <c r="BE137" s="93"/>
      <c r="BI137" s="255"/>
      <c r="BK137" s="201"/>
      <c r="BL137" s="201"/>
      <c r="BM137" s="63"/>
      <c r="BN137" s="63"/>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row>
    <row r="138" spans="1:140" s="27" customFormat="1" ht="17" hidden="1" customHeight="1" outlineLevel="1" x14ac:dyDescent="0.15">
      <c r="A138" s="201"/>
      <c r="C138" s="254"/>
      <c r="D138" s="55"/>
      <c r="E138" s="771"/>
      <c r="F138" s="27" t="s">
        <v>713</v>
      </c>
      <c r="S138" s="27" t="s">
        <v>209</v>
      </c>
      <c r="AA138" s="1657">
        <f>AA86*AA62</f>
        <v>0</v>
      </c>
      <c r="AB138" s="1657"/>
      <c r="AC138" s="1657"/>
      <c r="AD138" s="1657"/>
      <c r="AE138" s="1657"/>
      <c r="AF138" s="1657"/>
      <c r="AG138" s="1657"/>
      <c r="AH138" s="1657"/>
      <c r="AI138" s="1657"/>
      <c r="AJ138" s="1657"/>
      <c r="AK138" s="1657"/>
      <c r="AM138" s="93"/>
      <c r="AS138" s="1657">
        <f>AS86*AS62</f>
        <v>0</v>
      </c>
      <c r="AT138" s="1657"/>
      <c r="AU138" s="1657"/>
      <c r="AV138" s="1657"/>
      <c r="AW138" s="1657"/>
      <c r="AX138" s="1657"/>
      <c r="AY138" s="1657"/>
      <c r="AZ138" s="1657"/>
      <c r="BA138" s="1657"/>
      <c r="BB138" s="1657"/>
      <c r="BC138" s="1657"/>
      <c r="BE138" s="93"/>
      <c r="BI138" s="255"/>
      <c r="BK138" s="201"/>
      <c r="BL138" s="201"/>
      <c r="BM138" s="63"/>
      <c r="BN138" s="63"/>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row>
    <row r="139" spans="1:140" s="27" customFormat="1" ht="17" hidden="1" customHeight="1" outlineLevel="1" x14ac:dyDescent="0.15">
      <c r="A139" s="201"/>
      <c r="C139" s="254"/>
      <c r="D139" s="55"/>
      <c r="E139" s="771"/>
      <c r="F139" s="27" t="s">
        <v>214</v>
      </c>
      <c r="AA139" s="1653">
        <f>IF(AA138&lt;10000,-2,-3)</f>
        <v>-2</v>
      </c>
      <c r="AB139" s="1653"/>
      <c r="AC139" s="1653"/>
      <c r="AD139" s="1653"/>
      <c r="AE139" s="1653"/>
      <c r="AF139" s="1653"/>
      <c r="AG139" s="1653"/>
      <c r="AH139" s="1653"/>
      <c r="AI139" s="1653"/>
      <c r="AJ139" s="1653"/>
      <c r="AK139" s="1653"/>
      <c r="AM139" s="93"/>
      <c r="AS139" s="1653">
        <f>IF(AS138&lt;10000,-2,-3)</f>
        <v>-2</v>
      </c>
      <c r="AT139" s="1653"/>
      <c r="AU139" s="1653"/>
      <c r="AV139" s="1653"/>
      <c r="AW139" s="1653"/>
      <c r="AX139" s="1653"/>
      <c r="AY139" s="1653"/>
      <c r="AZ139" s="1653"/>
      <c r="BA139" s="1653"/>
      <c r="BB139" s="1653"/>
      <c r="BC139" s="1653"/>
      <c r="BE139" s="93"/>
      <c r="BI139" s="255"/>
      <c r="BK139" s="201"/>
      <c r="BL139" s="201"/>
      <c r="BM139" s="63"/>
      <c r="BN139" s="63"/>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row>
    <row r="140" spans="1:140" s="27" customFormat="1" ht="17" hidden="1" customHeight="1" outlineLevel="1" x14ac:dyDescent="0.15">
      <c r="A140" s="201"/>
      <c r="C140" s="254"/>
      <c r="D140" s="55"/>
      <c r="E140" s="771"/>
      <c r="F140" s="120" t="s">
        <v>1305</v>
      </c>
      <c r="AA140" s="1653">
        <f>BN140</f>
        <v>0</v>
      </c>
      <c r="AB140" s="1653"/>
      <c r="AC140" s="1653"/>
      <c r="AD140" s="1653"/>
      <c r="AE140" s="1653"/>
      <c r="AF140" s="1653"/>
      <c r="AG140" s="1653"/>
      <c r="AH140" s="1653"/>
      <c r="AI140" s="1653"/>
      <c r="AJ140" s="1653"/>
      <c r="AK140" s="1653"/>
      <c r="AM140" s="93"/>
      <c r="AS140" s="1653">
        <f>BO140</f>
        <v>0</v>
      </c>
      <c r="AT140" s="1653"/>
      <c r="AU140" s="1653"/>
      <c r="AV140" s="1653"/>
      <c r="AW140" s="1653"/>
      <c r="AX140" s="1653"/>
      <c r="AY140" s="1653"/>
      <c r="AZ140" s="1653"/>
      <c r="BA140" s="1653"/>
      <c r="BB140" s="1653"/>
      <c r="BC140" s="1653"/>
      <c r="BE140" s="93"/>
      <c r="BI140" s="255"/>
      <c r="BK140" s="201"/>
      <c r="BL140" s="201"/>
      <c r="BM140" s="63"/>
      <c r="BN140" s="201">
        <f>IF(AA$79*AA$86*AA$92=0,0,1)</f>
        <v>0</v>
      </c>
      <c r="BO140" s="201">
        <f>IF(AS$79*AS$86*AS$92=0,0,1)</f>
        <v>0</v>
      </c>
      <c r="BP140" s="201"/>
      <c r="BQ140" s="201"/>
      <c r="BR140" s="201" t="s">
        <v>1304</v>
      </c>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row>
    <row r="141" spans="1:140" s="27" customFormat="1" ht="17" customHeight="1" collapsed="1" x14ac:dyDescent="0.15">
      <c r="A141" s="201"/>
      <c r="C141" s="254"/>
      <c r="D141" s="55"/>
      <c r="E141" s="27" t="str">
        <f>E119</f>
        <v>Spese di manutenzione</v>
      </c>
      <c r="S141" s="27" t="s">
        <v>209</v>
      </c>
      <c r="AA141" s="1657" t="str">
        <f>IF(AA140=1,ROUND(AA138,AA139),"-")</f>
        <v>-</v>
      </c>
      <c r="AB141" s="1657"/>
      <c r="AC141" s="1657"/>
      <c r="AD141" s="1657"/>
      <c r="AE141" s="1657"/>
      <c r="AF141" s="1657"/>
      <c r="AG141" s="1657"/>
      <c r="AH141" s="1657"/>
      <c r="AI141" s="1657"/>
      <c r="AJ141" s="1657"/>
      <c r="AK141" s="1657"/>
      <c r="AM141" s="93"/>
      <c r="AS141" s="1657" t="str">
        <f>IF(AS140=1,ROUND(AS138,AS139),"-")</f>
        <v>-</v>
      </c>
      <c r="AT141" s="1657"/>
      <c r="AU141" s="1657"/>
      <c r="AV141" s="1657"/>
      <c r="AW141" s="1657"/>
      <c r="AX141" s="1657"/>
      <c r="AY141" s="1657"/>
      <c r="AZ141" s="1657"/>
      <c r="BA141" s="1657"/>
      <c r="BB141" s="1657"/>
      <c r="BC141" s="1657"/>
      <c r="BE141" s="93"/>
      <c r="BI141" s="255"/>
      <c r="BK141" s="201"/>
      <c r="BL141" s="201"/>
      <c r="BM141" s="63"/>
      <c r="BN141" s="63"/>
      <c r="BO141" s="201"/>
      <c r="BP141" s="201"/>
      <c r="BQ141" s="201"/>
      <c r="BR141" s="201" t="s">
        <v>1303</v>
      </c>
      <c r="BS141" s="201"/>
      <c r="BT141" s="201"/>
      <c r="BU141" s="201"/>
      <c r="BV141" s="201"/>
      <c r="BW141" s="201"/>
      <c r="BX141" s="788"/>
      <c r="BY141" s="788"/>
      <c r="BZ141" s="788"/>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row>
    <row r="142" spans="1:140" s="27" customFormat="1" ht="17" hidden="1" customHeight="1" outlineLevel="1" x14ac:dyDescent="0.15">
      <c r="A142" s="201"/>
      <c r="C142" s="254"/>
      <c r="D142" s="55"/>
      <c r="E142" s="771"/>
      <c r="AA142" s="314"/>
      <c r="AB142" s="314"/>
      <c r="AC142" s="314"/>
      <c r="AD142" s="314"/>
      <c r="AE142" s="314"/>
      <c r="AF142" s="314"/>
      <c r="AG142" s="314"/>
      <c r="AH142" s="314"/>
      <c r="AI142" s="314"/>
      <c r="AJ142" s="314"/>
      <c r="AK142" s="314"/>
      <c r="AM142" s="93"/>
      <c r="AS142" s="314"/>
      <c r="AT142" s="314"/>
      <c r="AU142" s="314"/>
      <c r="AV142" s="314"/>
      <c r="AW142" s="314"/>
      <c r="AX142" s="314"/>
      <c r="AY142" s="314"/>
      <c r="AZ142" s="314"/>
      <c r="BA142" s="314"/>
      <c r="BB142" s="314"/>
      <c r="BC142" s="314"/>
      <c r="BE142" s="93"/>
      <c r="BI142" s="255"/>
      <c r="BK142" s="201"/>
      <c r="BL142" s="201"/>
      <c r="BM142" s="63"/>
      <c r="BN142" s="63"/>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row>
    <row r="143" spans="1:140" s="27" customFormat="1" ht="17" hidden="1" customHeight="1" outlineLevel="1" x14ac:dyDescent="0.15">
      <c r="A143" s="201"/>
      <c r="C143" s="254"/>
      <c r="D143" s="55"/>
      <c r="E143" s="771"/>
      <c r="F143" s="27" t="s">
        <v>212</v>
      </c>
      <c r="S143" s="27" t="s">
        <v>209</v>
      </c>
      <c r="AA143" s="1657">
        <f>AA92*AA62</f>
        <v>0</v>
      </c>
      <c r="AB143" s="1657"/>
      <c r="AC143" s="1657"/>
      <c r="AD143" s="1657"/>
      <c r="AE143" s="1657"/>
      <c r="AF143" s="1657"/>
      <c r="AG143" s="1657"/>
      <c r="AH143" s="1657"/>
      <c r="AI143" s="1657"/>
      <c r="AJ143" s="1657"/>
      <c r="AK143" s="1657"/>
      <c r="AM143" s="93"/>
      <c r="AS143" s="1657">
        <f>AS92*AS62</f>
        <v>0</v>
      </c>
      <c r="AT143" s="1657"/>
      <c r="AU143" s="1657"/>
      <c r="AV143" s="1657"/>
      <c r="AW143" s="1657"/>
      <c r="AX143" s="1657"/>
      <c r="AY143" s="1657"/>
      <c r="AZ143" s="1657"/>
      <c r="BA143" s="1657"/>
      <c r="BB143" s="1657"/>
      <c r="BC143" s="1657"/>
      <c r="BE143" s="93"/>
      <c r="BI143" s="255"/>
      <c r="BK143" s="201"/>
      <c r="BL143" s="201"/>
      <c r="BM143" s="63"/>
      <c r="BN143" s="63"/>
      <c r="BO143" s="201"/>
      <c r="BP143" s="201"/>
      <c r="BQ143" s="201"/>
      <c r="BR143" s="201"/>
      <c r="BS143" s="201"/>
      <c r="BT143" s="201"/>
      <c r="BU143" s="201"/>
      <c r="BV143" s="201"/>
      <c r="BW143" s="201"/>
      <c r="BX143" s="788"/>
      <c r="BY143" s="788"/>
      <c r="BZ143" s="788"/>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row>
    <row r="144" spans="1:140" s="27" customFormat="1" ht="17" hidden="1" customHeight="1" outlineLevel="1" x14ac:dyDescent="0.15">
      <c r="A144" s="201"/>
      <c r="C144" s="254"/>
      <c r="D144" s="55"/>
      <c r="E144" s="771"/>
      <c r="F144" s="27" t="s">
        <v>214</v>
      </c>
      <c r="AA144" s="1653">
        <f>IF(AA143&lt;10000,-2,-3)</f>
        <v>-2</v>
      </c>
      <c r="AB144" s="1653"/>
      <c r="AC144" s="1653"/>
      <c r="AD144" s="1653"/>
      <c r="AE144" s="1653"/>
      <c r="AF144" s="1653"/>
      <c r="AG144" s="1653"/>
      <c r="AH144" s="1653"/>
      <c r="AI144" s="1653"/>
      <c r="AJ144" s="1653"/>
      <c r="AK144" s="1653"/>
      <c r="AM144" s="93"/>
      <c r="AS144" s="1653">
        <f>IF(AS143&lt;10000,-2,-3)</f>
        <v>-2</v>
      </c>
      <c r="AT144" s="1653"/>
      <c r="AU144" s="1653"/>
      <c r="AV144" s="1653"/>
      <c r="AW144" s="1653"/>
      <c r="AX144" s="1653"/>
      <c r="AY144" s="1653"/>
      <c r="AZ144" s="1653"/>
      <c r="BA144" s="1653"/>
      <c r="BB144" s="1653"/>
      <c r="BC144" s="1653"/>
      <c r="BE144" s="93"/>
      <c r="BI144" s="255"/>
      <c r="BK144" s="201"/>
      <c r="BL144" s="201"/>
      <c r="BM144" s="63"/>
      <c r="BN144" s="63"/>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row>
    <row r="145" spans="1:140" s="27" customFormat="1" ht="17" hidden="1" customHeight="1" outlineLevel="1" x14ac:dyDescent="0.15">
      <c r="A145" s="201"/>
      <c r="C145" s="254"/>
      <c r="D145" s="55"/>
      <c r="E145" s="771"/>
      <c r="F145" s="120" t="s">
        <v>1305</v>
      </c>
      <c r="AA145" s="1653">
        <f>BN145</f>
        <v>0</v>
      </c>
      <c r="AB145" s="1653"/>
      <c r="AC145" s="1653"/>
      <c r="AD145" s="1653"/>
      <c r="AE145" s="1653"/>
      <c r="AF145" s="1653"/>
      <c r="AG145" s="1653"/>
      <c r="AH145" s="1653"/>
      <c r="AI145" s="1653"/>
      <c r="AJ145" s="1653"/>
      <c r="AK145" s="1653"/>
      <c r="AM145" s="93"/>
      <c r="AS145" s="1653">
        <f>BO145</f>
        <v>0</v>
      </c>
      <c r="AT145" s="1653"/>
      <c r="AU145" s="1653"/>
      <c r="AV145" s="1653"/>
      <c r="AW145" s="1653"/>
      <c r="AX145" s="1653"/>
      <c r="AY145" s="1653"/>
      <c r="AZ145" s="1653"/>
      <c r="BA145" s="1653"/>
      <c r="BB145" s="1653"/>
      <c r="BC145" s="1653"/>
      <c r="BE145" s="93"/>
      <c r="BI145" s="255"/>
      <c r="BK145" s="201"/>
      <c r="BL145" s="201"/>
      <c r="BM145" s="63"/>
      <c r="BN145" s="201">
        <f>IF(AA$79*AA$86*AA$92=0,0,1)</f>
        <v>0</v>
      </c>
      <c r="BO145" s="201">
        <f>IF(AS$79*AS$86*AS$92=0,0,1)</f>
        <v>0</v>
      </c>
      <c r="BP145" s="201"/>
      <c r="BQ145" s="201"/>
      <c r="BR145" s="201" t="s">
        <v>1304</v>
      </c>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row>
    <row r="146" spans="1:140" s="27" customFormat="1" ht="17" customHeight="1" collapsed="1" x14ac:dyDescent="0.15">
      <c r="A146" s="201"/>
      <c r="C146" s="254"/>
      <c r="D146" s="55"/>
      <c r="E146" s="27" t="str">
        <f>E120</f>
        <v>Costi energetici impianto di refrigerazione</v>
      </c>
      <c r="S146" s="27" t="s">
        <v>209</v>
      </c>
      <c r="AA146" s="1657" t="str">
        <f>IF(AA145=1,ROUND(AA143,AA144),"-")</f>
        <v>-</v>
      </c>
      <c r="AB146" s="1657"/>
      <c r="AC146" s="1657"/>
      <c r="AD146" s="1657"/>
      <c r="AE146" s="1657"/>
      <c r="AF146" s="1657"/>
      <c r="AG146" s="1657"/>
      <c r="AH146" s="1657"/>
      <c r="AI146" s="1657"/>
      <c r="AJ146" s="1657"/>
      <c r="AK146" s="1657"/>
      <c r="AM146" s="93"/>
      <c r="AS146" s="1657" t="str">
        <f>IF(AS145=1,ROUND(AS143,AS144),"-")</f>
        <v>-</v>
      </c>
      <c r="AT146" s="1657"/>
      <c r="AU146" s="1657"/>
      <c r="AV146" s="1657"/>
      <c r="AW146" s="1657"/>
      <c r="AX146" s="1657"/>
      <c r="AY146" s="1657"/>
      <c r="AZ146" s="1657"/>
      <c r="BA146" s="1657"/>
      <c r="BB146" s="1657"/>
      <c r="BC146" s="1657"/>
      <c r="BE146" s="93"/>
      <c r="BI146" s="255"/>
      <c r="BK146" s="201"/>
      <c r="BL146" s="201"/>
      <c r="BM146" s="63"/>
      <c r="BN146" s="63"/>
      <c r="BO146" s="201"/>
      <c r="BP146" s="201"/>
      <c r="BQ146" s="201"/>
      <c r="BR146" s="201" t="s">
        <v>1303</v>
      </c>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row>
    <row r="147" spans="1:140" s="27" customFormat="1" ht="17" hidden="1" customHeight="1" outlineLevel="1" x14ac:dyDescent="0.15">
      <c r="A147" s="201"/>
      <c r="C147" s="254"/>
      <c r="D147" s="55"/>
      <c r="E147" s="771"/>
      <c r="AA147" s="314"/>
      <c r="AB147" s="314"/>
      <c r="AC147" s="314"/>
      <c r="AD147" s="314"/>
      <c r="AE147" s="314"/>
      <c r="AF147" s="314"/>
      <c r="AG147" s="314"/>
      <c r="AH147" s="314"/>
      <c r="AI147" s="314"/>
      <c r="AJ147" s="314"/>
      <c r="AK147" s="314"/>
      <c r="AM147" s="93"/>
      <c r="AS147" s="314"/>
      <c r="AT147" s="314"/>
      <c r="AU147" s="314"/>
      <c r="AV147" s="314"/>
      <c r="AW147" s="314"/>
      <c r="AX147" s="314"/>
      <c r="AY147" s="314"/>
      <c r="AZ147" s="314"/>
      <c r="BA147" s="314"/>
      <c r="BB147" s="314"/>
      <c r="BC147" s="314"/>
      <c r="BE147" s="93"/>
      <c r="BI147" s="255"/>
      <c r="BK147" s="201"/>
      <c r="BL147" s="201"/>
      <c r="BM147" s="63"/>
      <c r="BN147" s="63"/>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201"/>
      <c r="ED147" s="201"/>
      <c r="EE147" s="201"/>
      <c r="EF147" s="201"/>
      <c r="EG147" s="201"/>
      <c r="EH147" s="201"/>
      <c r="EI147" s="201"/>
      <c r="EJ147" s="201"/>
    </row>
    <row r="148" spans="1:140" s="27" customFormat="1" ht="17" hidden="1" customHeight="1" outlineLevel="1" x14ac:dyDescent="0.15">
      <c r="A148" s="201"/>
      <c r="C148" s="254"/>
      <c r="D148" s="55"/>
      <c r="E148" s="771"/>
      <c r="F148" s="27" t="s">
        <v>1024</v>
      </c>
      <c r="S148" s="27" t="s">
        <v>209</v>
      </c>
      <c r="AA148" s="1657">
        <f>AA100*AA62</f>
        <v>0</v>
      </c>
      <c r="AB148" s="1657"/>
      <c r="AC148" s="1657"/>
      <c r="AD148" s="1657"/>
      <c r="AE148" s="1657"/>
      <c r="AF148" s="1657"/>
      <c r="AG148" s="1657"/>
      <c r="AH148" s="1657"/>
      <c r="AI148" s="1657"/>
      <c r="AJ148" s="1657"/>
      <c r="AK148" s="1657"/>
      <c r="AM148" s="93"/>
      <c r="AS148" s="1657">
        <f>AS100*AS62</f>
        <v>0</v>
      </c>
      <c r="AT148" s="1657"/>
      <c r="AU148" s="1657"/>
      <c r="AV148" s="1657"/>
      <c r="AW148" s="1657"/>
      <c r="AX148" s="1657"/>
      <c r="AY148" s="1657"/>
      <c r="AZ148" s="1657"/>
      <c r="BA148" s="1657"/>
      <c r="BB148" s="1657"/>
      <c r="BC148" s="1657"/>
      <c r="BE148" s="93"/>
      <c r="BI148" s="255"/>
      <c r="BK148" s="201"/>
      <c r="BL148" s="201"/>
      <c r="BM148" s="63"/>
      <c r="BN148" s="63"/>
      <c r="BO148" s="201"/>
      <c r="BP148" s="201"/>
      <c r="BQ148" s="201"/>
      <c r="BR148" s="201"/>
      <c r="BS148" s="201"/>
      <c r="BT148" s="201"/>
      <c r="BU148" s="201"/>
      <c r="BV148" s="201"/>
      <c r="BW148" s="201"/>
      <c r="BX148" s="788"/>
      <c r="BY148" s="788"/>
      <c r="BZ148" s="788"/>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row>
    <row r="149" spans="1:140" s="27" customFormat="1" ht="17" hidden="1" customHeight="1" outlineLevel="1" x14ac:dyDescent="0.15">
      <c r="A149" s="201"/>
      <c r="C149" s="254"/>
      <c r="D149" s="55"/>
      <c r="E149" s="771"/>
      <c r="F149" s="27" t="s">
        <v>214</v>
      </c>
      <c r="AA149" s="1653">
        <f>IF(AA148&lt;10000,-2,-3)</f>
        <v>-2</v>
      </c>
      <c r="AB149" s="1653"/>
      <c r="AC149" s="1653"/>
      <c r="AD149" s="1653"/>
      <c r="AE149" s="1653"/>
      <c r="AF149" s="1653"/>
      <c r="AG149" s="1653"/>
      <c r="AH149" s="1653"/>
      <c r="AI149" s="1653"/>
      <c r="AJ149" s="1653"/>
      <c r="AK149" s="1653"/>
      <c r="AM149" s="93"/>
      <c r="AS149" s="1653">
        <f>IF(AS148&lt;10000,-2,-3)</f>
        <v>-2</v>
      </c>
      <c r="AT149" s="1653"/>
      <c r="AU149" s="1653"/>
      <c r="AV149" s="1653"/>
      <c r="AW149" s="1653"/>
      <c r="AX149" s="1653"/>
      <c r="AY149" s="1653"/>
      <c r="AZ149" s="1653"/>
      <c r="BA149" s="1653"/>
      <c r="BB149" s="1653"/>
      <c r="BC149" s="1653"/>
      <c r="BE149" s="93"/>
      <c r="BI149" s="255"/>
      <c r="BK149" s="201"/>
      <c r="BL149" s="201"/>
      <c r="BM149" s="63"/>
      <c r="BN149" s="63"/>
      <c r="BO149" s="201"/>
      <c r="BP149" s="201"/>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row>
    <row r="150" spans="1:140" s="27" customFormat="1" ht="17" hidden="1" customHeight="1" outlineLevel="1" x14ac:dyDescent="0.15">
      <c r="A150" s="201"/>
      <c r="C150" s="254"/>
      <c r="D150" s="55"/>
      <c r="E150" s="771"/>
      <c r="F150" s="120" t="s">
        <v>1305</v>
      </c>
      <c r="AA150" s="1653">
        <f>BN150</f>
        <v>0</v>
      </c>
      <c r="AB150" s="1653"/>
      <c r="AC150" s="1653"/>
      <c r="AD150" s="1653"/>
      <c r="AE150" s="1653"/>
      <c r="AF150" s="1653"/>
      <c r="AG150" s="1653"/>
      <c r="AH150" s="1653"/>
      <c r="AI150" s="1653"/>
      <c r="AJ150" s="1653"/>
      <c r="AK150" s="1653"/>
      <c r="AM150" s="93"/>
      <c r="AS150" s="1653">
        <f>BO150</f>
        <v>0</v>
      </c>
      <c r="AT150" s="1653"/>
      <c r="AU150" s="1653"/>
      <c r="AV150" s="1653"/>
      <c r="AW150" s="1653"/>
      <c r="AX150" s="1653"/>
      <c r="AY150" s="1653"/>
      <c r="AZ150" s="1653"/>
      <c r="BA150" s="1653"/>
      <c r="BB150" s="1653"/>
      <c r="BC150" s="1653"/>
      <c r="BE150" s="93"/>
      <c r="BI150" s="255"/>
      <c r="BK150" s="201"/>
      <c r="BL150" s="201"/>
      <c r="BM150" s="63"/>
      <c r="BN150" s="201">
        <f>IF(AA$79*AA$86*AA$92=0,0,1)</f>
        <v>0</v>
      </c>
      <c r="BO150" s="201">
        <f>IF(AS$79*AS$86*AS$92=0,0,1)</f>
        <v>0</v>
      </c>
      <c r="BP150" s="201"/>
      <c r="BQ150" s="201"/>
      <c r="BR150" s="201" t="s">
        <v>1304</v>
      </c>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201"/>
      <c r="ED150" s="201"/>
      <c r="EE150" s="201"/>
      <c r="EF150" s="201"/>
      <c r="EG150" s="201"/>
      <c r="EH150" s="201"/>
      <c r="EI150" s="201"/>
      <c r="EJ150" s="201"/>
    </row>
    <row r="151" spans="1:140" s="27" customFormat="1" ht="17" customHeight="1" collapsed="1" x14ac:dyDescent="0.15">
      <c r="A151" s="201"/>
      <c r="C151" s="254"/>
      <c r="D151" s="55"/>
      <c r="F151" s="27" t="str">
        <f>F103</f>
        <v>Il free-cooling riduce i costi energetici di</v>
      </c>
      <c r="S151" s="27" t="s">
        <v>209</v>
      </c>
      <c r="AA151" s="1657" t="str">
        <f>IF(AA150=1,ROUND(-AA148,AA149),"-")</f>
        <v>-</v>
      </c>
      <c r="AB151" s="1657"/>
      <c r="AC151" s="1657"/>
      <c r="AD151" s="1657"/>
      <c r="AE151" s="1657"/>
      <c r="AF151" s="1657"/>
      <c r="AG151" s="1657"/>
      <c r="AH151" s="1657"/>
      <c r="AI151" s="1657"/>
      <c r="AJ151" s="1657"/>
      <c r="AK151" s="1657"/>
      <c r="AL151" s="1657"/>
      <c r="AM151" s="1657"/>
      <c r="AN151" s="1657"/>
      <c r="AO151" s="1657"/>
      <c r="AP151" s="1657"/>
      <c r="AS151" s="1657" t="str">
        <f>IF(AS150=1,ROUND(-AS148,AS149),"-")</f>
        <v>-</v>
      </c>
      <c r="AT151" s="1657"/>
      <c r="AU151" s="1657"/>
      <c r="AV151" s="1657"/>
      <c r="AW151" s="1657"/>
      <c r="AX151" s="1657"/>
      <c r="AY151" s="1657"/>
      <c r="AZ151" s="1657"/>
      <c r="BA151" s="1657"/>
      <c r="BB151" s="1657"/>
      <c r="BC151" s="1657"/>
      <c r="BD151" s="1657"/>
      <c r="BE151" s="1657"/>
      <c r="BF151" s="1657"/>
      <c r="BG151" s="1657"/>
      <c r="BH151" s="1657"/>
      <c r="BI151" s="255"/>
      <c r="BK151" s="201"/>
      <c r="BL151" s="201"/>
      <c r="BM151" s="63"/>
      <c r="BN151" s="63"/>
      <c r="BO151" s="201"/>
      <c r="BP151" s="201"/>
      <c r="BQ151" s="201"/>
      <c r="BR151" s="201" t="s">
        <v>1303</v>
      </c>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201"/>
      <c r="ED151" s="201"/>
      <c r="EE151" s="201"/>
      <c r="EF151" s="201"/>
      <c r="EG151" s="201"/>
      <c r="EH151" s="201"/>
      <c r="EI151" s="201"/>
      <c r="EJ151" s="201"/>
    </row>
    <row r="152" spans="1:140" s="27" customFormat="1" ht="17" hidden="1" customHeight="1" outlineLevel="1" x14ac:dyDescent="0.15">
      <c r="A152" s="201"/>
      <c r="C152" s="254"/>
      <c r="D152" s="55"/>
      <c r="E152" s="771"/>
      <c r="AA152" s="314"/>
      <c r="AB152" s="314"/>
      <c r="AC152" s="314"/>
      <c r="AD152" s="314"/>
      <c r="AE152" s="314"/>
      <c r="AF152" s="314"/>
      <c r="AG152" s="314"/>
      <c r="AH152" s="314"/>
      <c r="AI152" s="314"/>
      <c r="AJ152" s="314"/>
      <c r="AK152" s="314"/>
      <c r="AM152" s="93"/>
      <c r="AS152" s="314"/>
      <c r="AT152" s="314"/>
      <c r="AU152" s="314"/>
      <c r="AV152" s="314"/>
      <c r="AW152" s="314"/>
      <c r="AX152" s="314"/>
      <c r="AY152" s="314"/>
      <c r="AZ152" s="314"/>
      <c r="BA152" s="314"/>
      <c r="BB152" s="314"/>
      <c r="BC152" s="314"/>
      <c r="BE152" s="93"/>
      <c r="BI152" s="255"/>
      <c r="BK152" s="201"/>
      <c r="BL152" s="201"/>
      <c r="BM152" s="63"/>
      <c r="BN152" s="63"/>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201"/>
      <c r="ED152" s="201"/>
      <c r="EE152" s="201"/>
      <c r="EF152" s="201"/>
      <c r="EG152" s="201"/>
      <c r="EH152" s="201"/>
      <c r="EI152" s="201"/>
      <c r="EJ152" s="201"/>
    </row>
    <row r="153" spans="1:140" s="27" customFormat="1" ht="17" hidden="1" customHeight="1" outlineLevel="1" x14ac:dyDescent="0.15">
      <c r="A153" s="201"/>
      <c r="C153" s="254"/>
      <c r="D153" s="55"/>
      <c r="E153" s="771"/>
      <c r="F153" s="27" t="str">
        <f>E121</f>
        <v>Risparmio grazie al recupero del calore</v>
      </c>
      <c r="S153" s="27" t="s">
        <v>209</v>
      </c>
      <c r="AA153" s="1657">
        <f>AA109*AA62</f>
        <v>0</v>
      </c>
      <c r="AB153" s="1657"/>
      <c r="AC153" s="1657"/>
      <c r="AD153" s="1657"/>
      <c r="AE153" s="1657"/>
      <c r="AF153" s="1657"/>
      <c r="AG153" s="1657"/>
      <c r="AH153" s="1657"/>
      <c r="AI153" s="1657"/>
      <c r="AJ153" s="1657"/>
      <c r="AK153" s="1657"/>
      <c r="AM153" s="93"/>
      <c r="AS153" s="1657">
        <f>AS109*AS62</f>
        <v>0</v>
      </c>
      <c r="AT153" s="1657"/>
      <c r="AU153" s="1657"/>
      <c r="AV153" s="1657"/>
      <c r="AW153" s="1657"/>
      <c r="AX153" s="1657"/>
      <c r="AY153" s="1657"/>
      <c r="AZ153" s="1657"/>
      <c r="BA153" s="1657"/>
      <c r="BB153" s="1657"/>
      <c r="BC153" s="1657"/>
      <c r="BE153" s="93"/>
      <c r="BI153" s="255"/>
      <c r="BK153" s="201"/>
      <c r="BL153" s="201"/>
      <c r="BM153" s="63"/>
      <c r="BN153" s="63"/>
      <c r="BO153" s="201"/>
      <c r="BP153" s="201"/>
      <c r="BQ153" s="201"/>
      <c r="BR153" s="201"/>
      <c r="BS153" s="201"/>
      <c r="BT153" s="201"/>
      <c r="BU153" s="201"/>
      <c r="BV153" s="201"/>
      <c r="BW153" s="201"/>
      <c r="BX153" s="788"/>
      <c r="BY153" s="788"/>
      <c r="BZ153" s="788"/>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201"/>
      <c r="ED153" s="201"/>
      <c r="EE153" s="201"/>
      <c r="EF153" s="201"/>
      <c r="EG153" s="201"/>
      <c r="EH153" s="201"/>
      <c r="EI153" s="201"/>
      <c r="EJ153" s="201"/>
    </row>
    <row r="154" spans="1:140" s="27" customFormat="1" ht="17" hidden="1" customHeight="1" outlineLevel="1" x14ac:dyDescent="0.15">
      <c r="A154" s="201"/>
      <c r="C154" s="254"/>
      <c r="D154" s="55"/>
      <c r="E154" s="771"/>
      <c r="F154" s="27" t="s">
        <v>214</v>
      </c>
      <c r="AA154" s="1653">
        <f>IF(AA153&gt;-10000,-2,-3)</f>
        <v>-2</v>
      </c>
      <c r="AB154" s="1653"/>
      <c r="AC154" s="1653"/>
      <c r="AD154" s="1653"/>
      <c r="AE154" s="1653"/>
      <c r="AF154" s="1653"/>
      <c r="AG154" s="1653"/>
      <c r="AH154" s="1653"/>
      <c r="AI154" s="1653"/>
      <c r="AJ154" s="1653"/>
      <c r="AK154" s="1653"/>
      <c r="AM154" s="93"/>
      <c r="AS154" s="1653">
        <f>IF(AS153&gt;-10000,-2,-3)</f>
        <v>-2</v>
      </c>
      <c r="AT154" s="1653"/>
      <c r="AU154" s="1653"/>
      <c r="AV154" s="1653"/>
      <c r="AW154" s="1653"/>
      <c r="AX154" s="1653"/>
      <c r="AY154" s="1653"/>
      <c r="AZ154" s="1653"/>
      <c r="BA154" s="1653"/>
      <c r="BB154" s="1653"/>
      <c r="BC154" s="1653"/>
      <c r="BE154" s="93"/>
      <c r="BI154" s="255"/>
      <c r="BK154" s="201"/>
      <c r="BL154" s="201"/>
      <c r="BM154" s="63"/>
      <c r="BN154" s="63"/>
      <c r="BO154" s="201"/>
      <c r="BP154" s="201"/>
      <c r="BQ154" s="201"/>
      <c r="BR154" s="201"/>
      <c r="BS154" s="201"/>
      <c r="BT154" s="201"/>
      <c r="BU154" s="201"/>
      <c r="BV154" s="201"/>
      <c r="BW154" s="201"/>
      <c r="BX154" s="201"/>
      <c r="BY154" s="201"/>
      <c r="BZ154" s="201"/>
      <c r="CA154" s="201"/>
      <c r="CB154" s="201"/>
      <c r="CC154" s="201"/>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c r="DU154" s="201"/>
      <c r="DV154" s="201"/>
      <c r="DW154" s="201"/>
      <c r="DX154" s="201"/>
      <c r="DY154" s="201"/>
      <c r="DZ154" s="201"/>
      <c r="EA154" s="201"/>
      <c r="EB154" s="201"/>
      <c r="EC154" s="201"/>
      <c r="ED154" s="201"/>
      <c r="EE154" s="201"/>
      <c r="EF154" s="201"/>
      <c r="EG154" s="201"/>
      <c r="EH154" s="201"/>
      <c r="EI154" s="201"/>
      <c r="EJ154" s="201"/>
    </row>
    <row r="155" spans="1:140" s="27" customFormat="1" ht="17" hidden="1" customHeight="1" outlineLevel="1" x14ac:dyDescent="0.15">
      <c r="A155" s="201"/>
      <c r="C155" s="254"/>
      <c r="D155" s="55"/>
      <c r="E155" s="771"/>
      <c r="F155" s="120" t="s">
        <v>1305</v>
      </c>
      <c r="AA155" s="1653">
        <f>BN155</f>
        <v>0</v>
      </c>
      <c r="AB155" s="1653"/>
      <c r="AC155" s="1653"/>
      <c r="AD155" s="1653"/>
      <c r="AE155" s="1653"/>
      <c r="AF155" s="1653"/>
      <c r="AG155" s="1653"/>
      <c r="AH155" s="1653"/>
      <c r="AI155" s="1653"/>
      <c r="AJ155" s="1653"/>
      <c r="AK155" s="1653"/>
      <c r="AM155" s="93"/>
      <c r="AS155" s="1653">
        <f>BO155</f>
        <v>0</v>
      </c>
      <c r="AT155" s="1653"/>
      <c r="AU155" s="1653"/>
      <c r="AV155" s="1653"/>
      <c r="AW155" s="1653"/>
      <c r="AX155" s="1653"/>
      <c r="AY155" s="1653"/>
      <c r="AZ155" s="1653"/>
      <c r="BA155" s="1653"/>
      <c r="BB155" s="1653"/>
      <c r="BC155" s="1653"/>
      <c r="BE155" s="93"/>
      <c r="BI155" s="255"/>
      <c r="BK155" s="201"/>
      <c r="BL155" s="201"/>
      <c r="BM155" s="63"/>
      <c r="BN155" s="201">
        <f>IF(AA$79*AA$86*AA$92=0,0,1)</f>
        <v>0</v>
      </c>
      <c r="BO155" s="201">
        <f>IF(AS$79*AS$86*AS$92=0,0,1)</f>
        <v>0</v>
      </c>
      <c r="BP155" s="201"/>
      <c r="BQ155" s="201"/>
      <c r="BR155" s="201" t="s">
        <v>1304</v>
      </c>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row>
    <row r="156" spans="1:140" s="27" customFormat="1" ht="17" customHeight="1" collapsed="1" x14ac:dyDescent="0.15">
      <c r="A156" s="201"/>
      <c r="C156" s="254"/>
      <c r="D156" s="55"/>
      <c r="E156" s="27" t="str">
        <f>E112</f>
        <v>Risparmio grazie al recupero del calore</v>
      </c>
      <c r="S156" s="27" t="s">
        <v>209</v>
      </c>
      <c r="AA156" s="1667" t="str">
        <f>IF(AA155=1,ROUND(-AA153,AA154),"-")</f>
        <v>-</v>
      </c>
      <c r="AB156" s="1667"/>
      <c r="AC156" s="1667"/>
      <c r="AD156" s="1667"/>
      <c r="AE156" s="1667"/>
      <c r="AF156" s="1667"/>
      <c r="AG156" s="1667"/>
      <c r="AH156" s="1667"/>
      <c r="AI156" s="1667"/>
      <c r="AJ156" s="1667"/>
      <c r="AK156" s="1667"/>
      <c r="AM156" s="93"/>
      <c r="AS156" s="1667" t="str">
        <f>IF(AS155=1,ROUND(-AS153,AS154),"-")</f>
        <v>-</v>
      </c>
      <c r="AT156" s="1667"/>
      <c r="AU156" s="1667"/>
      <c r="AV156" s="1667"/>
      <c r="AW156" s="1667"/>
      <c r="AX156" s="1667"/>
      <c r="AY156" s="1667"/>
      <c r="AZ156" s="1667"/>
      <c r="BA156" s="1667"/>
      <c r="BB156" s="1667"/>
      <c r="BC156" s="1667"/>
      <c r="BE156" s="93"/>
      <c r="BI156" s="255"/>
      <c r="BK156" s="201"/>
      <c r="BL156" s="201"/>
      <c r="BM156" s="63"/>
      <c r="BN156" s="63"/>
      <c r="BO156" s="201"/>
      <c r="BP156" s="201"/>
      <c r="BQ156" s="201"/>
      <c r="BR156" s="201" t="s">
        <v>1303</v>
      </c>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201"/>
      <c r="ED156" s="201"/>
      <c r="EE156" s="201"/>
      <c r="EF156" s="201"/>
      <c r="EG156" s="201"/>
      <c r="EH156" s="201"/>
      <c r="EI156" s="201"/>
      <c r="EJ156" s="201"/>
    </row>
    <row r="157" spans="1:140" s="27" customFormat="1" ht="17" customHeight="1" x14ac:dyDescent="0.15">
      <c r="A157" s="201"/>
      <c r="C157" s="254"/>
      <c r="D157" s="55"/>
      <c r="E157" s="124" t="str">
        <f>X!$C$171</f>
        <v>Costi del ciclo vitale (liv. economico)</v>
      </c>
      <c r="F157" s="124"/>
      <c r="G157" s="124"/>
      <c r="H157" s="124"/>
      <c r="I157" s="124"/>
      <c r="J157" s="124"/>
      <c r="K157" s="124"/>
      <c r="L157" s="124"/>
      <c r="M157" s="124"/>
      <c r="N157" s="124"/>
      <c r="O157" s="124"/>
      <c r="P157" s="124"/>
      <c r="Q157" s="124"/>
      <c r="R157" s="124"/>
      <c r="S157" s="124" t="s">
        <v>209</v>
      </c>
      <c r="T157" s="124"/>
      <c r="U157" s="124"/>
      <c r="V157" s="124"/>
      <c r="W157" s="124"/>
      <c r="X157" s="124"/>
      <c r="Y157" s="124"/>
      <c r="Z157" s="124"/>
      <c r="AA157" s="1664" t="str">
        <f>IF(AA155=1,AA136+AA141+AA156+AA151+AA146,"-")</f>
        <v>-</v>
      </c>
      <c r="AB157" s="1664"/>
      <c r="AC157" s="1664"/>
      <c r="AD157" s="1664"/>
      <c r="AE157" s="1664"/>
      <c r="AF157" s="1664"/>
      <c r="AG157" s="1664"/>
      <c r="AH157" s="1664"/>
      <c r="AI157" s="1664"/>
      <c r="AJ157" s="1664"/>
      <c r="AK157" s="1664"/>
      <c r="AL157" s="124"/>
      <c r="AM157" s="1666" t="e">
        <f>IF(AA157=0,0,AA157/AA157)</f>
        <v>#VALUE!</v>
      </c>
      <c r="AN157" s="1666"/>
      <c r="AO157" s="1666"/>
      <c r="AP157" s="124"/>
      <c r="AQ157" s="124"/>
      <c r="AR157" s="124"/>
      <c r="AS157" s="1664" t="str">
        <f>IF(AS155=1,AS136+AS141+AS156+AS151+AS146,"-")</f>
        <v>-</v>
      </c>
      <c r="AT157" s="1664"/>
      <c r="AU157" s="1664"/>
      <c r="AV157" s="1664"/>
      <c r="AW157" s="1664"/>
      <c r="AX157" s="1664"/>
      <c r="AY157" s="1664"/>
      <c r="AZ157" s="1664"/>
      <c r="BA157" s="1664"/>
      <c r="BB157" s="1664"/>
      <c r="BC157" s="1664"/>
      <c r="BE157" s="1666" t="e">
        <f>IF(AA157=0,0,AS157/AA157)</f>
        <v>#VALUE!</v>
      </c>
      <c r="BF157" s="1666"/>
      <c r="BG157" s="1666"/>
      <c r="BI157" s="255"/>
      <c r="BK157" s="201"/>
      <c r="BL157" s="201"/>
      <c r="BM157" s="201"/>
      <c r="BN157" s="201"/>
      <c r="BO157" s="201"/>
      <c r="BP157" s="201"/>
      <c r="BQ157" s="201"/>
      <c r="BR157" s="201" t="s">
        <v>1303</v>
      </c>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row>
    <row r="158" spans="1:140" ht="7" customHeight="1" x14ac:dyDescent="0.15">
      <c r="C158" s="249"/>
      <c r="AM158" s="71"/>
      <c r="BE158" s="71"/>
      <c r="BI158" s="250"/>
      <c r="BW158" s="201"/>
      <c r="BX158" s="201"/>
      <c r="BY158" s="201"/>
      <c r="BZ158" s="201"/>
      <c r="CA158" s="201"/>
      <c r="CB158" s="201"/>
      <c r="CC158" s="201"/>
      <c r="CD158" s="201"/>
      <c r="CE158" s="201"/>
    </row>
    <row r="159" spans="1:140" ht="17" hidden="1" customHeight="1" outlineLevel="1" x14ac:dyDescent="0.15">
      <c r="C159" s="249"/>
      <c r="D159" s="364">
        <v>2.4</v>
      </c>
      <c r="E159" s="1129" t="str">
        <f>X!$C$172</f>
        <v>Costi del ciclo vitale (funzionamento con CO2 neutro)</v>
      </c>
      <c r="AM159" s="71"/>
      <c r="BE159" s="71"/>
      <c r="BI159" s="250"/>
    </row>
    <row r="160" spans="1:140" s="27" customFormat="1" ht="17" hidden="1" customHeight="1" outlineLevel="1" x14ac:dyDescent="0.15">
      <c r="A160" s="201"/>
      <c r="C160" s="254"/>
      <c r="D160" s="55"/>
      <c r="E160" s="771" t="str">
        <f t="shared" ref="E160:E166" si="0">E118</f>
        <v>Spese d'investimento</v>
      </c>
      <c r="S160" s="27" t="s">
        <v>209</v>
      </c>
      <c r="AA160" s="1657" t="str">
        <f>AA136</f>
        <v>-</v>
      </c>
      <c r="AB160" s="1657"/>
      <c r="AC160" s="1657"/>
      <c r="AD160" s="1657"/>
      <c r="AE160" s="1657"/>
      <c r="AF160" s="1657"/>
      <c r="AG160" s="1657"/>
      <c r="AH160" s="1657"/>
      <c r="AI160" s="1657"/>
      <c r="AJ160" s="1657"/>
      <c r="AK160" s="1657"/>
      <c r="AM160" s="93"/>
      <c r="AS160" s="1657" t="str">
        <f>AS136</f>
        <v>-</v>
      </c>
      <c r="AT160" s="1657"/>
      <c r="AU160" s="1657"/>
      <c r="AV160" s="1657"/>
      <c r="AW160" s="1657"/>
      <c r="AX160" s="1657"/>
      <c r="AY160" s="1657"/>
      <c r="AZ160" s="1657"/>
      <c r="BA160" s="1657"/>
      <c r="BB160" s="1657"/>
      <c r="BC160" s="1657"/>
      <c r="BE160" s="93"/>
      <c r="BI160" s="255"/>
      <c r="BK160" s="201"/>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201"/>
      <c r="ED160" s="201"/>
      <c r="EE160" s="201"/>
      <c r="EF160" s="201"/>
      <c r="EG160" s="201"/>
      <c r="EH160" s="201"/>
      <c r="EI160" s="201"/>
      <c r="EJ160" s="201"/>
    </row>
    <row r="161" spans="1:140" s="27" customFormat="1" ht="17" hidden="1" customHeight="1" outlineLevel="1" x14ac:dyDescent="0.15">
      <c r="A161" s="201"/>
      <c r="C161" s="254"/>
      <c r="D161" s="55"/>
      <c r="E161" s="771" t="str">
        <f t="shared" si="0"/>
        <v>Spese di manutenzione</v>
      </c>
      <c r="S161" s="27" t="s">
        <v>209</v>
      </c>
      <c r="AA161" s="1657" t="str">
        <f>AA141</f>
        <v>-</v>
      </c>
      <c r="AB161" s="1657"/>
      <c r="AC161" s="1657"/>
      <c r="AD161" s="1657"/>
      <c r="AE161" s="1657"/>
      <c r="AF161" s="1657"/>
      <c r="AG161" s="1657"/>
      <c r="AH161" s="1657"/>
      <c r="AI161" s="1657"/>
      <c r="AJ161" s="1657"/>
      <c r="AK161" s="1657"/>
      <c r="AM161" s="93"/>
      <c r="AS161" s="1657" t="str">
        <f>AS141</f>
        <v>-</v>
      </c>
      <c r="AT161" s="1657"/>
      <c r="AU161" s="1657"/>
      <c r="AV161" s="1657"/>
      <c r="AW161" s="1657"/>
      <c r="AX161" s="1657"/>
      <c r="AY161" s="1657"/>
      <c r="AZ161" s="1657"/>
      <c r="BA161" s="1657"/>
      <c r="BB161" s="1657"/>
      <c r="BC161" s="1657"/>
      <c r="BE161" s="93"/>
      <c r="BI161" s="255"/>
      <c r="BK161" s="201"/>
      <c r="BL161" s="201"/>
      <c r="BM161" s="201"/>
      <c r="BN161" s="201"/>
      <c r="BO161" s="201"/>
      <c r="BP161" s="201"/>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row>
    <row r="162" spans="1:140" s="27" customFormat="1" ht="17" hidden="1" customHeight="1" outlineLevel="1" x14ac:dyDescent="0.15">
      <c r="A162" s="201"/>
      <c r="C162" s="254"/>
      <c r="D162" s="55"/>
      <c r="E162" s="771" t="str">
        <f t="shared" si="0"/>
        <v>Costi energetici impianto di refrigerazione</v>
      </c>
      <c r="S162" s="27" t="s">
        <v>209</v>
      </c>
      <c r="AA162" s="1657" t="str">
        <f>AA146</f>
        <v>-</v>
      </c>
      <c r="AB162" s="1657"/>
      <c r="AC162" s="1657"/>
      <c r="AD162" s="1657"/>
      <c r="AE162" s="1657"/>
      <c r="AF162" s="1657"/>
      <c r="AG162" s="1657"/>
      <c r="AH162" s="1657"/>
      <c r="AI162" s="1657"/>
      <c r="AJ162" s="1657"/>
      <c r="AK162" s="1657"/>
      <c r="AM162" s="93"/>
      <c r="AS162" s="1657" t="str">
        <f>AS146</f>
        <v>-</v>
      </c>
      <c r="AT162" s="1657"/>
      <c r="AU162" s="1657"/>
      <c r="AV162" s="1657"/>
      <c r="AW162" s="1657"/>
      <c r="AX162" s="1657"/>
      <c r="AY162" s="1657"/>
      <c r="AZ162" s="1657"/>
      <c r="BA162" s="1657"/>
      <c r="BB162" s="1657"/>
      <c r="BC162" s="1657"/>
      <c r="BE162" s="93"/>
      <c r="BI162" s="255"/>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row>
    <row r="163" spans="1:140" s="27" customFormat="1" ht="17" hidden="1" customHeight="1" outlineLevel="1" x14ac:dyDescent="0.15">
      <c r="A163" s="201"/>
      <c r="C163" s="254"/>
      <c r="D163" s="55"/>
      <c r="E163" s="771" t="str">
        <f t="shared" si="0"/>
        <v>Risparmio grazie al recupero del calore</v>
      </c>
      <c r="S163" s="27" t="s">
        <v>209</v>
      </c>
      <c r="AA163" s="1657" t="str">
        <f>AA156</f>
        <v>-</v>
      </c>
      <c r="AB163" s="1657"/>
      <c r="AC163" s="1657"/>
      <c r="AD163" s="1657"/>
      <c r="AE163" s="1657"/>
      <c r="AF163" s="1657"/>
      <c r="AG163" s="1657"/>
      <c r="AH163" s="1657"/>
      <c r="AI163" s="1657"/>
      <c r="AJ163" s="1657"/>
      <c r="AK163" s="1657"/>
      <c r="AM163" s="93"/>
      <c r="AS163" s="1657" t="str">
        <f>AS156</f>
        <v>-</v>
      </c>
      <c r="AT163" s="1657"/>
      <c r="AU163" s="1657"/>
      <c r="AV163" s="1657"/>
      <c r="AW163" s="1657"/>
      <c r="AX163" s="1657"/>
      <c r="AY163" s="1657"/>
      <c r="AZ163" s="1657"/>
      <c r="BA163" s="1657"/>
      <c r="BB163" s="1657"/>
      <c r="BC163" s="1657"/>
      <c r="BE163" s="93"/>
      <c r="BI163" s="255"/>
      <c r="BK163" s="201"/>
      <c r="BL163" s="201"/>
      <c r="BM163" s="201"/>
      <c r="BN163" s="201"/>
      <c r="BO163" s="201"/>
      <c r="BP163" s="201"/>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row>
    <row r="164" spans="1:140" s="27" customFormat="1" ht="17" hidden="1" customHeight="1" outlineLevel="1" x14ac:dyDescent="0.15">
      <c r="A164" s="201"/>
      <c r="C164" s="254"/>
      <c r="D164" s="55"/>
      <c r="E164" s="771">
        <f t="shared" si="0"/>
        <v>0</v>
      </c>
      <c r="AA164" s="314"/>
      <c r="AB164" s="314"/>
      <c r="AC164" s="314"/>
      <c r="AD164" s="314"/>
      <c r="AE164" s="314"/>
      <c r="AF164" s="314"/>
      <c r="AG164" s="314"/>
      <c r="AH164" s="314"/>
      <c r="AI164" s="314"/>
      <c r="AJ164" s="314"/>
      <c r="AK164" s="314"/>
      <c r="AM164" s="93"/>
      <c r="AS164" s="314"/>
      <c r="AT164" s="314"/>
      <c r="AU164" s="314"/>
      <c r="AV164" s="314"/>
      <c r="AW164" s="314"/>
      <c r="AX164" s="314"/>
      <c r="AY164" s="314"/>
      <c r="AZ164" s="314"/>
      <c r="BA164" s="314"/>
      <c r="BB164" s="314"/>
      <c r="BC164" s="314"/>
      <c r="BE164" s="93"/>
      <c r="BI164" s="255"/>
      <c r="BK164" s="201"/>
      <c r="BL164" s="201"/>
      <c r="BM164" s="201"/>
      <c r="BN164" s="201"/>
      <c r="BO164" s="201"/>
      <c r="BP164" s="201"/>
      <c r="BQ164" s="201"/>
      <c r="BR164" s="201"/>
      <c r="BS164" s="201"/>
      <c r="BT164" s="201"/>
      <c r="BU164" s="201"/>
      <c r="BV164" s="201"/>
      <c r="BW164" s="779"/>
      <c r="BX164" s="779"/>
      <c r="BY164" s="779"/>
      <c r="BZ164" s="779"/>
      <c r="CA164" s="779"/>
      <c r="CB164" s="779"/>
      <c r="CC164" s="779"/>
      <c r="CD164" s="779"/>
      <c r="CE164" s="779"/>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row>
    <row r="165" spans="1:140" s="27" customFormat="1" ht="17" hidden="1" customHeight="1" outlineLevel="1" x14ac:dyDescent="0.15">
      <c r="A165" s="201"/>
      <c r="C165" s="254"/>
      <c r="D165" s="55"/>
      <c r="E165" s="771">
        <f t="shared" si="0"/>
        <v>0</v>
      </c>
      <c r="F165" s="27" t="s">
        <v>213</v>
      </c>
      <c r="S165" s="27" t="s">
        <v>209</v>
      </c>
      <c r="AA165" s="1657">
        <f>AA123*AA62</f>
        <v>0</v>
      </c>
      <c r="AB165" s="1657"/>
      <c r="AC165" s="1657"/>
      <c r="AD165" s="1657"/>
      <c r="AE165" s="1657"/>
      <c r="AF165" s="1657"/>
      <c r="AG165" s="1657"/>
      <c r="AH165" s="1657"/>
      <c r="AI165" s="1657"/>
      <c r="AJ165" s="1657"/>
      <c r="AK165" s="1657"/>
      <c r="AM165" s="93"/>
      <c r="AS165" s="1657">
        <f>AS123*AS62</f>
        <v>0</v>
      </c>
      <c r="AT165" s="1657"/>
      <c r="AU165" s="1657"/>
      <c r="AV165" s="1657"/>
      <c r="AW165" s="1657"/>
      <c r="AX165" s="1657"/>
      <c r="AY165" s="1657"/>
      <c r="AZ165" s="1657"/>
      <c r="BA165" s="1657"/>
      <c r="BB165" s="1657"/>
      <c r="BC165" s="1657"/>
      <c r="BE165" s="93"/>
      <c r="BI165" s="255"/>
      <c r="BK165" s="201"/>
      <c r="BL165" s="201"/>
      <c r="BM165" s="201"/>
      <c r="BN165" s="201"/>
      <c r="BO165" s="201"/>
      <c r="BP165" s="201"/>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row>
    <row r="166" spans="1:140" s="27" customFormat="1" ht="17" hidden="1" customHeight="1" outlineLevel="1" x14ac:dyDescent="0.15">
      <c r="A166" s="201"/>
      <c r="C166" s="254"/>
      <c r="D166" s="55"/>
      <c r="E166" s="771">
        <f t="shared" si="0"/>
        <v>0</v>
      </c>
      <c r="F166" s="27" t="s">
        <v>214</v>
      </c>
      <c r="AA166" s="1653">
        <f>IF(AA165&lt;10000,-2,-3)</f>
        <v>-2</v>
      </c>
      <c r="AB166" s="1653"/>
      <c r="AC166" s="1653"/>
      <c r="AD166" s="1653"/>
      <c r="AE166" s="1653"/>
      <c r="AF166" s="1653"/>
      <c r="AG166" s="1653"/>
      <c r="AH166" s="1653"/>
      <c r="AI166" s="1653"/>
      <c r="AJ166" s="1653"/>
      <c r="AK166" s="1653"/>
      <c r="AM166" s="93"/>
      <c r="AS166" s="1653">
        <f>IF(AS165&lt;10000,-2,-3)</f>
        <v>-2</v>
      </c>
      <c r="AT166" s="1653"/>
      <c r="AU166" s="1653"/>
      <c r="AV166" s="1653"/>
      <c r="AW166" s="1653"/>
      <c r="AX166" s="1653"/>
      <c r="AY166" s="1653"/>
      <c r="AZ166" s="1653"/>
      <c r="BA166" s="1653"/>
      <c r="BB166" s="1653"/>
      <c r="BC166" s="1653"/>
      <c r="BE166" s="93"/>
      <c r="BI166" s="255"/>
      <c r="BK166" s="201"/>
      <c r="BL166" s="201"/>
      <c r="BM166" s="201"/>
      <c r="BN166" s="201"/>
      <c r="BO166" s="201"/>
      <c r="BP166" s="201"/>
      <c r="BQ166" s="201"/>
      <c r="BR166" s="201"/>
      <c r="BS166" s="201"/>
      <c r="BT166" s="201"/>
      <c r="BU166" s="201"/>
      <c r="BV166" s="201"/>
      <c r="BW166" s="796"/>
      <c r="BX166" s="796"/>
      <c r="BY166" s="796"/>
      <c r="BZ166" s="796"/>
      <c r="CA166" s="796"/>
      <c r="CB166" s="796"/>
      <c r="CC166" s="796"/>
      <c r="CD166" s="796"/>
      <c r="CE166" s="796"/>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row>
    <row r="167" spans="1:140" s="27" customFormat="1" ht="17" hidden="1" customHeight="1" outlineLevel="1" x14ac:dyDescent="0.15">
      <c r="A167" s="201"/>
      <c r="C167" s="254"/>
      <c r="D167" s="55"/>
      <c r="E167" s="771"/>
      <c r="F167" s="120" t="s">
        <v>1305</v>
      </c>
      <c r="AA167" s="1653">
        <f>BN167</f>
        <v>0</v>
      </c>
      <c r="AB167" s="1653"/>
      <c r="AC167" s="1653"/>
      <c r="AD167" s="1653"/>
      <c r="AE167" s="1653"/>
      <c r="AF167" s="1653"/>
      <c r="AG167" s="1653"/>
      <c r="AH167" s="1653"/>
      <c r="AI167" s="1653"/>
      <c r="AJ167" s="1653"/>
      <c r="AK167" s="1653"/>
      <c r="AM167" s="93"/>
      <c r="AS167" s="1653">
        <f>BO167</f>
        <v>0</v>
      </c>
      <c r="AT167" s="1653"/>
      <c r="AU167" s="1653"/>
      <c r="AV167" s="1653"/>
      <c r="AW167" s="1653"/>
      <c r="AX167" s="1653"/>
      <c r="AY167" s="1653"/>
      <c r="AZ167" s="1653"/>
      <c r="BA167" s="1653"/>
      <c r="BB167" s="1653"/>
      <c r="BC167" s="1653"/>
      <c r="BE167" s="93"/>
      <c r="BI167" s="255"/>
      <c r="BK167" s="201"/>
      <c r="BL167" s="201"/>
      <c r="BM167" s="63"/>
      <c r="BN167" s="201">
        <f>IF(AA$79*AA$86*AA$92=0,0,1)</f>
        <v>0</v>
      </c>
      <c r="BO167" s="201">
        <f>IF(AS$79*AS$86*AS$92=0,0,1)</f>
        <v>0</v>
      </c>
      <c r="BP167" s="201"/>
      <c r="BQ167" s="201"/>
      <c r="BR167" s="201" t="s">
        <v>1304</v>
      </c>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row>
    <row r="168" spans="1:140" s="27" customFormat="1" ht="17" customHeight="1" collapsed="1" x14ac:dyDescent="0.15">
      <c r="A168" s="201"/>
      <c r="C168" s="254"/>
      <c r="D168" s="55"/>
      <c r="E168" s="27" t="str">
        <f t="shared" ref="E168" si="1">E126</f>
        <v>Spese di compensazione CO2</v>
      </c>
      <c r="S168" s="27" t="s">
        <v>209</v>
      </c>
      <c r="AA168" s="1667" t="str">
        <f>IF(AA167=1,ROUND(AA165,AA166),"-")</f>
        <v>-</v>
      </c>
      <c r="AB168" s="1667"/>
      <c r="AC168" s="1667"/>
      <c r="AD168" s="1667"/>
      <c r="AE168" s="1667"/>
      <c r="AF168" s="1667"/>
      <c r="AG168" s="1667"/>
      <c r="AH168" s="1667"/>
      <c r="AI168" s="1667"/>
      <c r="AJ168" s="1667"/>
      <c r="AK168" s="1667"/>
      <c r="AM168" s="93"/>
      <c r="AS168" s="1667" t="str">
        <f>IF(AS167=1,ROUND(AS165,AS166),"-")</f>
        <v>-</v>
      </c>
      <c r="AT168" s="1667"/>
      <c r="AU168" s="1667"/>
      <c r="AV168" s="1667"/>
      <c r="AW168" s="1667"/>
      <c r="AX168" s="1667"/>
      <c r="AY168" s="1667"/>
      <c r="AZ168" s="1667"/>
      <c r="BA168" s="1667"/>
      <c r="BB168" s="1667"/>
      <c r="BC168" s="1667"/>
      <c r="BE168" s="93"/>
      <c r="BI168" s="255"/>
      <c r="BK168" s="201"/>
      <c r="BL168" s="201"/>
      <c r="BM168" s="201"/>
      <c r="BN168" s="201"/>
      <c r="BO168" s="201"/>
      <c r="BP168" s="201"/>
      <c r="BQ168" s="201"/>
      <c r="BR168" s="201" t="s">
        <v>1303</v>
      </c>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row>
    <row r="169" spans="1:140" s="27" customFormat="1" ht="17" customHeight="1" x14ac:dyDescent="0.15">
      <c r="A169" s="201"/>
      <c r="C169" s="254"/>
      <c r="D169" s="55"/>
      <c r="E169" s="124" t="str">
        <f>X!$C$172</f>
        <v>Costi del ciclo vitale (funzionamento con CO2 neutro)</v>
      </c>
      <c r="F169" s="124"/>
      <c r="G169" s="124"/>
      <c r="H169" s="124"/>
      <c r="I169" s="124"/>
      <c r="J169" s="124"/>
      <c r="K169" s="124"/>
      <c r="L169" s="124"/>
      <c r="M169" s="124"/>
      <c r="N169" s="124"/>
      <c r="O169" s="124"/>
      <c r="P169" s="124"/>
      <c r="Q169" s="124"/>
      <c r="R169" s="124"/>
      <c r="S169" s="124" t="s">
        <v>209</v>
      </c>
      <c r="T169" s="124"/>
      <c r="U169" s="124"/>
      <c r="V169" s="124"/>
      <c r="W169" s="124"/>
      <c r="X169" s="124"/>
      <c r="Y169" s="124"/>
      <c r="Z169" s="124"/>
      <c r="AA169" s="1664" t="str">
        <f>IF(AA167=1,AA157+AA168,"-")</f>
        <v>-</v>
      </c>
      <c r="AB169" s="1664"/>
      <c r="AC169" s="1664"/>
      <c r="AD169" s="1664"/>
      <c r="AE169" s="1664"/>
      <c r="AF169" s="1664"/>
      <c r="AG169" s="1664"/>
      <c r="AH169" s="1664"/>
      <c r="AI169" s="1664"/>
      <c r="AJ169" s="1664"/>
      <c r="AK169" s="1664"/>
      <c r="AL169" s="124"/>
      <c r="AM169" s="1666" t="e">
        <f>IF(AA169=0,0,AA169/AA169)</f>
        <v>#VALUE!</v>
      </c>
      <c r="AN169" s="1666"/>
      <c r="AO169" s="1666"/>
      <c r="AP169" s="124"/>
      <c r="AQ169" s="124"/>
      <c r="AR169" s="124"/>
      <c r="AS169" s="1664" t="str">
        <f>IF(AS167=1,AS157+AS168,"-")</f>
        <v>-</v>
      </c>
      <c r="AT169" s="1664"/>
      <c r="AU169" s="1664"/>
      <c r="AV169" s="1664"/>
      <c r="AW169" s="1664"/>
      <c r="AX169" s="1664"/>
      <c r="AY169" s="1664"/>
      <c r="AZ169" s="1664"/>
      <c r="BA169" s="1664"/>
      <c r="BB169" s="1664"/>
      <c r="BC169" s="1664"/>
      <c r="BD169" s="124"/>
      <c r="BE169" s="1666" t="e">
        <f>IF(AS169=0,0,AS169/AA169)</f>
        <v>#VALUE!</v>
      </c>
      <c r="BF169" s="1666"/>
      <c r="BG169" s="1666"/>
      <c r="BI169" s="255"/>
      <c r="BK169" s="201"/>
      <c r="BL169" s="201"/>
      <c r="BM169" s="201"/>
      <c r="BN169" s="201"/>
      <c r="BO169" s="201"/>
      <c r="BP169" s="201"/>
      <c r="BQ169" s="201"/>
      <c r="BR169" s="201" t="s">
        <v>1303</v>
      </c>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row>
    <row r="170" spans="1:140" ht="17" customHeight="1" x14ac:dyDescent="0.15">
      <c r="C170" s="260"/>
      <c r="D170" s="360"/>
      <c r="E170" s="261"/>
      <c r="F170" s="261"/>
      <c r="G170" s="261"/>
      <c r="H170" s="261"/>
      <c r="I170" s="261"/>
      <c r="J170" s="261"/>
      <c r="K170" s="261"/>
      <c r="L170" s="261"/>
      <c r="M170" s="261"/>
      <c r="N170" s="261"/>
      <c r="O170" s="261"/>
      <c r="P170" s="261"/>
      <c r="Q170" s="261"/>
      <c r="R170" s="261"/>
      <c r="S170" s="261"/>
      <c r="T170" s="261"/>
      <c r="U170" s="261"/>
      <c r="V170" s="261"/>
      <c r="W170" s="261"/>
      <c r="X170" s="261"/>
      <c r="Y170" s="261"/>
      <c r="Z170" s="261"/>
      <c r="AA170" s="261"/>
      <c r="AB170" s="261"/>
      <c r="AC170" s="261"/>
      <c r="AD170" s="261"/>
      <c r="AE170" s="261"/>
      <c r="AF170" s="261"/>
      <c r="AG170" s="261"/>
      <c r="AH170" s="261"/>
      <c r="AI170" s="261"/>
      <c r="AJ170" s="261"/>
      <c r="AK170" s="261"/>
      <c r="AL170" s="261"/>
      <c r="AM170" s="262"/>
      <c r="AN170" s="261"/>
      <c r="AO170" s="261"/>
      <c r="AP170" s="261"/>
      <c r="AQ170" s="261"/>
      <c r="AR170" s="261"/>
      <c r="AS170" s="261"/>
      <c r="AT170" s="261"/>
      <c r="AU170" s="261"/>
      <c r="AV170" s="261"/>
      <c r="AW170" s="261"/>
      <c r="AX170" s="261"/>
      <c r="AY170" s="261"/>
      <c r="AZ170" s="261"/>
      <c r="BA170" s="261"/>
      <c r="BB170" s="261"/>
      <c r="BC170" s="261"/>
      <c r="BD170" s="261"/>
      <c r="BE170" s="262"/>
      <c r="BF170" s="261"/>
      <c r="BG170" s="261"/>
      <c r="BH170" s="261"/>
      <c r="BI170" s="263"/>
      <c r="BO170" s="201"/>
      <c r="BW170" s="201"/>
      <c r="BX170" s="201"/>
      <c r="BY170" s="201"/>
      <c r="BZ170" s="201"/>
      <c r="CA170" s="201"/>
      <c r="CB170" s="201"/>
      <c r="CC170" s="201"/>
      <c r="CD170" s="201"/>
      <c r="CE170" s="201"/>
    </row>
    <row r="172" spans="1:140" ht="16" x14ac:dyDescent="0.15">
      <c r="AW172" s="1364" t="str">
        <f>X!C291</f>
        <v>in alto</v>
      </c>
      <c r="AX172" s="1364"/>
      <c r="AY172" s="1364"/>
      <c r="AZ172" s="1364"/>
      <c r="BA172" s="1364"/>
      <c r="BB172" s="1364"/>
      <c r="BC172" s="1364"/>
      <c r="BD172" s="1364"/>
      <c r="BE172" s="447" t="s">
        <v>635</v>
      </c>
      <c r="BW172" s="201"/>
      <c r="BX172" s="201"/>
      <c r="BY172" s="201"/>
      <c r="BZ172" s="201"/>
      <c r="CA172" s="201"/>
      <c r="CB172" s="201"/>
      <c r="CC172" s="201"/>
      <c r="CD172" s="201"/>
      <c r="CE172" s="201"/>
    </row>
    <row r="173" spans="1:140" x14ac:dyDescent="0.15">
      <c r="BW173" s="201"/>
      <c r="BX173" s="201"/>
      <c r="BY173" s="201"/>
      <c r="BZ173" s="201"/>
      <c r="CA173" s="201"/>
      <c r="CB173" s="201"/>
      <c r="CC173" s="201"/>
      <c r="CD173" s="201"/>
      <c r="CE173" s="201"/>
    </row>
    <row r="174" spans="1:140" hidden="1" outlineLevel="1" x14ac:dyDescent="0.15">
      <c r="E174" s="179" t="s">
        <v>289</v>
      </c>
      <c r="BW174" s="201"/>
      <c r="BX174" s="201"/>
      <c r="BY174" s="201"/>
      <c r="BZ174" s="201"/>
      <c r="CA174" s="201"/>
      <c r="CB174" s="201"/>
      <c r="CC174" s="201"/>
      <c r="CD174" s="201"/>
      <c r="CE174" s="201"/>
    </row>
    <row r="175" spans="1:140" ht="17" hidden="1" customHeight="1" outlineLevel="1" x14ac:dyDescent="0.15">
      <c r="C175" s="249"/>
      <c r="E175" s="124"/>
      <c r="F175" s="70" t="s">
        <v>72</v>
      </c>
      <c r="G175" t="s">
        <v>1045</v>
      </c>
      <c r="S175" t="s">
        <v>28</v>
      </c>
      <c r="AA175" s="1682">
        <v>0.03</v>
      </c>
      <c r="AB175" s="1682"/>
      <c r="AC175" s="1682"/>
      <c r="AD175" s="1682"/>
      <c r="AE175" s="1682"/>
      <c r="AF175" s="1682"/>
      <c r="AG175" s="1682"/>
      <c r="AH175" s="1682"/>
      <c r="AI175" s="1682"/>
      <c r="AJ175" s="1682"/>
      <c r="AK175" s="1682"/>
      <c r="AM175" s="71"/>
      <c r="AS175" s="1682">
        <f>AA175</f>
        <v>0.03</v>
      </c>
      <c r="AT175" s="1682"/>
      <c r="AU175" s="1682"/>
      <c r="AV175" s="1682"/>
      <c r="AW175" s="1682"/>
      <c r="AX175" s="1682"/>
      <c r="AY175" s="1682"/>
      <c r="AZ175" s="1682"/>
      <c r="BA175" s="1682"/>
      <c r="BB175" s="1682"/>
      <c r="BC175" s="1682"/>
      <c r="BE175" s="71"/>
      <c r="BI175" s="250"/>
      <c r="BW175" s="201"/>
      <c r="BX175" s="201"/>
      <c r="BY175" s="201"/>
      <c r="BZ175" s="201"/>
      <c r="CA175" s="201"/>
      <c r="CB175" s="201"/>
      <c r="CC175" s="201"/>
      <c r="CD175" s="201"/>
      <c r="CE175" s="201"/>
    </row>
    <row r="176" spans="1:140" ht="17" hidden="1" customHeight="1" outlineLevel="1" x14ac:dyDescent="0.15">
      <c r="C176" s="249"/>
      <c r="E176" s="124"/>
      <c r="F176" s="70" t="s">
        <v>72</v>
      </c>
      <c r="G176" t="s">
        <v>1046</v>
      </c>
      <c r="S176" t="s">
        <v>28</v>
      </c>
      <c r="AA176" s="1682">
        <v>0.02</v>
      </c>
      <c r="AB176" s="1682"/>
      <c r="AC176" s="1682"/>
      <c r="AD176" s="1682"/>
      <c r="AE176" s="1682"/>
      <c r="AF176" s="1682"/>
      <c r="AG176" s="1682"/>
      <c r="AH176" s="1682"/>
      <c r="AI176" s="1682"/>
      <c r="AJ176" s="1682"/>
      <c r="AK176" s="1682"/>
      <c r="AM176" s="71"/>
      <c r="AS176" s="1682">
        <f>AA176</f>
        <v>0.02</v>
      </c>
      <c r="AT176" s="1682"/>
      <c r="AU176" s="1682"/>
      <c r="AV176" s="1682"/>
      <c r="AW176" s="1682"/>
      <c r="AX176" s="1682"/>
      <c r="AY176" s="1682"/>
      <c r="AZ176" s="1682"/>
      <c r="BA176" s="1682"/>
      <c r="BB176" s="1682"/>
      <c r="BC176" s="1682"/>
      <c r="BE176" s="71"/>
      <c r="BI176" s="250"/>
      <c r="BW176" s="201"/>
      <c r="BX176" s="201"/>
      <c r="BY176" s="201"/>
      <c r="BZ176" s="201"/>
      <c r="CA176" s="201"/>
      <c r="CB176" s="201"/>
      <c r="CC176" s="201"/>
      <c r="CD176" s="201"/>
      <c r="CE176" s="201"/>
    </row>
    <row r="177" spans="1:140" ht="17" hidden="1" customHeight="1" outlineLevel="1" x14ac:dyDescent="0.15">
      <c r="C177" s="249"/>
      <c r="E177" s="124"/>
      <c r="F177" s="70" t="s">
        <v>72</v>
      </c>
      <c r="G177" t="s">
        <v>1019</v>
      </c>
      <c r="S177" t="s">
        <v>28</v>
      </c>
      <c r="AA177" s="1682">
        <f>IF(AA32=1,0.01,0)</f>
        <v>0</v>
      </c>
      <c r="AB177" s="1682"/>
      <c r="AC177" s="1682"/>
      <c r="AD177" s="1682"/>
      <c r="AE177" s="1682"/>
      <c r="AF177" s="1682"/>
      <c r="AG177" s="1682"/>
      <c r="AH177" s="1682"/>
      <c r="AI177" s="1682"/>
      <c r="AJ177" s="1682"/>
      <c r="AK177" s="1682"/>
      <c r="AM177" s="1683"/>
      <c r="AN177" s="1683"/>
      <c r="AO177" s="1683"/>
      <c r="AS177" s="1682">
        <f>IF(AS32=1,0.01,0)</f>
        <v>0</v>
      </c>
      <c r="AT177" s="1682"/>
      <c r="AU177" s="1682"/>
      <c r="AV177" s="1682"/>
      <c r="AW177" s="1682"/>
      <c r="AX177" s="1682"/>
      <c r="AY177" s="1682"/>
      <c r="AZ177" s="1682"/>
      <c r="BA177" s="1682"/>
      <c r="BB177" s="1682"/>
      <c r="BC177" s="1682"/>
      <c r="BE177" s="1683"/>
      <c r="BF177" s="1683"/>
      <c r="BG177" s="1683"/>
      <c r="BI177" s="250"/>
      <c r="BW177" s="201"/>
      <c r="BX177" s="201"/>
      <c r="BY177" s="201"/>
      <c r="BZ177" s="201"/>
      <c r="CA177" s="201"/>
      <c r="CB177" s="201"/>
      <c r="CC177" s="201"/>
      <c r="CD177" s="201"/>
      <c r="CE177" s="201"/>
    </row>
    <row r="178" spans="1:140" ht="8" hidden="1" customHeight="1" outlineLevel="1" x14ac:dyDescent="0.15">
      <c r="C178" s="249"/>
      <c r="E178" s="124"/>
      <c r="AA178" s="734"/>
      <c r="AB178" s="734"/>
      <c r="AC178" s="734"/>
      <c r="AD178" s="734"/>
      <c r="AE178" s="734"/>
      <c r="AF178" s="734"/>
      <c r="AG178" s="734"/>
      <c r="AH178" s="734"/>
      <c r="AI178" s="734"/>
      <c r="AJ178" s="734"/>
      <c r="AK178" s="734"/>
      <c r="AM178" s="735"/>
      <c r="AN178" s="735"/>
      <c r="AO178" s="735"/>
      <c r="AS178" s="734"/>
      <c r="AT178" s="734"/>
      <c r="AU178" s="734"/>
      <c r="AV178" s="734"/>
      <c r="AW178" s="734"/>
      <c r="AX178" s="734"/>
      <c r="AY178" s="734"/>
      <c r="AZ178" s="734"/>
      <c r="BA178" s="734"/>
      <c r="BB178" s="734"/>
      <c r="BC178" s="734"/>
      <c r="BE178" s="735"/>
      <c r="BF178" s="735"/>
      <c r="BG178" s="735"/>
      <c r="BI178" s="250"/>
      <c r="BW178" s="201"/>
      <c r="BX178" s="201"/>
      <c r="BY178" s="201"/>
      <c r="BZ178" s="201"/>
      <c r="CA178" s="201"/>
      <c r="CB178" s="201"/>
      <c r="CC178" s="201"/>
      <c r="CD178" s="201"/>
      <c r="CE178" s="201"/>
    </row>
    <row r="179" spans="1:140" ht="17" hidden="1" customHeight="1" outlineLevel="1" x14ac:dyDescent="0.15">
      <c r="C179" s="249"/>
      <c r="E179" s="124"/>
      <c r="F179" t="s">
        <v>1045</v>
      </c>
      <c r="S179" t="s">
        <v>28</v>
      </c>
      <c r="AA179" s="1682">
        <f>AA175+AA177</f>
        <v>0.03</v>
      </c>
      <c r="AB179" s="1682"/>
      <c r="AC179" s="1682"/>
      <c r="AD179" s="1682"/>
      <c r="AE179" s="1682"/>
      <c r="AF179" s="1682"/>
      <c r="AG179" s="1682"/>
      <c r="AH179" s="1682"/>
      <c r="AI179" s="1682"/>
      <c r="AJ179" s="1682"/>
      <c r="AK179" s="1682"/>
      <c r="AM179" s="71"/>
      <c r="AS179" s="1682">
        <f>AS175+AS177</f>
        <v>0.03</v>
      </c>
      <c r="AT179" s="1682"/>
      <c r="AU179" s="1682"/>
      <c r="AV179" s="1682"/>
      <c r="AW179" s="1682"/>
      <c r="AX179" s="1682"/>
      <c r="AY179" s="1682"/>
      <c r="AZ179" s="1682"/>
      <c r="BA179" s="1682"/>
      <c r="BB179" s="1682"/>
      <c r="BC179" s="1682"/>
      <c r="BE179" s="71"/>
      <c r="BI179" s="250"/>
      <c r="BW179" s="201"/>
      <c r="BX179" s="201"/>
      <c r="BY179" s="201"/>
      <c r="BZ179" s="201"/>
      <c r="CA179" s="201"/>
      <c r="CB179" s="201"/>
      <c r="CC179" s="201"/>
      <c r="CD179" s="201"/>
      <c r="CE179" s="201"/>
    </row>
    <row r="180" spans="1:140" ht="17" hidden="1" customHeight="1" outlineLevel="1" x14ac:dyDescent="0.15">
      <c r="C180" s="249"/>
      <c r="E180" s="124"/>
      <c r="F180" t="s">
        <v>1046</v>
      </c>
      <c r="S180" t="s">
        <v>28</v>
      </c>
      <c r="AA180" s="1682">
        <f>AA176+AA177</f>
        <v>0.02</v>
      </c>
      <c r="AB180" s="1682"/>
      <c r="AC180" s="1682"/>
      <c r="AD180" s="1682"/>
      <c r="AE180" s="1682"/>
      <c r="AF180" s="1682"/>
      <c r="AG180" s="1682"/>
      <c r="AH180" s="1682"/>
      <c r="AI180" s="1682"/>
      <c r="AJ180" s="1682"/>
      <c r="AK180" s="1682"/>
      <c r="AM180" s="71"/>
      <c r="AS180" s="1682">
        <f>AS176+AS177</f>
        <v>0.02</v>
      </c>
      <c r="AT180" s="1682"/>
      <c r="AU180" s="1682"/>
      <c r="AV180" s="1682"/>
      <c r="AW180" s="1682"/>
      <c r="AX180" s="1682"/>
      <c r="AY180" s="1682"/>
      <c r="AZ180" s="1682"/>
      <c r="BA180" s="1682"/>
      <c r="BB180" s="1682"/>
      <c r="BC180" s="1682"/>
      <c r="BE180" s="71"/>
      <c r="BI180" s="250"/>
      <c r="BW180" s="201"/>
      <c r="BX180" s="201"/>
      <c r="BY180" s="201"/>
      <c r="BZ180" s="201"/>
      <c r="CA180" s="201"/>
      <c r="CB180" s="201"/>
      <c r="CC180" s="201"/>
      <c r="CD180" s="201"/>
      <c r="CE180" s="201"/>
    </row>
    <row r="181" spans="1:140" ht="17" hidden="1" customHeight="1" outlineLevel="1" x14ac:dyDescent="0.15">
      <c r="C181" s="249"/>
      <c r="E181" s="179"/>
      <c r="F181" t="s">
        <v>1047</v>
      </c>
      <c r="S181" t="s">
        <v>46</v>
      </c>
      <c r="AA181" s="1657">
        <v>1000</v>
      </c>
      <c r="AB181" s="1657"/>
      <c r="AC181" s="1657"/>
      <c r="AD181" s="1657"/>
      <c r="AE181" s="1657"/>
      <c r="AF181" s="1657"/>
      <c r="AG181" s="1657"/>
      <c r="AH181" s="1657"/>
      <c r="AI181" s="1657"/>
      <c r="AJ181" s="1657"/>
      <c r="AK181" s="1657"/>
      <c r="AM181" s="71"/>
      <c r="AS181" s="1657">
        <f>AA181</f>
        <v>1000</v>
      </c>
      <c r="AT181" s="1657"/>
      <c r="AU181" s="1657"/>
      <c r="AV181" s="1657"/>
      <c r="AW181" s="1657"/>
      <c r="AX181" s="1657"/>
      <c r="AY181" s="1657"/>
      <c r="AZ181" s="1657"/>
      <c r="BA181" s="1657"/>
      <c r="BB181" s="1657"/>
      <c r="BC181" s="1657"/>
      <c r="BE181" s="71"/>
      <c r="BI181" s="250"/>
      <c r="BW181" s="201"/>
      <c r="BX181" s="201"/>
      <c r="BY181" s="201"/>
      <c r="BZ181" s="201"/>
      <c r="CA181" s="201"/>
      <c r="CB181" s="201"/>
      <c r="CC181" s="201"/>
      <c r="CD181" s="201"/>
      <c r="CE181" s="201"/>
    </row>
    <row r="182" spans="1:140" ht="17" hidden="1" customHeight="1" outlineLevel="1" x14ac:dyDescent="0.15">
      <c r="C182" s="249"/>
      <c r="E182" s="179"/>
      <c r="F182" t="s">
        <v>1048</v>
      </c>
      <c r="S182" t="s">
        <v>209</v>
      </c>
      <c r="AA182" s="1657">
        <v>200000</v>
      </c>
      <c r="AB182" s="1657"/>
      <c r="AC182" s="1657"/>
      <c r="AD182" s="1657"/>
      <c r="AE182" s="1657"/>
      <c r="AF182" s="1657"/>
      <c r="AG182" s="1657"/>
      <c r="AH182" s="1657"/>
      <c r="AI182" s="1657"/>
      <c r="AJ182" s="1657"/>
      <c r="AK182" s="1657"/>
      <c r="AM182" s="71"/>
      <c r="AS182" s="1657">
        <f>AA182</f>
        <v>200000</v>
      </c>
      <c r="AT182" s="1657"/>
      <c r="AU182" s="1657"/>
      <c r="AV182" s="1657"/>
      <c r="AW182" s="1657"/>
      <c r="AX182" s="1657"/>
      <c r="AY182" s="1657"/>
      <c r="AZ182" s="1657"/>
      <c r="BA182" s="1657"/>
      <c r="BB182" s="1657"/>
      <c r="BC182" s="1657"/>
      <c r="BE182" s="71"/>
      <c r="BI182" s="250"/>
      <c r="BW182" s="201"/>
      <c r="BX182" s="201"/>
      <c r="BY182" s="201"/>
      <c r="BZ182" s="201"/>
      <c r="CA182" s="201"/>
      <c r="CB182" s="201"/>
      <c r="CC182" s="201"/>
      <c r="CD182" s="201"/>
      <c r="CE182" s="201"/>
    </row>
    <row r="183" spans="1:140" ht="17" hidden="1" customHeight="1" outlineLevel="1" x14ac:dyDescent="0.15">
      <c r="C183" s="249"/>
      <c r="E183" s="179"/>
      <c r="F183" s="179" t="s">
        <v>289</v>
      </c>
      <c r="G183" s="179"/>
      <c r="H183" s="179"/>
      <c r="I183" s="179"/>
      <c r="J183" s="179"/>
      <c r="K183" s="179"/>
      <c r="L183" s="179"/>
      <c r="M183" s="179"/>
      <c r="N183" s="179"/>
      <c r="O183" s="179"/>
      <c r="P183" s="179"/>
      <c r="Q183" s="179"/>
      <c r="R183" s="179"/>
      <c r="S183" s="179" t="s">
        <v>46</v>
      </c>
      <c r="T183" s="179"/>
      <c r="U183" s="179"/>
      <c r="V183" s="179"/>
      <c r="W183" s="179"/>
      <c r="X183" s="179"/>
      <c r="Y183" s="179"/>
      <c r="Z183" s="179"/>
      <c r="AA183" s="1664">
        <f>IF(AA37=0,0,IF(AA37&lt;AA182,AA181+AA37*AA179,AA181+AA182*AA179+(AA37-AA182)*AA180))</f>
        <v>0</v>
      </c>
      <c r="AB183" s="1664"/>
      <c r="AC183" s="1664"/>
      <c r="AD183" s="1664"/>
      <c r="AE183" s="1664"/>
      <c r="AF183" s="1664"/>
      <c r="AG183" s="1664"/>
      <c r="AH183" s="1664"/>
      <c r="AI183" s="1664"/>
      <c r="AJ183" s="1664"/>
      <c r="AK183" s="1664"/>
      <c r="AL183" s="179"/>
      <c r="AM183" s="298"/>
      <c r="AN183" s="179"/>
      <c r="AO183" s="179"/>
      <c r="AP183" s="179"/>
      <c r="AQ183" s="179"/>
      <c r="AR183" s="179"/>
      <c r="AS183" s="1664">
        <f>IF(AS37=0,0,IF(AS37&lt;AS182,AS181+AS37*AS179,AS181+AS182*AS179+(AS37-AS182)*AS180))</f>
        <v>0</v>
      </c>
      <c r="AT183" s="1664"/>
      <c r="AU183" s="1664"/>
      <c r="AV183" s="1664"/>
      <c r="AW183" s="1664"/>
      <c r="AX183" s="1664"/>
      <c r="AY183" s="1664"/>
      <c r="AZ183" s="1664"/>
      <c r="BA183" s="1664"/>
      <c r="BB183" s="1664"/>
      <c r="BC183" s="1664"/>
      <c r="BE183" s="71"/>
      <c r="BI183" s="250"/>
      <c r="BW183" s="201"/>
      <c r="BX183" s="201"/>
      <c r="BY183" s="201"/>
      <c r="BZ183" s="201"/>
      <c r="CA183" s="201"/>
      <c r="CB183" s="201"/>
      <c r="CC183" s="201"/>
      <c r="CD183" s="201"/>
      <c r="CE183" s="201"/>
    </row>
    <row r="184" spans="1:140" ht="7" hidden="1" customHeight="1" outlineLevel="1" x14ac:dyDescent="0.15">
      <c r="C184" s="249"/>
      <c r="E184" s="179"/>
      <c r="AA184" s="314"/>
      <c r="AB184" s="314"/>
      <c r="AC184" s="314"/>
      <c r="AD184" s="314"/>
      <c r="AE184" s="314"/>
      <c r="AF184" s="314"/>
      <c r="AG184" s="314"/>
      <c r="AH184" s="314"/>
      <c r="AI184" s="314"/>
      <c r="AJ184" s="314"/>
      <c r="AK184" s="314"/>
      <c r="AM184" s="71"/>
      <c r="AS184" s="314"/>
      <c r="AT184" s="314"/>
      <c r="AU184" s="314"/>
      <c r="AV184" s="314"/>
      <c r="AW184" s="314"/>
      <c r="AX184" s="314"/>
      <c r="AY184" s="314"/>
      <c r="AZ184" s="314"/>
      <c r="BA184" s="314"/>
      <c r="BB184" s="314"/>
      <c r="BC184" s="314"/>
      <c r="BE184" s="71"/>
      <c r="BI184" s="250"/>
      <c r="BW184" s="201"/>
      <c r="BX184" s="201"/>
      <c r="BY184" s="201"/>
      <c r="BZ184" s="201"/>
      <c r="CA184" s="201"/>
      <c r="CB184" s="201"/>
      <c r="CC184" s="201"/>
      <c r="CD184" s="201"/>
      <c r="CE184" s="201"/>
    </row>
    <row r="185" spans="1:140" ht="17" hidden="1" customHeight="1" outlineLevel="1" x14ac:dyDescent="0.15">
      <c r="C185" s="249"/>
      <c r="E185" s="179" t="s">
        <v>290</v>
      </c>
      <c r="AA185" s="314"/>
      <c r="AB185" s="314"/>
      <c r="AC185" s="314"/>
      <c r="AD185" s="314"/>
      <c r="AE185" s="314"/>
      <c r="AF185" s="314"/>
      <c r="AG185" s="314"/>
      <c r="AH185" s="314"/>
      <c r="AI185" s="314"/>
      <c r="AJ185" s="314"/>
      <c r="AK185" s="314"/>
      <c r="AM185" s="71"/>
      <c r="AS185" s="314"/>
      <c r="AT185" s="314"/>
      <c r="AU185" s="314"/>
      <c r="AV185" s="314"/>
      <c r="AW185" s="314"/>
      <c r="AX185" s="314"/>
      <c r="AY185" s="314"/>
      <c r="AZ185" s="314"/>
      <c r="BA185" s="314"/>
      <c r="BB185" s="314"/>
      <c r="BC185" s="314"/>
      <c r="BE185" s="71"/>
      <c r="BI185" s="250"/>
      <c r="BW185" s="201"/>
      <c r="BX185" s="201"/>
      <c r="BY185" s="201"/>
      <c r="BZ185" s="201"/>
      <c r="CA185" s="201"/>
      <c r="CB185" s="201"/>
      <c r="CC185" s="201"/>
      <c r="CD185" s="201"/>
      <c r="CE185" s="201"/>
    </row>
    <row r="186" spans="1:140" ht="17" hidden="1" customHeight="1" outlineLevel="1" x14ac:dyDescent="0.15">
      <c r="C186" s="249"/>
      <c r="E186" s="179"/>
      <c r="F186" s="179" t="s">
        <v>291</v>
      </c>
      <c r="G186" s="179"/>
      <c r="H186" s="179"/>
      <c r="I186" s="179"/>
      <c r="J186" s="179"/>
      <c r="K186" s="179"/>
      <c r="L186" s="179"/>
      <c r="M186" s="179"/>
      <c r="N186" s="179"/>
      <c r="O186" s="179"/>
      <c r="P186" s="179"/>
      <c r="Q186" s="179"/>
      <c r="R186" s="179"/>
      <c r="S186" s="179" t="s">
        <v>46</v>
      </c>
      <c r="T186" s="179"/>
      <c r="U186" s="179"/>
      <c r="V186" s="179"/>
      <c r="W186" s="179"/>
      <c r="X186" s="179"/>
      <c r="Y186" s="179"/>
      <c r="Z186" s="179"/>
      <c r="AA186" s="1664">
        <f>AA45</f>
        <v>0</v>
      </c>
      <c r="AB186" s="1664"/>
      <c r="AC186" s="1664"/>
      <c r="AD186" s="1664"/>
      <c r="AE186" s="1664"/>
      <c r="AF186" s="1664"/>
      <c r="AG186" s="1664"/>
      <c r="AH186" s="1664"/>
      <c r="AI186" s="1664"/>
      <c r="AJ186" s="1664"/>
      <c r="AK186" s="1664"/>
      <c r="AL186" s="179"/>
      <c r="AM186" s="298"/>
      <c r="AN186" s="179"/>
      <c r="AO186" s="179"/>
      <c r="AP186" s="179"/>
      <c r="AQ186" s="179"/>
      <c r="AR186" s="179"/>
      <c r="AS186" s="1664">
        <f>AS45</f>
        <v>0</v>
      </c>
      <c r="AT186" s="1664"/>
      <c r="AU186" s="1664"/>
      <c r="AV186" s="1664"/>
      <c r="AW186" s="1664"/>
      <c r="AX186" s="1664"/>
      <c r="AY186" s="1664"/>
      <c r="AZ186" s="1664"/>
      <c r="BA186" s="1664"/>
      <c r="BB186" s="1664"/>
      <c r="BC186" s="1664"/>
      <c r="BE186" s="71"/>
      <c r="BI186" s="250"/>
      <c r="BW186" s="201"/>
      <c r="BX186" s="201"/>
      <c r="BY186" s="201"/>
      <c r="BZ186" s="201"/>
      <c r="CA186" s="201"/>
      <c r="CB186" s="201"/>
      <c r="CC186" s="201"/>
      <c r="CD186" s="201"/>
      <c r="CE186" s="201"/>
    </row>
    <row r="187" spans="1:140" ht="7" hidden="1" customHeight="1" outlineLevel="1" x14ac:dyDescent="0.15">
      <c r="C187" s="249"/>
      <c r="E187" s="179"/>
      <c r="AA187" s="314"/>
      <c r="AB187" s="314"/>
      <c r="AC187" s="314"/>
      <c r="AD187" s="314"/>
      <c r="AE187" s="314"/>
      <c r="AF187" s="314"/>
      <c r="AG187" s="314"/>
      <c r="AH187" s="314"/>
      <c r="AI187" s="314"/>
      <c r="AJ187" s="314"/>
      <c r="AK187" s="314"/>
      <c r="AM187" s="71"/>
      <c r="AS187" s="314"/>
      <c r="AT187" s="314"/>
      <c r="AU187" s="314"/>
      <c r="AV187" s="314"/>
      <c r="AW187" s="314"/>
      <c r="AX187" s="314"/>
      <c r="AY187" s="314"/>
      <c r="AZ187" s="314"/>
      <c r="BA187" s="314"/>
      <c r="BB187" s="314"/>
      <c r="BC187" s="314"/>
      <c r="BE187" s="71"/>
      <c r="BI187" s="250"/>
      <c r="BW187" s="201"/>
      <c r="BX187" s="201"/>
      <c r="BY187" s="201"/>
      <c r="BZ187" s="201"/>
      <c r="CA187" s="201"/>
      <c r="CB187" s="201"/>
      <c r="CC187" s="201"/>
      <c r="CD187" s="201"/>
      <c r="CE187" s="201"/>
    </row>
    <row r="188" spans="1:140" ht="15" hidden="1" customHeight="1" outlineLevel="1" x14ac:dyDescent="0.15">
      <c r="C188" s="249"/>
      <c r="E188" s="179" t="s">
        <v>297</v>
      </c>
      <c r="AA188" s="314"/>
      <c r="AB188" s="314"/>
      <c r="AC188" s="314"/>
      <c r="AD188" s="314"/>
      <c r="AE188" s="314"/>
      <c r="AF188" s="314"/>
      <c r="AG188" s="314"/>
      <c r="AH188" s="314"/>
      <c r="AI188" s="314"/>
      <c r="AJ188" s="314"/>
      <c r="AK188" s="314"/>
      <c r="AM188" s="71"/>
      <c r="AS188" s="314"/>
      <c r="AT188" s="314"/>
      <c r="AU188" s="314"/>
      <c r="AV188" s="314"/>
      <c r="AW188" s="314"/>
      <c r="AX188" s="314"/>
      <c r="AY188" s="314"/>
      <c r="AZ188" s="314"/>
      <c r="BA188" s="314"/>
      <c r="BB188" s="314"/>
      <c r="BC188" s="314"/>
      <c r="BE188" s="71"/>
      <c r="BI188" s="250"/>
      <c r="BW188" s="201"/>
      <c r="BX188" s="201"/>
      <c r="BY188" s="201"/>
      <c r="BZ188" s="201"/>
      <c r="CA188" s="201"/>
      <c r="CB188" s="201"/>
      <c r="CC188" s="201"/>
      <c r="CD188" s="201"/>
      <c r="CE188" s="201"/>
    </row>
    <row r="189" spans="1:140" ht="17" hidden="1" customHeight="1" outlineLevel="1" x14ac:dyDescent="0.15">
      <c r="C189" s="249"/>
      <c r="E189" s="179"/>
      <c r="F189" t="s">
        <v>1049</v>
      </c>
      <c r="S189" t="s">
        <v>46</v>
      </c>
      <c r="AA189" s="1657">
        <f>AA43</f>
        <v>0</v>
      </c>
      <c r="AB189" s="1657"/>
      <c r="AC189" s="1657"/>
      <c r="AD189" s="1657"/>
      <c r="AE189" s="1657"/>
      <c r="AF189" s="1657"/>
      <c r="AG189" s="1657"/>
      <c r="AH189" s="1657"/>
      <c r="AI189" s="1657"/>
      <c r="AJ189" s="1657"/>
      <c r="AK189" s="1657"/>
      <c r="AM189" s="71"/>
      <c r="AS189" s="1657">
        <f>AS43</f>
        <v>0</v>
      </c>
      <c r="AT189" s="1657"/>
      <c r="AU189" s="1657"/>
      <c r="AV189" s="1657"/>
      <c r="AW189" s="1657"/>
      <c r="AX189" s="1657"/>
      <c r="AY189" s="1657"/>
      <c r="AZ189" s="1657"/>
      <c r="BA189" s="1657"/>
      <c r="BB189" s="1657"/>
      <c r="BC189" s="1657"/>
      <c r="BE189" s="71"/>
      <c r="BI189" s="250"/>
      <c r="BW189" s="201"/>
      <c r="BX189" s="201"/>
      <c r="BY189" s="201"/>
      <c r="BZ189" s="201"/>
      <c r="CA189" s="201"/>
      <c r="CB189" s="201"/>
      <c r="CC189" s="201"/>
      <c r="CD189" s="201"/>
      <c r="CE189" s="201"/>
    </row>
    <row r="190" spans="1:140" ht="17" hidden="1" customHeight="1" outlineLevel="1" x14ac:dyDescent="0.15">
      <c r="C190" s="249"/>
      <c r="E190" s="179"/>
      <c r="F190" t="s">
        <v>1050</v>
      </c>
      <c r="S190" t="s">
        <v>28</v>
      </c>
      <c r="AA190" s="1682">
        <v>0.5</v>
      </c>
      <c r="AB190" s="1682"/>
      <c r="AC190" s="1682"/>
      <c r="AD190" s="1682"/>
      <c r="AE190" s="1682"/>
      <c r="AF190" s="1682"/>
      <c r="AG190" s="1682"/>
      <c r="AH190" s="1682"/>
      <c r="AI190" s="1682"/>
      <c r="AJ190" s="1682"/>
      <c r="AK190" s="1682"/>
      <c r="AM190" s="71"/>
      <c r="AS190" s="1682">
        <v>0.5</v>
      </c>
      <c r="AT190" s="1682"/>
      <c r="AU190" s="1682"/>
      <c r="AV190" s="1682"/>
      <c r="AW190" s="1682"/>
      <c r="AX190" s="1682"/>
      <c r="AY190" s="1682"/>
      <c r="AZ190" s="1682"/>
      <c r="BA190" s="1682"/>
      <c r="BB190" s="1682"/>
      <c r="BC190" s="1682"/>
      <c r="BE190" s="71"/>
      <c r="BI190" s="250"/>
    </row>
    <row r="191" spans="1:140" ht="17" hidden="1" customHeight="1" outlineLevel="1" x14ac:dyDescent="0.15">
      <c r="C191" s="249"/>
      <c r="E191" s="179"/>
      <c r="F191" t="s">
        <v>1050</v>
      </c>
      <c r="S191" t="s">
        <v>46</v>
      </c>
      <c r="AA191" s="1657">
        <f>AA183*AA190</f>
        <v>0</v>
      </c>
      <c r="AB191" s="1657"/>
      <c r="AC191" s="1657"/>
      <c r="AD191" s="1657"/>
      <c r="AE191" s="1657"/>
      <c r="AF191" s="1657"/>
      <c r="AG191" s="1657"/>
      <c r="AH191" s="1657"/>
      <c r="AI191" s="1657"/>
      <c r="AJ191" s="1657"/>
      <c r="AK191" s="1657"/>
      <c r="AM191" s="71"/>
      <c r="AS191" s="1657">
        <f>AS183*AS190</f>
        <v>0</v>
      </c>
      <c r="AT191" s="1657"/>
      <c r="AU191" s="1657"/>
      <c r="AV191" s="1657"/>
      <c r="AW191" s="1657"/>
      <c r="AX191" s="1657"/>
      <c r="AY191" s="1657"/>
      <c r="AZ191" s="1657"/>
      <c r="BA191" s="1657"/>
      <c r="BB191" s="1657"/>
      <c r="BC191" s="1657"/>
      <c r="BE191" s="71"/>
      <c r="BI191" s="250"/>
    </row>
    <row r="192" spans="1:140" s="179" customFormat="1" ht="17" hidden="1" customHeight="1" outlineLevel="1" x14ac:dyDescent="0.15">
      <c r="A192" s="62"/>
      <c r="C192" s="350"/>
      <c r="D192" s="212"/>
      <c r="F192" s="179" t="s">
        <v>297</v>
      </c>
      <c r="S192" s="179" t="s">
        <v>46</v>
      </c>
      <c r="AA192" s="1664">
        <f>AA189+AA191</f>
        <v>0</v>
      </c>
      <c r="AB192" s="1664"/>
      <c r="AC192" s="1664"/>
      <c r="AD192" s="1664"/>
      <c r="AE192" s="1664"/>
      <c r="AF192" s="1664"/>
      <c r="AG192" s="1664"/>
      <c r="AH192" s="1664"/>
      <c r="AI192" s="1664"/>
      <c r="AJ192" s="1664"/>
      <c r="AK192" s="1664"/>
      <c r="AM192" s="298"/>
      <c r="AS192" s="1664">
        <f>AS189+AS191</f>
        <v>0</v>
      </c>
      <c r="AT192" s="1664"/>
      <c r="AU192" s="1664"/>
      <c r="AV192" s="1664"/>
      <c r="AW192" s="1664"/>
      <c r="AX192" s="1664"/>
      <c r="AY192" s="1664"/>
      <c r="AZ192" s="1664"/>
      <c r="BA192" s="1664"/>
      <c r="BB192" s="1664"/>
      <c r="BC192" s="1664"/>
      <c r="BE192" s="298"/>
      <c r="BI192" s="351"/>
      <c r="BK192" s="62"/>
      <c r="BL192" s="62"/>
      <c r="BM192" s="62"/>
      <c r="BN192" s="62"/>
      <c r="BO192" s="62"/>
      <c r="BP192" s="62"/>
      <c r="BQ192" s="62"/>
      <c r="BR192" s="62"/>
      <c r="BS192" s="62"/>
      <c r="BT192" s="62"/>
      <c r="BU192" s="62"/>
      <c r="BV192" s="62"/>
      <c r="BW192" s="201"/>
      <c r="BX192" s="201"/>
      <c r="BY192" s="201"/>
      <c r="BZ192" s="201"/>
      <c r="CA192" s="201"/>
      <c r="CB192" s="201"/>
      <c r="CC192" s="201"/>
      <c r="CD192" s="201"/>
      <c r="CE192" s="201"/>
      <c r="CF192" s="62"/>
      <c r="CG192" s="62"/>
      <c r="CH192" s="62"/>
      <c r="CI192" s="62"/>
      <c r="CJ192" s="62"/>
      <c r="CK192" s="62"/>
      <c r="CL192" s="62"/>
      <c r="CM192" s="62"/>
      <c r="CN192" s="62"/>
      <c r="CO192" s="62"/>
      <c r="CP192" s="62"/>
      <c r="CQ192" s="62"/>
      <c r="CR192" s="62"/>
      <c r="CS192" s="62"/>
      <c r="CT192" s="62"/>
      <c r="CU192" s="62"/>
      <c r="CV192" s="62"/>
      <c r="CW192" s="62"/>
      <c r="CX192" s="62"/>
      <c r="CY192" s="62"/>
      <c r="CZ192" s="62"/>
      <c r="DA192" s="62"/>
      <c r="DB192" s="62"/>
      <c r="DC192" s="62"/>
      <c r="DD192" s="62"/>
      <c r="DE192" s="62"/>
      <c r="DF192" s="62"/>
      <c r="DG192" s="62"/>
      <c r="DH192" s="62"/>
      <c r="DI192" s="62"/>
      <c r="DJ192" s="62"/>
      <c r="DK192" s="62"/>
      <c r="DL192" s="62"/>
      <c r="DM192" s="62"/>
      <c r="DN192" s="62"/>
      <c r="DO192" s="62"/>
      <c r="DP192" s="62"/>
      <c r="DQ192" s="62"/>
      <c r="DR192" s="62"/>
      <c r="DS192" s="62"/>
      <c r="DT192" s="62"/>
      <c r="DU192" s="62"/>
      <c r="DV192" s="62"/>
      <c r="DW192" s="62"/>
      <c r="DX192" s="62"/>
      <c r="DY192" s="62"/>
      <c r="DZ192" s="62"/>
      <c r="EA192" s="62"/>
      <c r="EB192" s="62"/>
      <c r="EC192" s="62"/>
      <c r="ED192" s="62"/>
      <c r="EE192" s="62"/>
      <c r="EF192" s="62"/>
      <c r="EG192" s="62"/>
      <c r="EH192" s="62"/>
      <c r="EI192" s="62"/>
      <c r="EJ192" s="62"/>
    </row>
    <row r="193" spans="3:83" hidden="1" outlineLevel="1" x14ac:dyDescent="0.15">
      <c r="E193" s="179"/>
    </row>
    <row r="194" spans="3:83" ht="17" hidden="1" customHeight="1" outlineLevel="1" x14ac:dyDescent="0.15">
      <c r="C194" s="249"/>
      <c r="E194" s="179"/>
      <c r="F194" t="s">
        <v>1051</v>
      </c>
      <c r="S194" t="s">
        <v>46</v>
      </c>
      <c r="AA194" s="1657">
        <f>MAX(AA183,AA186,AA192)</f>
        <v>0</v>
      </c>
      <c r="AB194" s="1657"/>
      <c r="AC194" s="1657"/>
      <c r="AD194" s="1657"/>
      <c r="AE194" s="1657"/>
      <c r="AF194" s="1657"/>
      <c r="AG194" s="1657"/>
      <c r="AH194" s="1657"/>
      <c r="AI194" s="1657"/>
      <c r="AJ194" s="1657"/>
      <c r="AK194" s="1657"/>
      <c r="AM194" s="71"/>
      <c r="AS194" s="1657">
        <f>MAX(AS183,AS186,AS192)</f>
        <v>0</v>
      </c>
      <c r="AT194" s="1657"/>
      <c r="AU194" s="1657"/>
      <c r="AV194" s="1657"/>
      <c r="AW194" s="1657"/>
      <c r="AX194" s="1657"/>
      <c r="AY194" s="1657"/>
      <c r="AZ194" s="1657"/>
      <c r="BA194" s="1657"/>
      <c r="BB194" s="1657"/>
      <c r="BC194" s="1657"/>
      <c r="BE194" s="71"/>
      <c r="BI194" s="250"/>
      <c r="BW194" s="201"/>
      <c r="BX194" s="201"/>
      <c r="BY194" s="201"/>
      <c r="BZ194" s="201"/>
      <c r="CA194" s="201"/>
      <c r="CB194" s="201"/>
      <c r="CC194" s="201"/>
      <c r="CD194" s="201"/>
      <c r="CE194" s="201"/>
    </row>
    <row r="195" spans="3:83" ht="17" hidden="1" customHeight="1" outlineLevel="1" x14ac:dyDescent="0.15">
      <c r="E195" s="179"/>
      <c r="AA195" s="314"/>
      <c r="AB195" s="314"/>
      <c r="AC195" s="314"/>
      <c r="AD195" s="314"/>
      <c r="AE195" s="314"/>
      <c r="AF195" s="314"/>
      <c r="AG195" s="314"/>
      <c r="AH195" s="314"/>
      <c r="AI195" s="314"/>
      <c r="AJ195" s="314"/>
      <c r="AK195" s="314"/>
      <c r="AM195" s="71"/>
      <c r="AS195" s="314"/>
      <c r="AT195" s="314"/>
      <c r="AU195" s="314"/>
      <c r="AV195" s="314"/>
      <c r="AW195" s="314"/>
      <c r="AX195" s="314"/>
      <c r="AY195" s="314"/>
      <c r="AZ195" s="314"/>
      <c r="BA195" s="314"/>
      <c r="BB195" s="314"/>
      <c r="BC195" s="314"/>
      <c r="BE195" s="71"/>
    </row>
    <row r="196" spans="3:83" hidden="1" outlineLevel="1" x14ac:dyDescent="0.15">
      <c r="E196" s="179"/>
      <c r="BW196" s="201"/>
      <c r="BX196" s="201"/>
      <c r="BY196" s="201"/>
      <c r="BZ196" s="201"/>
      <c r="CA196" s="201"/>
      <c r="CB196" s="201"/>
      <c r="CC196" s="201"/>
      <c r="CD196" s="201"/>
      <c r="CE196" s="201"/>
    </row>
    <row r="197" spans="3:83" hidden="1" outlineLevel="1" x14ac:dyDescent="0.15">
      <c r="D197" s="161" t="s">
        <v>284</v>
      </c>
      <c r="E197" s="179"/>
      <c r="BW197" s="201"/>
      <c r="BX197" s="201"/>
      <c r="BY197" s="201"/>
      <c r="BZ197" s="201"/>
      <c r="CA197" s="201"/>
      <c r="CB197" s="201"/>
      <c r="CC197" s="201"/>
      <c r="CD197" s="201"/>
      <c r="CE197" s="201"/>
    </row>
    <row r="198" spans="3:83" ht="17" hidden="1" customHeight="1" outlineLevel="1" x14ac:dyDescent="0.15">
      <c r="C198" s="249"/>
      <c r="E198" s="147" t="str">
        <f>X!C215</f>
        <v>Valori standard</v>
      </c>
      <c r="AA198" s="1657"/>
      <c r="AB198" s="1657"/>
      <c r="AC198" s="1657"/>
      <c r="AD198" s="1657"/>
      <c r="AE198" s="1657"/>
      <c r="AF198" s="1657"/>
      <c r="AG198" s="1657"/>
      <c r="AH198" s="1657"/>
      <c r="AI198" s="1657"/>
      <c r="AJ198" s="1657"/>
      <c r="AK198" s="1657"/>
      <c r="AM198" s="71"/>
      <c r="AS198" s="1657"/>
      <c r="AT198" s="1657"/>
      <c r="AU198" s="1657"/>
      <c r="AV198" s="1657"/>
      <c r="AW198" s="1657"/>
      <c r="AX198" s="1657"/>
      <c r="AY198" s="1657"/>
      <c r="AZ198" s="1657"/>
      <c r="BA198" s="1657"/>
      <c r="BB198" s="1657"/>
      <c r="BC198" s="1657"/>
      <c r="BE198" s="71"/>
      <c r="BI198" s="250"/>
      <c r="BW198" s="201"/>
      <c r="BX198" s="201"/>
      <c r="BY198" s="201"/>
      <c r="BZ198" s="201"/>
      <c r="CA198" s="201"/>
      <c r="CB198" s="201"/>
      <c r="CC198" s="201"/>
      <c r="CD198" s="201"/>
      <c r="CE198" s="201"/>
    </row>
    <row r="199" spans="3:83" ht="17" hidden="1" customHeight="1" outlineLevel="1" x14ac:dyDescent="0.15">
      <c r="C199" s="249"/>
      <c r="E199" s="147" t="str">
        <f>X!C262</f>
        <v>Servizio completo (materiali inclusi)</v>
      </c>
      <c r="AA199" s="1689"/>
      <c r="AB199" s="1689"/>
      <c r="AC199" s="1689"/>
      <c r="AD199" s="1689"/>
      <c r="AE199" s="1689"/>
      <c r="AF199" s="1689"/>
      <c r="AG199" s="1689"/>
      <c r="AH199" s="1689"/>
      <c r="AI199" s="1689"/>
      <c r="AJ199" s="1689"/>
      <c r="AK199" s="1689"/>
      <c r="AM199" s="71"/>
      <c r="AS199" s="1689"/>
      <c r="AT199" s="1689"/>
      <c r="AU199" s="1689"/>
      <c r="AV199" s="1689"/>
      <c r="AW199" s="1689"/>
      <c r="AX199" s="1689"/>
      <c r="AY199" s="1689"/>
      <c r="AZ199" s="1689"/>
      <c r="BA199" s="1689"/>
      <c r="BB199" s="1689"/>
      <c r="BC199" s="1689"/>
      <c r="BE199" s="71"/>
      <c r="BI199" s="250"/>
      <c r="BW199" s="201"/>
      <c r="BX199" s="201"/>
      <c r="BY199" s="201"/>
      <c r="BZ199" s="201"/>
      <c r="CA199" s="201"/>
      <c r="CB199" s="201"/>
      <c r="CC199" s="201"/>
      <c r="CD199" s="201"/>
      <c r="CE199" s="201"/>
    </row>
    <row r="200" spans="3:83" ht="17" hidden="1" customHeight="1" outlineLevel="1" x14ac:dyDescent="0.15">
      <c r="C200" s="249"/>
      <c r="E200" s="147" t="str">
        <f>X!C193</f>
        <v>Preventivo-manutenzione e materiale</v>
      </c>
      <c r="AA200" s="1657"/>
      <c r="AB200" s="1657"/>
      <c r="AC200" s="1657"/>
      <c r="AD200" s="1657"/>
      <c r="AE200" s="1657"/>
      <c r="AF200" s="1657"/>
      <c r="AG200" s="1657"/>
      <c r="AH200" s="1657"/>
      <c r="AI200" s="1657"/>
      <c r="AJ200" s="1657"/>
      <c r="AK200" s="1657"/>
      <c r="AM200" s="71"/>
      <c r="AS200" s="1657"/>
      <c r="AT200" s="1657"/>
      <c r="AU200" s="1657"/>
      <c r="AV200" s="1657"/>
      <c r="AW200" s="1657"/>
      <c r="AX200" s="1657"/>
      <c r="AY200" s="1657"/>
      <c r="AZ200" s="1657"/>
      <c r="BA200" s="1657"/>
      <c r="BB200" s="1657"/>
      <c r="BC200" s="1657"/>
      <c r="BE200" s="71"/>
      <c r="BI200" s="250"/>
      <c r="BW200" s="201"/>
      <c r="BX200" s="201"/>
      <c r="BY200" s="201"/>
      <c r="BZ200" s="201"/>
      <c r="CA200" s="201"/>
      <c r="CB200" s="201"/>
      <c r="CC200" s="201"/>
      <c r="CD200" s="201"/>
      <c r="CE200" s="201"/>
    </row>
    <row r="201" spans="3:83" ht="7" hidden="1" customHeight="1" outlineLevel="1" x14ac:dyDescent="0.15">
      <c r="C201" s="249"/>
      <c r="E201" s="179"/>
      <c r="AA201" s="314"/>
      <c r="AB201" s="314"/>
      <c r="AC201" s="314"/>
      <c r="AD201" s="314"/>
      <c r="AE201" s="314"/>
      <c r="AF201" s="314"/>
      <c r="AG201" s="314"/>
      <c r="AH201" s="314"/>
      <c r="AI201" s="314"/>
      <c r="AJ201" s="314"/>
      <c r="AK201" s="314"/>
      <c r="AM201" s="71"/>
      <c r="AS201" s="314"/>
      <c r="AT201" s="314"/>
      <c r="AU201" s="314"/>
      <c r="AV201" s="314"/>
      <c r="AW201" s="314"/>
      <c r="AX201" s="314"/>
      <c r="AY201" s="314"/>
      <c r="AZ201" s="314"/>
      <c r="BA201" s="314"/>
      <c r="BB201" s="314"/>
      <c r="BC201" s="314"/>
      <c r="BE201" s="71"/>
      <c r="BI201" s="250"/>
      <c r="BW201" s="201"/>
      <c r="BX201" s="201"/>
      <c r="BY201" s="201"/>
      <c r="BZ201" s="201"/>
      <c r="CA201" s="201"/>
      <c r="CB201" s="201"/>
      <c r="CC201" s="201"/>
      <c r="CD201" s="201"/>
      <c r="CE201" s="201"/>
    </row>
    <row r="202" spans="3:83" ht="17" hidden="1" customHeight="1" outlineLevel="1" x14ac:dyDescent="0.15">
      <c r="C202" s="249"/>
      <c r="D202" s="161" t="s">
        <v>295</v>
      </c>
      <c r="AA202" s="1657" t="str">
        <f>IF(AA194=0,"--",IF(AA194=AA186,$E199,IF(AA194=AA192,$E200,IF(AA194=AA183,$E198,""))))</f>
        <v>--</v>
      </c>
      <c r="AB202" s="1657"/>
      <c r="AC202" s="1657"/>
      <c r="AD202" s="1657"/>
      <c r="AE202" s="1657"/>
      <c r="AF202" s="1657"/>
      <c r="AG202" s="1657"/>
      <c r="AH202" s="1657"/>
      <c r="AI202" s="1657"/>
      <c r="AJ202" s="1657"/>
      <c r="AK202" s="1657"/>
      <c r="AM202" s="71"/>
      <c r="AS202" s="1657" t="str">
        <f>IF(AS194=0,"--",IF(AS194=AS186,$E199,IF(AS194=AS192,$E200,IF(AS194=AS183,$E198,""))))</f>
        <v>--</v>
      </c>
      <c r="AT202" s="1657"/>
      <c r="AU202" s="1657"/>
      <c r="AV202" s="1657"/>
      <c r="AW202" s="1657"/>
      <c r="AX202" s="1657"/>
      <c r="AY202" s="1657"/>
      <c r="AZ202" s="1657"/>
      <c r="BA202" s="1657"/>
      <c r="BB202" s="1657"/>
      <c r="BC202" s="1657"/>
      <c r="BE202" s="71"/>
      <c r="BI202" s="250"/>
      <c r="BW202" s="201"/>
      <c r="BX202" s="201"/>
      <c r="BY202" s="201"/>
      <c r="BZ202" s="201"/>
      <c r="CA202" s="201"/>
      <c r="CB202" s="201"/>
      <c r="CC202" s="201"/>
      <c r="CD202" s="201"/>
      <c r="CE202" s="201"/>
    </row>
    <row r="203" spans="3:83" ht="17" hidden="1" customHeight="1" outlineLevel="1" x14ac:dyDescent="0.15">
      <c r="C203" s="249"/>
      <c r="D203" s="161" t="s">
        <v>296</v>
      </c>
      <c r="S203" s="1534">
        <f>IF(AA203+AS203&gt;0,1,0)</f>
        <v>0</v>
      </c>
      <c r="T203" s="1534"/>
      <c r="AA203" s="1668">
        <f>IF(AA202=E200,1,0)</f>
        <v>0</v>
      </c>
      <c r="AB203" s="1669"/>
      <c r="AC203" s="1669"/>
      <c r="AD203" s="1669"/>
      <c r="AE203" s="1669"/>
      <c r="AF203" s="1669"/>
      <c r="AG203" s="1669"/>
      <c r="AH203" s="1669"/>
      <c r="AI203" s="1669"/>
      <c r="AJ203" s="1669"/>
      <c r="AK203" s="1669"/>
      <c r="AM203" s="71"/>
      <c r="AS203" s="1668">
        <f>IF(AS202=E200,1,0)</f>
        <v>0</v>
      </c>
      <c r="AT203" s="1669"/>
      <c r="AU203" s="1669"/>
      <c r="AV203" s="1669"/>
      <c r="AW203" s="1669"/>
      <c r="AX203" s="1669"/>
      <c r="AY203" s="1669"/>
      <c r="AZ203" s="1669"/>
      <c r="BA203" s="1669"/>
      <c r="BB203" s="1669"/>
      <c r="BC203" s="1669"/>
      <c r="BE203" s="71"/>
      <c r="BI203" s="250"/>
      <c r="BW203" s="201"/>
      <c r="BX203" s="201"/>
      <c r="BY203" s="201"/>
      <c r="BZ203" s="201"/>
      <c r="CA203" s="201"/>
      <c r="CB203" s="201"/>
      <c r="CC203" s="201"/>
      <c r="CD203" s="201"/>
      <c r="CE203" s="201"/>
    </row>
    <row r="204" spans="3:83" ht="17" hidden="1" customHeight="1" outlineLevel="1" x14ac:dyDescent="0.15">
      <c r="D204"/>
      <c r="BW204" s="201"/>
      <c r="BX204" s="201"/>
      <c r="BY204" s="201"/>
      <c r="BZ204" s="201"/>
      <c r="CA204" s="201"/>
      <c r="CB204" s="201"/>
      <c r="CC204" s="201"/>
      <c r="CD204" s="201"/>
      <c r="CE204" s="201"/>
    </row>
    <row r="205" spans="3:83" ht="17" hidden="1" customHeight="1" outlineLevel="1" x14ac:dyDescent="0.15">
      <c r="D205"/>
      <c r="BW205" s="201"/>
      <c r="BX205" s="201"/>
      <c r="BY205" s="201"/>
      <c r="BZ205" s="201"/>
      <c r="CA205" s="201"/>
      <c r="CB205" s="201"/>
      <c r="CC205" s="201"/>
      <c r="CD205" s="201"/>
      <c r="CE205" s="201"/>
    </row>
    <row r="206" spans="3:83" ht="17" hidden="1" customHeight="1" outlineLevel="1" x14ac:dyDescent="0.15">
      <c r="D206"/>
      <c r="BW206" s="201"/>
      <c r="BX206" s="201"/>
      <c r="BY206" s="201"/>
      <c r="BZ206" s="201"/>
      <c r="CA206" s="201"/>
      <c r="CB206" s="201"/>
      <c r="CC206" s="201"/>
      <c r="CD206" s="201"/>
      <c r="CE206" s="201"/>
    </row>
    <row r="207" spans="3:83" ht="17" hidden="1" customHeight="1" outlineLevel="1" x14ac:dyDescent="0.15">
      <c r="D207" s="367" t="s">
        <v>834</v>
      </c>
      <c r="E207" s="63"/>
      <c r="F207" s="63"/>
      <c r="G207" s="63"/>
      <c r="H207" s="63"/>
      <c r="I207" s="63"/>
      <c r="J207" s="63"/>
      <c r="K207" s="63"/>
      <c r="L207" s="63"/>
      <c r="M207" s="63"/>
      <c r="N207" s="63"/>
      <c r="O207" s="63" t="s">
        <v>835</v>
      </c>
      <c r="Q207" s="63"/>
      <c r="S207" s="63" t="s">
        <v>846</v>
      </c>
      <c r="T207" s="63"/>
      <c r="U207" s="63"/>
      <c r="V207" s="63"/>
      <c r="W207" s="63"/>
      <c r="Y207" s="598" t="str">
        <f>AB207</f>
        <v>keine Wärmenutzung</v>
      </c>
      <c r="Z207" s="63"/>
      <c r="AB207" s="1658" t="str">
        <f>O48</f>
        <v>keine Wärmenutzung</v>
      </c>
      <c r="AC207" s="1659"/>
      <c r="AD207" s="1659"/>
      <c r="AE207" s="1659"/>
      <c r="AF207" s="1659" t="s">
        <v>22</v>
      </c>
      <c r="AH207" s="1658" t="str">
        <f>AN207</f>
        <v>keine Wärmenutzung</v>
      </c>
      <c r="AI207" s="1659"/>
      <c r="AJ207" s="1659"/>
      <c r="AK207" s="1659"/>
      <c r="AL207" s="1659" t="s">
        <v>22</v>
      </c>
      <c r="AN207" s="1660" t="str">
        <f>AB207</f>
        <v>keine Wärmenutzung</v>
      </c>
      <c r="AO207" s="1661"/>
      <c r="AP207" s="1661"/>
      <c r="AQ207" s="1661"/>
      <c r="AR207" s="1661" t="s">
        <v>22</v>
      </c>
      <c r="AT207" s="1660" t="str">
        <f>AH207</f>
        <v>keine Wärmenutzung</v>
      </c>
      <c r="AU207" s="1661"/>
      <c r="AV207" s="1661"/>
      <c r="AW207" s="1661"/>
      <c r="AX207" s="1661" t="s">
        <v>22</v>
      </c>
      <c r="AZ207" s="1660" t="str">
        <f>AN207</f>
        <v>keine Wärmenutzung</v>
      </c>
      <c r="BA207" s="1661"/>
      <c r="BB207" s="1661"/>
      <c r="BC207" s="1661"/>
      <c r="BD207" s="1661" t="s">
        <v>22</v>
      </c>
      <c r="BG207" s="517" t="s">
        <v>1028</v>
      </c>
      <c r="BH207" s="518"/>
      <c r="BI207" s="518"/>
      <c r="BJ207" s="518"/>
      <c r="BK207" s="518"/>
    </row>
    <row r="208" spans="3:83" ht="7" hidden="1" customHeight="1" outlineLevel="1" x14ac:dyDescent="0.15">
      <c r="C208" s="249"/>
      <c r="E208" s="179"/>
      <c r="AB208" s="515"/>
      <c r="AC208" s="515"/>
      <c r="AD208" s="515"/>
      <c r="AE208" s="515"/>
      <c r="AF208" s="515"/>
      <c r="AH208" s="515"/>
      <c r="AI208" s="515"/>
      <c r="AJ208" s="515"/>
      <c r="AK208" s="515"/>
      <c r="AL208" s="515"/>
      <c r="AN208" s="516"/>
      <c r="AO208" s="516"/>
      <c r="AP208" s="516"/>
      <c r="AQ208" s="516"/>
      <c r="AR208" s="161"/>
      <c r="AT208" s="516"/>
      <c r="AU208" s="516"/>
      <c r="AV208" s="516"/>
      <c r="AW208" s="516"/>
      <c r="AX208" s="161"/>
      <c r="AZ208" s="516"/>
      <c r="BA208" s="516"/>
      <c r="BB208" s="516"/>
      <c r="BC208" s="516"/>
      <c r="BD208" s="161"/>
      <c r="BW208" s="201"/>
      <c r="BX208" s="201"/>
      <c r="BY208" s="201"/>
      <c r="BZ208" s="201"/>
      <c r="CA208" s="201"/>
      <c r="CB208" s="201"/>
      <c r="CC208" s="201"/>
      <c r="CD208" s="201"/>
      <c r="CE208" s="201"/>
    </row>
    <row r="209" spans="1:140" ht="17" hidden="1" customHeight="1" outlineLevel="1" x14ac:dyDescent="0.15">
      <c r="D209" s="367"/>
      <c r="E209" s="63"/>
      <c r="F209" s="63"/>
      <c r="G209" s="63"/>
      <c r="H209" s="63"/>
      <c r="I209" s="63"/>
      <c r="J209" s="63"/>
      <c r="K209" s="63"/>
      <c r="L209" s="63"/>
      <c r="M209" s="63"/>
      <c r="N209" s="63"/>
      <c r="O209" s="63"/>
      <c r="P209" s="63"/>
      <c r="Q209" s="63"/>
      <c r="S209" s="63" t="s">
        <v>847</v>
      </c>
      <c r="T209" s="63"/>
      <c r="U209" s="716" t="s">
        <v>1026</v>
      </c>
      <c r="V209" s="1531" t="s">
        <v>848</v>
      </c>
      <c r="W209" s="1531"/>
      <c r="Y209" s="63" t="s">
        <v>846</v>
      </c>
      <c r="Z209" s="63"/>
      <c r="AB209" s="517" t="s">
        <v>835</v>
      </c>
      <c r="AC209" s="518"/>
      <c r="AD209" s="518"/>
      <c r="AE209" s="518"/>
      <c r="AF209" s="518"/>
      <c r="AH209" s="517" t="s">
        <v>846</v>
      </c>
      <c r="AI209" s="518"/>
      <c r="AJ209" s="518"/>
      <c r="AK209" s="518"/>
      <c r="AL209" s="518"/>
      <c r="AN209" s="504" t="s">
        <v>945</v>
      </c>
      <c r="AO209" s="519"/>
      <c r="AP209" s="519"/>
      <c r="AQ209" s="519"/>
      <c r="AR209" s="519"/>
      <c r="AT209" s="504" t="s">
        <v>849</v>
      </c>
      <c r="AU209" s="519"/>
      <c r="AV209" s="519"/>
      <c r="AW209" s="519"/>
      <c r="AX209" s="519"/>
      <c r="AZ209" s="504" t="s">
        <v>850</v>
      </c>
      <c r="BA209" s="519"/>
      <c r="BB209" s="519"/>
      <c r="BC209" s="519"/>
      <c r="BD209" s="519"/>
    </row>
    <row r="210" spans="1:140" ht="7" hidden="1" customHeight="1" outlineLevel="1" x14ac:dyDescent="0.15">
      <c r="C210" s="249"/>
      <c r="E210" s="179"/>
      <c r="AB210" s="514"/>
      <c r="AC210" s="514"/>
      <c r="AD210" s="514"/>
      <c r="AE210" s="514"/>
      <c r="AF210" s="514"/>
      <c r="AH210" s="514"/>
      <c r="AI210" s="514"/>
      <c r="AJ210" s="514"/>
      <c r="AK210" s="514"/>
      <c r="AL210" s="514"/>
      <c r="AN210" s="514"/>
      <c r="AO210" s="514"/>
      <c r="AP210" s="514"/>
      <c r="AQ210" s="514"/>
      <c r="AT210" s="514"/>
      <c r="AU210" s="514"/>
      <c r="AV210" s="514"/>
      <c r="AW210" s="514"/>
      <c r="AZ210" s="514"/>
      <c r="BA210" s="514"/>
      <c r="BB210" s="514"/>
      <c r="BC210" s="514"/>
      <c r="BW210" s="201"/>
      <c r="BX210" s="201"/>
      <c r="BY210" s="201"/>
      <c r="BZ210" s="201"/>
      <c r="CA210" s="201"/>
      <c r="CB210" s="201"/>
      <c r="CC210" s="201"/>
      <c r="CD210" s="201"/>
      <c r="CE210" s="201"/>
    </row>
    <row r="211" spans="1:140" ht="17" hidden="1" customHeight="1" outlineLevel="1" x14ac:dyDescent="0.15">
      <c r="D211" s="73" t="str">
        <f>X!C367</f>
        <v>Riscaldamento ad olio (olio da riscaldamento extra leggero)</v>
      </c>
      <c r="E211" s="34"/>
      <c r="F211" s="34"/>
      <c r="G211" s="34"/>
      <c r="H211" s="34"/>
      <c r="I211" s="34"/>
      <c r="J211" s="34" t="str">
        <f>X!C375</f>
        <v>Prezzo dell'olio da riscaldamento</v>
      </c>
      <c r="K211" s="34"/>
      <c r="M211" s="34"/>
      <c r="N211" s="34"/>
      <c r="O211" s="532" t="str">
        <f>X!C382</f>
        <v>CHF/100 litri</v>
      </c>
      <c r="P211" s="597"/>
      <c r="Q211" s="532"/>
      <c r="S211" s="1598">
        <v>60</v>
      </c>
      <c r="T211" s="1598"/>
      <c r="U211" s="714">
        <f>(S211+V211)/2</f>
        <v>120</v>
      </c>
      <c r="V211" s="1598">
        <v>180</v>
      </c>
      <c r="W211" s="1598"/>
      <c r="X211" s="70"/>
      <c r="Y211" s="1598">
        <f>IF(D211=AB$207,IF(BO47=1,IF(P$52=0,U211,P$52),0),0)</f>
        <v>0</v>
      </c>
      <c r="Z211" s="1598"/>
      <c r="AB211" s="1598" t="str">
        <f t="shared" ref="AB211:AB216" si="2">IF(D211=AB$207,O211,"")</f>
        <v/>
      </c>
      <c r="AC211" s="1598"/>
      <c r="AD211" s="1598"/>
      <c r="AE211" s="1598"/>
      <c r="AF211" s="1598">
        <v>0</v>
      </c>
      <c r="AH211" s="1598" t="str">
        <f>IF(D211=AH$207,J211,"")</f>
        <v/>
      </c>
      <c r="AI211" s="1598"/>
      <c r="AJ211" s="1598"/>
      <c r="AK211" s="1598"/>
      <c r="AL211" s="1598">
        <v>0</v>
      </c>
      <c r="AN211" s="1671" t="str">
        <f>IF(D211=AN$207,Y211*100/100/BG211,"")</f>
        <v/>
      </c>
      <c r="AO211" s="1671"/>
      <c r="AP211" s="1671"/>
      <c r="AQ211" s="1671"/>
      <c r="AR211" s="1671">
        <v>0</v>
      </c>
      <c r="AT211" s="1672" t="str">
        <f>IF(D211=AT$207,S211,"")</f>
        <v/>
      </c>
      <c r="AU211" s="1672"/>
      <c r="AV211" s="1672"/>
      <c r="AW211" s="1672"/>
      <c r="AX211" s="1672">
        <v>0</v>
      </c>
      <c r="AY211" s="520"/>
      <c r="AZ211" s="1672" t="str">
        <f>IF(D211=AZ$207,V211,"")</f>
        <v/>
      </c>
      <c r="BA211" s="1672"/>
      <c r="BB211" s="1672"/>
      <c r="BC211" s="1672"/>
      <c r="BD211" s="1672">
        <v>0</v>
      </c>
      <c r="BG211" s="1584">
        <v>10</v>
      </c>
      <c r="BH211" s="1584"/>
      <c r="BI211" s="1584"/>
      <c r="BJ211" t="s">
        <v>946</v>
      </c>
    </row>
    <row r="212" spans="1:140" ht="17" hidden="1" customHeight="1" outlineLevel="1" x14ac:dyDescent="0.15">
      <c r="D212" s="73" t="str">
        <f>X!C368</f>
        <v>Riscaldamento a gas naturale</v>
      </c>
      <c r="E212" s="66"/>
      <c r="F212" s="66"/>
      <c r="G212" s="66"/>
      <c r="H212" s="66"/>
      <c r="I212" s="66"/>
      <c r="J212" s="34" t="str">
        <f>X!C376</f>
        <v>Prezzo del gas naturale</v>
      </c>
      <c r="K212" s="66"/>
      <c r="M212" s="66"/>
      <c r="N212" s="66"/>
      <c r="O212" s="34" t="str">
        <f>X!C294</f>
        <v>ct./kWh</v>
      </c>
      <c r="Q212" s="66"/>
      <c r="S212" s="1590">
        <v>3</v>
      </c>
      <c r="T212" s="1590"/>
      <c r="U212" s="714">
        <f t="shared" ref="U212:U217" si="3">(S212+V212)/2</f>
        <v>7.5</v>
      </c>
      <c r="V212" s="1590">
        <v>12</v>
      </c>
      <c r="W212" s="1590"/>
      <c r="X212" s="70"/>
      <c r="Y212" s="1598">
        <f t="shared" ref="Y212:Y217" si="4">IF(D212=AB$207,IF(BO48=1,IF(P$52=0,U212,P$52),0),0)</f>
        <v>0</v>
      </c>
      <c r="Z212" s="1598"/>
      <c r="AB212" s="1598" t="str">
        <f t="shared" si="2"/>
        <v/>
      </c>
      <c r="AC212" s="1598"/>
      <c r="AD212" s="1598"/>
      <c r="AE212" s="1598"/>
      <c r="AF212" s="1598">
        <v>0</v>
      </c>
      <c r="AH212" s="1598" t="str">
        <f t="shared" ref="AH212:AH217" si="5">IF(D212=AH$207,J212,"")</f>
        <v/>
      </c>
      <c r="AI212" s="1598"/>
      <c r="AJ212" s="1598"/>
      <c r="AK212" s="1598"/>
      <c r="AL212" s="1598">
        <v>0</v>
      </c>
      <c r="AN212" s="1673" t="str">
        <f>IF(D212=AN$207,IF(Y212=0,U212,Y212),"")</f>
        <v/>
      </c>
      <c r="AO212" s="1673"/>
      <c r="AP212" s="1673"/>
      <c r="AQ212" s="1673"/>
      <c r="AR212" s="1673">
        <v>0</v>
      </c>
      <c r="AT212" s="1672" t="str">
        <f t="shared" ref="AT212:AT217" si="6">IF(D212=AT$207,S212,"")</f>
        <v/>
      </c>
      <c r="AU212" s="1672"/>
      <c r="AV212" s="1672"/>
      <c r="AW212" s="1672"/>
      <c r="AX212" s="1672">
        <v>0</v>
      </c>
      <c r="AZ212" s="1672" t="str">
        <f t="shared" ref="AZ212:AZ217" si="7">IF(D212=AZ$207,V212,"")</f>
        <v/>
      </c>
      <c r="BA212" s="1672"/>
      <c r="BB212" s="1672"/>
      <c r="BC212" s="1672"/>
      <c r="BD212" s="1672">
        <v>0</v>
      </c>
    </row>
    <row r="213" spans="1:140" ht="17" hidden="1" customHeight="1" outlineLevel="1" x14ac:dyDescent="0.15">
      <c r="D213" s="73" t="str">
        <f>X!C369</f>
        <v>Riscaldamento a gas naturale con 15% di biogas</v>
      </c>
      <c r="E213" s="34"/>
      <c r="F213" s="34"/>
      <c r="G213" s="34"/>
      <c r="H213" s="34"/>
      <c r="I213" s="34"/>
      <c r="J213" s="34" t="str">
        <f>X!C377</f>
        <v>Prezzo del gas naturale</v>
      </c>
      <c r="K213" s="34"/>
      <c r="M213" s="34"/>
      <c r="N213" s="34"/>
      <c r="O213" s="34" t="str">
        <f>X!C294</f>
        <v>ct./kWh</v>
      </c>
      <c r="Q213" s="34"/>
      <c r="S213" s="1590">
        <v>5</v>
      </c>
      <c r="T213" s="1590"/>
      <c r="U213" s="714">
        <f t="shared" si="3"/>
        <v>10.5</v>
      </c>
      <c r="V213" s="1590">
        <v>16</v>
      </c>
      <c r="W213" s="1590"/>
      <c r="X213" s="70"/>
      <c r="Y213" s="1598">
        <f t="shared" si="4"/>
        <v>0</v>
      </c>
      <c r="Z213" s="1598"/>
      <c r="AB213" s="1598" t="str">
        <f t="shared" si="2"/>
        <v/>
      </c>
      <c r="AC213" s="1598"/>
      <c r="AD213" s="1598"/>
      <c r="AE213" s="1598"/>
      <c r="AF213" s="1598">
        <v>0</v>
      </c>
      <c r="AH213" s="1598" t="str">
        <f t="shared" si="5"/>
        <v/>
      </c>
      <c r="AI213" s="1598"/>
      <c r="AJ213" s="1598"/>
      <c r="AK213" s="1598"/>
      <c r="AL213" s="1598">
        <v>0</v>
      </c>
      <c r="AN213" s="1673" t="str">
        <f>IF(D213=AN$207,IF(Y213=0,U213,Y213),"")</f>
        <v/>
      </c>
      <c r="AO213" s="1673"/>
      <c r="AP213" s="1673"/>
      <c r="AQ213" s="1673"/>
      <c r="AR213" s="1673">
        <v>0</v>
      </c>
      <c r="AT213" s="1672" t="str">
        <f t="shared" si="6"/>
        <v/>
      </c>
      <c r="AU213" s="1672"/>
      <c r="AV213" s="1672"/>
      <c r="AW213" s="1672"/>
      <c r="AX213" s="1672">
        <v>0</v>
      </c>
      <c r="AZ213" s="1672" t="str">
        <f t="shared" si="7"/>
        <v/>
      </c>
      <c r="BA213" s="1672"/>
      <c r="BB213" s="1672"/>
      <c r="BC213" s="1672"/>
      <c r="BD213" s="1672">
        <v>0</v>
      </c>
    </row>
    <row r="214" spans="1:140" ht="17" hidden="1" customHeight="1" outlineLevel="1" x14ac:dyDescent="0.15">
      <c r="D214" s="73" t="str">
        <f>X!C370</f>
        <v>Riscaldamento a biogas</v>
      </c>
      <c r="E214" s="34"/>
      <c r="F214" s="34"/>
      <c r="G214" s="34"/>
      <c r="H214" s="34"/>
      <c r="I214" s="34"/>
      <c r="J214" s="34" t="str">
        <f>X!C378</f>
        <v>Prezzo del biogas</v>
      </c>
      <c r="K214" s="34"/>
      <c r="M214" s="34"/>
      <c r="N214" s="34"/>
      <c r="O214" s="34" t="str">
        <f>X!C294</f>
        <v>ct./kWh</v>
      </c>
      <c r="Q214" s="34"/>
      <c r="S214" s="1590">
        <v>10</v>
      </c>
      <c r="T214" s="1590"/>
      <c r="U214" s="714">
        <f t="shared" si="3"/>
        <v>16</v>
      </c>
      <c r="V214" s="1590">
        <v>22</v>
      </c>
      <c r="W214" s="1590"/>
      <c r="X214" s="70"/>
      <c r="Y214" s="1598">
        <f t="shared" si="4"/>
        <v>0</v>
      </c>
      <c r="Z214" s="1598"/>
      <c r="AB214" s="1598" t="str">
        <f t="shared" si="2"/>
        <v/>
      </c>
      <c r="AC214" s="1598"/>
      <c r="AD214" s="1598"/>
      <c r="AE214" s="1598"/>
      <c r="AF214" s="1598">
        <v>0</v>
      </c>
      <c r="AH214" s="1598" t="str">
        <f t="shared" si="5"/>
        <v/>
      </c>
      <c r="AI214" s="1598"/>
      <c r="AJ214" s="1598"/>
      <c r="AK214" s="1598"/>
      <c r="AL214" s="1598">
        <v>0</v>
      </c>
      <c r="AN214" s="1673" t="str">
        <f>IF(D214=AN$207,IF(Y214=0,U214,Y214),"")</f>
        <v/>
      </c>
      <c r="AO214" s="1673"/>
      <c r="AP214" s="1673"/>
      <c r="AQ214" s="1673"/>
      <c r="AR214" s="1673">
        <v>0</v>
      </c>
      <c r="AT214" s="1672" t="str">
        <f t="shared" si="6"/>
        <v/>
      </c>
      <c r="AU214" s="1672"/>
      <c r="AV214" s="1672"/>
      <c r="AW214" s="1672"/>
      <c r="AX214" s="1672">
        <v>0</v>
      </c>
      <c r="AZ214" s="1672" t="str">
        <f t="shared" si="7"/>
        <v/>
      </c>
      <c r="BA214" s="1672"/>
      <c r="BB214" s="1672"/>
      <c r="BC214" s="1672"/>
      <c r="BD214" s="1672">
        <v>0</v>
      </c>
    </row>
    <row r="215" spans="1:140" ht="17" hidden="1" customHeight="1" outlineLevel="1" x14ac:dyDescent="0.15">
      <c r="D215" s="73" t="str">
        <f>X!C371</f>
        <v>Riscaldamento a legna (pellet)</v>
      </c>
      <c r="E215" s="34"/>
      <c r="F215" s="34"/>
      <c r="G215" s="34"/>
      <c r="H215" s="34"/>
      <c r="I215" s="34"/>
      <c r="J215" s="34" t="str">
        <f>X!C379</f>
        <v>Prezzo dei pellet</v>
      </c>
      <c r="K215" s="34"/>
      <c r="M215" s="34"/>
      <c r="N215" s="34"/>
      <c r="O215" s="532" t="str">
        <f>X!C383</f>
        <v>CHF/tonnellata</v>
      </c>
      <c r="P215" s="597"/>
      <c r="Q215" s="532"/>
      <c r="S215" s="1590">
        <v>250</v>
      </c>
      <c r="T215" s="1590"/>
      <c r="U215" s="714">
        <f t="shared" si="3"/>
        <v>375</v>
      </c>
      <c r="V215" s="1590">
        <v>500</v>
      </c>
      <c r="W215" s="1590"/>
      <c r="X215" s="70"/>
      <c r="Y215" s="1598">
        <f t="shared" si="4"/>
        <v>0</v>
      </c>
      <c r="Z215" s="1598"/>
      <c r="AB215" s="1598" t="str">
        <f t="shared" si="2"/>
        <v/>
      </c>
      <c r="AC215" s="1598"/>
      <c r="AD215" s="1598"/>
      <c r="AE215" s="1598"/>
      <c r="AF215" s="1598">
        <v>0</v>
      </c>
      <c r="AH215" s="1598" t="str">
        <f t="shared" si="5"/>
        <v/>
      </c>
      <c r="AI215" s="1598"/>
      <c r="AJ215" s="1598"/>
      <c r="AK215" s="1598"/>
      <c r="AL215" s="1598">
        <v>0</v>
      </c>
      <c r="AN215" s="1671" t="str">
        <f>IF(D215=AN$207,Y215*100/1000/BG215,"")</f>
        <v/>
      </c>
      <c r="AO215" s="1671"/>
      <c r="AP215" s="1671"/>
      <c r="AQ215" s="1671"/>
      <c r="AR215" s="1671">
        <v>0</v>
      </c>
      <c r="AT215" s="1672" t="str">
        <f t="shared" si="6"/>
        <v/>
      </c>
      <c r="AU215" s="1672"/>
      <c r="AV215" s="1672"/>
      <c r="AW215" s="1672"/>
      <c r="AX215" s="1672">
        <v>0</v>
      </c>
      <c r="AZ215" s="1672" t="str">
        <f t="shared" si="7"/>
        <v/>
      </c>
      <c r="BA215" s="1672"/>
      <c r="BB215" s="1672"/>
      <c r="BC215" s="1672"/>
      <c r="BD215" s="1672">
        <v>0</v>
      </c>
      <c r="BG215" s="1584">
        <v>4.8</v>
      </c>
      <c r="BH215" s="1584"/>
      <c r="BI215" s="1584"/>
      <c r="BJ215" t="s">
        <v>944</v>
      </c>
    </row>
    <row r="216" spans="1:140" ht="17" hidden="1" customHeight="1" outlineLevel="1" x14ac:dyDescent="0.15">
      <c r="D216" s="73" t="str">
        <f>X!C372</f>
        <v>Teleriscaldamento</v>
      </c>
      <c r="E216" s="34"/>
      <c r="F216" s="34"/>
      <c r="G216" s="34"/>
      <c r="H216" s="34"/>
      <c r="I216" s="34"/>
      <c r="J216" s="34" t="str">
        <f>X!C380</f>
        <v>Prezzo del teleriscaldamento</v>
      </c>
      <c r="K216" s="34"/>
      <c r="M216" s="34"/>
      <c r="N216" s="34"/>
      <c r="O216" s="34" t="str">
        <f>X!C294</f>
        <v>ct./kWh</v>
      </c>
      <c r="Q216" s="34"/>
      <c r="S216" s="1590">
        <v>5</v>
      </c>
      <c r="T216" s="1590"/>
      <c r="U216" s="714">
        <f t="shared" si="3"/>
        <v>10</v>
      </c>
      <c r="V216" s="1590">
        <v>15</v>
      </c>
      <c r="W216" s="1590"/>
      <c r="X216" s="70"/>
      <c r="Y216" s="1598">
        <f t="shared" si="4"/>
        <v>0</v>
      </c>
      <c r="Z216" s="1598"/>
      <c r="AB216" s="1598" t="str">
        <f t="shared" si="2"/>
        <v/>
      </c>
      <c r="AC216" s="1598"/>
      <c r="AD216" s="1598"/>
      <c r="AE216" s="1598"/>
      <c r="AF216" s="1598">
        <v>0</v>
      </c>
      <c r="AH216" s="1598" t="str">
        <f t="shared" si="5"/>
        <v/>
      </c>
      <c r="AI216" s="1598"/>
      <c r="AJ216" s="1598"/>
      <c r="AK216" s="1598"/>
      <c r="AL216" s="1598">
        <v>0</v>
      </c>
      <c r="AN216" s="1673" t="str">
        <f>IF(D216=AN$207,IF(Y216=0,U216,Y216),"")</f>
        <v/>
      </c>
      <c r="AO216" s="1673"/>
      <c r="AP216" s="1673"/>
      <c r="AQ216" s="1673"/>
      <c r="AR216" s="1673">
        <v>0</v>
      </c>
      <c r="AT216" s="1672" t="str">
        <f t="shared" si="6"/>
        <v/>
      </c>
      <c r="AU216" s="1672"/>
      <c r="AV216" s="1672"/>
      <c r="AW216" s="1672"/>
      <c r="AX216" s="1672">
        <v>0</v>
      </c>
      <c r="AZ216" s="1672" t="str">
        <f t="shared" si="7"/>
        <v/>
      </c>
      <c r="BA216" s="1672"/>
      <c r="BB216" s="1672"/>
      <c r="BC216" s="1672"/>
      <c r="BD216" s="1672">
        <v>0</v>
      </c>
      <c r="BG216" s="70"/>
      <c r="BH216" s="70"/>
      <c r="BI216" s="70"/>
    </row>
    <row r="217" spans="1:140" ht="17" hidden="1" customHeight="1" outlineLevel="1" x14ac:dyDescent="0.15">
      <c r="D217" s="73" t="str">
        <f>X!C373</f>
        <v>Riscaldamento con impianto geotermico</v>
      </c>
      <c r="E217" s="34"/>
      <c r="F217" s="34"/>
      <c r="G217" s="34"/>
      <c r="H217" s="34"/>
      <c r="I217" s="34"/>
      <c r="J217" s="34" t="str">
        <f>X!C381</f>
        <v>Prezzo dell'elettricità</v>
      </c>
      <c r="K217" s="34"/>
      <c r="M217" s="34"/>
      <c r="N217" s="34"/>
      <c r="O217" s="532" t="str">
        <f>X!C294</f>
        <v>ct./kWh</v>
      </c>
      <c r="P217" s="597"/>
      <c r="Q217" s="532"/>
      <c r="S217" s="1589">
        <v>6</v>
      </c>
      <c r="T217" s="1589"/>
      <c r="U217" s="714">
        <f t="shared" si="3"/>
        <v>14</v>
      </c>
      <c r="V217" s="1589">
        <v>22</v>
      </c>
      <c r="W217" s="1589"/>
      <c r="X217" s="70"/>
      <c r="Y217" s="1598">
        <f t="shared" si="4"/>
        <v>0</v>
      </c>
      <c r="Z217" s="1598"/>
      <c r="AB217" s="1598" t="str">
        <f>IF(D217=AB$207,O217,"")</f>
        <v/>
      </c>
      <c r="AC217" s="1598"/>
      <c r="AD217" s="1598"/>
      <c r="AE217" s="1598"/>
      <c r="AF217" s="1598">
        <v>0</v>
      </c>
      <c r="AH217" s="1598" t="str">
        <f t="shared" si="5"/>
        <v/>
      </c>
      <c r="AI217" s="1598"/>
      <c r="AJ217" s="1598"/>
      <c r="AK217" s="1598"/>
      <c r="AL217" s="1598">
        <v>0</v>
      </c>
      <c r="AN217" s="1671" t="str">
        <f>IF(D217=AN$207,$AI$39/BG217,"")</f>
        <v/>
      </c>
      <c r="AO217" s="1671"/>
      <c r="AP217" s="1671"/>
      <c r="AQ217" s="1671"/>
      <c r="AR217" s="1671">
        <v>0</v>
      </c>
      <c r="AT217" s="1672" t="str">
        <f t="shared" si="6"/>
        <v/>
      </c>
      <c r="AU217" s="1672"/>
      <c r="AV217" s="1672"/>
      <c r="AW217" s="1672"/>
      <c r="AX217" s="1672">
        <v>0</v>
      </c>
      <c r="AZ217" s="1672" t="str">
        <f t="shared" si="7"/>
        <v/>
      </c>
      <c r="BA217" s="1672"/>
      <c r="BB217" s="1672"/>
      <c r="BC217" s="1672"/>
      <c r="BD217" s="1672">
        <v>0</v>
      </c>
      <c r="BG217" s="1584">
        <v>3.2</v>
      </c>
      <c r="BH217" s="1584"/>
      <c r="BI217" s="1584"/>
      <c r="BJ217" t="s">
        <v>858</v>
      </c>
    </row>
    <row r="218" spans="1:140" s="179" customFormat="1" ht="17" hidden="1" customHeight="1" outlineLevel="1" x14ac:dyDescent="0.15">
      <c r="A218" s="62"/>
      <c r="D218" s="368" t="s">
        <v>69</v>
      </c>
      <c r="E218" s="205"/>
      <c r="F218" s="205"/>
      <c r="G218" s="205"/>
      <c r="H218" s="205"/>
      <c r="I218" s="205"/>
      <c r="J218" s="205"/>
      <c r="K218" s="205"/>
      <c r="L218" s="205"/>
      <c r="M218" s="205"/>
      <c r="N218" s="205"/>
      <c r="O218" s="205"/>
      <c r="P218" s="205"/>
      <c r="Q218" s="205"/>
      <c r="R218"/>
      <c r="S218" s="521"/>
      <c r="T218" s="205"/>
      <c r="U218" s="205"/>
      <c r="V218" s="205"/>
      <c r="W218" s="205"/>
      <c r="X218" s="205"/>
      <c r="Y218" s="205"/>
      <c r="Z218" s="205"/>
      <c r="AA218"/>
      <c r="AB218" s="1601" t="str">
        <f>CONCATENATE(AB211,AB212,AB213,AB214,AB215,AB216,AB217)</f>
        <v/>
      </c>
      <c r="AC218" s="1601"/>
      <c r="AD218" s="1601"/>
      <c r="AE218" s="1601"/>
      <c r="AF218" s="1601"/>
      <c r="AH218" s="1601" t="str">
        <f>CONCATENATE(AH211,AH212,AH213,AH214,AH215,AH216,AH217)</f>
        <v/>
      </c>
      <c r="AI218" s="1601"/>
      <c r="AJ218" s="1601"/>
      <c r="AK218" s="1601"/>
      <c r="AL218" s="1601"/>
      <c r="AM218"/>
      <c r="AN218" s="1680">
        <f>SUM(AN211:AR217)</f>
        <v>0</v>
      </c>
      <c r="AO218" s="1680"/>
      <c r="AP218" s="1680"/>
      <c r="AQ218" s="1680"/>
      <c r="AR218" s="1680"/>
      <c r="AS218"/>
      <c r="AT218" s="1681">
        <f>SUM(AT211:AX217)</f>
        <v>0</v>
      </c>
      <c r="AU218" s="1681"/>
      <c r="AV218" s="1681"/>
      <c r="AW218" s="1681"/>
      <c r="AX218" s="1681"/>
      <c r="AY218" s="520"/>
      <c r="AZ218" s="1681">
        <f>SUM(AZ211:BD217)</f>
        <v>0</v>
      </c>
      <c r="BA218" s="1681"/>
      <c r="BB218" s="1681"/>
      <c r="BC218" s="1681"/>
      <c r="BD218" s="1681"/>
      <c r="BE218"/>
      <c r="BF218"/>
      <c r="BG218"/>
      <c r="BH218"/>
      <c r="BI218"/>
      <c r="BJ218"/>
      <c r="BK218" s="63"/>
      <c r="BL218" s="62"/>
      <c r="BM218" s="63"/>
      <c r="BN218" s="63"/>
      <c r="BO218" s="62"/>
      <c r="BP218" s="62"/>
      <c r="BQ218" s="62"/>
      <c r="BR218" s="62"/>
      <c r="BS218" s="62"/>
      <c r="BT218" s="62"/>
      <c r="BU218" s="62"/>
      <c r="BV218" s="62"/>
      <c r="BW218" s="62"/>
      <c r="BX218" s="62"/>
      <c r="BY218" s="62"/>
      <c r="BZ218" s="62"/>
      <c r="CA218" s="62"/>
      <c r="CB218" s="62"/>
      <c r="CC218" s="62"/>
      <c r="CD218" s="62"/>
      <c r="CE218" s="62"/>
      <c r="CF218" s="62"/>
      <c r="CG218" s="62"/>
      <c r="CH218" s="62"/>
      <c r="CI218" s="62"/>
      <c r="CJ218" s="62"/>
      <c r="CK218" s="62"/>
      <c r="CL218" s="62"/>
      <c r="CM218" s="62"/>
      <c r="CN218" s="62"/>
      <c r="CO218" s="62"/>
      <c r="CP218" s="62"/>
      <c r="CQ218" s="62"/>
      <c r="CR218" s="62"/>
      <c r="CS218" s="62"/>
      <c r="CT218" s="62"/>
      <c r="CU218" s="62"/>
      <c r="CV218" s="62"/>
      <c r="CW218" s="62"/>
      <c r="CX218" s="62"/>
      <c r="CY218" s="62"/>
      <c r="CZ218" s="62"/>
      <c r="DA218" s="62"/>
      <c r="DB218" s="62"/>
      <c r="DC218" s="62"/>
      <c r="DD218" s="62"/>
      <c r="DE218" s="62"/>
      <c r="DF218" s="62"/>
      <c r="DG218" s="62"/>
      <c r="DH218" s="62"/>
      <c r="DI218" s="62"/>
      <c r="DJ218" s="62"/>
      <c r="DK218" s="62"/>
      <c r="DL218" s="62"/>
      <c r="DM218" s="62"/>
      <c r="DN218" s="62"/>
      <c r="DO218" s="62"/>
      <c r="DP218" s="62"/>
      <c r="DQ218" s="62"/>
      <c r="DR218" s="62"/>
      <c r="DS218" s="62"/>
      <c r="DT218" s="62"/>
      <c r="DU218" s="62"/>
      <c r="DV218" s="62"/>
      <c r="DW218" s="62"/>
      <c r="DX218" s="62"/>
      <c r="DY218" s="62"/>
      <c r="DZ218" s="62"/>
      <c r="EA218" s="62"/>
      <c r="EB218" s="62"/>
      <c r="EC218" s="62"/>
      <c r="ED218" s="62"/>
      <c r="EE218" s="62"/>
      <c r="EF218" s="62"/>
      <c r="EG218" s="62"/>
      <c r="EH218" s="62"/>
      <c r="EI218" s="62"/>
      <c r="EJ218" s="62"/>
    </row>
    <row r="219" spans="1:140" hidden="1" outlineLevel="1" x14ac:dyDescent="0.15">
      <c r="BW219" s="201"/>
      <c r="BX219" s="201"/>
      <c r="BY219" s="201"/>
      <c r="BZ219" s="201"/>
      <c r="CA219" s="201"/>
      <c r="CB219" s="201"/>
      <c r="CC219" s="201"/>
      <c r="CD219" s="201"/>
      <c r="CE219" s="201"/>
    </row>
    <row r="220" spans="1:140" hidden="1" outlineLevel="1" x14ac:dyDescent="0.15">
      <c r="U220" s="715" t="s">
        <v>1027</v>
      </c>
      <c r="BW220" s="201"/>
      <c r="BX220" s="201"/>
      <c r="BY220" s="201"/>
      <c r="BZ220" s="201"/>
      <c r="CA220" s="201"/>
      <c r="CB220" s="201"/>
      <c r="CC220" s="201"/>
      <c r="CD220" s="201"/>
      <c r="CE220" s="201"/>
    </row>
    <row r="221" spans="1:140" hidden="1" outlineLevel="1" x14ac:dyDescent="0.15"/>
    <row r="222" spans="1:140" ht="17" hidden="1" customHeight="1" outlineLevel="1" x14ac:dyDescent="0.15">
      <c r="D222" s="367" t="s">
        <v>1038</v>
      </c>
      <c r="E222" s="63"/>
      <c r="F222" s="63"/>
      <c r="G222" s="63"/>
      <c r="H222" s="63"/>
      <c r="I222" s="63"/>
      <c r="J222" s="63"/>
      <c r="K222" s="63"/>
      <c r="L222" s="63"/>
      <c r="M222" s="63"/>
      <c r="N222" s="1157"/>
      <c r="O222" s="1157"/>
      <c r="P222" s="1157"/>
      <c r="Q222" s="1157"/>
      <c r="R222" s="1157"/>
      <c r="S222" s="1157"/>
      <c r="T222" s="1157"/>
      <c r="U222" s="1157"/>
      <c r="V222" s="1157"/>
      <c r="W222" s="1157"/>
      <c r="X222" s="1157"/>
      <c r="Y222" s="1158"/>
      <c r="Z222" s="1157"/>
      <c r="AA222" s="1157"/>
      <c r="AB222" s="1693"/>
      <c r="AC222" s="1694"/>
      <c r="AD222" s="1694"/>
      <c r="AE222" s="1694"/>
      <c r="AF222" s="1694"/>
      <c r="AG222" s="1157"/>
      <c r="AH222" s="1693"/>
      <c r="AI222" s="1694"/>
      <c r="AJ222" s="1694"/>
      <c r="AK222" s="1694"/>
      <c r="AL222" s="1694"/>
      <c r="AM222" s="1157"/>
      <c r="AN222" s="1695"/>
      <c r="AO222" s="1696"/>
      <c r="AP222" s="1696"/>
      <c r="AQ222" s="1696"/>
      <c r="AR222" s="1696"/>
      <c r="AS222" s="1157"/>
      <c r="AT222" s="1695"/>
      <c r="AU222" s="1696"/>
      <c r="AV222" s="1696"/>
      <c r="AW222" s="1696"/>
      <c r="AX222" s="1696"/>
      <c r="AY222" s="1157"/>
      <c r="AZ222" s="1695"/>
      <c r="BA222" s="1696"/>
      <c r="BB222" s="1696"/>
      <c r="BC222" s="1696"/>
      <c r="BD222" s="1696"/>
      <c r="BE222" s="1157"/>
      <c r="BF222" s="1157"/>
      <c r="BG222" s="1159"/>
      <c r="BH222" s="518"/>
      <c r="BI222" s="518"/>
      <c r="BJ222" s="518"/>
      <c r="BK222" s="518"/>
    </row>
    <row r="223" spans="1:140" hidden="1" outlineLevel="1" x14ac:dyDescent="0.15">
      <c r="D223" s="161" t="str">
        <f>X!C352</f>
        <v>Secco</v>
      </c>
    </row>
    <row r="224" spans="1:140" hidden="1" outlineLevel="1" x14ac:dyDescent="0.15">
      <c r="D224" s="161" t="str">
        <f>X!C353</f>
        <v>Ibrido</v>
      </c>
    </row>
    <row r="225" spans="4:83" hidden="1" outlineLevel="1" x14ac:dyDescent="0.15"/>
    <row r="226" spans="4:83" hidden="1" outlineLevel="1" x14ac:dyDescent="0.15"/>
    <row r="227" spans="4:83" hidden="1" outlineLevel="1" x14ac:dyDescent="0.15"/>
    <row r="228" spans="4:83" s="63" customFormat="1" collapsed="1" x14ac:dyDescent="0.15">
      <c r="D228" s="797"/>
    </row>
    <row r="229" spans="4:83" s="63" customFormat="1" ht="20" x14ac:dyDescent="0.15">
      <c r="D229" s="797"/>
      <c r="BW229" s="779"/>
      <c r="BX229" s="779"/>
      <c r="BY229" s="779"/>
      <c r="BZ229" s="779"/>
      <c r="CA229" s="779"/>
      <c r="CB229" s="779"/>
      <c r="CC229" s="779"/>
      <c r="CD229" s="779"/>
      <c r="CE229" s="779"/>
    </row>
    <row r="230" spans="4:83" s="63" customFormat="1" x14ac:dyDescent="0.15">
      <c r="D230" s="797"/>
      <c r="BW230" s="201"/>
      <c r="BX230" s="201"/>
      <c r="BY230" s="201"/>
      <c r="BZ230" s="201"/>
      <c r="CA230" s="201"/>
      <c r="CB230" s="201"/>
      <c r="CC230" s="201"/>
      <c r="CD230" s="201"/>
      <c r="CE230" s="201"/>
    </row>
    <row r="231" spans="4:83" s="63" customFormat="1" ht="16" x14ac:dyDescent="0.15">
      <c r="D231" s="797"/>
      <c r="BW231" s="796"/>
      <c r="BX231" s="796"/>
      <c r="BY231" s="796"/>
      <c r="BZ231" s="796"/>
      <c r="CA231" s="796"/>
      <c r="CB231" s="796"/>
      <c r="CC231" s="796"/>
      <c r="CD231" s="796"/>
      <c r="CE231" s="796"/>
    </row>
    <row r="232" spans="4:83" s="63" customFormat="1" x14ac:dyDescent="0.15">
      <c r="D232" s="797"/>
      <c r="BW232" s="201"/>
      <c r="BX232" s="201"/>
      <c r="BY232" s="201"/>
      <c r="BZ232" s="201"/>
      <c r="CA232" s="201"/>
      <c r="CB232" s="201"/>
      <c r="CC232" s="201"/>
      <c r="CD232" s="201"/>
      <c r="CE232" s="201"/>
    </row>
    <row r="233" spans="4:83" s="63" customFormat="1" x14ac:dyDescent="0.15">
      <c r="D233" s="797"/>
    </row>
    <row r="234" spans="4:83" s="63" customFormat="1" x14ac:dyDescent="0.15">
      <c r="D234" s="797"/>
      <c r="BW234" s="201"/>
      <c r="BX234" s="201"/>
      <c r="BY234" s="201"/>
      <c r="BZ234" s="201"/>
      <c r="CA234" s="201"/>
      <c r="CB234" s="201"/>
      <c r="CC234" s="201"/>
      <c r="CD234" s="201"/>
      <c r="CE234" s="201"/>
    </row>
    <row r="235" spans="4:83" s="63" customFormat="1" x14ac:dyDescent="0.15">
      <c r="D235" s="797"/>
      <c r="BW235" s="201"/>
      <c r="BX235" s="201"/>
      <c r="BY235" s="201"/>
      <c r="BZ235" s="201"/>
      <c r="CA235" s="201"/>
      <c r="CB235" s="201"/>
      <c r="CC235" s="201"/>
      <c r="CD235" s="201"/>
      <c r="CE235" s="201"/>
    </row>
    <row r="236" spans="4:83" s="63" customFormat="1" x14ac:dyDescent="0.15">
      <c r="D236" s="797"/>
      <c r="BW236" s="201"/>
      <c r="BX236" s="201"/>
      <c r="BY236" s="201"/>
      <c r="BZ236" s="201"/>
      <c r="CA236" s="201"/>
      <c r="CB236" s="201"/>
      <c r="CC236" s="201"/>
      <c r="CD236" s="201"/>
      <c r="CE236" s="201"/>
    </row>
    <row r="237" spans="4:83" s="63" customFormat="1" x14ac:dyDescent="0.15">
      <c r="D237" s="797"/>
      <c r="BW237" s="201"/>
      <c r="BX237" s="201"/>
      <c r="BY237" s="201"/>
      <c r="BZ237" s="201"/>
      <c r="CA237" s="201"/>
      <c r="CB237" s="201"/>
      <c r="CC237" s="201"/>
      <c r="CD237" s="201"/>
      <c r="CE237" s="201"/>
    </row>
    <row r="238" spans="4:83" s="63" customFormat="1" x14ac:dyDescent="0.15">
      <c r="D238" s="797"/>
      <c r="BW238" s="201"/>
      <c r="BX238" s="201"/>
      <c r="BY238" s="201"/>
      <c r="BZ238" s="201"/>
      <c r="CA238" s="201"/>
      <c r="CB238" s="201"/>
      <c r="CC238" s="201"/>
      <c r="CD238" s="201"/>
      <c r="CE238" s="201"/>
    </row>
    <row r="239" spans="4:83" s="63" customFormat="1" x14ac:dyDescent="0.15">
      <c r="D239" s="797"/>
      <c r="BW239" s="201"/>
      <c r="BX239" s="201"/>
      <c r="BY239" s="201"/>
      <c r="BZ239" s="201"/>
      <c r="CA239" s="201"/>
      <c r="CB239" s="201"/>
      <c r="CC239" s="201"/>
      <c r="CD239" s="201"/>
      <c r="CE239" s="201"/>
    </row>
    <row r="240" spans="4:83" s="63" customFormat="1" x14ac:dyDescent="0.15">
      <c r="D240" s="797"/>
    </row>
    <row r="241" spans="4:83" s="63" customFormat="1" x14ac:dyDescent="0.15">
      <c r="D241" s="797"/>
    </row>
    <row r="242" spans="4:83" s="63" customFormat="1" x14ac:dyDescent="0.15">
      <c r="D242" s="797"/>
    </row>
    <row r="243" spans="4:83" s="63" customFormat="1" x14ac:dyDescent="0.15">
      <c r="D243" s="797"/>
      <c r="BW243" s="201"/>
      <c r="BX243" s="201"/>
      <c r="BY243" s="201"/>
      <c r="BZ243" s="201"/>
      <c r="CA243" s="201"/>
      <c r="CB243" s="201"/>
      <c r="CC243" s="201"/>
      <c r="CD243" s="201"/>
      <c r="CE243" s="201"/>
    </row>
    <row r="244" spans="4:83" s="63" customFormat="1" x14ac:dyDescent="0.15">
      <c r="D244" s="797"/>
      <c r="BW244" s="201"/>
      <c r="BX244" s="201"/>
      <c r="BY244" s="201"/>
      <c r="BZ244" s="201"/>
      <c r="CA244" s="201"/>
      <c r="CB244" s="201"/>
      <c r="CC244" s="201"/>
      <c r="CD244" s="201"/>
      <c r="CE244" s="201"/>
    </row>
    <row r="245" spans="4:83" s="63" customFormat="1" x14ac:dyDescent="0.15">
      <c r="D245" s="797"/>
      <c r="BW245" s="201"/>
      <c r="BX245" s="201"/>
      <c r="BY245" s="201"/>
      <c r="BZ245" s="201"/>
      <c r="CA245" s="201"/>
      <c r="CB245" s="201"/>
      <c r="CC245" s="201"/>
      <c r="CD245" s="201"/>
      <c r="CE245" s="201"/>
    </row>
    <row r="246" spans="4:83" s="63" customFormat="1" x14ac:dyDescent="0.15">
      <c r="D246" s="797"/>
      <c r="BW246" s="201"/>
      <c r="BX246" s="201"/>
      <c r="BY246" s="201"/>
      <c r="BZ246" s="201"/>
      <c r="CA246" s="201"/>
      <c r="CB246" s="201"/>
      <c r="CC246" s="201"/>
      <c r="CD246" s="201"/>
      <c r="CE246" s="201"/>
    </row>
    <row r="247" spans="4:83" s="63" customFormat="1" x14ac:dyDescent="0.15">
      <c r="D247" s="797"/>
    </row>
    <row r="248" spans="4:83" s="63" customFormat="1" x14ac:dyDescent="0.15">
      <c r="D248" s="797"/>
    </row>
    <row r="249" spans="4:83" s="63" customFormat="1" x14ac:dyDescent="0.15">
      <c r="D249" s="797"/>
    </row>
    <row r="250" spans="4:83" s="63" customFormat="1" x14ac:dyDescent="0.15">
      <c r="D250" s="797"/>
      <c r="BW250" s="201"/>
      <c r="BX250" s="201"/>
      <c r="BY250" s="201"/>
      <c r="BZ250" s="201"/>
      <c r="CA250" s="201"/>
      <c r="CB250" s="201"/>
      <c r="CC250" s="201"/>
      <c r="CD250" s="201"/>
      <c r="CE250" s="201"/>
    </row>
    <row r="251" spans="4:83" s="63" customFormat="1" x14ac:dyDescent="0.15">
      <c r="D251" s="797"/>
      <c r="BW251" s="216"/>
      <c r="BX251" s="216"/>
      <c r="BY251" s="216"/>
      <c r="BZ251" s="216"/>
      <c r="CA251" s="216"/>
      <c r="CB251" s="216"/>
      <c r="CC251" s="216"/>
      <c r="CD251" s="216"/>
      <c r="CE251" s="216"/>
    </row>
    <row r="252" spans="4:83" s="63" customFormat="1" x14ac:dyDescent="0.15">
      <c r="D252" s="797"/>
      <c r="BW252" s="201"/>
      <c r="BX252" s="201"/>
      <c r="BY252" s="201"/>
      <c r="BZ252" s="201"/>
      <c r="CA252" s="201"/>
      <c r="CB252" s="201"/>
      <c r="CC252" s="201"/>
      <c r="CD252" s="201"/>
      <c r="CE252" s="201"/>
    </row>
    <row r="253" spans="4:83" s="63" customFormat="1" x14ac:dyDescent="0.15">
      <c r="D253" s="797"/>
      <c r="BW253" s="201"/>
      <c r="BX253" s="201"/>
      <c r="BY253" s="201"/>
      <c r="BZ253" s="201"/>
      <c r="CA253" s="201"/>
      <c r="CB253" s="201"/>
      <c r="CC253" s="201"/>
      <c r="CD253" s="201"/>
      <c r="CE253" s="201"/>
    </row>
    <row r="254" spans="4:83" s="63" customFormat="1" x14ac:dyDescent="0.15">
      <c r="D254" s="797"/>
      <c r="BW254" s="201"/>
      <c r="BX254" s="201"/>
      <c r="BY254" s="201"/>
      <c r="BZ254" s="201"/>
      <c r="CA254" s="201"/>
      <c r="CB254" s="201"/>
      <c r="CC254" s="201"/>
      <c r="CD254" s="201"/>
      <c r="CE254" s="201"/>
    </row>
    <row r="255" spans="4:83" s="63" customFormat="1" x14ac:dyDescent="0.15">
      <c r="D255" s="797"/>
      <c r="BW255" s="216"/>
      <c r="BX255" s="216"/>
      <c r="BY255" s="216"/>
      <c r="BZ255" s="216"/>
      <c r="CA255" s="216"/>
      <c r="CB255" s="216"/>
      <c r="CC255" s="216"/>
      <c r="CD255" s="216"/>
      <c r="CE255" s="216"/>
    </row>
    <row r="256" spans="4:83" s="63" customFormat="1" x14ac:dyDescent="0.15">
      <c r="D256" s="797"/>
      <c r="BW256" s="201"/>
      <c r="BX256" s="201"/>
      <c r="BY256" s="201"/>
      <c r="BZ256" s="201"/>
      <c r="CA256" s="201"/>
      <c r="CB256" s="201"/>
      <c r="CC256" s="201"/>
      <c r="CD256" s="201"/>
      <c r="CE256" s="201"/>
    </row>
    <row r="257" spans="4:83" s="63" customFormat="1" x14ac:dyDescent="0.15">
      <c r="D257" s="797"/>
      <c r="BW257" s="201"/>
      <c r="BX257" s="201"/>
      <c r="BY257" s="201"/>
      <c r="BZ257" s="201"/>
      <c r="CA257" s="201"/>
      <c r="CB257" s="201"/>
      <c r="CC257" s="201"/>
      <c r="CD257" s="201"/>
      <c r="CE257" s="201"/>
    </row>
    <row r="258" spans="4:83" s="63" customFormat="1" x14ac:dyDescent="0.15">
      <c r="D258" s="797"/>
      <c r="BW258" s="216"/>
      <c r="BX258" s="216"/>
      <c r="BY258" s="216"/>
      <c r="BZ258" s="216"/>
      <c r="CA258" s="216"/>
      <c r="CB258" s="216"/>
      <c r="CC258" s="216"/>
      <c r="CD258" s="216"/>
      <c r="CE258" s="216"/>
    </row>
    <row r="259" spans="4:83" s="63" customFormat="1" x14ac:dyDescent="0.15">
      <c r="D259" s="797"/>
    </row>
    <row r="260" spans="4:83" s="63" customFormat="1" x14ac:dyDescent="0.15">
      <c r="D260" s="797"/>
    </row>
    <row r="261" spans="4:83" s="63" customFormat="1" x14ac:dyDescent="0.15">
      <c r="D261" s="797"/>
    </row>
    <row r="262" spans="4:83" s="63" customFormat="1" x14ac:dyDescent="0.15">
      <c r="D262" s="797"/>
      <c r="BW262" s="201"/>
      <c r="BX262" s="201"/>
      <c r="BY262" s="201"/>
      <c r="BZ262" s="201"/>
      <c r="CA262" s="201"/>
      <c r="CB262" s="201"/>
      <c r="CC262" s="201"/>
      <c r="CD262" s="201"/>
      <c r="CE262" s="201"/>
    </row>
    <row r="263" spans="4:83" s="63" customFormat="1" x14ac:dyDescent="0.15">
      <c r="D263" s="797"/>
      <c r="BW263" s="216"/>
      <c r="BX263" s="216"/>
      <c r="BY263" s="216"/>
      <c r="BZ263" s="216"/>
      <c r="CA263" s="216"/>
      <c r="CB263" s="216"/>
      <c r="CC263" s="216"/>
      <c r="CD263" s="216"/>
      <c r="CE263" s="216"/>
    </row>
    <row r="264" spans="4:83" s="63" customFormat="1" x14ac:dyDescent="0.15">
      <c r="D264" s="797"/>
      <c r="BW264" s="201"/>
      <c r="BX264" s="201"/>
      <c r="BY264" s="201"/>
      <c r="BZ264" s="201"/>
      <c r="CA264" s="201"/>
      <c r="CB264" s="201"/>
      <c r="CC264" s="201"/>
      <c r="CD264" s="201"/>
      <c r="CE264" s="201"/>
    </row>
    <row r="265" spans="4:83" s="63" customFormat="1" x14ac:dyDescent="0.15">
      <c r="D265" s="797"/>
      <c r="BW265" s="216"/>
      <c r="BX265" s="216"/>
      <c r="BY265" s="216"/>
      <c r="BZ265" s="216"/>
      <c r="CA265" s="216"/>
      <c r="CB265" s="216"/>
      <c r="CC265" s="216"/>
      <c r="CD265" s="216"/>
      <c r="CE265" s="216"/>
    </row>
    <row r="266" spans="4:83" s="63" customFormat="1" x14ac:dyDescent="0.15">
      <c r="D266" s="797"/>
      <c r="BW266" s="201"/>
      <c r="BX266" s="201"/>
      <c r="BY266" s="201"/>
      <c r="BZ266" s="201"/>
      <c r="CA266" s="201"/>
      <c r="CB266" s="201"/>
      <c r="CC266" s="201"/>
      <c r="CD266" s="201"/>
      <c r="CE266" s="201"/>
    </row>
    <row r="267" spans="4:83" s="63" customFormat="1" x14ac:dyDescent="0.15">
      <c r="D267" s="797"/>
      <c r="BW267" s="201"/>
      <c r="BX267" s="201"/>
      <c r="BY267" s="201"/>
      <c r="BZ267" s="201"/>
      <c r="CA267" s="201"/>
      <c r="CB267" s="201"/>
      <c r="CC267" s="201"/>
      <c r="CD267" s="201"/>
      <c r="CE267" s="201"/>
    </row>
    <row r="268" spans="4:83" s="63" customFormat="1" x14ac:dyDescent="0.15">
      <c r="D268" s="797"/>
      <c r="BW268" s="216"/>
      <c r="BX268" s="216"/>
      <c r="BY268" s="216"/>
      <c r="BZ268" s="216"/>
      <c r="CA268" s="216"/>
      <c r="CB268" s="216"/>
      <c r="CC268" s="216"/>
      <c r="CD268" s="216"/>
      <c r="CE268" s="216"/>
    </row>
    <row r="269" spans="4:83" s="63" customFormat="1" x14ac:dyDescent="0.15">
      <c r="D269" s="797"/>
    </row>
    <row r="270" spans="4:83" s="63" customFormat="1" x14ac:dyDescent="0.15">
      <c r="D270" s="797"/>
    </row>
    <row r="271" spans="4:83" s="63" customFormat="1" x14ac:dyDescent="0.15">
      <c r="D271" s="797"/>
    </row>
    <row r="272" spans="4:83" s="63" customFormat="1" x14ac:dyDescent="0.15">
      <c r="D272" s="797"/>
    </row>
    <row r="273" spans="4:83" s="63" customFormat="1" x14ac:dyDescent="0.15">
      <c r="D273" s="797"/>
    </row>
    <row r="274" spans="4:83" s="63" customFormat="1" ht="20" x14ac:dyDescent="0.15">
      <c r="D274" s="797"/>
      <c r="BW274" s="779"/>
      <c r="BX274" s="779"/>
      <c r="BY274" s="779"/>
      <c r="BZ274" s="779"/>
      <c r="CA274" s="779"/>
      <c r="CB274" s="779"/>
      <c r="CC274" s="779"/>
      <c r="CD274" s="779"/>
      <c r="CE274" s="779"/>
    </row>
    <row r="275" spans="4:83" s="63" customFormat="1" x14ac:dyDescent="0.15">
      <c r="D275" s="797"/>
      <c r="BW275" s="201"/>
      <c r="BX275" s="201"/>
      <c r="BY275" s="201"/>
      <c r="BZ275" s="201"/>
      <c r="CA275" s="201"/>
      <c r="CB275" s="201"/>
      <c r="CC275" s="201"/>
      <c r="CD275" s="201"/>
      <c r="CE275" s="201"/>
    </row>
    <row r="276" spans="4:83" s="63" customFormat="1" ht="16" x14ac:dyDescent="0.15">
      <c r="D276" s="797"/>
      <c r="BW276" s="796"/>
      <c r="BX276" s="796"/>
      <c r="BY276" s="796"/>
      <c r="BZ276" s="796"/>
      <c r="CA276" s="796"/>
      <c r="CB276" s="796"/>
      <c r="CC276" s="796"/>
      <c r="CD276" s="796"/>
      <c r="CE276" s="796"/>
    </row>
    <row r="277" spans="4:83" s="63" customFormat="1" x14ac:dyDescent="0.15">
      <c r="D277" s="797"/>
      <c r="BW277" s="201"/>
      <c r="BX277" s="201"/>
      <c r="BY277" s="201"/>
      <c r="BZ277" s="201"/>
      <c r="CA277" s="201"/>
      <c r="CB277" s="201"/>
      <c r="CC277" s="201"/>
      <c r="CD277" s="201"/>
      <c r="CE277" s="201"/>
    </row>
    <row r="278" spans="4:83" s="63" customFormat="1" x14ac:dyDescent="0.15">
      <c r="D278" s="797"/>
    </row>
    <row r="279" spans="4:83" s="63" customFormat="1" x14ac:dyDescent="0.15">
      <c r="D279" s="797"/>
      <c r="BW279" s="201"/>
      <c r="BX279" s="201"/>
      <c r="BY279" s="201"/>
      <c r="BZ279" s="201"/>
      <c r="CA279" s="201"/>
      <c r="CB279" s="201"/>
      <c r="CC279" s="201"/>
      <c r="CD279" s="201"/>
      <c r="CE279" s="201"/>
    </row>
    <row r="280" spans="4:83" s="63" customFormat="1" x14ac:dyDescent="0.15">
      <c r="D280" s="797"/>
      <c r="BW280" s="201"/>
      <c r="BX280" s="201"/>
      <c r="BY280" s="201"/>
      <c r="BZ280" s="201"/>
      <c r="CA280" s="201"/>
      <c r="CB280" s="201"/>
      <c r="CC280" s="201"/>
      <c r="CD280" s="201"/>
      <c r="CE280" s="201"/>
    </row>
    <row r="281" spans="4:83" s="63" customFormat="1" x14ac:dyDescent="0.15">
      <c r="D281" s="797"/>
      <c r="BW281" s="201"/>
      <c r="BX281" s="201"/>
      <c r="BY281" s="201"/>
      <c r="BZ281" s="201"/>
      <c r="CA281" s="201"/>
      <c r="CB281" s="201"/>
      <c r="CC281" s="201"/>
      <c r="CD281" s="201"/>
      <c r="CE281" s="201"/>
    </row>
    <row r="282" spans="4:83" x14ac:dyDescent="0.15">
      <c r="BW282" s="201"/>
      <c r="BX282" s="201"/>
      <c r="BY282" s="201"/>
      <c r="BZ282" s="201"/>
      <c r="CA282" s="201"/>
      <c r="CB282" s="201"/>
      <c r="CC282" s="201"/>
      <c r="CD282" s="201"/>
      <c r="CE282" s="201"/>
    </row>
    <row r="283" spans="4:83" x14ac:dyDescent="0.15">
      <c r="BW283" s="201"/>
      <c r="BX283" s="201"/>
      <c r="BY283" s="201"/>
      <c r="BZ283" s="201"/>
      <c r="CA283" s="201"/>
      <c r="CB283" s="201"/>
      <c r="CC283" s="201"/>
      <c r="CD283" s="201"/>
      <c r="CE283" s="201"/>
    </row>
    <row r="284" spans="4:83" x14ac:dyDescent="0.15">
      <c r="BW284" s="201"/>
      <c r="BX284" s="201"/>
      <c r="BY284" s="201"/>
      <c r="BZ284" s="201"/>
      <c r="CA284" s="201"/>
      <c r="CB284" s="201"/>
      <c r="CC284" s="201"/>
      <c r="CD284" s="201"/>
      <c r="CE284" s="201"/>
    </row>
    <row r="288" spans="4:83" x14ac:dyDescent="0.15">
      <c r="BW288" s="201"/>
      <c r="BX288" s="201"/>
      <c r="BY288" s="201"/>
      <c r="BZ288" s="201"/>
      <c r="CA288" s="201"/>
      <c r="CB288" s="201"/>
      <c r="CC288" s="201"/>
      <c r="CD288" s="201"/>
      <c r="CE288" s="201"/>
    </row>
    <row r="289" spans="75:83" x14ac:dyDescent="0.15">
      <c r="BW289" s="201"/>
      <c r="BX289" s="201"/>
      <c r="BY289" s="201"/>
      <c r="BZ289" s="201"/>
      <c r="CA289" s="201"/>
      <c r="CB289" s="201"/>
      <c r="CC289" s="201"/>
      <c r="CD289" s="201"/>
      <c r="CE289" s="201"/>
    </row>
    <row r="290" spans="75:83" x14ac:dyDescent="0.15">
      <c r="BW290" s="201"/>
      <c r="BX290" s="201"/>
      <c r="BY290" s="201"/>
      <c r="BZ290" s="201"/>
      <c r="CA290" s="201"/>
      <c r="CB290" s="201"/>
      <c r="CC290" s="201"/>
      <c r="CD290" s="201"/>
      <c r="CE290" s="201"/>
    </row>
    <row r="291" spans="75:83" x14ac:dyDescent="0.15">
      <c r="BW291" s="201"/>
      <c r="BX291" s="201"/>
      <c r="BY291" s="201"/>
      <c r="BZ291" s="201"/>
      <c r="CA291" s="201"/>
      <c r="CB291" s="201"/>
      <c r="CC291" s="201"/>
      <c r="CD291" s="201"/>
      <c r="CE291" s="201"/>
    </row>
    <row r="292" spans="75:83" x14ac:dyDescent="0.15">
      <c r="BW292" s="201"/>
      <c r="BX292" s="201"/>
      <c r="BY292" s="201"/>
      <c r="BZ292" s="201"/>
      <c r="CA292" s="201"/>
      <c r="CB292" s="201"/>
      <c r="CC292" s="201"/>
      <c r="CD292" s="201"/>
      <c r="CE292" s="201"/>
    </row>
    <row r="295" spans="75:83" x14ac:dyDescent="0.15">
      <c r="BW295" s="201"/>
      <c r="BX295" s="201"/>
      <c r="BY295" s="201"/>
      <c r="BZ295" s="201"/>
      <c r="CA295" s="201"/>
      <c r="CB295" s="201"/>
      <c r="CC295" s="201"/>
      <c r="CD295" s="201"/>
      <c r="CE295" s="201"/>
    </row>
    <row r="296" spans="75:83" x14ac:dyDescent="0.15">
      <c r="BW296" s="216"/>
      <c r="BX296" s="216"/>
      <c r="BY296" s="216"/>
      <c r="BZ296" s="216"/>
      <c r="CA296" s="216"/>
      <c r="CB296" s="216"/>
      <c r="CC296" s="216"/>
      <c r="CD296" s="216"/>
      <c r="CE296" s="216"/>
    </row>
    <row r="297" spans="75:83" x14ac:dyDescent="0.15">
      <c r="BW297" s="201"/>
      <c r="BX297" s="201"/>
      <c r="BY297" s="201"/>
      <c r="BZ297" s="201"/>
      <c r="CA297" s="201"/>
      <c r="CB297" s="201"/>
      <c r="CC297" s="201"/>
      <c r="CD297" s="201"/>
      <c r="CE297" s="201"/>
    </row>
    <row r="298" spans="75:83" x14ac:dyDescent="0.15">
      <c r="BW298" s="201"/>
      <c r="BX298" s="201"/>
      <c r="BY298" s="201"/>
      <c r="BZ298" s="201"/>
      <c r="CA298" s="201"/>
      <c r="CB298" s="201"/>
      <c r="CC298" s="201"/>
      <c r="CD298" s="201"/>
      <c r="CE298" s="201"/>
    </row>
    <row r="302" spans="75:83" x14ac:dyDescent="0.15">
      <c r="BW302" s="201"/>
      <c r="BX302" s="201"/>
      <c r="BY302" s="201"/>
      <c r="BZ302" s="201"/>
      <c r="CA302" s="201"/>
      <c r="CB302" s="201"/>
      <c r="CC302" s="201"/>
      <c r="CD302" s="201"/>
      <c r="CE302" s="201"/>
    </row>
    <row r="303" spans="75:83" x14ac:dyDescent="0.15">
      <c r="BW303" s="201"/>
      <c r="BX303" s="201"/>
      <c r="BY303" s="201"/>
      <c r="BZ303" s="201"/>
      <c r="CA303" s="201"/>
      <c r="CB303" s="201"/>
      <c r="CC303" s="201"/>
      <c r="CD303" s="201"/>
      <c r="CE303" s="201"/>
    </row>
    <row r="304" spans="75:83" x14ac:dyDescent="0.15">
      <c r="BW304" s="201"/>
      <c r="BX304" s="201"/>
      <c r="BY304" s="201"/>
      <c r="BZ304" s="201"/>
      <c r="CA304" s="201"/>
      <c r="CB304" s="201"/>
      <c r="CC304" s="201"/>
      <c r="CD304" s="201"/>
      <c r="CE304" s="201"/>
    </row>
    <row r="305" spans="75:83" x14ac:dyDescent="0.15">
      <c r="BW305" s="201"/>
      <c r="BX305" s="201"/>
      <c r="BY305" s="201"/>
      <c r="BZ305" s="201"/>
      <c r="CA305" s="201"/>
      <c r="CB305" s="201"/>
      <c r="CC305" s="201"/>
      <c r="CD305" s="201"/>
      <c r="CE305" s="201"/>
    </row>
    <row r="319" spans="75:83" x14ac:dyDescent="0.15">
      <c r="BW319" s="201"/>
      <c r="BX319" s="201"/>
      <c r="BY319" s="201"/>
      <c r="BZ319" s="201"/>
      <c r="CA319" s="201"/>
      <c r="CB319" s="201"/>
      <c r="CC319" s="201"/>
      <c r="CD319" s="201"/>
      <c r="CE319" s="201"/>
    </row>
    <row r="321" spans="75:83" x14ac:dyDescent="0.15">
      <c r="BW321" s="201"/>
      <c r="BX321" s="201"/>
      <c r="BY321" s="201"/>
      <c r="BZ321" s="201"/>
      <c r="CA321" s="201"/>
      <c r="CB321" s="201"/>
      <c r="CC321" s="201"/>
      <c r="CD321" s="201"/>
      <c r="CE321" s="201"/>
    </row>
    <row r="322" spans="75:83" x14ac:dyDescent="0.15">
      <c r="BW322" s="201"/>
      <c r="BX322" s="201"/>
      <c r="BY322" s="201"/>
      <c r="BZ322" s="201"/>
      <c r="CA322" s="201"/>
      <c r="CB322" s="201"/>
      <c r="CC322" s="201"/>
      <c r="CD322" s="201"/>
      <c r="CE322" s="201"/>
    </row>
    <row r="323" spans="75:83" x14ac:dyDescent="0.15">
      <c r="BW323" s="201"/>
      <c r="BX323" s="201"/>
      <c r="BY323" s="201"/>
      <c r="BZ323" s="201"/>
      <c r="CA323" s="201"/>
      <c r="CB323" s="201"/>
      <c r="CC323" s="201"/>
      <c r="CD323" s="201"/>
      <c r="CE323" s="201"/>
    </row>
    <row r="331" spans="75:83" x14ac:dyDescent="0.15">
      <c r="BW331" s="201"/>
      <c r="BX331" s="201"/>
      <c r="BY331" s="201"/>
      <c r="BZ331" s="201"/>
      <c r="CA331" s="201"/>
      <c r="CB331" s="201"/>
      <c r="CC331" s="201"/>
      <c r="CD331" s="201"/>
      <c r="CE331" s="201"/>
    </row>
    <row r="332" spans="75:83" x14ac:dyDescent="0.15">
      <c r="BW332" s="782"/>
      <c r="BX332" s="782"/>
      <c r="BY332" s="782"/>
      <c r="BZ332" s="782"/>
      <c r="CA332" s="782"/>
      <c r="CB332" s="782"/>
      <c r="CC332" s="782"/>
      <c r="CD332" s="782"/>
      <c r="CE332" s="782"/>
    </row>
    <row r="333" spans="75:83" x14ac:dyDescent="0.15">
      <c r="BW333" s="782"/>
      <c r="BX333" s="782"/>
      <c r="BY333" s="782"/>
      <c r="BZ333" s="782"/>
      <c r="CA333" s="782"/>
      <c r="CB333" s="782"/>
      <c r="CC333" s="782"/>
      <c r="CD333" s="782"/>
      <c r="CE333" s="782"/>
    </row>
    <row r="338" spans="75:83" x14ac:dyDescent="0.15">
      <c r="BW338" s="201"/>
      <c r="BX338" s="201"/>
      <c r="BY338" s="201"/>
      <c r="BZ338" s="201"/>
      <c r="CA338" s="201"/>
      <c r="CB338" s="201"/>
      <c r="CC338" s="201"/>
      <c r="CD338" s="201"/>
      <c r="CE338" s="201"/>
    </row>
    <row r="343" spans="75:83" x14ac:dyDescent="0.15">
      <c r="BW343" s="201"/>
      <c r="BX343" s="201"/>
      <c r="BY343" s="201"/>
      <c r="BZ343" s="201"/>
      <c r="CA343" s="201"/>
      <c r="CB343" s="201"/>
      <c r="CC343" s="201"/>
      <c r="CD343" s="201"/>
      <c r="CE343" s="201"/>
    </row>
    <row r="344" spans="75:83" x14ac:dyDescent="0.15">
      <c r="BW344" s="201"/>
      <c r="BX344" s="201"/>
      <c r="BY344" s="201"/>
      <c r="BZ344" s="201"/>
      <c r="CA344" s="201"/>
      <c r="CB344" s="201"/>
      <c r="CC344" s="201"/>
      <c r="CD344" s="201"/>
      <c r="CE344" s="201"/>
    </row>
    <row r="345" spans="75:83" x14ac:dyDescent="0.15">
      <c r="BW345" s="201"/>
      <c r="BX345" s="201"/>
      <c r="BY345" s="201"/>
      <c r="BZ345" s="201"/>
      <c r="CA345" s="201"/>
      <c r="CB345" s="201"/>
      <c r="CC345" s="201"/>
      <c r="CD345" s="201"/>
      <c r="CE345" s="201"/>
    </row>
    <row r="346" spans="75:83" x14ac:dyDescent="0.15">
      <c r="BW346" s="201"/>
      <c r="BX346" s="201"/>
      <c r="BY346" s="201"/>
      <c r="BZ346" s="201"/>
      <c r="CA346" s="201"/>
      <c r="CB346" s="201"/>
      <c r="CC346" s="201"/>
      <c r="CD346" s="201"/>
      <c r="CE346" s="201"/>
    </row>
    <row r="347" spans="75:83" x14ac:dyDescent="0.15">
      <c r="BW347" s="201"/>
      <c r="BX347" s="201"/>
      <c r="BY347" s="201"/>
      <c r="BZ347" s="201"/>
      <c r="CA347" s="201"/>
      <c r="CB347" s="201"/>
      <c r="CC347" s="201"/>
      <c r="CD347" s="201"/>
      <c r="CE347" s="201"/>
    </row>
    <row r="348" spans="75:83" x14ac:dyDescent="0.15">
      <c r="BW348" s="216"/>
      <c r="BX348" s="216"/>
      <c r="BY348" s="216"/>
      <c r="BZ348" s="216"/>
      <c r="CA348" s="216"/>
      <c r="CB348" s="216"/>
      <c r="CC348" s="216"/>
      <c r="CD348" s="216"/>
      <c r="CE348" s="216"/>
    </row>
    <row r="349" spans="75:83" x14ac:dyDescent="0.15">
      <c r="BW349" s="201"/>
      <c r="BX349" s="201"/>
      <c r="BY349" s="201"/>
      <c r="BZ349" s="201"/>
      <c r="CA349" s="201"/>
      <c r="CB349" s="201"/>
      <c r="CC349" s="201"/>
      <c r="CD349" s="201"/>
      <c r="CE349" s="201"/>
    </row>
    <row r="350" spans="75:83" x14ac:dyDescent="0.15">
      <c r="BW350" s="216"/>
      <c r="BX350" s="216"/>
      <c r="BY350" s="216"/>
      <c r="BZ350" s="216"/>
      <c r="CA350" s="216"/>
      <c r="CB350" s="216"/>
      <c r="CC350" s="216"/>
      <c r="CD350" s="216"/>
      <c r="CE350" s="216"/>
    </row>
    <row r="351" spans="75:83" x14ac:dyDescent="0.15">
      <c r="BW351" s="216"/>
      <c r="BX351" s="216"/>
      <c r="BY351" s="216"/>
      <c r="BZ351" s="216"/>
      <c r="CA351" s="216"/>
      <c r="CB351" s="216"/>
      <c r="CC351" s="216"/>
      <c r="CD351" s="216"/>
      <c r="CE351" s="216"/>
    </row>
    <row r="352" spans="75:83" x14ac:dyDescent="0.15">
      <c r="BW352" s="216"/>
      <c r="BX352" s="216"/>
      <c r="BY352" s="216"/>
      <c r="BZ352" s="216"/>
      <c r="CA352" s="216"/>
      <c r="CB352" s="216"/>
      <c r="CC352" s="216"/>
      <c r="CD352" s="216"/>
      <c r="CE352" s="216"/>
    </row>
    <row r="353" spans="75:83" x14ac:dyDescent="0.15">
      <c r="BW353" s="201"/>
      <c r="BX353" s="201"/>
      <c r="BY353" s="201"/>
      <c r="BZ353" s="201"/>
      <c r="CA353" s="201"/>
      <c r="CB353" s="201"/>
      <c r="CC353" s="201"/>
      <c r="CD353" s="201"/>
      <c r="CE353" s="201"/>
    </row>
    <row r="354" spans="75:83" x14ac:dyDescent="0.15">
      <c r="BW354" s="201"/>
      <c r="BX354" s="201"/>
      <c r="BY354" s="201"/>
      <c r="BZ354" s="201"/>
      <c r="CA354" s="201"/>
      <c r="CB354" s="201"/>
      <c r="CC354" s="201"/>
      <c r="CD354" s="201"/>
      <c r="CE354" s="201"/>
    </row>
    <row r="355" spans="75:83" x14ac:dyDescent="0.15">
      <c r="BW355" s="201"/>
      <c r="BX355" s="201"/>
      <c r="BY355" s="201"/>
      <c r="BZ355" s="201"/>
      <c r="CA355" s="201"/>
      <c r="CB355" s="201"/>
      <c r="CC355" s="201"/>
      <c r="CD355" s="201"/>
      <c r="CE355" s="201"/>
    </row>
    <row r="357" spans="75:83" x14ac:dyDescent="0.15">
      <c r="BW357" s="201"/>
      <c r="BX357" s="201"/>
      <c r="BY357" s="201"/>
      <c r="BZ357" s="201"/>
      <c r="CA357" s="201"/>
      <c r="CB357" s="201"/>
      <c r="CC357" s="201"/>
      <c r="CD357" s="201"/>
      <c r="CE357" s="201"/>
    </row>
    <row r="358" spans="75:83" x14ac:dyDescent="0.15">
      <c r="BW358" s="216"/>
      <c r="BX358" s="216"/>
      <c r="BY358" s="216"/>
      <c r="BZ358" s="216"/>
      <c r="CA358" s="216"/>
      <c r="CB358" s="216"/>
      <c r="CC358" s="216"/>
      <c r="CD358" s="216"/>
      <c r="CE358" s="216"/>
    </row>
    <row r="359" spans="75:83" x14ac:dyDescent="0.15">
      <c r="BW359" s="201"/>
      <c r="BX359" s="201"/>
      <c r="BY359" s="201"/>
      <c r="BZ359" s="201"/>
      <c r="CA359" s="201"/>
      <c r="CB359" s="201"/>
      <c r="CC359" s="201"/>
      <c r="CD359" s="201"/>
      <c r="CE359" s="201"/>
    </row>
    <row r="360" spans="75:83" x14ac:dyDescent="0.15">
      <c r="BW360" s="216"/>
      <c r="BX360" s="216"/>
      <c r="BY360" s="216"/>
      <c r="BZ360" s="216"/>
      <c r="CA360" s="216"/>
      <c r="CB360" s="216"/>
      <c r="CC360" s="216"/>
      <c r="CD360" s="216"/>
      <c r="CE360" s="216"/>
    </row>
    <row r="361" spans="75:83" x14ac:dyDescent="0.15">
      <c r="BW361" s="216"/>
      <c r="BX361" s="216"/>
      <c r="BY361" s="216"/>
      <c r="BZ361" s="216"/>
      <c r="CA361" s="216"/>
      <c r="CB361" s="216"/>
      <c r="CC361" s="216"/>
      <c r="CD361" s="216"/>
      <c r="CE361" s="216"/>
    </row>
    <row r="362" spans="75:83" x14ac:dyDescent="0.15">
      <c r="BW362" s="216"/>
      <c r="BX362" s="216"/>
      <c r="BY362" s="216"/>
      <c r="BZ362" s="216"/>
      <c r="CA362" s="216"/>
      <c r="CB362" s="216"/>
      <c r="CC362" s="216"/>
      <c r="CD362" s="216"/>
      <c r="CE362" s="216"/>
    </row>
    <row r="363" spans="75:83" x14ac:dyDescent="0.15">
      <c r="BW363" s="201"/>
      <c r="BX363" s="201"/>
      <c r="BY363" s="201"/>
      <c r="BZ363" s="201"/>
      <c r="CA363" s="201"/>
      <c r="CB363" s="201"/>
      <c r="CC363" s="201"/>
      <c r="CD363" s="201"/>
      <c r="CE363" s="201"/>
    </row>
    <row r="364" spans="75:83" x14ac:dyDescent="0.15">
      <c r="BW364" s="201"/>
      <c r="BX364" s="201"/>
      <c r="BY364" s="201"/>
      <c r="BZ364" s="201"/>
      <c r="CA364" s="201"/>
      <c r="CB364" s="201"/>
      <c r="CC364" s="201"/>
      <c r="CD364" s="201"/>
      <c r="CE364" s="201"/>
    </row>
    <row r="365" spans="75:83" x14ac:dyDescent="0.15">
      <c r="BW365" s="201"/>
      <c r="BX365" s="201"/>
      <c r="BY365" s="201"/>
      <c r="BZ365" s="201"/>
      <c r="CA365" s="201"/>
      <c r="CB365" s="201"/>
      <c r="CC365" s="201"/>
      <c r="CD365" s="201"/>
      <c r="CE365" s="201"/>
    </row>
    <row r="366" spans="75:83" x14ac:dyDescent="0.15">
      <c r="BW366" s="201"/>
      <c r="BX366" s="201"/>
      <c r="BY366" s="201"/>
      <c r="BZ366" s="201"/>
      <c r="CA366" s="201"/>
      <c r="CB366" s="201"/>
      <c r="CC366" s="201"/>
      <c r="CD366" s="201"/>
      <c r="CE366" s="201"/>
    </row>
    <row r="367" spans="75:83" x14ac:dyDescent="0.15">
      <c r="BW367" s="201"/>
      <c r="BX367" s="201"/>
      <c r="BY367" s="201"/>
      <c r="BZ367" s="201"/>
      <c r="CA367" s="201"/>
      <c r="CB367" s="201"/>
      <c r="CC367" s="201"/>
      <c r="CD367" s="201"/>
      <c r="CE367" s="201"/>
    </row>
    <row r="368" spans="75:83" x14ac:dyDescent="0.15">
      <c r="BW368" s="216"/>
      <c r="BX368" s="216"/>
      <c r="BY368" s="216"/>
      <c r="BZ368" s="216"/>
      <c r="CA368" s="216"/>
      <c r="CB368" s="216"/>
      <c r="CC368" s="216"/>
      <c r="CD368" s="216"/>
      <c r="CE368" s="216"/>
    </row>
    <row r="369" spans="75:83" x14ac:dyDescent="0.15">
      <c r="BW369" s="201"/>
      <c r="BX369" s="201"/>
      <c r="BY369" s="201"/>
      <c r="BZ369" s="201"/>
      <c r="CA369" s="201"/>
      <c r="CB369" s="201"/>
      <c r="CC369" s="201"/>
      <c r="CD369" s="201"/>
      <c r="CE369" s="201"/>
    </row>
    <row r="370" spans="75:83" x14ac:dyDescent="0.15">
      <c r="BW370" s="216"/>
      <c r="BX370" s="216"/>
      <c r="BY370" s="216"/>
      <c r="BZ370" s="216"/>
      <c r="CA370" s="216"/>
      <c r="CB370" s="216"/>
      <c r="CC370" s="216"/>
      <c r="CD370" s="216"/>
      <c r="CE370" s="216"/>
    </row>
    <row r="371" spans="75:83" x14ac:dyDescent="0.15">
      <c r="BW371" s="216"/>
      <c r="BX371" s="216"/>
      <c r="BY371" s="216"/>
      <c r="BZ371" s="216"/>
      <c r="CA371" s="216"/>
      <c r="CB371" s="216"/>
      <c r="CC371" s="216"/>
      <c r="CD371" s="216"/>
      <c r="CE371" s="216"/>
    </row>
    <row r="372" spans="75:83" x14ac:dyDescent="0.15">
      <c r="BW372" s="216"/>
      <c r="BX372" s="216"/>
      <c r="BY372" s="216"/>
      <c r="BZ372" s="216"/>
      <c r="CA372" s="216"/>
      <c r="CB372" s="216"/>
      <c r="CC372" s="216"/>
      <c r="CD372" s="216"/>
      <c r="CE372" s="216"/>
    </row>
    <row r="373" spans="75:83" x14ac:dyDescent="0.15">
      <c r="BW373" s="201"/>
      <c r="BX373" s="201"/>
      <c r="BY373" s="201"/>
      <c r="BZ373" s="201"/>
      <c r="CA373" s="201"/>
      <c r="CB373" s="201"/>
      <c r="CC373" s="201"/>
      <c r="CD373" s="201"/>
      <c r="CE373" s="201"/>
    </row>
    <row r="374" spans="75:83" x14ac:dyDescent="0.15">
      <c r="BW374" s="201"/>
      <c r="BX374" s="201"/>
      <c r="BY374" s="201"/>
      <c r="BZ374" s="201"/>
      <c r="CA374" s="201"/>
      <c r="CB374" s="201"/>
      <c r="CC374" s="201"/>
      <c r="CD374" s="201"/>
      <c r="CE374" s="201"/>
    </row>
    <row r="375" spans="75:83" x14ac:dyDescent="0.15">
      <c r="BW375" s="201"/>
      <c r="BX375" s="201"/>
      <c r="BY375" s="201"/>
      <c r="BZ375" s="201"/>
      <c r="CA375" s="201"/>
      <c r="CB375" s="201"/>
      <c r="CC375" s="201"/>
      <c r="CD375" s="201"/>
      <c r="CE375" s="201"/>
    </row>
    <row r="376" spans="75:83" x14ac:dyDescent="0.15">
      <c r="BW376" s="216"/>
      <c r="BX376" s="216"/>
      <c r="BY376" s="216"/>
      <c r="BZ376" s="216"/>
      <c r="CA376" s="216"/>
      <c r="CB376" s="216"/>
      <c r="CC376" s="216"/>
      <c r="CD376" s="216"/>
      <c r="CE376" s="216"/>
    </row>
    <row r="377" spans="75:83" x14ac:dyDescent="0.15">
      <c r="BW377" s="201"/>
      <c r="BX377" s="201"/>
      <c r="BY377" s="201"/>
      <c r="BZ377" s="201"/>
      <c r="CA377" s="201"/>
      <c r="CB377" s="201"/>
      <c r="CC377" s="201"/>
      <c r="CD377" s="201"/>
      <c r="CE377" s="201"/>
    </row>
    <row r="378" spans="75:83" x14ac:dyDescent="0.15">
      <c r="BW378" s="216"/>
      <c r="BX378" s="216"/>
      <c r="BY378" s="216"/>
      <c r="BZ378" s="216"/>
      <c r="CA378" s="216"/>
      <c r="CB378" s="216"/>
      <c r="CC378" s="216"/>
      <c r="CD378" s="216"/>
      <c r="CE378" s="216"/>
    </row>
    <row r="379" spans="75:83" x14ac:dyDescent="0.15">
      <c r="BW379" s="201"/>
      <c r="BX379" s="201"/>
      <c r="BY379" s="201"/>
      <c r="BZ379" s="201"/>
      <c r="CA379" s="201"/>
      <c r="CB379" s="201"/>
      <c r="CC379" s="201"/>
      <c r="CD379" s="201"/>
      <c r="CE379" s="201"/>
    </row>
    <row r="380" spans="75:83" x14ac:dyDescent="0.15">
      <c r="BW380" s="216"/>
      <c r="BX380" s="216"/>
      <c r="BY380" s="216"/>
      <c r="BZ380" s="216"/>
      <c r="CA380" s="216"/>
      <c r="CB380" s="216"/>
      <c r="CC380" s="216"/>
      <c r="CD380" s="216"/>
      <c r="CE380" s="216"/>
    </row>
    <row r="381" spans="75:83" x14ac:dyDescent="0.15">
      <c r="BW381" s="216"/>
      <c r="BX381" s="216"/>
      <c r="BY381" s="216"/>
      <c r="BZ381" s="216"/>
      <c r="CA381" s="216"/>
      <c r="CB381" s="216"/>
      <c r="CC381" s="216"/>
      <c r="CD381" s="216"/>
      <c r="CE381" s="216"/>
    </row>
    <row r="382" spans="75:83" x14ac:dyDescent="0.15">
      <c r="BW382" s="216"/>
      <c r="BX382" s="216"/>
      <c r="BY382" s="216"/>
      <c r="BZ382" s="216"/>
      <c r="CA382" s="216"/>
      <c r="CB382" s="216"/>
      <c r="CC382" s="216"/>
      <c r="CD382" s="216"/>
      <c r="CE382" s="216"/>
    </row>
    <row r="383" spans="75:83" x14ac:dyDescent="0.15">
      <c r="BW383" s="201"/>
      <c r="BX383" s="201"/>
      <c r="BY383" s="201"/>
      <c r="BZ383" s="201"/>
      <c r="CA383" s="201"/>
      <c r="CB383" s="201"/>
      <c r="CC383" s="201"/>
      <c r="CD383" s="201"/>
      <c r="CE383" s="201"/>
    </row>
    <row r="384" spans="75:83" x14ac:dyDescent="0.15">
      <c r="BW384" s="201"/>
      <c r="BX384" s="201"/>
      <c r="BY384" s="201"/>
      <c r="BZ384" s="201"/>
      <c r="CA384" s="201"/>
      <c r="CB384" s="201"/>
      <c r="CC384" s="201"/>
      <c r="CD384" s="201"/>
      <c r="CE384" s="201"/>
    </row>
    <row r="385" spans="75:83" x14ac:dyDescent="0.15">
      <c r="BW385" s="201"/>
      <c r="BX385" s="201"/>
      <c r="BY385" s="201"/>
      <c r="BZ385" s="201"/>
      <c r="CA385" s="201"/>
      <c r="CB385" s="201"/>
      <c r="CC385" s="201"/>
      <c r="CD385" s="201"/>
      <c r="CE385" s="201"/>
    </row>
    <row r="386" spans="75:83" x14ac:dyDescent="0.15">
      <c r="BW386" s="201"/>
      <c r="BX386" s="201"/>
      <c r="BY386" s="201"/>
      <c r="BZ386" s="201"/>
      <c r="CA386" s="201"/>
      <c r="CB386" s="201"/>
      <c r="CC386" s="201"/>
      <c r="CD386" s="201"/>
      <c r="CE386" s="201"/>
    </row>
    <row r="387" spans="75:83" x14ac:dyDescent="0.15">
      <c r="BW387" s="201"/>
      <c r="BX387" s="201"/>
      <c r="BY387" s="201"/>
      <c r="BZ387" s="201"/>
      <c r="CA387" s="201"/>
      <c r="CB387" s="201"/>
      <c r="CC387" s="201"/>
      <c r="CD387" s="201"/>
      <c r="CE387" s="201"/>
    </row>
    <row r="388" spans="75:83" x14ac:dyDescent="0.15">
      <c r="BW388" s="201"/>
      <c r="BX388" s="201"/>
      <c r="BY388" s="201"/>
      <c r="BZ388" s="201"/>
      <c r="CA388" s="201"/>
      <c r="CB388" s="201"/>
      <c r="CC388" s="201"/>
      <c r="CD388" s="201"/>
      <c r="CE388" s="201"/>
    </row>
    <row r="389" spans="75:83" x14ac:dyDescent="0.15">
      <c r="BW389" s="201"/>
      <c r="BX389" s="201"/>
      <c r="BY389" s="201"/>
      <c r="BZ389" s="201"/>
      <c r="CA389" s="201"/>
      <c r="CB389" s="201"/>
      <c r="CC389" s="201"/>
      <c r="CD389" s="201"/>
      <c r="CE389" s="201"/>
    </row>
    <row r="390" spans="75:83" x14ac:dyDescent="0.15">
      <c r="BW390" s="201"/>
      <c r="BX390" s="201"/>
      <c r="BY390" s="201"/>
      <c r="BZ390" s="201"/>
      <c r="CA390" s="201"/>
      <c r="CB390" s="201"/>
      <c r="CC390" s="201"/>
      <c r="CD390" s="201"/>
      <c r="CE390" s="201"/>
    </row>
    <row r="391" spans="75:83" x14ac:dyDescent="0.15">
      <c r="BW391" s="201"/>
      <c r="BX391" s="201"/>
      <c r="BY391" s="201"/>
      <c r="BZ391" s="201"/>
      <c r="CA391" s="201"/>
      <c r="CB391" s="201"/>
      <c r="CC391" s="201"/>
      <c r="CD391" s="201"/>
      <c r="CE391" s="201"/>
    </row>
    <row r="392" spans="75:83" x14ac:dyDescent="0.15">
      <c r="BW392" s="201"/>
      <c r="BX392" s="201"/>
      <c r="BY392" s="201"/>
      <c r="BZ392" s="201"/>
      <c r="CA392" s="201"/>
      <c r="CB392" s="201"/>
      <c r="CC392" s="201"/>
      <c r="CD392" s="201"/>
      <c r="CE392" s="201"/>
    </row>
    <row r="393" spans="75:83" x14ac:dyDescent="0.15">
      <c r="BW393" s="216"/>
      <c r="BX393" s="216"/>
      <c r="BY393" s="216"/>
      <c r="BZ393" s="216"/>
      <c r="CA393" s="216"/>
      <c r="CB393" s="216"/>
      <c r="CC393" s="216"/>
      <c r="CD393" s="216"/>
      <c r="CE393" s="216"/>
    </row>
    <row r="394" spans="75:83" x14ac:dyDescent="0.15">
      <c r="BW394" s="201"/>
      <c r="BX394" s="201"/>
      <c r="BY394" s="201"/>
      <c r="BZ394" s="201"/>
      <c r="CA394" s="201"/>
      <c r="CB394" s="201"/>
      <c r="CC394" s="201"/>
      <c r="CD394" s="201"/>
      <c r="CE394" s="201"/>
    </row>
    <row r="395" spans="75:83" x14ac:dyDescent="0.15">
      <c r="BW395" s="216"/>
      <c r="BX395" s="216"/>
      <c r="BY395" s="216"/>
      <c r="BZ395" s="216"/>
      <c r="CA395" s="216"/>
      <c r="CB395" s="216"/>
      <c r="CC395" s="216"/>
      <c r="CD395" s="216"/>
      <c r="CE395" s="216"/>
    </row>
    <row r="396" spans="75:83" x14ac:dyDescent="0.15">
      <c r="BW396" s="216"/>
      <c r="BX396" s="216"/>
      <c r="BY396" s="216"/>
      <c r="BZ396" s="216"/>
      <c r="CA396" s="216"/>
      <c r="CB396" s="216"/>
      <c r="CC396" s="216"/>
      <c r="CD396" s="216"/>
      <c r="CE396" s="216"/>
    </row>
    <row r="397" spans="75:83" x14ac:dyDescent="0.15">
      <c r="BW397" s="216"/>
      <c r="BX397" s="216"/>
      <c r="BY397" s="216"/>
      <c r="BZ397" s="216"/>
      <c r="CA397" s="216"/>
      <c r="CB397" s="216"/>
      <c r="CC397" s="216"/>
      <c r="CD397" s="216"/>
      <c r="CE397" s="216"/>
    </row>
    <row r="398" spans="75:83" x14ac:dyDescent="0.15">
      <c r="BW398" s="201"/>
      <c r="BX398" s="201"/>
      <c r="BY398" s="201"/>
      <c r="BZ398" s="201"/>
      <c r="CA398" s="201"/>
      <c r="CB398" s="201"/>
      <c r="CC398" s="201"/>
      <c r="CD398" s="201"/>
      <c r="CE398" s="201"/>
    </row>
    <row r="399" spans="75:83" x14ac:dyDescent="0.15">
      <c r="BW399" s="201"/>
      <c r="BX399" s="201"/>
      <c r="BY399" s="201"/>
      <c r="BZ399" s="201"/>
      <c r="CA399" s="201"/>
      <c r="CB399" s="201"/>
      <c r="CC399" s="201"/>
      <c r="CD399" s="201"/>
      <c r="CE399" s="201"/>
    </row>
    <row r="400" spans="75:83" x14ac:dyDescent="0.15">
      <c r="BW400" s="201"/>
      <c r="BX400" s="201"/>
      <c r="BY400" s="201"/>
      <c r="BZ400" s="201"/>
      <c r="CA400" s="201"/>
      <c r="CB400" s="201"/>
      <c r="CC400" s="201"/>
      <c r="CD400" s="201"/>
      <c r="CE400" s="201"/>
    </row>
    <row r="401" spans="75:83" x14ac:dyDescent="0.15">
      <c r="BW401" s="201"/>
      <c r="BX401" s="201"/>
      <c r="BY401" s="201"/>
      <c r="BZ401" s="201"/>
      <c r="CA401" s="201"/>
      <c r="CB401" s="201"/>
      <c r="CC401" s="201"/>
      <c r="CD401" s="201"/>
      <c r="CE401" s="201"/>
    </row>
    <row r="402" spans="75:83" x14ac:dyDescent="0.15">
      <c r="BW402" s="201"/>
      <c r="BX402" s="201"/>
      <c r="BY402" s="201"/>
      <c r="BZ402" s="201"/>
      <c r="CA402" s="201"/>
      <c r="CB402" s="201"/>
      <c r="CC402" s="201"/>
      <c r="CD402" s="201"/>
      <c r="CE402" s="201"/>
    </row>
    <row r="403" spans="75:83" x14ac:dyDescent="0.15">
      <c r="BW403" s="216"/>
      <c r="BX403" s="216"/>
      <c r="BY403" s="216"/>
      <c r="BZ403" s="216"/>
      <c r="CA403" s="216"/>
      <c r="CB403" s="216"/>
      <c r="CC403" s="216"/>
      <c r="CD403" s="216"/>
      <c r="CE403" s="216"/>
    </row>
    <row r="404" spans="75:83" x14ac:dyDescent="0.15">
      <c r="BW404" s="201"/>
      <c r="BX404" s="201"/>
      <c r="BY404" s="201"/>
      <c r="BZ404" s="201"/>
      <c r="CA404" s="201"/>
      <c r="CB404" s="201"/>
      <c r="CC404" s="201"/>
      <c r="CD404" s="201"/>
      <c r="CE404" s="201"/>
    </row>
    <row r="405" spans="75:83" x14ac:dyDescent="0.15">
      <c r="BW405" s="216"/>
      <c r="BX405" s="216"/>
      <c r="BY405" s="216"/>
      <c r="BZ405" s="216"/>
      <c r="CA405" s="216"/>
      <c r="CB405" s="216"/>
      <c r="CC405" s="216"/>
      <c r="CD405" s="216"/>
      <c r="CE405" s="216"/>
    </row>
    <row r="406" spans="75:83" x14ac:dyDescent="0.15">
      <c r="BW406" s="216"/>
      <c r="BX406" s="216"/>
      <c r="BY406" s="216"/>
      <c r="BZ406" s="216"/>
      <c r="CA406" s="216"/>
      <c r="CB406" s="216"/>
      <c r="CC406" s="216"/>
      <c r="CD406" s="216"/>
      <c r="CE406" s="216"/>
    </row>
    <row r="408" spans="75:83" x14ac:dyDescent="0.15">
      <c r="BW408" s="201"/>
      <c r="BX408" s="201"/>
      <c r="BY408" s="201"/>
      <c r="BZ408" s="201"/>
      <c r="CA408" s="201"/>
      <c r="CB408" s="201"/>
      <c r="CC408" s="201"/>
      <c r="CD408" s="201"/>
      <c r="CE408" s="201"/>
    </row>
    <row r="410" spans="75:83" x14ac:dyDescent="0.15">
      <c r="BW410" s="201"/>
      <c r="BX410" s="201"/>
      <c r="BY410" s="201"/>
      <c r="BZ410" s="201"/>
      <c r="CA410" s="201"/>
      <c r="CB410" s="201"/>
      <c r="CC410" s="201"/>
      <c r="CD410" s="201"/>
      <c r="CE410" s="201"/>
    </row>
    <row r="412" spans="75:83" x14ac:dyDescent="0.15">
      <c r="BW412" s="201"/>
      <c r="BX412" s="201"/>
      <c r="BY412" s="201"/>
      <c r="BZ412" s="201"/>
      <c r="CA412" s="201"/>
      <c r="CB412" s="201"/>
      <c r="CC412" s="201"/>
      <c r="CD412" s="201"/>
      <c r="CE412" s="201"/>
    </row>
    <row r="413" spans="75:83" x14ac:dyDescent="0.15">
      <c r="BW413" s="201"/>
      <c r="BX413" s="201"/>
      <c r="BY413" s="201"/>
      <c r="BZ413" s="201"/>
      <c r="CA413" s="201"/>
      <c r="CB413" s="201"/>
      <c r="CC413" s="201"/>
      <c r="CD413" s="201"/>
      <c r="CE413" s="201"/>
    </row>
    <row r="414" spans="75:83" x14ac:dyDescent="0.15">
      <c r="BW414" s="201"/>
      <c r="BX414" s="201"/>
      <c r="BY414" s="201"/>
      <c r="BZ414" s="201"/>
      <c r="CA414" s="201"/>
      <c r="CB414" s="201"/>
      <c r="CC414" s="201"/>
      <c r="CD414" s="201"/>
      <c r="CE414" s="201"/>
    </row>
    <row r="415" spans="75:83" x14ac:dyDescent="0.15">
      <c r="BW415" s="201"/>
      <c r="BX415" s="201"/>
      <c r="BY415" s="201"/>
      <c r="BZ415" s="201"/>
      <c r="CA415" s="201"/>
      <c r="CB415" s="201"/>
      <c r="CC415" s="201"/>
      <c r="CD415" s="201"/>
      <c r="CE415" s="201"/>
    </row>
    <row r="416" spans="75:83" x14ac:dyDescent="0.15">
      <c r="BW416" s="201"/>
      <c r="BX416" s="201"/>
      <c r="BY416" s="201"/>
      <c r="BZ416" s="201"/>
      <c r="CA416" s="201"/>
      <c r="CB416" s="201"/>
      <c r="CC416" s="201"/>
      <c r="CD416" s="201"/>
      <c r="CE416" s="201"/>
    </row>
    <row r="417" spans="75:83" x14ac:dyDescent="0.15">
      <c r="BW417" s="201"/>
      <c r="BX417" s="201"/>
      <c r="BY417" s="201"/>
      <c r="BZ417" s="201"/>
      <c r="CA417" s="201"/>
      <c r="CB417" s="201"/>
      <c r="CC417" s="201"/>
      <c r="CD417" s="201"/>
      <c r="CE417" s="201"/>
    </row>
    <row r="418" spans="75:83" x14ac:dyDescent="0.15">
      <c r="BW418" s="201"/>
      <c r="BX418" s="201"/>
      <c r="BY418" s="201"/>
      <c r="BZ418" s="201"/>
      <c r="CA418" s="201"/>
      <c r="CB418" s="201"/>
      <c r="CC418" s="201"/>
      <c r="CD418" s="201"/>
      <c r="CE418" s="201"/>
    </row>
    <row r="421" spans="75:83" x14ac:dyDescent="0.15">
      <c r="BW421" s="201"/>
      <c r="BX421" s="201"/>
      <c r="BY421" s="201"/>
      <c r="BZ421" s="201"/>
      <c r="CA421" s="201"/>
      <c r="CB421" s="201"/>
      <c r="CC421" s="201"/>
      <c r="CD421" s="201"/>
      <c r="CE421" s="201"/>
    </row>
    <row r="446" spans="75:83" x14ac:dyDescent="0.15">
      <c r="BW446" s="201"/>
      <c r="BX446" s="201"/>
      <c r="BY446" s="201"/>
      <c r="BZ446" s="201"/>
      <c r="CA446" s="201"/>
      <c r="CB446" s="201"/>
      <c r="CC446" s="201"/>
      <c r="CD446" s="201"/>
      <c r="CE446" s="201"/>
    </row>
  </sheetData>
  <sheetProtection algorithmName="SHA-512" hashValue="CQ9YY/92oiR+3zg5ALBEd6tRAUMbS8wuxSzhfaH2OjZ2eHF1+q8o2DcWY9ezxO0ssj2Dr6bdRKd02kCfw6FpfQ==" saltValue="DqUfK3t+YB32QmBLNem2Iw==" spinCount="100000" sheet="1" objects="1" scenarios="1" selectLockedCells="1"/>
  <mergeCells count="319">
    <mergeCell ref="V28:X28"/>
    <mergeCell ref="V27:X27"/>
    <mergeCell ref="V29:X29"/>
    <mergeCell ref="AA62:AK62"/>
    <mergeCell ref="AS62:BC62"/>
    <mergeCell ref="AS64:BC64"/>
    <mergeCell ref="AA153:AK153"/>
    <mergeCell ref="AS153:BC153"/>
    <mergeCell ref="AS66:BC66"/>
    <mergeCell ref="AA89:AK89"/>
    <mergeCell ref="AS89:BC89"/>
    <mergeCell ref="AA80:AK80"/>
    <mergeCell ref="AA92:AK92"/>
    <mergeCell ref="AA90:AK90"/>
    <mergeCell ref="AS90:BC90"/>
    <mergeCell ref="AA86:AK86"/>
    <mergeCell ref="AS86:BC86"/>
    <mergeCell ref="AA127:AK127"/>
    <mergeCell ref="AS79:BC79"/>
    <mergeCell ref="AA81:AK81"/>
    <mergeCell ref="AS81:BC81"/>
    <mergeCell ref="AA112:AK112"/>
    <mergeCell ref="AA107:AK107"/>
    <mergeCell ref="AA108:AK108"/>
    <mergeCell ref="AS156:BC156"/>
    <mergeCell ref="AA156:AK156"/>
    <mergeCell ref="AB222:AF222"/>
    <mergeCell ref="AH222:AL222"/>
    <mergeCell ref="AN222:AR222"/>
    <mergeCell ref="AT222:AX222"/>
    <mergeCell ref="AZ222:BD222"/>
    <mergeCell ref="AA41:AK41"/>
    <mergeCell ref="AS41:BC41"/>
    <mergeCell ref="AA146:AK146"/>
    <mergeCell ref="AS146:BC146"/>
    <mergeCell ref="AA123:AK123"/>
    <mergeCell ref="AA136:AK136"/>
    <mergeCell ref="AA140:AK140"/>
    <mergeCell ref="AS140:BC140"/>
    <mergeCell ref="AA145:AK145"/>
    <mergeCell ref="AS145:BC145"/>
    <mergeCell ref="AA179:AK179"/>
    <mergeCell ref="AS179:BC179"/>
    <mergeCell ref="AM157:AO157"/>
    <mergeCell ref="AA139:AK139"/>
    <mergeCell ref="AS139:BC139"/>
    <mergeCell ref="AS138:BC138"/>
    <mergeCell ref="AA134:AK134"/>
    <mergeCell ref="AA160:AK160"/>
    <mergeCell ref="AS160:BC160"/>
    <mergeCell ref="AA161:AK161"/>
    <mergeCell ref="AS127:BC127"/>
    <mergeCell ref="AA144:AK144"/>
    <mergeCell ref="AS144:BC144"/>
    <mergeCell ref="AA154:AK154"/>
    <mergeCell ref="AS154:BC154"/>
    <mergeCell ref="AS83:BC83"/>
    <mergeCell ref="AA88:AK88"/>
    <mergeCell ref="AS88:BC88"/>
    <mergeCell ref="AA102:AK102"/>
    <mergeCell ref="AA141:AK141"/>
    <mergeCell ref="AA118:AK118"/>
    <mergeCell ref="AA126:AK126"/>
    <mergeCell ref="AS126:BC126"/>
    <mergeCell ref="AA124:AK124"/>
    <mergeCell ref="AS124:BC124"/>
    <mergeCell ref="AA119:AK119"/>
    <mergeCell ref="AA120:AK120"/>
    <mergeCell ref="AS120:BC120"/>
    <mergeCell ref="AA121:AK121"/>
    <mergeCell ref="AS123:BC123"/>
    <mergeCell ref="AS119:BC119"/>
    <mergeCell ref="AS107:BC107"/>
    <mergeCell ref="AS108:BC108"/>
    <mergeCell ref="AS112:BC112"/>
    <mergeCell ref="AA109:AK109"/>
    <mergeCell ref="AS109:BC109"/>
    <mergeCell ref="AA110:AK110"/>
    <mergeCell ref="AS110:BC110"/>
    <mergeCell ref="P52:R52"/>
    <mergeCell ref="AA87:AK87"/>
    <mergeCell ref="AA82:AK82"/>
    <mergeCell ref="AS99:BC99"/>
    <mergeCell ref="AA100:AK100"/>
    <mergeCell ref="AS100:BC100"/>
    <mergeCell ref="AA101:AK101"/>
    <mergeCell ref="AS101:BC101"/>
    <mergeCell ref="AA95:AK95"/>
    <mergeCell ref="AS95:BC95"/>
    <mergeCell ref="AS94:BC94"/>
    <mergeCell ref="AA94:AK94"/>
    <mergeCell ref="AA45:AK45"/>
    <mergeCell ref="AA71:AF71"/>
    <mergeCell ref="AA72:AF72"/>
    <mergeCell ref="AS45:BC45"/>
    <mergeCell ref="AA63:AK63"/>
    <mergeCell ref="AS93:BC93"/>
    <mergeCell ref="AS92:BC92"/>
    <mergeCell ref="AA93:AK93"/>
    <mergeCell ref="AA79:AK79"/>
    <mergeCell ref="AA68:AK68"/>
    <mergeCell ref="AS68:BC68"/>
    <mergeCell ref="AA74:AK74"/>
    <mergeCell ref="S203:T203"/>
    <mergeCell ref="AA189:AK189"/>
    <mergeCell ref="AS189:BC189"/>
    <mergeCell ref="AA190:AK190"/>
    <mergeCell ref="AS190:BC190"/>
    <mergeCell ref="AA192:AK192"/>
    <mergeCell ref="AS192:BC192"/>
    <mergeCell ref="AA182:AK182"/>
    <mergeCell ref="AA181:AK181"/>
    <mergeCell ref="AS181:BC181"/>
    <mergeCell ref="AA199:AK199"/>
    <mergeCell ref="AS199:BC199"/>
    <mergeCell ref="AA194:AK194"/>
    <mergeCell ref="AS194:BC194"/>
    <mergeCell ref="AA202:AK202"/>
    <mergeCell ref="AS202:BC202"/>
    <mergeCell ref="AS182:BC182"/>
    <mergeCell ref="AS198:BC198"/>
    <mergeCell ref="AS200:BC200"/>
    <mergeCell ref="AS191:BC191"/>
    <mergeCell ref="AS203:BC203"/>
    <mergeCell ref="Y211:Z211"/>
    <mergeCell ref="Y212:Z212"/>
    <mergeCell ref="AW172:BD172"/>
    <mergeCell ref="AN211:AR211"/>
    <mergeCell ref="AT211:AX211"/>
    <mergeCell ref="AZ211:BD211"/>
    <mergeCell ref="AR17:BI17"/>
    <mergeCell ref="AS63:BC63"/>
    <mergeCell ref="E2:Q2"/>
    <mergeCell ref="E3:Q3"/>
    <mergeCell ref="V2:AG2"/>
    <mergeCell ref="AS91:BC91"/>
    <mergeCell ref="D17:O17"/>
    <mergeCell ref="R17:V17"/>
    <mergeCell ref="X17:AF17"/>
    <mergeCell ref="AH17:AP17"/>
    <mergeCell ref="AA43:AK43"/>
    <mergeCell ref="AS43:BC43"/>
    <mergeCell ref="AS71:AX71"/>
    <mergeCell ref="AS72:AX72"/>
    <mergeCell ref="AA70:AK70"/>
    <mergeCell ref="AS70:BC70"/>
    <mergeCell ref="AS22:BH22"/>
    <mergeCell ref="AA64:AK64"/>
    <mergeCell ref="AZ212:BD212"/>
    <mergeCell ref="AB211:AF211"/>
    <mergeCell ref="AH211:AL211"/>
    <mergeCell ref="AB212:AF212"/>
    <mergeCell ref="AH212:AL212"/>
    <mergeCell ref="AS186:BC186"/>
    <mergeCell ref="AS161:BC161"/>
    <mergeCell ref="AS141:BC141"/>
    <mergeCell ref="BD151:BH151"/>
    <mergeCell ref="AA175:AK175"/>
    <mergeCell ref="AS175:BC175"/>
    <mergeCell ref="AA176:AK176"/>
    <mergeCell ref="AS176:BC176"/>
    <mergeCell ref="AA177:AK177"/>
    <mergeCell ref="AS177:BC177"/>
    <mergeCell ref="AM177:AO177"/>
    <mergeCell ref="BE177:BG177"/>
    <mergeCell ref="AA180:AK180"/>
    <mergeCell ref="AS180:BC180"/>
    <mergeCell ref="BE157:BG157"/>
    <mergeCell ref="AA157:AK157"/>
    <mergeCell ref="AS157:BC157"/>
    <mergeCell ref="BE169:BG169"/>
    <mergeCell ref="AA169:AK169"/>
    <mergeCell ref="AB213:AF213"/>
    <mergeCell ref="AH213:AL213"/>
    <mergeCell ref="AB214:AF214"/>
    <mergeCell ref="AH214:AL214"/>
    <mergeCell ref="Y213:Z213"/>
    <mergeCell ref="Y214:Z214"/>
    <mergeCell ref="V213:W213"/>
    <mergeCell ref="AN212:AR212"/>
    <mergeCell ref="AT212:AX212"/>
    <mergeCell ref="AN218:AR218"/>
    <mergeCell ref="AT218:AX218"/>
    <mergeCell ref="AZ218:BD218"/>
    <mergeCell ref="V215:W215"/>
    <mergeCell ref="AN215:AR215"/>
    <mergeCell ref="AT215:AX215"/>
    <mergeCell ref="AZ215:BD215"/>
    <mergeCell ref="V216:W216"/>
    <mergeCell ref="AN216:AR216"/>
    <mergeCell ref="AT216:AX216"/>
    <mergeCell ref="AZ216:BD216"/>
    <mergeCell ref="AB215:AF215"/>
    <mergeCell ref="AH215:AL215"/>
    <mergeCell ref="AB216:AF216"/>
    <mergeCell ref="AH216:AL216"/>
    <mergeCell ref="AB217:AF217"/>
    <mergeCell ref="AH217:AL217"/>
    <mergeCell ref="AB218:AF218"/>
    <mergeCell ref="AH218:AL218"/>
    <mergeCell ref="Y215:Z215"/>
    <mergeCell ref="Y216:Z216"/>
    <mergeCell ref="Y217:Z217"/>
    <mergeCell ref="V30:X30"/>
    <mergeCell ref="V34:X34"/>
    <mergeCell ref="V35:X35"/>
    <mergeCell ref="AA35:AK35"/>
    <mergeCell ref="AA37:AK37"/>
    <mergeCell ref="AS37:BC37"/>
    <mergeCell ref="AS39:BC39"/>
    <mergeCell ref="V31:X31"/>
    <mergeCell ref="AA31:AK31"/>
    <mergeCell ref="AS31:BC31"/>
    <mergeCell ref="AS35:BC35"/>
    <mergeCell ref="AA34:AK34"/>
    <mergeCell ref="AS34:BC34"/>
    <mergeCell ref="V32:X32"/>
    <mergeCell ref="AA32:AK32"/>
    <mergeCell ref="AS32:BC32"/>
    <mergeCell ref="AA30:AK30"/>
    <mergeCell ref="AS30:BC30"/>
    <mergeCell ref="AA33:AK33"/>
    <mergeCell ref="AS33:BC33"/>
    <mergeCell ref="BG211:BI211"/>
    <mergeCell ref="CH50:CU50"/>
    <mergeCell ref="S215:T215"/>
    <mergeCell ref="V211:W211"/>
    <mergeCell ref="S217:T217"/>
    <mergeCell ref="S211:T211"/>
    <mergeCell ref="S212:T212"/>
    <mergeCell ref="S213:T213"/>
    <mergeCell ref="S214:T214"/>
    <mergeCell ref="S216:T216"/>
    <mergeCell ref="V212:W212"/>
    <mergeCell ref="BG215:BI215"/>
    <mergeCell ref="BG217:BI217"/>
    <mergeCell ref="V217:W217"/>
    <mergeCell ref="AN217:AR217"/>
    <mergeCell ref="AT217:AX217"/>
    <mergeCell ref="AZ217:BD217"/>
    <mergeCell ref="AN213:AR213"/>
    <mergeCell ref="AT213:AX213"/>
    <mergeCell ref="AZ213:BD213"/>
    <mergeCell ref="V214:W214"/>
    <mergeCell ref="AN214:AR214"/>
    <mergeCell ref="AT214:AX214"/>
    <mergeCell ref="AZ214:BD214"/>
    <mergeCell ref="V209:W209"/>
    <mergeCell ref="AA148:AK148"/>
    <mergeCell ref="AS148:BC148"/>
    <mergeCell ref="AA149:AK149"/>
    <mergeCell ref="AS149:BC149"/>
    <mergeCell ref="AA151:AK151"/>
    <mergeCell ref="AS151:BC151"/>
    <mergeCell ref="AL151:AP151"/>
    <mergeCell ref="AS133:BC133"/>
    <mergeCell ref="AH207:AL207"/>
    <mergeCell ref="AA183:AK183"/>
    <mergeCell ref="AA203:AK203"/>
    <mergeCell ref="AA191:AK191"/>
    <mergeCell ref="AA200:AK200"/>
    <mergeCell ref="AA198:AK198"/>
    <mergeCell ref="AA186:AK186"/>
    <mergeCell ref="AT207:AX207"/>
    <mergeCell ref="AZ207:BD207"/>
    <mergeCell ref="AS143:BC143"/>
    <mergeCell ref="AS134:BC134"/>
    <mergeCell ref="AS136:BC136"/>
    <mergeCell ref="AA138:AK138"/>
    <mergeCell ref="AS169:BC169"/>
    <mergeCell ref="AA162:AK162"/>
    <mergeCell ref="AB207:AF207"/>
    <mergeCell ref="AA143:AK143"/>
    <mergeCell ref="AN207:AR207"/>
    <mergeCell ref="AA66:AK66"/>
    <mergeCell ref="AA69:AK69"/>
    <mergeCell ref="AS69:BC69"/>
    <mergeCell ref="AS103:BC103"/>
    <mergeCell ref="AS115:BC115"/>
    <mergeCell ref="AS118:BC118"/>
    <mergeCell ref="AS121:BC121"/>
    <mergeCell ref="AS183:BC183"/>
    <mergeCell ref="AS87:BC87"/>
    <mergeCell ref="AA99:AK99"/>
    <mergeCell ref="AS162:BC162"/>
    <mergeCell ref="AM169:AO169"/>
    <mergeCell ref="AA168:AK168"/>
    <mergeCell ref="AS168:BC168"/>
    <mergeCell ref="AA166:AK166"/>
    <mergeCell ref="AS166:BC166"/>
    <mergeCell ref="AA163:AK163"/>
    <mergeCell ref="AS163:BC163"/>
    <mergeCell ref="AA165:AK165"/>
    <mergeCell ref="AS165:BC165"/>
    <mergeCell ref="AA115:AK115"/>
    <mergeCell ref="AA150:AK150"/>
    <mergeCell ref="AS150:BC150"/>
    <mergeCell ref="AA155:AK155"/>
    <mergeCell ref="AS155:BC155"/>
    <mergeCell ref="AA167:AK167"/>
    <mergeCell ref="AS167:BC167"/>
    <mergeCell ref="AI39:AK39"/>
    <mergeCell ref="AI50:AK50"/>
    <mergeCell ref="BA50:BC50"/>
    <mergeCell ref="AS102:BC102"/>
    <mergeCell ref="AA111:AK111"/>
    <mergeCell ref="AS111:BC111"/>
    <mergeCell ref="AA125:AK125"/>
    <mergeCell ref="AS125:BC125"/>
    <mergeCell ref="AA114:AK114"/>
    <mergeCell ref="AS114:BC114"/>
    <mergeCell ref="AA135:AK135"/>
    <mergeCell ref="AS135:BC135"/>
    <mergeCell ref="AA103:AK103"/>
    <mergeCell ref="AA133:AK133"/>
    <mergeCell ref="AS74:BC74"/>
    <mergeCell ref="AS80:BC80"/>
    <mergeCell ref="AS84:BC84"/>
    <mergeCell ref="AS82:BC82"/>
  </mergeCells>
  <phoneticPr fontId="9" type="noConversion"/>
  <conditionalFormatting sqref="D47:V50">
    <cfRule type="expression" dxfId="66" priority="1">
      <formula>IF($BO$47=1,0,1)</formula>
    </cfRule>
  </conditionalFormatting>
  <conditionalFormatting sqref="D74:Y74">
    <cfRule type="expression" dxfId="65" priority="64">
      <formula>IF($V$35=1,0,1)</formula>
    </cfRule>
  </conditionalFormatting>
  <conditionalFormatting sqref="E71:T72">
    <cfRule type="expression" dxfId="64" priority="116">
      <formula>IF($S$203=0,1,0)</formula>
    </cfRule>
  </conditionalFormatting>
  <conditionalFormatting sqref="V95">
    <cfRule type="expression" dxfId="63" priority="37">
      <formula>IF($AM$2=1,0,1)</formula>
    </cfRule>
  </conditionalFormatting>
  <conditionalFormatting sqref="W95">
    <cfRule type="expression" dxfId="62" priority="36">
      <formula>IF($AN$2=1,0,1)</formula>
    </cfRule>
  </conditionalFormatting>
  <conditionalFormatting sqref="X95">
    <cfRule type="expression" dxfId="61" priority="35">
      <formula>IF($AO$2=1,0,1)</formula>
    </cfRule>
  </conditionalFormatting>
  <conditionalFormatting sqref="AA71:AF72">
    <cfRule type="expression" dxfId="60" priority="115">
      <formula>IF(AA$203=0,1,0)</formula>
    </cfRule>
  </conditionalFormatting>
  <conditionalFormatting sqref="AA74:AK74">
    <cfRule type="expression" dxfId="59" priority="663">
      <formula>IF($AA$35=1,0,1)</formula>
    </cfRule>
  </conditionalFormatting>
  <conditionalFormatting sqref="AH210:AL210">
    <cfRule type="expression" dxfId="58" priority="76">
      <formula>IF($AS$22=1,1,0)</formula>
    </cfRule>
  </conditionalFormatting>
  <conditionalFormatting sqref="AI50:AL50">
    <cfRule type="expression" dxfId="57" priority="2">
      <formula>IF($BO$50=1,0,1)</formula>
    </cfRule>
  </conditionalFormatting>
  <conditionalFormatting sqref="AM37:AM41 AM43 AM45 AM68 V69">
    <cfRule type="expression" dxfId="56" priority="112">
      <formula>IF($AM$2=1,0,1)</formula>
    </cfRule>
  </conditionalFormatting>
  <conditionalFormatting sqref="AM63">
    <cfRule type="expression" dxfId="55" priority="34">
      <formula>IF($AM$2=1,0,1)</formula>
    </cfRule>
  </conditionalFormatting>
  <conditionalFormatting sqref="AN37:AN41 AN43 AN45 AN68 W69">
    <cfRule type="expression" dxfId="54" priority="111">
      <formula>IF($AN$2=1,0,1)</formula>
    </cfRule>
  </conditionalFormatting>
  <conditionalFormatting sqref="AN63">
    <cfRule type="expression" dxfId="53" priority="33">
      <formula>IF($AN$2=1,0,1)</formula>
    </cfRule>
  </conditionalFormatting>
  <conditionalFormatting sqref="AO37:AO41 AO43 AO45 AO68 X69">
    <cfRule type="expression" dxfId="52" priority="110">
      <formula>IF($AO$2=1,0,1)</formula>
    </cfRule>
  </conditionalFormatting>
  <conditionalFormatting sqref="AO63">
    <cfRule type="expression" dxfId="51" priority="32">
      <formula>IF($AO$2=1,0,1)</formula>
    </cfRule>
  </conditionalFormatting>
  <conditionalFormatting sqref="AS41">
    <cfRule type="expression" dxfId="49" priority="29">
      <formula>IF($BO$24=1,0,1)</formula>
    </cfRule>
  </conditionalFormatting>
  <conditionalFormatting sqref="AS71:AX72">
    <cfRule type="expression" dxfId="48" priority="49">
      <formula>IF($AS$203=0,1,0)</formula>
    </cfRule>
  </conditionalFormatting>
  <conditionalFormatting sqref="AS31:BC32">
    <cfRule type="expression" dxfId="47" priority="43">
      <formula>IF($BO$24=1,0,1)</formula>
    </cfRule>
  </conditionalFormatting>
  <conditionalFormatting sqref="AS74:BC74">
    <cfRule type="expression" dxfId="46" priority="48">
      <formula>IF($AS$35=1,0,1)</formula>
    </cfRule>
  </conditionalFormatting>
  <conditionalFormatting sqref="AS177:BD178">
    <cfRule type="expression" dxfId="45" priority="45">
      <formula>IF($AS$22=1,1,0)</formula>
    </cfRule>
  </conditionalFormatting>
  <conditionalFormatting sqref="AS24:BG30">
    <cfRule type="expression" dxfId="44" priority="52">
      <formula>IF($BO$24=1,0,1)</formula>
    </cfRule>
  </conditionalFormatting>
  <conditionalFormatting sqref="AS59:BG169">
    <cfRule type="expression" dxfId="43" priority="30">
      <formula>IF($BO$24=1,0,1)</formula>
    </cfRule>
  </conditionalFormatting>
  <conditionalFormatting sqref="AS175:BH176">
    <cfRule type="expression" dxfId="42" priority="46">
      <formula>IF($AS$22=1,1,0)</formula>
    </cfRule>
  </conditionalFormatting>
  <conditionalFormatting sqref="AS181:BH181">
    <cfRule type="expression" dxfId="41" priority="125">
      <formula>IF($AS$22=1,1,0)</formula>
    </cfRule>
  </conditionalFormatting>
  <conditionalFormatting sqref="AS187:BH188">
    <cfRule type="expression" dxfId="40" priority="123">
      <formula>IF($AS$22=1,1,0)</formula>
    </cfRule>
  </conditionalFormatting>
  <conditionalFormatting sqref="AS200:BH201">
    <cfRule type="expression" dxfId="39" priority="117">
      <formula>IF($AS$22=1,1,0)</formula>
    </cfRule>
  </conditionalFormatting>
  <conditionalFormatting sqref="BA50:BD50">
    <cfRule type="expression" dxfId="38" priority="50">
      <formula>IF($BO$51=1,0,1)</formula>
    </cfRule>
  </conditionalFormatting>
  <conditionalFormatting sqref="BD31:BG33 AS34:BG40 BD41:BG41 AS42:BG52">
    <cfRule type="expression" dxfId="37" priority="57">
      <formula>IF($BO$24=1,0,1)</formula>
    </cfRule>
  </conditionalFormatting>
  <conditionalFormatting sqref="BD81:BG82">
    <cfRule type="expression" dxfId="36" priority="23">
      <formula>IF($BO$24=1,0,1)</formula>
    </cfRule>
  </conditionalFormatting>
  <conditionalFormatting sqref="BD88:BG89">
    <cfRule type="expression" dxfId="35" priority="25">
      <formula>IF($BO$24=1,0,1)</formula>
    </cfRule>
  </conditionalFormatting>
  <conditionalFormatting sqref="BD94:BG95">
    <cfRule type="expression" dxfId="34" priority="27">
      <formula>IF($BO$24=1,0,1)</formula>
    </cfRule>
  </conditionalFormatting>
  <conditionalFormatting sqref="BD102:BG102">
    <cfRule type="expression" dxfId="33" priority="21">
      <formula>IF($BO$24=1,0,1)</formula>
    </cfRule>
  </conditionalFormatting>
  <conditionalFormatting sqref="BD111:BG112">
    <cfRule type="expression" dxfId="32" priority="19">
      <formula>IF($BO$24=1,0,1)</formula>
    </cfRule>
  </conditionalFormatting>
  <conditionalFormatting sqref="BD114:BG115">
    <cfRule type="expression" dxfId="31" priority="15">
      <formula>IF($BO$24=1,0,1)</formula>
    </cfRule>
  </conditionalFormatting>
  <conditionalFormatting sqref="BD125:BG127">
    <cfRule type="expression" dxfId="30" priority="17">
      <formula>IF($BO$24=1,0,1)</formula>
    </cfRule>
  </conditionalFormatting>
  <conditionalFormatting sqref="BD135:BG136">
    <cfRule type="expression" dxfId="29" priority="13">
      <formula>IF($BO$24=1,0,1)</formula>
    </cfRule>
  </conditionalFormatting>
  <conditionalFormatting sqref="BD140:BG141">
    <cfRule type="expression" dxfId="28" priority="11">
      <formula>IF($BO$24=1,0,1)</formula>
    </cfRule>
  </conditionalFormatting>
  <conditionalFormatting sqref="BD145:BG146">
    <cfRule type="expression" dxfId="27" priority="9">
      <formula>IF($BO$24=1,0,1)</formula>
    </cfRule>
  </conditionalFormatting>
  <conditionalFormatting sqref="BD150:BG150">
    <cfRule type="expression" dxfId="26" priority="7">
      <formula>IF($BO$24=1,0,1)</formula>
    </cfRule>
  </conditionalFormatting>
  <conditionalFormatting sqref="BD155:BG157">
    <cfRule type="expression" dxfId="25" priority="5">
      <formula>IF($BO$24=1,0,1)</formula>
    </cfRule>
  </conditionalFormatting>
  <conditionalFormatting sqref="BD167:BG169">
    <cfRule type="expression" dxfId="24" priority="3">
      <formula>IF($BO$24=1,0,1)</formula>
    </cfRule>
  </conditionalFormatting>
  <conditionalFormatting sqref="BD179:BH180">
    <cfRule type="expression" dxfId="23" priority="126">
      <formula>IF($AS$22=1,1,0)</formula>
    </cfRule>
  </conditionalFormatting>
  <conditionalFormatting sqref="BD182:BH183">
    <cfRule type="expression" dxfId="22" priority="124">
      <formula>IF($AS$22=1,1,0)</formula>
    </cfRule>
  </conditionalFormatting>
  <conditionalFormatting sqref="BD189:BH192">
    <cfRule type="expression" dxfId="21" priority="120">
      <formula>IF($AS$22=1,1,0)</formula>
    </cfRule>
  </conditionalFormatting>
  <conditionalFormatting sqref="BD194:BH195">
    <cfRule type="expression" dxfId="20" priority="118">
      <formula>IF($AS$22=1,1,0)</formula>
    </cfRule>
  </conditionalFormatting>
  <conditionalFormatting sqref="BH24:BH26 BH36:BH39 BH177:BH178 AS184:BH185 BD186:BH186 AS198:BH198 BD199:BH199 BD202:BH203 AH208:AL208">
    <cfRule type="expression" dxfId="19" priority="137">
      <formula>IF($AS$22=1,1,0)</formula>
    </cfRule>
  </conditionalFormatting>
  <conditionalFormatting sqref="BH41:BH43">
    <cfRule type="expression" dxfId="16" priority="133">
      <formula>IF($AS$22=1,1,0)</formula>
    </cfRule>
  </conditionalFormatting>
  <conditionalFormatting sqref="BH45:BH52">
    <cfRule type="expression" dxfId="14" priority="63">
      <formula>IF($AS$22=1,1,0)</formula>
    </cfRule>
  </conditionalFormatting>
  <conditionalFormatting sqref="BH59:BH102">
    <cfRule type="expression" dxfId="13" priority="22">
      <formula>IF($AS$22=1,1,0)</formula>
    </cfRule>
  </conditionalFormatting>
  <conditionalFormatting sqref="BH104:BH150">
    <cfRule type="expression" dxfId="12" priority="8">
      <formula>IF($AS$22=1,1,0)</formula>
    </cfRule>
  </conditionalFormatting>
  <conditionalFormatting sqref="BH152:BH169">
    <cfRule type="expression" dxfId="11" priority="4">
      <formula>IF($AS$22=1,1,0)</formula>
    </cfRule>
  </conditionalFormatting>
  <dataValidations xWindow="1061" yWindow="820" count="34">
    <dataValidation allowBlank="1" showInputMessage="1" showErrorMessage="1" prompt="Im Vollservice sind alle Arbeiten und alles Material enthalten." sqref="AM45" xr:uid="{F802DA48-9663-6140-B856-D7BAC2ABFED2}"/>
    <dataValidation allowBlank="1" showInputMessage="1" showErrorMessage="1" prompt="Ohne Eingabe werden Standard Unterhalts- und Betriebskosten abgeschätzt. Die Annahmen bezieht sich auf eine durchschnittliche Kälteanlage. Schlecht unterhaltene Anlagen können mehr, qualitativ gut verarbeitete Anlagen weniger UBK verursachen." sqref="AM41" xr:uid="{F066AF5D-93EF-FF47-ABAD-72F6D88D6CED}"/>
    <dataValidation allowBlank="1" showInputMessage="1" showErrorMessage="1" prompt="Investitionskosten der gesamten Kälteanlage." sqref="AM37" xr:uid="{A9A01D13-4E3C-F54B-B07D-F4D3356FFC6D}"/>
    <dataValidation allowBlank="1" showInputMessage="1" showErrorMessage="1" prompt="Kosten von Standard-Wartungsverträgen ohne Material (Präventivservice. Das Programm rechnet für das Material einen prozentualen Anteil der Investitionskosten ein." sqref="AM43" xr:uid="{F092C4A3-C8AC-6548-A51F-08251D8A81CE}"/>
    <dataValidation allowBlank="1" showInputMessage="1" showErrorMessage="1" prompt="Die Standard Unterhaltskosten werden wie folgt berechnet: _x000a_1'000.- Grundpauschale + 3% der Investitionskosten. Für Anlagen mit hybriden Rückkühlern erhöht sich der Satz um 1%. Ab 200'000 CHF reduziert er sich generell um 1%. _x000d_" sqref="AM40" xr:uid="{537E0A99-0002-5246-ACD5-5BAC9BD72295}"/>
    <dataValidation allowBlank="1" showInputMessage="1" showErrorMessage="1" prompt="Falls der Strompreis nicht bekannt ist, kann dieser auf der Webseite der ELOCM (www.strompreis.elcom.admin.ch) nachgeschlagen werden. Achtung: Der Strompreis hier und der gewählte Strom-Mix der TEWI-Berechnung müssen korrespondieren._x000d_" sqref="AM39" xr:uid="{C1B4DAE1-2D27-C242-B0D9-B85C96529A4E}"/>
    <dataValidation allowBlank="1" showInputMessage="1" showErrorMessage="1" prompt="Es wird die teuerste der drei Variante übernommen (Standard - Präventiv-Wartung oder Vollservice)." sqref="AM68" xr:uid="{3F75A436-2E19-EC43-BD22-1199C383B4B8}"/>
    <dataValidation allowBlank="1" showInputMessage="1" showErrorMessage="1" prompt="Coûts d'investissement de l'installation frigorifique complète." sqref="AN37" xr:uid="{8B6045A4-29B3-6146-9BA3-255BD387B1A4}"/>
    <dataValidation allowBlank="1" showInputMessage="1" showErrorMessage="1" prompt="Spese d'investimento dell'intero impianto di refrigerazione." sqref="AO37" xr:uid="{03F67DF4-9315-3B45-86BB-864D3F87E657}"/>
    <dataValidation allowBlank="1" showInputMessage="1" showErrorMessage="1" prompt="Si le prix de l'électricité n'est pas connu, il est possible de le consulter sur le site de l'ELOCM (www.strompreis.elcom.admin.ch). Attention: le prix de l'électricité ici et le bouquet électrique sélectionné dans le calcul TEWI doivent concorder." sqref="AN39" xr:uid="{346FBF84-C3CE-1D4E-A7EA-D61C9C321607}"/>
    <dataValidation allowBlank="1" showInputMessage="1" showErrorMessage="1" prompt="Se non si conosce il prezzo dell'elettricità è possibile consultarlo sul sito web dell'ELCOM (www.strompreis.elcom.admin.ch). Attenzione: Il prezzo dell'elettricità qui e il misto energetico selezionato nel calcolo TEWI devono corrispondere." sqref="AO39" xr:uid="{4A22DD96-A5F1-1F45-85EE-975B9D6B9281}"/>
    <dataValidation allowBlank="1" showInputMessage="1" showErrorMessage="1" prompt="Sans saisie, les CEE sont estimés. Les suppositions se rapportent à une installation frigorifique moyenne. Les installations mal entretenues peuvent causer plus de CEE et les installations de bonne qualité moins de CEE." sqref="AN41" xr:uid="{D5A9A4FB-57E6-174B-8022-F9BE5EA28AB5}"/>
    <dataValidation allowBlank="1" showInputMessage="1" showErrorMessage="1" prompt="In assenza di questi dati saranno stimati i costi di manutenzione ed esercizio standard. L'ipotesi si riferisce a un impianto di refrigerazione medio. Gli impianti con pessima manutenzione possono causare più UBK, gli impianti ben curati meno UBK." sqref="AO41" xr:uid="{D80FDA02-8BE2-9341-8B37-EB238BF97A61}"/>
    <dataValidation allowBlank="1" showInputMessage="1" showErrorMessage="1" prompt="Les coûts d'entretien standard sont calculés comme suit : _x000a_1'000. forfait de base + 3% des frais d'investissement. Pour les systèmes avec refroidisseurs hybrides, le taux augmente de 1%. Dès CHF 200'000, il est généralement réduit de 1%." sqref="AN40" xr:uid="{456F157B-B04D-4F47-BCF1-9BCA9346F7A9}"/>
    <dataValidation allowBlank="1" showInputMessage="1" showErrorMessage="1" prompt="I costi di manutenzione standard sono calcolati come segue: _x000a_1'000. somma forfettaria di base + 3% dei costi di investimento. Per i sistemi con raffreddatori ibridi, il tasso aumenta dell' 1%. A partire da CHF 200'000.- è generalmente ridotto dell' 1%._x000d_" sqref="AO40" xr:uid="{4DC0CE37-4989-1F44-9C70-DE9B8C8DEC2F}"/>
    <dataValidation allowBlank="1" showInputMessage="1" showErrorMessage="1" prompt="Coûts des contrats d'entretien standard sans matériel (S.A.V. préventif. Le programme intègre un prorata des coûts d'investissement pour le matériel." sqref="AN43" xr:uid="{68F9F32A-B65E-2843-8874-D63DCC187D1B}"/>
    <dataValidation allowBlank="1" showInputMessage="1" showErrorMessage="1" prompt="Costi per i contratti di manutenzione standard senza materiale (preventivo del servizio). Il programma calcola per il materiale una quota percentuale dei costi d'investimento." sqref="AO43" xr:uid="{F424F326-6304-6D4C-AC8F-BA195A772B51}"/>
    <dataValidation allowBlank="1" showInputMessage="1" showErrorMessage="1" prompt="En SAV complet, tous les travaux et matériels sont compris. " sqref="AN45" xr:uid="{8581CC4F-AC55-D049-96E0-B6D562573ACD}"/>
    <dataValidation allowBlank="1" showInputMessage="1" showErrorMessage="1" prompt="In pieno servizio sono inclusi tutti gli interventi e tutto il materiale. " sqref="AO45" xr:uid="{92A91743-7D0D-164F-A74F-4A41EBBC7AC5}"/>
    <dataValidation type="custom" allowBlank="1" showInputMessage="1" showErrorMessage="1" error="Check Value" sqref="AI39" xr:uid="{36F31501-33F9-8644-8F09-7769FA1FD572}">
      <formula1>IF(AI39&gt;V217,0,IF(AI39&lt;S217,0,1))</formula1>
    </dataValidation>
    <dataValidation allowBlank="1" showInputMessage="1" showErrorMessage="1" prompt="Bei Anlagen mit Free-Cooling sind dies die Kosten, welche ohne Free-Cooling auflaufen würden. in den nächsten Zeile werden dann die Einsparungen durch das Free-Cooling abgezogen._x000a_" sqref="V95" xr:uid="{734889E1-B7C5-F247-BFDA-C82F7775A4AA}"/>
    <dataValidation allowBlank="1" showInputMessage="1" showErrorMessage="1" prompt="Pour les systèmes avec free-cooling, il s'agit des coûts qui seraient encourus sans free-cooling, déduction faite des économies réalisées grâce au free-cooling dans la ligne suivante._x000d_" sqref="W95" xr:uid="{18CC0D07-2543-8E41-8074-ED0F42ED6B42}"/>
    <dataValidation allowBlank="1" showInputMessage="1" showErrorMessage="1" prompt="Per i sistemi con free-cooling, questi sono i costi che si dovrebbero sostenere senza il free-cooling. Nella riga successiva vengono detratti i risparmi derivanti dal free-cooling._x000d_" sqref="X95" xr:uid="{8564403A-1735-C04C-953D-F2FBA75EC2FA}"/>
    <dataValidation allowBlank="1" showInputMessage="1" showErrorMessage="1" prompt="Annahmen Planer" sqref="AM63" xr:uid="{6D29F00F-4B8E-EF42-95C0-ADF7C914125A}"/>
    <dataValidation allowBlank="1" showInputMessage="1" showErrorMessage="1" prompt="Valutazione progettisti_x000d_" sqref="AO63" xr:uid="{A958C421-5E66-764D-82E6-081DB095052E}"/>
    <dataValidation allowBlank="1" showInputMessage="1" showErrorMessage="1" prompt="Suppositions projeteur_x000d_" sqref="AN63" xr:uid="{BC728709-833F-664E-93EE-49232C260F49}"/>
    <dataValidation allowBlank="1" showInputMessage="1" showErrorMessage="1" prompt="Bei hybriden Rückkühlsystemen werden die Standard-Werte der Unterhaltskosten aufgrund der zusätzlichen Aufwendungen für Wasser, Reinigung und Unterhalt um 1% erhöht._x000a_" sqref="V69" xr:uid="{B9DF3FD1-2CD4-FC44-B1E6-1C62DCDBA64A}"/>
    <dataValidation allowBlank="1" showInputMessage="1" showErrorMessage="1" prompt="Si tiene conto della variante più cara delle tre (manutenzione standard o preventivata o pieno servizio)._x000d_" sqref="AO68" xr:uid="{6264D99B-8AA9-E540-B4B6-323793504B29}"/>
    <dataValidation allowBlank="1" showInputMessage="1" showErrorMessage="1" prompt="Il est repris avec la plus chère des trois variantes (maintenance standard, préventive ou SAV complet)_x000d_" sqref="AN68" xr:uid="{88C25B61-F5FD-A742-801E-BA289CBE094E}"/>
    <dataValidation allowBlank="1" showInputMessage="1" showErrorMessage="1" prompt="Pour les systèmes d'échangeur de chaleur hybrides, les valeurs par défaut des frais d'entretien sont augmentées de 1% en raison des dépenses supplémentaires pour l'eau, le nettoyage et l'entretien._x000d_" sqref="W69" xr:uid="{18CC7EE7-0D05-524F-98ED-0D8E09DF60F2}"/>
    <dataValidation allowBlank="1" showInputMessage="1" showErrorMessage="1" prompt="Per i sistemi ibridi con scambiatore di calore, i valori standard dei costi di manutenzione vengono aumentati dell'1% a causa delle spese aggiuntive per acqua, pulizia e manutenzione._x000d_" sqref="X69" xr:uid="{D8FDA61F-7CB4-4A43-B4BF-DFCAC173195C}"/>
    <dataValidation type="custom" allowBlank="1" showInputMessage="1" showErrorMessage="1" error="Check Value" sqref="AI52:AK52" xr:uid="{3FA600EA-95DB-BA4C-95A3-9DB9941D8665}">
      <formula1>IF(AI52&gt;AZ219,0,IF(AI52&lt;AT219,0,1))</formula1>
    </dataValidation>
    <dataValidation type="custom" allowBlank="1" showInputMessage="1" showErrorMessage="1" error="Check Value" sqref="AI50:AK51" xr:uid="{FD8ACA16-DA69-4544-BF2F-6BC87660A17D}">
      <formula1>IF(AI50&gt;AZ218,0,IF(AI50&lt;AT218,0,1))</formula1>
    </dataValidation>
    <dataValidation type="custom" allowBlank="1" showInputMessage="1" showErrorMessage="1" error="Check Value" sqref="BA50:BC50" xr:uid="{20B94DEC-6C41-6C47-8766-B41768C8731B}">
      <formula1>IF(BA50&gt;AZ218,0,IF(BA50&lt;AT218,0,1))</formula1>
    </dataValidation>
  </dataValidations>
  <hyperlinks>
    <hyperlink ref="E2" location="'1 System specification'!A1" display="'1 System specification'!A1" xr:uid="{00000000-0004-0000-0500-000000000000}"/>
    <hyperlink ref="E3" location="'3 TEWI'!A1" display="'3 TEWI'!A1" xr:uid="{00000000-0004-0000-0500-000001000000}"/>
    <hyperlink ref="V2" location="'5 Result'!A1" display="'5 Result'!A1" xr:uid="{00000000-0004-0000-0500-000002000000}"/>
    <hyperlink ref="F2" location="'1 System specification'!A1" display="'1 System specification'!A1" xr:uid="{00000000-0004-0000-0500-00000B000000}"/>
    <hyperlink ref="G2" location="'1 System specification'!A1" display="'1 System specification'!A1" xr:uid="{00000000-0004-0000-0500-00000C000000}"/>
    <hyperlink ref="H2" location="'1 System specification'!A1" display="'1 System specification'!A1" xr:uid="{00000000-0004-0000-0500-00000D000000}"/>
    <hyperlink ref="I2" location="'1 System specification'!A1" display="'1 System specification'!A1" xr:uid="{00000000-0004-0000-0500-00000E000000}"/>
    <hyperlink ref="J2" location="'1 System specification'!A1" display="'1 System specification'!A1" xr:uid="{00000000-0004-0000-0500-00000F000000}"/>
    <hyperlink ref="K2" location="'1 System specification'!A1" display="'1 System specification'!A1" xr:uid="{00000000-0004-0000-0500-000010000000}"/>
    <hyperlink ref="L2" location="'1 System specification'!A1" display="'1 System specification'!A1" xr:uid="{00000000-0004-0000-0500-000011000000}"/>
    <hyperlink ref="M2" location="'1 System specification'!A1" display="'1 System specification'!A1" xr:uid="{00000000-0004-0000-0500-000012000000}"/>
    <hyperlink ref="N2" location="'1 System specification'!A1" display="'1 System specification'!A1" xr:uid="{00000000-0004-0000-0500-000013000000}"/>
    <hyperlink ref="O2" location="'1 System specification'!A1" display="'1 System specification'!A1" xr:uid="{00000000-0004-0000-0500-000014000000}"/>
    <hyperlink ref="P2" location="'1 System specification'!A1" display="'1 System specification'!A1" xr:uid="{00000000-0004-0000-0500-000015000000}"/>
    <hyperlink ref="Q2" location="'1 System specification'!A1" display="'1 System specification'!A1" xr:uid="{00000000-0004-0000-0500-000016000000}"/>
    <hyperlink ref="F3" location="'3 TEWI'!A1" display="'3 TEWI'!A1" xr:uid="{00000000-0004-0000-0500-000017000000}"/>
    <hyperlink ref="G3" location="'3 TEWI'!A1" display="'3 TEWI'!A1" xr:uid="{00000000-0004-0000-0500-000018000000}"/>
    <hyperlink ref="H3" location="'3 TEWI'!A1" display="'3 TEWI'!A1" xr:uid="{00000000-0004-0000-0500-000019000000}"/>
    <hyperlink ref="I3" location="'3 TEWI'!A1" display="'3 TEWI'!A1" xr:uid="{00000000-0004-0000-0500-00001A000000}"/>
    <hyperlink ref="J3" location="'3 TEWI'!A1" display="'3 TEWI'!A1" xr:uid="{00000000-0004-0000-0500-00001B000000}"/>
    <hyperlink ref="K3" location="'3 TEWI'!A1" display="'3 TEWI'!A1" xr:uid="{00000000-0004-0000-0500-00001C000000}"/>
    <hyperlink ref="L3" location="'3 TEWI'!A1" display="'3 TEWI'!A1" xr:uid="{00000000-0004-0000-0500-00001D000000}"/>
    <hyperlink ref="M3" location="'3 TEWI'!A1" display="'3 TEWI'!A1" xr:uid="{00000000-0004-0000-0500-00001E000000}"/>
    <hyperlink ref="N3" location="'3 TEWI'!A1" display="'3 TEWI'!A1" xr:uid="{00000000-0004-0000-0500-00001F000000}"/>
    <hyperlink ref="O3" location="'3 TEWI'!A1" display="'3 TEWI'!A1" xr:uid="{00000000-0004-0000-0500-000020000000}"/>
    <hyperlink ref="P3" location="'3 TEWI'!A1" display="'3 TEWI'!A1" xr:uid="{00000000-0004-0000-0500-000021000000}"/>
    <hyperlink ref="Q3" location="'3 TEWI'!A1" display="'3 TEWI'!A1" xr:uid="{00000000-0004-0000-0500-000022000000}"/>
    <hyperlink ref="W2" location="'5 Result'!A1" display="'5 Result'!A1" xr:uid="{00000000-0004-0000-0500-000023000000}"/>
    <hyperlink ref="X2" location="'5 Result'!A1" display="'5 Result'!A1" xr:uid="{00000000-0004-0000-0500-000024000000}"/>
    <hyperlink ref="Y2" location="'5 Result'!A1" display="'5 Result'!A1" xr:uid="{00000000-0004-0000-0500-000025000000}"/>
    <hyperlink ref="Z2" location="'5 Result'!A1" display="'5 Result'!A1" xr:uid="{00000000-0004-0000-0500-000026000000}"/>
    <hyperlink ref="AA2" location="'5 Result'!A1" display="'5 Result'!A1" xr:uid="{00000000-0004-0000-0500-000027000000}"/>
    <hyperlink ref="AB2" location="'5 Result'!A1" display="'5 Result'!A1" xr:uid="{00000000-0004-0000-0500-000028000000}"/>
    <hyperlink ref="AC2" location="'5 Result'!A1" display="'5 Result'!A1" xr:uid="{00000000-0004-0000-0500-000029000000}"/>
    <hyperlink ref="AD2" location="'5 Result'!A1" display="'5 Result'!A1" xr:uid="{00000000-0004-0000-0500-00002A000000}"/>
    <hyperlink ref="AE2" location="'5 Result'!A1" display="'5 Result'!A1" xr:uid="{00000000-0004-0000-0500-00002B000000}"/>
    <hyperlink ref="AF2" location="'5 Result'!A1" display="'5 Result'!A1" xr:uid="{00000000-0004-0000-0500-00002C000000}"/>
    <hyperlink ref="AG2" location="'5 Result'!A1" display="'5 Result'!A1" xr:uid="{00000000-0004-0000-0500-00002D000000}"/>
    <hyperlink ref="E2:Q2" location="'1 System specification'!O87" display="'1 System specification'!O87" xr:uid="{E6D52A1D-B12D-0F44-8D0B-513486B7381C}"/>
    <hyperlink ref="E3:Q3" location="'3 TEWI'!C4" display="'3 TEWI'!C4" xr:uid="{CEC75C04-4F2F-6844-A0D0-DF2C8B2F3480}"/>
    <hyperlink ref="AW172:BD172" location="'4 Economics'!AA37" display="'4 Economics'!AA37" xr:uid="{FC2BCEBA-0450-AA49-AE7D-C109D8BB680B}"/>
  </hyperlinks>
  <printOptions horizontalCentered="1"/>
  <pageMargins left="0.59055118110236227" right="0.39370078740157483" top="0.59055118110236227" bottom="0.98425196850393704" header="0.51181102362204722" footer="0"/>
  <pageSetup paperSize="9" scale="50" fitToHeight="3" orientation="portrait" horizontalDpi="4294967292" verticalDpi="4294967292"/>
  <headerFooter>
    <oddFooter>&amp;R&amp;K000000Scheet 4 - &amp;P</oddFooter>
  </headerFooter>
  <colBreaks count="1" manualBreakCount="1">
    <brk id="61" max="1048575" man="1"/>
  </colBreaks>
  <ignoredErrors>
    <ignoredError sqref="AS39 AV172:BD172"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00" id="{8CD29EB9-2C4B-0A48-8F61-BD6314D9FB02}">
            <xm:f>IF(X!$C$529=X!$G$530,1,0)</xm:f>
            <x14:dxf>
              <font>
                <b/>
                <i val="0"/>
                <color rgb="FFFF0000"/>
              </font>
              <fill>
                <patternFill patternType="none">
                  <fgColor indexed="64"/>
                  <bgColor auto="1"/>
                </patternFill>
              </fill>
              <border>
                <left/>
                <right/>
                <top/>
                <bottom/>
              </border>
            </x14:dxf>
          </x14:cfRule>
          <xm:sqref>AR17:BI17</xm:sqref>
        </x14:conditionalFormatting>
        <x14:conditionalFormatting xmlns:xm="http://schemas.microsoft.com/office/excel/2006/main">
          <x14:cfRule type="expression" priority="53" id="{6ABFFCE8-7CE7-F049-91A4-FDC04840F84D}">
            <xm:f>IF('3 TEWI'!$AS$22=1,1,0)</xm:f>
            <x14:dxf>
              <font>
                <color theme="0"/>
              </font>
              <fill>
                <patternFill patternType="solid">
                  <fgColor indexed="64"/>
                  <bgColor theme="0"/>
                </patternFill>
              </fill>
              <border>
                <left/>
                <right/>
                <top/>
                <bottom/>
              </border>
            </x14:dxf>
          </x14:cfRule>
          <xm:sqref>BH27:BH35</xm:sqref>
        </x14:conditionalFormatting>
        <x14:conditionalFormatting xmlns:xm="http://schemas.microsoft.com/office/excel/2006/main">
          <x14:cfRule type="expression" priority="99" id="{93899F52-207F-F043-8D05-95E01E9A7567}">
            <xm:f>IF('3 TEWI'!$AS$22=1,1,0)</xm:f>
            <x14:dxf>
              <font>
                <color theme="0"/>
              </font>
              <fill>
                <patternFill patternType="solid">
                  <fgColor indexed="64"/>
                  <bgColor theme="0"/>
                </patternFill>
              </fill>
              <border>
                <left/>
                <right/>
                <top/>
                <bottom/>
              </border>
            </x14:dxf>
          </x14:cfRule>
          <xm:sqref>BH40:BH41</xm:sqref>
        </x14:conditionalFormatting>
        <x14:conditionalFormatting xmlns:xm="http://schemas.microsoft.com/office/excel/2006/main">
          <x14:cfRule type="expression" priority="69" id="{05F19D1E-2D41-E744-BA4A-C206B45128D9}">
            <xm:f>IF('3 TEWI'!$AS$22=1,1,0)</xm:f>
            <x14:dxf>
              <font>
                <color theme="0"/>
              </font>
              <fill>
                <patternFill patternType="solid">
                  <fgColor indexed="64"/>
                  <bgColor theme="0"/>
                </patternFill>
              </fill>
              <border>
                <left/>
                <right/>
                <top/>
                <bottom/>
              </border>
            </x14:dxf>
          </x14:cfRule>
          <xm:sqref>BH44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Z172"/>
  <sheetViews>
    <sheetView showGridLines="0" showRowColHeaders="0" zoomScaleNormal="100" workbookViewId="0">
      <selection activeCell="D93" sqref="D93:BG93"/>
    </sheetView>
  </sheetViews>
  <sheetFormatPr baseColWidth="10" defaultColWidth="2.83203125" defaultRowHeight="13" outlineLevelRow="1" outlineLevelCol="1" x14ac:dyDescent="0.15"/>
  <cols>
    <col min="1" max="1" width="2.83203125" style="63"/>
    <col min="3" max="3" width="4" bestFit="1" customWidth="1"/>
    <col min="27" max="27" width="2.5" customWidth="1"/>
    <col min="45" max="45" width="2.6640625" customWidth="1"/>
    <col min="63" max="64" width="2.83203125" style="63"/>
    <col min="65" max="97" width="2.83203125" style="63" hidden="1" customWidth="1" outlineLevel="1"/>
    <col min="98" max="98" width="2.83203125" style="63" collapsed="1"/>
    <col min="99" max="156" width="2.83203125" style="63"/>
  </cols>
  <sheetData>
    <row r="1" spans="1:156" x14ac:dyDescent="0.15">
      <c r="Q1" s="27"/>
    </row>
    <row r="2" spans="1:156" x14ac:dyDescent="0.15">
      <c r="C2" s="688"/>
      <c r="D2" s="689" t="s">
        <v>0</v>
      </c>
      <c r="E2" s="1574" t="str">
        <f>X!$C$289</f>
        <v>indietro alle specifiche dell'impianto (1)</v>
      </c>
      <c r="F2" s="1574"/>
      <c r="G2" s="1574"/>
      <c r="H2" s="1574"/>
      <c r="I2" s="1574"/>
      <c r="J2" s="1574"/>
      <c r="K2" s="1574"/>
      <c r="L2" s="1574"/>
      <c r="M2" s="1574"/>
      <c r="N2" s="1574"/>
      <c r="O2" s="1574"/>
      <c r="P2" s="1574"/>
      <c r="Q2" s="1574"/>
      <c r="R2" s="1574"/>
      <c r="S2" s="1574"/>
      <c r="U2" s="75"/>
      <c r="AF2" s="718">
        <f>'4 Economics'!AM2</f>
        <v>0</v>
      </c>
      <c r="AG2" s="718">
        <f>'4 Economics'!AN2</f>
        <v>0</v>
      </c>
      <c r="AH2" s="718">
        <f>'4 Economics'!AO2</f>
        <v>1</v>
      </c>
    </row>
    <row r="3" spans="1:156" x14ac:dyDescent="0.15">
      <c r="C3" s="688"/>
      <c r="D3" s="689" t="s">
        <v>0</v>
      </c>
      <c r="E3" s="1574" t="str">
        <f>X!$C$286</f>
        <v>al calcolo dell'economicità (4)</v>
      </c>
      <c r="F3" s="1574"/>
      <c r="G3" s="1574"/>
      <c r="H3" s="1574"/>
      <c r="I3" s="1574"/>
      <c r="J3" s="1574"/>
      <c r="K3" s="1574"/>
      <c r="L3" s="1574"/>
      <c r="M3" s="1574"/>
      <c r="N3" s="1574"/>
      <c r="O3" s="1574"/>
      <c r="P3" s="1574"/>
      <c r="Q3" s="1574"/>
      <c r="R3" s="1574"/>
      <c r="S3" s="1574"/>
    </row>
    <row r="4" spans="1:156" x14ac:dyDescent="0.15">
      <c r="C4" s="688"/>
      <c r="D4" s="689" t="s">
        <v>0</v>
      </c>
      <c r="E4" s="1574" t="str">
        <f>X!$C$284</f>
        <v>al calcolo TEWI (3)</v>
      </c>
      <c r="F4" s="1574"/>
      <c r="G4" s="1574"/>
      <c r="H4" s="1574"/>
      <c r="I4" s="1574"/>
      <c r="J4" s="1574"/>
      <c r="K4" s="1574"/>
      <c r="L4" s="1574"/>
      <c r="M4" s="1574"/>
      <c r="N4" s="1574"/>
      <c r="O4" s="1574"/>
      <c r="P4" s="1574"/>
      <c r="Q4" s="1574"/>
      <c r="R4" s="1574"/>
      <c r="S4" s="1574"/>
    </row>
    <row r="5" spans="1:156" x14ac:dyDescent="0.15">
      <c r="E5" s="1104"/>
      <c r="F5" s="1104"/>
      <c r="G5" s="1104"/>
      <c r="H5" s="1104"/>
      <c r="I5" s="1104"/>
      <c r="J5" s="1104"/>
      <c r="K5" s="1104"/>
      <c r="L5" s="1104"/>
      <c r="M5" s="1104"/>
      <c r="N5" s="1104"/>
      <c r="O5" s="1104"/>
      <c r="P5" s="1104"/>
      <c r="Q5" s="1105"/>
      <c r="R5" s="1104"/>
      <c r="S5" s="1104"/>
    </row>
    <row r="6" spans="1:156" x14ac:dyDescent="0.15">
      <c r="Q6" s="27"/>
    </row>
    <row r="7" spans="1:156" x14ac:dyDescent="0.15">
      <c r="C7" s="744"/>
      <c r="D7" s="744"/>
      <c r="E7" s="744"/>
      <c r="F7" s="744"/>
      <c r="G7" s="744"/>
      <c r="H7" s="744"/>
      <c r="I7" s="744"/>
      <c r="J7" s="744"/>
      <c r="K7" s="744"/>
      <c r="L7" s="744"/>
      <c r="M7" s="744"/>
      <c r="N7" s="744"/>
      <c r="O7" s="744"/>
      <c r="P7" s="744"/>
      <c r="Q7" s="746"/>
      <c r="R7" s="744"/>
      <c r="S7" s="744"/>
      <c r="T7" s="744"/>
      <c r="U7" s="744"/>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row>
    <row r="8" spans="1:156" ht="12" customHeight="1" x14ac:dyDescent="0.15">
      <c r="Q8" s="27"/>
    </row>
    <row r="9" spans="1:156" ht="12" customHeight="1" x14ac:dyDescent="0.15">
      <c r="Q9" s="27"/>
    </row>
    <row r="10" spans="1:156" ht="21" customHeight="1" x14ac:dyDescent="0.15">
      <c r="C10" s="409" t="str">
        <f>X!$C$148</f>
        <v>Efficienza per il freddo</v>
      </c>
      <c r="E10" s="29"/>
      <c r="F10" s="29"/>
      <c r="G10" s="29"/>
      <c r="H10" s="29"/>
      <c r="I10" s="29"/>
      <c r="J10" s="29"/>
      <c r="K10" s="29"/>
      <c r="L10" s="29"/>
      <c r="M10" s="29"/>
      <c r="N10" s="29"/>
      <c r="O10" s="29"/>
      <c r="P10" s="29"/>
      <c r="Q10" s="29"/>
      <c r="R10" s="29"/>
      <c r="S10" s="29"/>
      <c r="T10" s="29"/>
    </row>
    <row r="11" spans="1:156" ht="16" customHeight="1" x14ac:dyDescent="0.15">
      <c r="C11" s="389" t="str">
        <f>X!$C$21</f>
        <v>Strumento per prognosi di consumo elettrico, impatto ambientale e costo del ciclo di vita per impianti di refrigerazione e climatizzazione</v>
      </c>
      <c r="E11" s="29"/>
      <c r="F11" s="29"/>
      <c r="G11" s="29"/>
      <c r="H11" s="29"/>
      <c r="I11" s="29"/>
      <c r="J11" s="29"/>
      <c r="K11" s="29"/>
      <c r="L11" s="29"/>
      <c r="M11" s="29"/>
      <c r="N11" s="29"/>
      <c r="O11" s="29"/>
      <c r="P11" s="29"/>
      <c r="Q11" s="29"/>
      <c r="R11" s="29"/>
      <c r="S11" s="29"/>
      <c r="T11" s="29"/>
    </row>
    <row r="12" spans="1:156" ht="12" customHeight="1" x14ac:dyDescent="0.15">
      <c r="C12" s="409"/>
      <c r="E12" s="29"/>
      <c r="F12" s="29"/>
      <c r="G12" s="29"/>
      <c r="H12" s="29"/>
      <c r="I12" s="29"/>
      <c r="J12" s="29"/>
      <c r="K12" s="29"/>
      <c r="L12" s="29"/>
      <c r="M12" s="29"/>
      <c r="N12" s="29"/>
      <c r="O12" s="29"/>
      <c r="P12" s="29"/>
      <c r="Q12" s="29"/>
      <c r="R12" s="29"/>
      <c r="S12" s="29"/>
      <c r="T12" s="29"/>
    </row>
    <row r="13" spans="1:156" ht="12" customHeight="1" x14ac:dyDescent="0.15">
      <c r="C13" s="409"/>
      <c r="E13" s="29"/>
      <c r="F13" s="29"/>
      <c r="G13" s="29"/>
      <c r="H13" s="29"/>
      <c r="I13" s="29"/>
      <c r="J13" s="29"/>
      <c r="K13" s="29"/>
      <c r="L13" s="29"/>
      <c r="M13" s="29"/>
      <c r="N13" s="29"/>
      <c r="O13" s="29"/>
      <c r="P13" s="29"/>
      <c r="Q13" s="29"/>
      <c r="R13" s="29"/>
      <c r="S13" s="29"/>
      <c r="T13" s="29"/>
    </row>
    <row r="14" spans="1:156" s="688" customFormat="1" ht="30" x14ac:dyDescent="0.3">
      <c r="A14" s="777"/>
      <c r="C14" s="702">
        <v>5</v>
      </c>
      <c r="D14" s="703" t="str">
        <f>X!$C$104</f>
        <v>Risultati</v>
      </c>
      <c r="E14" s="702"/>
      <c r="F14" s="702"/>
      <c r="BK14" s="777"/>
      <c r="BL14" s="777"/>
      <c r="BM14" s="777"/>
      <c r="BN14" s="777"/>
      <c r="BO14" s="777"/>
      <c r="BP14" s="777"/>
      <c r="BQ14" s="777"/>
      <c r="BR14" s="777"/>
      <c r="BS14" s="777"/>
      <c r="BT14" s="777"/>
      <c r="BU14" s="777"/>
      <c r="BV14" s="777"/>
      <c r="BW14" s="777"/>
      <c r="BX14" s="777"/>
      <c r="BY14" s="777"/>
      <c r="BZ14" s="777"/>
      <c r="CA14" s="777"/>
      <c r="CB14" s="777"/>
      <c r="CC14" s="777"/>
      <c r="CD14" s="777"/>
      <c r="CE14" s="777"/>
      <c r="CF14" s="777"/>
      <c r="CG14" s="777"/>
      <c r="CH14" s="777"/>
      <c r="CI14" s="777"/>
      <c r="CJ14" s="777"/>
      <c r="CK14" s="777"/>
      <c r="CL14" s="777"/>
      <c r="CM14" s="777"/>
      <c r="CN14" s="777"/>
      <c r="CO14" s="777"/>
      <c r="CP14" s="777"/>
      <c r="CQ14" s="777"/>
      <c r="CR14" s="777"/>
      <c r="CS14" s="777"/>
      <c r="CT14" s="777"/>
      <c r="CU14" s="777"/>
      <c r="CV14" s="777"/>
      <c r="CW14" s="777"/>
      <c r="CX14" s="777"/>
      <c r="CY14" s="777"/>
      <c r="CZ14" s="777"/>
      <c r="DA14" s="777"/>
      <c r="DB14" s="777"/>
      <c r="DC14" s="777"/>
      <c r="DD14" s="777"/>
      <c r="DE14" s="777"/>
      <c r="DF14" s="777"/>
      <c r="DG14" s="777"/>
      <c r="DH14" s="777"/>
      <c r="DI14" s="777"/>
      <c r="DJ14" s="777"/>
      <c r="DK14" s="777"/>
      <c r="DL14" s="777"/>
      <c r="DM14" s="777"/>
      <c r="DN14" s="777"/>
      <c r="DO14" s="777"/>
      <c r="DP14" s="777"/>
      <c r="DQ14" s="777"/>
      <c r="DR14" s="777"/>
      <c r="DS14" s="777"/>
      <c r="DT14" s="777"/>
      <c r="DU14" s="777"/>
      <c r="DV14" s="777"/>
      <c r="DW14" s="777"/>
      <c r="DX14" s="777"/>
      <c r="DY14" s="777"/>
      <c r="DZ14" s="777"/>
      <c r="EA14" s="777"/>
      <c r="EB14" s="777"/>
      <c r="EC14" s="777"/>
      <c r="ED14" s="777"/>
      <c r="EE14" s="777"/>
      <c r="EF14" s="777"/>
      <c r="EG14" s="777"/>
      <c r="EH14" s="777"/>
      <c r="EI14" s="777"/>
      <c r="EJ14" s="777"/>
      <c r="EK14" s="777"/>
      <c r="EL14" s="777"/>
      <c r="EM14" s="777"/>
      <c r="EN14" s="777"/>
      <c r="EO14" s="777"/>
      <c r="EP14" s="777"/>
      <c r="EQ14" s="777"/>
      <c r="ER14" s="777"/>
      <c r="ES14" s="777"/>
      <c r="ET14" s="777"/>
      <c r="EU14" s="777"/>
      <c r="EV14" s="777"/>
      <c r="EW14" s="777"/>
      <c r="EX14" s="777"/>
      <c r="EY14" s="777"/>
      <c r="EZ14" s="777"/>
    </row>
    <row r="15" spans="1:156" ht="12" customHeight="1" x14ac:dyDescent="0.15">
      <c r="C15" s="409"/>
      <c r="E15" s="29"/>
      <c r="F15" s="29"/>
      <c r="G15" s="29"/>
      <c r="H15" s="29"/>
      <c r="I15" s="29"/>
      <c r="J15" s="29"/>
      <c r="K15" s="29"/>
      <c r="L15" s="29"/>
      <c r="M15" s="29"/>
      <c r="N15" s="29"/>
      <c r="O15" s="29"/>
      <c r="P15" s="29"/>
      <c r="Q15" s="29"/>
      <c r="R15" s="29"/>
      <c r="S15" s="29"/>
      <c r="T15" s="29"/>
    </row>
    <row r="16" spans="1:156" ht="12" customHeight="1" x14ac:dyDescent="0.15">
      <c r="C16" s="33"/>
      <c r="D16" s="33"/>
      <c r="E16" s="33"/>
      <c r="F16" s="33"/>
      <c r="G16" s="33"/>
      <c r="H16" s="33"/>
      <c r="I16" s="33"/>
      <c r="J16" s="33"/>
      <c r="K16" s="33"/>
      <c r="L16" s="33"/>
      <c r="M16" s="33"/>
      <c r="N16" s="33"/>
      <c r="O16" s="33"/>
      <c r="P16" s="33"/>
      <c r="Q16" s="33"/>
      <c r="R16" s="33"/>
      <c r="S16" s="33"/>
      <c r="T16" s="33"/>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row>
    <row r="17" spans="1:156" ht="5" customHeight="1" x14ac:dyDescent="0.15">
      <c r="D17" s="29"/>
      <c r="E17" s="29"/>
      <c r="F17" s="29"/>
      <c r="G17" s="29"/>
      <c r="H17" s="29"/>
      <c r="I17" s="29"/>
      <c r="J17" s="29"/>
      <c r="K17" s="29"/>
      <c r="L17" s="29"/>
      <c r="M17" s="29"/>
      <c r="N17" s="29"/>
      <c r="O17" s="29"/>
      <c r="P17" s="29"/>
      <c r="Q17" s="29"/>
      <c r="R17" s="29"/>
      <c r="S17" s="29"/>
      <c r="T17" s="29"/>
    </row>
    <row r="18" spans="1:156" s="35" customFormat="1" ht="12" customHeight="1" x14ac:dyDescent="0.15">
      <c r="A18" s="778"/>
      <c r="D18" s="1244">
        <f>'1 System specification'!Q87</f>
        <v>0</v>
      </c>
      <c r="E18" s="1244"/>
      <c r="F18" s="1244"/>
      <c r="G18" s="1244"/>
      <c r="H18" s="1244"/>
      <c r="I18" s="1244"/>
      <c r="J18" s="1244"/>
      <c r="K18" s="1244"/>
      <c r="L18" s="1244"/>
      <c r="M18" s="1244"/>
      <c r="N18" s="1244"/>
      <c r="O18" s="1244"/>
      <c r="P18" s="36"/>
      <c r="Q18" s="36"/>
      <c r="R18" s="1248">
        <f ca="1">IF('1 System specification'!AP87="",TODAY(),'1 System specification'!AP87)</f>
        <v>46253</v>
      </c>
      <c r="S18" s="1248"/>
      <c r="T18" s="1248"/>
      <c r="U18" s="1248"/>
      <c r="V18" s="1248"/>
      <c r="W18" s="36"/>
      <c r="X18" s="1244">
        <f>'1 System specification'!AP94</f>
        <v>0</v>
      </c>
      <c r="Y18" s="1244"/>
      <c r="Z18" s="1244"/>
      <c r="AA18" s="1244"/>
      <c r="AB18" s="1244"/>
      <c r="AC18" s="1244"/>
      <c r="AD18" s="1244"/>
      <c r="AE18" s="1244"/>
      <c r="AF18" s="1244"/>
      <c r="AG18" s="36"/>
      <c r="AH18" s="1244">
        <f>'1 System specification'!Q94</f>
        <v>0</v>
      </c>
      <c r="AI18" s="1244"/>
      <c r="AJ18" s="1244"/>
      <c r="AK18" s="1244"/>
      <c r="AL18" s="1244"/>
      <c r="AM18" s="1244"/>
      <c r="AN18" s="1244"/>
      <c r="AO18" s="1244"/>
      <c r="AP18" s="1244"/>
      <c r="AS18" s="1408" t="str">
        <f>'1 System specification'!AO80</f>
        <v>Versione 6.4 (2026): valida fino al 30 gennaio 2027</v>
      </c>
      <c r="AT18" s="1408"/>
      <c r="AU18" s="1408"/>
      <c r="AV18" s="1408"/>
      <c r="AW18" s="1408"/>
      <c r="AX18" s="1408"/>
      <c r="AY18" s="1408"/>
      <c r="AZ18" s="1408"/>
      <c r="BA18" s="1408"/>
      <c r="BB18" s="1408"/>
      <c r="BC18" s="1408"/>
      <c r="BD18" s="1408"/>
      <c r="BE18" s="1408"/>
      <c r="BF18" s="1408"/>
      <c r="BG18" s="1408"/>
      <c r="BH18" s="1408"/>
      <c r="BI18" s="1408"/>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c r="EK18" s="778"/>
      <c r="EL18" s="778"/>
      <c r="EM18" s="778"/>
      <c r="EN18" s="778"/>
      <c r="EO18" s="778"/>
      <c r="EP18" s="778"/>
      <c r="EQ18" s="778"/>
      <c r="ER18" s="778"/>
      <c r="ES18" s="778"/>
      <c r="ET18" s="778"/>
      <c r="EU18" s="778"/>
      <c r="EV18" s="778"/>
      <c r="EW18" s="778"/>
      <c r="EX18" s="778"/>
      <c r="EY18" s="778"/>
      <c r="EZ18" s="778"/>
    </row>
    <row r="19" spans="1:156" s="35" customFormat="1" ht="4" customHeight="1" x14ac:dyDescent="0.15">
      <c r="A19" s="778"/>
      <c r="C19" s="38"/>
      <c r="D19" s="38"/>
      <c r="E19" s="38"/>
      <c r="F19" s="38"/>
      <c r="G19" s="38"/>
      <c r="H19" s="38"/>
      <c r="I19" s="38"/>
      <c r="J19" s="38"/>
      <c r="K19" s="38"/>
      <c r="L19" s="38"/>
      <c r="M19" s="38"/>
      <c r="N19" s="38"/>
      <c r="O19" s="38"/>
      <c r="P19" s="37"/>
      <c r="Q19" s="37"/>
      <c r="R19" s="39"/>
      <c r="S19" s="38"/>
      <c r="T19" s="38"/>
      <c r="U19" s="38"/>
      <c r="V19" s="38"/>
      <c r="W19" s="38"/>
      <c r="X19" s="38"/>
      <c r="Y19" s="37"/>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K19" s="778"/>
      <c r="BL19" s="778"/>
      <c r="BM19" s="778"/>
      <c r="BN19" s="778"/>
      <c r="BO19" s="778"/>
      <c r="BP19" s="778"/>
      <c r="BQ19" s="778"/>
      <c r="BR19" s="778"/>
      <c r="BS19" s="778"/>
      <c r="BT19" s="778"/>
      <c r="BU19" s="778"/>
      <c r="BV19" s="778"/>
      <c r="BW19" s="778"/>
      <c r="BX19" s="778"/>
      <c r="BY19" s="778"/>
      <c r="BZ19" s="778"/>
      <c r="CA19" s="778"/>
      <c r="CB19" s="778"/>
      <c r="CC19" s="778"/>
      <c r="CD19" s="778"/>
      <c r="CE19" s="778"/>
      <c r="CF19" s="778"/>
      <c r="CG19" s="778"/>
      <c r="CH19" s="778"/>
      <c r="CI19" s="778"/>
      <c r="CJ19" s="778"/>
      <c r="CK19" s="778"/>
      <c r="CL19" s="778"/>
      <c r="CM19" s="778"/>
      <c r="CN19" s="778"/>
      <c r="CO19" s="778"/>
      <c r="CP19" s="778"/>
      <c r="CQ19" s="778"/>
      <c r="CR19" s="778"/>
      <c r="CS19" s="778"/>
      <c r="CT19" s="778"/>
      <c r="CU19" s="778"/>
      <c r="CV19" s="778"/>
      <c r="CW19" s="778"/>
      <c r="CX19" s="778"/>
      <c r="CY19" s="778"/>
      <c r="CZ19" s="778"/>
      <c r="DA19" s="778"/>
      <c r="DB19" s="778"/>
      <c r="DC19" s="778"/>
      <c r="DD19" s="778"/>
      <c r="DE19" s="778"/>
      <c r="DF19" s="778"/>
      <c r="DG19" s="778"/>
      <c r="DH19" s="778"/>
      <c r="DI19" s="778"/>
      <c r="DJ19" s="778"/>
      <c r="DK19" s="778"/>
      <c r="DL19" s="778"/>
      <c r="DM19" s="778"/>
      <c r="DN19" s="778"/>
      <c r="DO19" s="778"/>
      <c r="DP19" s="778"/>
      <c r="DQ19" s="778"/>
      <c r="DR19" s="778"/>
      <c r="DS19" s="778"/>
      <c r="DT19" s="778"/>
      <c r="DU19" s="778"/>
      <c r="DV19" s="778"/>
      <c r="DW19" s="778"/>
      <c r="DX19" s="778"/>
      <c r="DY19" s="778"/>
      <c r="DZ19" s="778"/>
      <c r="EA19" s="778"/>
      <c r="EB19" s="778"/>
      <c r="EC19" s="778"/>
      <c r="ED19" s="778"/>
      <c r="EE19" s="778"/>
      <c r="EF19" s="778"/>
      <c r="EG19" s="778"/>
      <c r="EH19" s="778"/>
      <c r="EI19" s="778"/>
      <c r="EJ19" s="778"/>
      <c r="EK19" s="778"/>
      <c r="EL19" s="778"/>
      <c r="EM19" s="778"/>
      <c r="EN19" s="778"/>
      <c r="EO19" s="778"/>
      <c r="EP19" s="778"/>
      <c r="EQ19" s="778"/>
      <c r="ER19" s="778"/>
      <c r="ES19" s="778"/>
      <c r="ET19" s="778"/>
      <c r="EU19" s="778"/>
      <c r="EV19" s="778"/>
      <c r="EW19" s="778"/>
      <c r="EX19" s="778"/>
      <c r="EY19" s="778"/>
      <c r="EZ19" s="778"/>
    </row>
    <row r="20" spans="1:156" ht="6" customHeight="1" x14ac:dyDescent="0.15">
      <c r="C20" s="29"/>
      <c r="D20" s="29"/>
      <c r="E20" s="29"/>
      <c r="F20" s="29"/>
      <c r="G20" s="29"/>
      <c r="H20" s="29"/>
      <c r="I20" s="29"/>
      <c r="J20" s="29"/>
      <c r="K20" s="29"/>
      <c r="L20" s="29"/>
      <c r="M20" s="29"/>
      <c r="N20" s="29"/>
      <c r="O20" s="29"/>
      <c r="P20" s="29"/>
      <c r="Q20" s="29"/>
      <c r="R20" s="29"/>
      <c r="S20" s="29"/>
    </row>
    <row r="21" spans="1:156" ht="6" customHeight="1" x14ac:dyDescent="0.15">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row>
    <row r="22" spans="1:156" s="27" customFormat="1" ht="17" customHeight="1" x14ac:dyDescent="0.15">
      <c r="A22" s="201"/>
      <c r="C22" s="299"/>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458"/>
      <c r="AB22" s="301"/>
      <c r="AC22" s="301"/>
      <c r="AD22" s="301"/>
      <c r="AE22" s="301"/>
      <c r="AF22" s="301"/>
      <c r="AG22" s="301"/>
      <c r="AH22" s="301"/>
      <c r="AI22" s="301"/>
      <c r="AJ22" s="301"/>
      <c r="AK22" s="301"/>
      <c r="AL22" s="300"/>
      <c r="AM22" s="302"/>
      <c r="AN22" s="300"/>
      <c r="AO22" s="300"/>
      <c r="AP22" s="300"/>
      <c r="AQ22" s="300"/>
      <c r="AR22" s="300"/>
      <c r="AS22" s="301"/>
      <c r="AT22" s="301"/>
      <c r="AU22" s="301"/>
      <c r="AV22" s="301"/>
      <c r="AW22" s="301"/>
      <c r="AX22" s="301"/>
      <c r="AY22" s="301"/>
      <c r="AZ22" s="301"/>
      <c r="BA22" s="301"/>
      <c r="BB22" s="301"/>
      <c r="BC22" s="301"/>
      <c r="BD22" s="300"/>
      <c r="BE22" s="302"/>
      <c r="BF22" s="300"/>
      <c r="BG22" s="300"/>
      <c r="BH22" s="300"/>
      <c r="BI22" s="303"/>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1"/>
      <c r="CV22" s="201"/>
      <c r="CW22" s="201"/>
      <c r="CX22" s="201"/>
      <c r="CY22" s="201"/>
      <c r="CZ22" s="201"/>
      <c r="DA22" s="201"/>
      <c r="DB22" s="201"/>
      <c r="DC22" s="201"/>
      <c r="DD22" s="201"/>
      <c r="DE22" s="201"/>
      <c r="DF22" s="201"/>
      <c r="DG22" s="201"/>
      <c r="DH22" s="201"/>
      <c r="DI22" s="201"/>
      <c r="DJ22" s="201"/>
      <c r="DK22" s="201"/>
      <c r="DL22" s="201"/>
      <c r="DM22" s="201"/>
      <c r="DN22" s="201"/>
      <c r="DO22" s="201"/>
      <c r="DP22" s="201"/>
      <c r="DQ22" s="201"/>
      <c r="DR22" s="201"/>
      <c r="DS22" s="201"/>
      <c r="DT22" s="201"/>
      <c r="DU22" s="201"/>
      <c r="DV22" s="201"/>
      <c r="DW22" s="201"/>
      <c r="DX22" s="201"/>
      <c r="DY22" s="201"/>
      <c r="DZ22" s="201"/>
      <c r="EA22" s="201"/>
      <c r="EB22" s="201"/>
      <c r="EC22" s="201"/>
      <c r="ED22" s="201"/>
      <c r="EE22" s="201"/>
      <c r="EF22" s="201"/>
      <c r="EG22" s="201"/>
      <c r="EH22" s="201"/>
      <c r="EI22" s="201"/>
      <c r="EJ22" s="201"/>
      <c r="EK22" s="201"/>
      <c r="EL22" s="201"/>
      <c r="EM22" s="201"/>
      <c r="EN22" s="201"/>
      <c r="EO22" s="201"/>
      <c r="EP22" s="201"/>
      <c r="EQ22" s="201"/>
      <c r="ER22" s="201"/>
      <c r="ES22" s="201"/>
      <c r="ET22" s="201"/>
      <c r="EU22" s="201"/>
      <c r="EV22" s="201"/>
      <c r="EW22" s="201"/>
      <c r="EX22" s="201"/>
      <c r="EY22" s="201"/>
      <c r="EZ22" s="201"/>
    </row>
    <row r="23" spans="1:156" s="86" customFormat="1" ht="21" customHeight="1" x14ac:dyDescent="0.15">
      <c r="A23" s="779"/>
      <c r="C23" s="304"/>
      <c r="D23" s="401" t="str">
        <f>X!$C$276</f>
        <v>Riepilogo</v>
      </c>
      <c r="E23" s="83"/>
      <c r="F23" s="83"/>
      <c r="G23" s="83"/>
      <c r="H23" s="84"/>
      <c r="I23" s="84"/>
      <c r="J23" s="85"/>
      <c r="K23" s="85"/>
      <c r="L23" s="85"/>
      <c r="M23" s="85"/>
      <c r="N23" s="85"/>
      <c r="O23" s="85"/>
      <c r="P23" s="85"/>
      <c r="Q23" s="85"/>
      <c r="R23" s="85"/>
      <c r="S23" s="85"/>
      <c r="T23" s="83"/>
      <c r="U23" s="83"/>
      <c r="V23" s="84"/>
      <c r="W23" s="84"/>
      <c r="X23" s="84"/>
      <c r="Y23" s="84"/>
      <c r="Z23" s="84"/>
      <c r="AA23" s="457"/>
      <c r="AB23" s="84"/>
      <c r="AC23" s="84"/>
      <c r="AD23" s="84"/>
      <c r="AE23" s="84"/>
      <c r="AF23" s="84"/>
      <c r="AG23" s="84"/>
      <c r="AH23" s="84"/>
      <c r="AI23" s="84"/>
      <c r="AJ23" s="84"/>
      <c r="AK23" s="84"/>
      <c r="AL23" s="84"/>
      <c r="AM23" s="84"/>
      <c r="AN23" s="85"/>
      <c r="AO23" s="85"/>
      <c r="AP23" s="85"/>
      <c r="AQ23" s="85"/>
      <c r="AR23" s="83"/>
      <c r="AS23" s="1626">
        <f>'1 System specification'!W243</f>
        <v>1</v>
      </c>
      <c r="AT23" s="1626"/>
      <c r="AU23" s="1626"/>
      <c r="AV23" s="1626"/>
      <c r="AW23" s="1626"/>
      <c r="AX23" s="1626"/>
      <c r="AY23" s="1626"/>
      <c r="AZ23" s="1626"/>
      <c r="BA23" s="1626"/>
      <c r="BB23" s="1626"/>
      <c r="BC23" s="1626"/>
      <c r="BD23" s="1626"/>
      <c r="BE23" s="1626"/>
      <c r="BF23" s="1626"/>
      <c r="BG23" s="1626"/>
      <c r="BH23" s="1626"/>
      <c r="BI23" s="47"/>
      <c r="BJ23"/>
      <c r="BK23" s="63"/>
      <c r="BL23" s="779"/>
      <c r="BM23" s="779"/>
      <c r="BN23" s="779"/>
      <c r="BO23" s="779"/>
      <c r="BP23" s="779"/>
      <c r="BQ23" s="779"/>
      <c r="BR23" s="779"/>
      <c r="BS23" s="779"/>
      <c r="BT23" s="779"/>
      <c r="BU23" s="779"/>
      <c r="BV23" s="779"/>
      <c r="BW23" s="779"/>
      <c r="BX23" s="779"/>
      <c r="BY23" s="779"/>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779"/>
      <c r="ED23" s="779"/>
      <c r="EE23" s="779"/>
      <c r="EF23" s="779"/>
      <c r="EG23" s="779"/>
      <c r="EH23" s="779"/>
      <c r="EI23" s="779"/>
      <c r="EJ23" s="779"/>
      <c r="EK23" s="779"/>
      <c r="EL23" s="779"/>
      <c r="EM23" s="779"/>
      <c r="EN23" s="779"/>
      <c r="EO23" s="779"/>
      <c r="EP23" s="779"/>
      <c r="EQ23" s="779"/>
      <c r="ER23" s="779"/>
      <c r="ES23" s="779"/>
      <c r="ET23" s="779"/>
      <c r="EU23" s="779"/>
      <c r="EV23" s="779"/>
      <c r="EW23" s="779"/>
      <c r="EX23" s="779"/>
      <c r="EY23" s="779"/>
      <c r="EZ23" s="779"/>
    </row>
    <row r="24" spans="1:156" s="27" customFormat="1" ht="17" customHeight="1" x14ac:dyDescent="0.15">
      <c r="A24" s="201"/>
      <c r="C24" s="48"/>
      <c r="E24" s="74"/>
      <c r="F24" s="74"/>
      <c r="G24" s="74"/>
      <c r="H24" s="74"/>
      <c r="I24" s="74"/>
      <c r="J24" s="74"/>
      <c r="K24" s="74"/>
      <c r="L24" s="74"/>
      <c r="M24" s="74"/>
      <c r="N24" s="74"/>
      <c r="O24" s="74"/>
      <c r="P24" s="74"/>
      <c r="Q24" s="95"/>
      <c r="R24" s="74"/>
      <c r="S24" s="74"/>
      <c r="T24" s="106"/>
      <c r="U24" s="106"/>
      <c r="V24" s="106"/>
      <c r="W24" s="106"/>
      <c r="X24" s="74"/>
      <c r="Y24" s="107"/>
      <c r="Z24" s="107"/>
      <c r="AA24" s="107"/>
      <c r="AB24" s="107"/>
      <c r="AC24" s="107"/>
      <c r="AD24" s="107"/>
      <c r="AE24" s="107"/>
      <c r="AF24" s="107"/>
      <c r="AG24" s="107"/>
      <c r="AH24" s="74"/>
      <c r="AI24" s="74"/>
      <c r="AJ24" s="74"/>
      <c r="AK24" s="74"/>
      <c r="AL24" s="74"/>
      <c r="AM24" s="74"/>
      <c r="AN24" s="74"/>
      <c r="AO24" s="74"/>
      <c r="AP24" s="74"/>
      <c r="AQ24" s="74"/>
      <c r="AR24" s="106"/>
      <c r="AS24" s="106"/>
      <c r="AT24" s="106"/>
      <c r="AU24" s="74"/>
      <c r="AV24" s="107"/>
      <c r="AW24" s="107"/>
      <c r="AX24" s="107"/>
      <c r="AY24" s="107"/>
      <c r="AZ24" s="107"/>
      <c r="BA24" s="107"/>
      <c r="BB24" s="107"/>
      <c r="BC24" s="107"/>
      <c r="BD24" s="107"/>
      <c r="BI24" s="47"/>
      <c r="BJ24"/>
      <c r="BK24" s="63"/>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1"/>
      <c r="CW24" s="201"/>
      <c r="CX24" s="201"/>
      <c r="CY24" s="201"/>
      <c r="CZ24" s="201"/>
      <c r="DA24" s="201"/>
      <c r="DB24" s="201"/>
      <c r="DC24" s="201"/>
      <c r="DD24" s="201"/>
      <c r="DE24" s="201"/>
      <c r="DF24" s="201"/>
      <c r="DG24" s="201"/>
      <c r="DH24" s="201"/>
      <c r="DI24" s="201"/>
      <c r="DJ24" s="201"/>
      <c r="DK24" s="201"/>
      <c r="DL24" s="201"/>
      <c r="DM24" s="201"/>
      <c r="DN24" s="201"/>
      <c r="DO24" s="201"/>
      <c r="DP24" s="201"/>
      <c r="DQ24" s="201"/>
      <c r="DR24" s="201"/>
      <c r="DS24" s="201"/>
      <c r="DT24" s="201"/>
      <c r="DU24" s="201"/>
      <c r="DV24" s="201"/>
      <c r="DW24" s="201"/>
      <c r="DX24" s="201"/>
      <c r="DY24" s="201"/>
      <c r="DZ24" s="201"/>
      <c r="EA24" s="201"/>
      <c r="EB24" s="201"/>
      <c r="EC24" s="201"/>
      <c r="ED24" s="201"/>
      <c r="EE24" s="201"/>
      <c r="EF24" s="201"/>
      <c r="EG24" s="201"/>
      <c r="EH24" s="201"/>
      <c r="EI24" s="201"/>
      <c r="EJ24" s="201"/>
      <c r="EK24" s="201"/>
      <c r="EL24" s="201"/>
      <c r="EM24" s="201"/>
      <c r="EN24" s="201"/>
      <c r="EO24" s="201"/>
      <c r="EP24" s="201"/>
      <c r="EQ24" s="201"/>
      <c r="ER24" s="201"/>
      <c r="ES24" s="201"/>
      <c r="ET24" s="201"/>
      <c r="EU24" s="201"/>
      <c r="EV24" s="201"/>
      <c r="EW24" s="201"/>
      <c r="EX24" s="201"/>
      <c r="EY24" s="201"/>
      <c r="EZ24" s="201"/>
    </row>
    <row r="25" spans="1:156" s="86" customFormat="1" ht="21" customHeight="1" x14ac:dyDescent="0.15">
      <c r="A25" s="779"/>
      <c r="C25" s="304"/>
      <c r="D25" s="681"/>
      <c r="E25" s="87"/>
      <c r="F25" s="87"/>
      <c r="G25" s="87"/>
      <c r="H25" s="88"/>
      <c r="I25" s="88"/>
      <c r="T25" s="87"/>
      <c r="V25" s="88"/>
      <c r="W25" s="88"/>
      <c r="X25" s="88"/>
      <c r="Y25" s="88"/>
      <c r="Z25" s="88"/>
      <c r="AA25" s="88"/>
      <c r="AB25" s="88"/>
      <c r="AC25" s="88"/>
      <c r="AD25" s="88"/>
      <c r="AE25" s="88"/>
      <c r="AF25" s="88"/>
      <c r="AG25" s="88"/>
      <c r="AH25" s="88"/>
      <c r="AI25" s="88"/>
      <c r="AJ25" s="88"/>
      <c r="AK25" s="88"/>
      <c r="AL25" s="88"/>
      <c r="AM25" s="88"/>
      <c r="BI25" s="47"/>
      <c r="BJ25"/>
      <c r="BK25" s="779"/>
      <c r="BL25" s="779"/>
      <c r="BM25" s="779"/>
      <c r="BN25" s="779"/>
      <c r="BO25" s="779"/>
      <c r="BP25" s="779"/>
      <c r="BQ25" s="779"/>
      <c r="BR25" s="779"/>
      <c r="BS25" s="779"/>
      <c r="BT25" s="779"/>
      <c r="BU25" s="779"/>
      <c r="BV25" s="779"/>
      <c r="BW25" s="779"/>
      <c r="BX25" s="779"/>
      <c r="BY25" s="779"/>
      <c r="BZ25" s="779"/>
      <c r="CA25" s="779"/>
      <c r="CB25" s="779"/>
      <c r="CC25" s="779"/>
      <c r="CD25" s="779"/>
      <c r="CE25" s="779"/>
      <c r="CF25" s="779"/>
      <c r="CG25" s="779"/>
      <c r="CH25" s="779"/>
      <c r="CI25" s="779"/>
      <c r="CJ25" s="779"/>
      <c r="CK25" s="779"/>
      <c r="CL25" s="779"/>
      <c r="CM25" s="779"/>
      <c r="CN25" s="779"/>
      <c r="CO25" s="779"/>
      <c r="CP25" s="779"/>
      <c r="CQ25" s="779"/>
      <c r="CR25" s="779"/>
      <c r="CS25" s="779"/>
      <c r="CT25" s="779"/>
      <c r="CU25" s="779"/>
      <c r="CV25" s="779"/>
      <c r="CW25" s="779"/>
      <c r="CX25" s="779"/>
      <c r="CY25" s="779"/>
      <c r="CZ25" s="779"/>
      <c r="DA25" s="779"/>
      <c r="DB25" s="779"/>
      <c r="DC25" s="779"/>
      <c r="DD25" s="779"/>
      <c r="DE25" s="779"/>
      <c r="DF25" s="779"/>
      <c r="DG25" s="779"/>
      <c r="DH25" s="779"/>
      <c r="DI25" s="779"/>
      <c r="DJ25" s="779"/>
      <c r="DK25" s="779"/>
      <c r="DL25" s="779"/>
      <c r="DM25" s="779"/>
      <c r="DN25" s="779"/>
      <c r="DO25" s="779"/>
      <c r="DP25" s="779"/>
      <c r="DQ25" s="779"/>
      <c r="DR25" s="779"/>
      <c r="DS25" s="779"/>
      <c r="DT25" s="779"/>
      <c r="DU25" s="779"/>
      <c r="DV25" s="779"/>
      <c r="DW25" s="779"/>
      <c r="DX25" s="779"/>
      <c r="DY25" s="779"/>
      <c r="DZ25" s="779"/>
      <c r="EA25" s="779"/>
      <c r="EB25" s="779"/>
      <c r="EC25" s="779"/>
      <c r="ED25" s="779"/>
      <c r="EE25" s="779"/>
      <c r="EF25" s="779"/>
      <c r="EG25" s="779"/>
      <c r="EH25" s="779"/>
      <c r="EI25" s="779"/>
      <c r="EJ25" s="779"/>
      <c r="EK25" s="779"/>
      <c r="EL25" s="779"/>
      <c r="EM25" s="779"/>
      <c r="EN25" s="779"/>
      <c r="EO25" s="779"/>
      <c r="EP25" s="779"/>
      <c r="EQ25" s="779"/>
      <c r="ER25" s="779"/>
      <c r="ES25" s="779"/>
      <c r="ET25" s="779"/>
      <c r="EU25" s="779"/>
      <c r="EV25" s="779"/>
      <c r="EW25" s="779"/>
      <c r="EX25" s="779"/>
      <c r="EY25" s="779"/>
      <c r="EZ25" s="779"/>
    </row>
    <row r="26" spans="1:156" s="683" customFormat="1" ht="21" customHeight="1" x14ac:dyDescent="0.15">
      <c r="A26" s="780"/>
      <c r="C26" s="684"/>
      <c r="D26" s="411" t="str">
        <f>X!C190</f>
        <v>Oggetto</v>
      </c>
      <c r="E26" s="685"/>
      <c r="F26" s="685"/>
      <c r="G26" s="685"/>
      <c r="H26" s="682"/>
      <c r="I26" s="682"/>
      <c r="T26" s="685"/>
      <c r="V26" s="682"/>
      <c r="W26" s="682"/>
      <c r="X26" s="682"/>
      <c r="Y26" s="682"/>
      <c r="Z26" s="682"/>
      <c r="AA26" s="1704">
        <f>D18</f>
        <v>0</v>
      </c>
      <c r="AB26" s="1704"/>
      <c r="AC26" s="1704"/>
      <c r="AD26" s="1704"/>
      <c r="AE26" s="1704"/>
      <c r="AF26" s="1704"/>
      <c r="AG26" s="1704"/>
      <c r="AH26" s="1704"/>
      <c r="AI26" s="1704"/>
      <c r="AJ26" s="1704"/>
      <c r="AK26" s="1704"/>
      <c r="AL26" s="1704"/>
      <c r="AM26" s="1704"/>
      <c r="AN26" s="1704"/>
      <c r="AO26" s="1704"/>
      <c r="AP26" s="1704"/>
      <c r="AQ26" s="1704"/>
      <c r="AR26" s="1704"/>
      <c r="AS26" s="1704"/>
      <c r="AT26" s="1704"/>
      <c r="AU26" s="1704"/>
      <c r="AV26" s="1704"/>
      <c r="AW26" s="1704"/>
      <c r="AX26" s="1704"/>
      <c r="AY26" s="1704"/>
      <c r="AZ26" s="1704"/>
      <c r="BA26" s="1704"/>
      <c r="BB26" s="1704"/>
      <c r="BC26" s="1704"/>
      <c r="BD26" s="1704"/>
      <c r="BE26" s="1704"/>
      <c r="BF26" s="1704"/>
      <c r="BG26" s="1704"/>
      <c r="BH26" s="87"/>
      <c r="BI26" s="47"/>
      <c r="BJ26"/>
      <c r="BK26" s="780"/>
      <c r="BL26" s="780"/>
      <c r="BM26" s="780"/>
      <c r="BN26" s="780"/>
      <c r="BO26" s="780"/>
      <c r="BP26" s="780"/>
      <c r="BQ26" s="780"/>
      <c r="BR26" s="780"/>
      <c r="BS26" s="780"/>
      <c r="BT26" s="780"/>
      <c r="BU26" s="780"/>
      <c r="BV26" s="780"/>
      <c r="BW26" s="780"/>
      <c r="BX26" s="780"/>
      <c r="BY26" s="780"/>
      <c r="BZ26" s="780"/>
      <c r="CA26" s="780"/>
      <c r="CB26" s="780"/>
      <c r="CC26" s="780"/>
      <c r="CD26" s="780"/>
      <c r="CE26" s="780"/>
      <c r="CF26" s="780"/>
      <c r="CG26" s="780"/>
      <c r="CH26" s="780"/>
      <c r="CI26" s="780"/>
      <c r="CJ26" s="780"/>
      <c r="CK26" s="780"/>
      <c r="CL26" s="780"/>
      <c r="CM26" s="780"/>
      <c r="CN26" s="780"/>
      <c r="CO26" s="780"/>
      <c r="CP26" s="780"/>
      <c r="CQ26" s="780"/>
      <c r="CR26" s="780"/>
      <c r="CS26" s="780"/>
      <c r="CT26" s="780"/>
      <c r="CU26" s="780"/>
      <c r="CV26" s="780"/>
      <c r="CW26" s="780"/>
      <c r="CX26" s="780"/>
      <c r="CY26" s="780"/>
      <c r="CZ26" s="780"/>
      <c r="DA26" s="780"/>
      <c r="DB26" s="780"/>
      <c r="DC26" s="780"/>
      <c r="DD26" s="780"/>
      <c r="DE26" s="780"/>
      <c r="DF26" s="780"/>
      <c r="DG26" s="780"/>
      <c r="DH26" s="780"/>
      <c r="DI26" s="780"/>
      <c r="DJ26" s="780"/>
      <c r="DK26" s="780"/>
      <c r="DL26" s="780"/>
      <c r="DM26" s="780"/>
      <c r="DN26" s="780"/>
      <c r="DO26" s="780"/>
      <c r="DP26" s="780"/>
      <c r="DQ26" s="780"/>
      <c r="DR26" s="780"/>
      <c r="DS26" s="780"/>
      <c r="DT26" s="780"/>
      <c r="DU26" s="780"/>
      <c r="DV26" s="780"/>
      <c r="DW26" s="780"/>
      <c r="DX26" s="780"/>
      <c r="DY26" s="780"/>
      <c r="DZ26" s="780"/>
      <c r="EA26" s="780"/>
      <c r="EB26" s="780"/>
      <c r="EC26" s="780"/>
      <c r="ED26" s="780"/>
      <c r="EE26" s="780"/>
      <c r="EF26" s="780"/>
      <c r="EG26" s="780"/>
      <c r="EH26" s="780"/>
      <c r="EI26" s="780"/>
      <c r="EJ26" s="780"/>
      <c r="EK26" s="780"/>
      <c r="EL26" s="780"/>
      <c r="EM26" s="780"/>
      <c r="EN26" s="780"/>
      <c r="EO26" s="780"/>
      <c r="EP26" s="780"/>
      <c r="EQ26" s="780"/>
      <c r="ER26" s="780"/>
      <c r="ES26" s="780"/>
      <c r="ET26" s="780"/>
      <c r="EU26" s="780"/>
      <c r="EV26" s="780"/>
      <c r="EW26" s="780"/>
      <c r="EX26" s="780"/>
      <c r="EY26" s="780"/>
      <c r="EZ26" s="780"/>
    </row>
    <row r="27" spans="1:156" s="86" customFormat="1" ht="21" customHeight="1" x14ac:dyDescent="0.15">
      <c r="A27" s="779"/>
      <c r="C27" s="304"/>
      <c r="D27" s="681"/>
      <c r="E27" s="87"/>
      <c r="F27" s="87"/>
      <c r="G27" s="87"/>
      <c r="H27" s="88"/>
      <c r="I27" s="88"/>
      <c r="T27" s="87"/>
      <c r="V27" s="88"/>
      <c r="W27" s="88"/>
      <c r="X27" s="88"/>
      <c r="Y27" s="88"/>
      <c r="Z27" s="88"/>
      <c r="AA27" s="88"/>
      <c r="AB27" s="88"/>
      <c r="AC27" s="88"/>
      <c r="AD27" s="88"/>
      <c r="AE27" s="88"/>
      <c r="AF27" s="88"/>
      <c r="AG27" s="88"/>
      <c r="AH27" s="88"/>
      <c r="AI27" s="88"/>
      <c r="AJ27" s="88"/>
      <c r="AK27" s="88"/>
      <c r="AL27" s="88"/>
      <c r="AM27" s="88"/>
      <c r="BI27" s="47"/>
      <c r="BJ27"/>
      <c r="BK27" s="779"/>
      <c r="BL27" s="779"/>
      <c r="BM27" s="779"/>
      <c r="BN27" s="779"/>
      <c r="BO27" s="779"/>
      <c r="BP27" s="779"/>
      <c r="BQ27" s="779"/>
      <c r="BR27" s="779"/>
      <c r="BS27" s="779"/>
      <c r="BT27" s="779"/>
      <c r="BU27" s="779"/>
      <c r="BV27" s="779"/>
      <c r="BW27" s="779"/>
      <c r="BX27" s="779"/>
      <c r="BY27" s="779"/>
      <c r="BZ27" s="779"/>
      <c r="CA27" s="779"/>
      <c r="CB27" s="779"/>
      <c r="CC27" s="779"/>
      <c r="CD27" s="779"/>
      <c r="CE27" s="779"/>
      <c r="CF27" s="779"/>
      <c r="CG27" s="779"/>
      <c r="CH27" s="779"/>
      <c r="CI27" s="779"/>
      <c r="CJ27" s="779"/>
      <c r="CK27" s="779"/>
      <c r="CL27" s="779"/>
      <c r="CM27" s="779"/>
      <c r="CN27" s="779"/>
      <c r="CO27" s="779"/>
      <c r="CP27" s="779"/>
      <c r="CQ27" s="779"/>
      <c r="CR27" s="779"/>
      <c r="CS27" s="779"/>
      <c r="CT27" s="779"/>
      <c r="CU27" s="779"/>
      <c r="CV27" s="779"/>
      <c r="CW27" s="779"/>
      <c r="CX27" s="779"/>
      <c r="CY27" s="779"/>
      <c r="CZ27" s="779"/>
      <c r="DA27" s="779"/>
      <c r="DB27" s="779"/>
      <c r="DC27" s="779"/>
      <c r="DD27" s="779"/>
      <c r="DE27" s="779"/>
      <c r="DF27" s="779"/>
      <c r="DG27" s="779"/>
      <c r="DH27" s="779"/>
      <c r="DI27" s="779"/>
      <c r="DJ27" s="779"/>
      <c r="DK27" s="779"/>
      <c r="DL27" s="779"/>
      <c r="DM27" s="779"/>
      <c r="DN27" s="779"/>
      <c r="DO27" s="779"/>
      <c r="DP27" s="779"/>
      <c r="DQ27" s="779"/>
      <c r="DR27" s="779"/>
      <c r="DS27" s="779"/>
      <c r="DT27" s="779"/>
      <c r="DU27" s="779"/>
      <c r="DV27" s="779"/>
      <c r="DW27" s="779"/>
      <c r="DX27" s="779"/>
      <c r="DY27" s="779"/>
      <c r="DZ27" s="779"/>
      <c r="EA27" s="779"/>
      <c r="EB27" s="779"/>
      <c r="EC27" s="779"/>
      <c r="ED27" s="779"/>
      <c r="EE27" s="779"/>
      <c r="EF27" s="779"/>
      <c r="EG27" s="779"/>
      <c r="EH27" s="779"/>
      <c r="EI27" s="779"/>
      <c r="EJ27" s="779"/>
      <c r="EK27" s="779"/>
      <c r="EL27" s="779"/>
      <c r="EM27" s="779"/>
      <c r="EN27" s="779"/>
      <c r="EO27" s="779"/>
      <c r="EP27" s="779"/>
      <c r="EQ27" s="779"/>
      <c r="ER27" s="779"/>
      <c r="ES27" s="779"/>
      <c r="ET27" s="779"/>
      <c r="EU27" s="779"/>
      <c r="EV27" s="779"/>
      <c r="EW27" s="779"/>
      <c r="EX27" s="779"/>
      <c r="EY27" s="779"/>
      <c r="EZ27" s="779"/>
    </row>
    <row r="28" spans="1:156" s="683" customFormat="1" ht="21" customHeight="1" x14ac:dyDescent="0.15">
      <c r="A28" s="780"/>
      <c r="C28" s="684"/>
      <c r="D28" s="411" t="str">
        <f>X!$C$26</f>
        <v>Tipo di impianto</v>
      </c>
      <c r="E28" s="685"/>
      <c r="F28" s="685"/>
      <c r="G28" s="685"/>
      <c r="H28" s="682"/>
      <c r="I28" s="682"/>
      <c r="T28" s="685"/>
      <c r="V28" s="682"/>
      <c r="W28" s="682"/>
      <c r="X28" s="682"/>
      <c r="Y28" s="682"/>
      <c r="Z28" s="682"/>
      <c r="AA28" s="56" t="str">
        <f>IF('1 System specification'!AC181=0,"",'1 System specification'!AC181)</f>
        <v/>
      </c>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47"/>
      <c r="BJ28"/>
      <c r="BK28" s="780"/>
      <c r="BL28" s="780"/>
      <c r="BM28" s="780"/>
      <c r="BN28" s="780"/>
      <c r="BO28" s="780"/>
      <c r="BP28" s="780"/>
      <c r="BQ28" s="780"/>
      <c r="BR28" s="780"/>
      <c r="BS28" s="780"/>
      <c r="BT28" s="780"/>
      <c r="BU28" s="780"/>
      <c r="BV28" s="780"/>
      <c r="BW28" s="780"/>
      <c r="BX28" s="780"/>
      <c r="BY28" s="780"/>
      <c r="BZ28" s="780"/>
      <c r="CA28" s="780"/>
      <c r="CB28" s="780"/>
      <c r="CC28" s="780"/>
      <c r="CD28" s="780"/>
      <c r="CE28" s="780"/>
      <c r="CF28" s="780"/>
      <c r="CG28" s="780"/>
      <c r="CH28" s="780"/>
      <c r="CI28" s="780"/>
      <c r="CJ28" s="780"/>
      <c r="CK28" s="780"/>
      <c r="CL28" s="780"/>
      <c r="CM28" s="780"/>
      <c r="CN28" s="780"/>
      <c r="CO28" s="780"/>
      <c r="CP28" s="780"/>
      <c r="CQ28" s="780"/>
      <c r="CR28" s="780"/>
      <c r="CS28" s="780"/>
      <c r="CT28" s="780"/>
      <c r="CU28" s="780"/>
      <c r="CV28" s="780"/>
      <c r="CW28" s="780"/>
      <c r="CX28" s="780"/>
      <c r="CY28" s="780"/>
      <c r="CZ28" s="780"/>
      <c r="DA28" s="780"/>
      <c r="DB28" s="780"/>
      <c r="DC28" s="780"/>
      <c r="DD28" s="780"/>
      <c r="DE28" s="780"/>
      <c r="DF28" s="780"/>
      <c r="DG28" s="780"/>
      <c r="DH28" s="780"/>
      <c r="DI28" s="780"/>
      <c r="DJ28" s="780"/>
      <c r="DK28" s="780"/>
      <c r="DL28" s="780"/>
      <c r="DM28" s="780"/>
      <c r="DN28" s="780"/>
      <c r="DO28" s="780"/>
      <c r="DP28" s="780"/>
      <c r="DQ28" s="780"/>
      <c r="DR28" s="780"/>
      <c r="DS28" s="780"/>
      <c r="DT28" s="780"/>
      <c r="DU28" s="780"/>
      <c r="DV28" s="780"/>
      <c r="DW28" s="780"/>
      <c r="DX28" s="780"/>
      <c r="DY28" s="780"/>
      <c r="DZ28" s="780"/>
      <c r="EA28" s="780"/>
      <c r="EB28" s="780"/>
      <c r="EC28" s="780"/>
      <c r="ED28" s="780"/>
      <c r="EE28" s="780"/>
      <c r="EF28" s="780"/>
      <c r="EG28" s="780"/>
      <c r="EH28" s="780"/>
      <c r="EI28" s="780"/>
      <c r="EJ28" s="780"/>
      <c r="EK28" s="780"/>
      <c r="EL28" s="780"/>
      <c r="EM28" s="780"/>
      <c r="EN28" s="780"/>
      <c r="EO28" s="780"/>
      <c r="EP28" s="780"/>
      <c r="EQ28" s="780"/>
      <c r="ER28" s="780"/>
      <c r="ES28" s="780"/>
      <c r="ET28" s="780"/>
      <c r="EU28" s="780"/>
      <c r="EV28" s="780"/>
      <c r="EW28" s="780"/>
      <c r="EX28" s="780"/>
      <c r="EY28" s="780"/>
      <c r="EZ28" s="780"/>
    </row>
    <row r="29" spans="1:156" s="86" customFormat="1" ht="21" customHeight="1" x14ac:dyDescent="0.15">
      <c r="A29" s="779"/>
      <c r="C29" s="304"/>
      <c r="D29" s="681"/>
      <c r="E29" s="87"/>
      <c r="F29" s="87"/>
      <c r="G29" s="87"/>
      <c r="H29" s="88"/>
      <c r="I29" s="88"/>
      <c r="T29" s="87"/>
      <c r="V29" s="88"/>
      <c r="W29" s="88"/>
      <c r="X29" s="88"/>
      <c r="Y29" s="88"/>
      <c r="Z29" s="88"/>
      <c r="AA29" s="88"/>
      <c r="AB29" s="88"/>
      <c r="AC29" s="88"/>
      <c r="AD29" s="88"/>
      <c r="AE29" s="88"/>
      <c r="AF29" s="88"/>
      <c r="AG29" s="88"/>
      <c r="AH29" s="88"/>
      <c r="AI29" s="88"/>
      <c r="AJ29" s="88"/>
      <c r="AK29" s="88"/>
      <c r="AL29" s="88"/>
      <c r="AM29" s="88"/>
      <c r="AR29" s="87"/>
      <c r="AS29" s="88"/>
      <c r="AT29" s="88"/>
      <c r="AU29" s="88"/>
      <c r="AV29" s="88"/>
      <c r="AW29" s="88"/>
      <c r="AX29" s="88"/>
      <c r="AY29" s="88"/>
      <c r="AZ29" s="88"/>
      <c r="BA29" s="88"/>
      <c r="BB29" s="88"/>
      <c r="BC29" s="88"/>
      <c r="BD29" s="88"/>
      <c r="BE29" s="88"/>
      <c r="BH29" s="88"/>
      <c r="BI29" s="47"/>
      <c r="BJ29" s="88"/>
      <c r="BK29" s="779"/>
      <c r="BL29" s="779"/>
      <c r="BM29" s="779"/>
      <c r="BN29" s="779"/>
      <c r="BO29" s="779"/>
      <c r="BP29" s="779"/>
      <c r="BQ29" s="779"/>
      <c r="BR29" s="779"/>
      <c r="BS29" s="779"/>
      <c r="BT29" s="779"/>
      <c r="BU29" s="779"/>
      <c r="BV29" s="779"/>
      <c r="BW29" s="779"/>
      <c r="BX29" s="779"/>
      <c r="BY29" s="779"/>
      <c r="BZ29" s="779"/>
      <c r="CA29" s="779"/>
      <c r="CB29" s="779"/>
      <c r="CC29" s="779"/>
      <c r="CD29" s="779"/>
      <c r="CE29" s="779"/>
      <c r="CF29" s="779"/>
      <c r="CG29" s="779"/>
      <c r="CH29" s="779"/>
      <c r="CI29" s="779"/>
      <c r="CJ29" s="779"/>
      <c r="CK29" s="779"/>
      <c r="CL29" s="779"/>
      <c r="CM29" s="779"/>
      <c r="CN29" s="779"/>
      <c r="CO29" s="779"/>
      <c r="CP29" s="779"/>
      <c r="CQ29" s="779"/>
      <c r="CR29" s="779"/>
      <c r="CS29" s="779"/>
      <c r="CT29" s="779"/>
      <c r="CU29" s="779"/>
      <c r="CV29" s="779"/>
      <c r="CW29" s="779"/>
      <c r="CX29" s="779"/>
      <c r="CY29" s="779"/>
      <c r="CZ29" s="779"/>
      <c r="DA29" s="779"/>
      <c r="DB29" s="779"/>
      <c r="DC29" s="779"/>
      <c r="DD29" s="779"/>
      <c r="DE29" s="779"/>
      <c r="DF29" s="779"/>
      <c r="DG29" s="779"/>
      <c r="DH29" s="779"/>
      <c r="DI29" s="779"/>
      <c r="DJ29" s="779"/>
      <c r="DK29" s="779"/>
      <c r="DL29" s="779"/>
      <c r="DM29" s="779"/>
      <c r="DN29" s="779"/>
      <c r="DO29" s="779"/>
      <c r="DP29" s="779"/>
      <c r="DQ29" s="779"/>
      <c r="DR29" s="779"/>
      <c r="DS29" s="779"/>
      <c r="DT29" s="779"/>
      <c r="DU29" s="779"/>
      <c r="DV29" s="779"/>
      <c r="DW29" s="779"/>
      <c r="DX29" s="779"/>
      <c r="DY29" s="779"/>
      <c r="DZ29" s="779"/>
      <c r="EA29" s="779"/>
      <c r="EB29" s="779"/>
      <c r="EC29" s="779"/>
      <c r="ED29" s="779"/>
      <c r="EE29" s="779"/>
      <c r="EF29" s="779"/>
      <c r="EG29" s="779"/>
      <c r="EH29" s="779"/>
      <c r="EI29" s="779"/>
      <c r="EJ29" s="779"/>
      <c r="EK29" s="779"/>
      <c r="EL29" s="779"/>
      <c r="EM29" s="779"/>
      <c r="EN29" s="779"/>
      <c r="EO29" s="779"/>
      <c r="EP29" s="779"/>
      <c r="EQ29" s="779"/>
      <c r="ER29" s="779"/>
      <c r="ES29" s="779"/>
      <c r="ET29" s="779"/>
      <c r="EU29" s="779"/>
      <c r="EV29" s="779"/>
      <c r="EW29" s="779"/>
      <c r="EX29" s="779"/>
      <c r="EY29" s="779"/>
      <c r="EZ29" s="779"/>
    </row>
    <row r="30" spans="1:156" ht="21" customHeight="1" x14ac:dyDescent="0.15">
      <c r="C30" s="44"/>
      <c r="D30" s="442"/>
      <c r="E30" s="251"/>
      <c r="F30" s="251"/>
      <c r="G30" s="251"/>
      <c r="H30" s="251"/>
      <c r="I30" s="251"/>
      <c r="J30" s="251"/>
      <c r="K30" s="251"/>
      <c r="L30" s="251"/>
      <c r="M30" s="251"/>
      <c r="N30" s="251"/>
      <c r="O30" s="251"/>
      <c r="P30" s="251"/>
      <c r="Q30" s="251"/>
      <c r="R30" s="251"/>
      <c r="S30" s="251"/>
      <c r="T30" s="251"/>
      <c r="U30" s="251"/>
      <c r="V30" s="251"/>
      <c r="W30" s="251"/>
      <c r="X30" s="251"/>
      <c r="Y30" s="251"/>
      <c r="Z30" s="251"/>
      <c r="AA30" s="111" t="str">
        <f>'1 System specification'!W240</f>
        <v>Variante A</v>
      </c>
      <c r="AB30" s="293"/>
      <c r="AC30" s="293"/>
      <c r="AD30" s="293"/>
      <c r="AE30" s="293"/>
      <c r="AF30" s="293"/>
      <c r="AG30" s="293"/>
      <c r="AH30" s="293"/>
      <c r="AI30" s="293"/>
      <c r="AJ30" s="293"/>
      <c r="AK30" s="293"/>
      <c r="AL30" s="293"/>
      <c r="AM30" s="293"/>
      <c r="AN30" s="293"/>
      <c r="AO30" s="293"/>
      <c r="AP30" s="251"/>
      <c r="AQ30" s="251"/>
      <c r="AR30" s="251"/>
      <c r="AS30" s="111" t="str">
        <f>'1 System specification'!W241</f>
        <v/>
      </c>
      <c r="AT30" s="293"/>
      <c r="AU30" s="293"/>
      <c r="AV30" s="293"/>
      <c r="AW30" s="293"/>
      <c r="AX30" s="293"/>
      <c r="AY30" s="293"/>
      <c r="AZ30" s="293"/>
      <c r="BA30" s="293"/>
      <c r="BB30" s="293"/>
      <c r="BC30" s="293"/>
      <c r="BD30" s="293"/>
      <c r="BE30" s="293"/>
      <c r="BF30" s="293"/>
      <c r="BG30" s="293"/>
      <c r="BI30" s="47"/>
      <c r="BO30" s="781">
        <f>IF('1 System specification'!W243=2,1,0)</f>
        <v>0</v>
      </c>
      <c r="BP30" s="201"/>
      <c r="BQ30" s="201" t="s">
        <v>1001</v>
      </c>
    </row>
    <row r="31" spans="1:156" ht="21" customHeight="1" x14ac:dyDescent="0.15">
      <c r="C31" s="44"/>
      <c r="D31" s="686"/>
      <c r="E31" s="687"/>
      <c r="F31" s="687"/>
      <c r="G31" s="687"/>
      <c r="H31" s="687"/>
      <c r="I31" s="687"/>
      <c r="J31" s="687"/>
      <c r="K31" s="687"/>
      <c r="L31" s="687"/>
      <c r="M31" s="687"/>
      <c r="N31" s="687"/>
      <c r="O31" s="687"/>
      <c r="P31" s="687"/>
      <c r="Q31" s="687"/>
      <c r="R31" s="687"/>
      <c r="S31" s="687"/>
      <c r="T31" s="687"/>
      <c r="U31" s="687"/>
      <c r="V31" s="687"/>
      <c r="W31" s="687"/>
      <c r="X31" s="687"/>
      <c r="Y31" s="687"/>
      <c r="Z31" s="687"/>
      <c r="AA31" s="1705">
        <f>'1 System specification'!AA309</f>
        <v>0</v>
      </c>
      <c r="AB31" s="1706"/>
      <c r="AC31" s="1706"/>
      <c r="AD31" s="1706"/>
      <c r="AE31" s="1706"/>
      <c r="AF31" s="1706"/>
      <c r="AG31" s="1706"/>
      <c r="AH31" s="1706"/>
      <c r="AI31" s="1706"/>
      <c r="AJ31" s="1706"/>
      <c r="AK31" s="1706"/>
      <c r="AL31" s="1706"/>
      <c r="AM31" s="1706"/>
      <c r="AN31" s="1706"/>
      <c r="AO31" s="1706"/>
      <c r="AP31" s="687"/>
      <c r="AQ31" s="687"/>
      <c r="AR31" s="687"/>
      <c r="AS31" s="1705">
        <f>'1 System specification'!BR309</f>
        <v>0</v>
      </c>
      <c r="AT31" s="1706"/>
      <c r="AU31" s="1706"/>
      <c r="AV31" s="1706"/>
      <c r="AW31" s="1706"/>
      <c r="AX31" s="1706"/>
      <c r="AY31" s="1706"/>
      <c r="AZ31" s="1706"/>
      <c r="BA31" s="1706"/>
      <c r="BB31" s="1706"/>
      <c r="BC31" s="1706"/>
      <c r="BD31" s="1706"/>
      <c r="BE31" s="1706"/>
      <c r="BF31" s="1706"/>
      <c r="BG31" s="1706"/>
      <c r="BI31" s="47"/>
    </row>
    <row r="32" spans="1:156" s="27" customFormat="1" ht="14" customHeight="1" x14ac:dyDescent="0.15">
      <c r="A32" s="201"/>
      <c r="C32" s="48"/>
      <c r="AM32" s="93"/>
      <c r="BE32" s="93"/>
      <c r="BI32" s="50"/>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c r="EK32" s="201"/>
      <c r="EL32" s="201"/>
      <c r="EM32" s="201"/>
      <c r="EN32" s="201"/>
      <c r="EO32" s="201"/>
      <c r="EP32" s="201"/>
      <c r="EQ32" s="201"/>
      <c r="ER32" s="201"/>
      <c r="ES32" s="201"/>
      <c r="ET32" s="201"/>
      <c r="EU32" s="201"/>
      <c r="EV32" s="201"/>
      <c r="EW32" s="201"/>
      <c r="EX32" s="201"/>
      <c r="EY32" s="201"/>
      <c r="EZ32" s="201"/>
    </row>
    <row r="33" spans="1:156" ht="16" customHeight="1" x14ac:dyDescent="0.15">
      <c r="C33" s="44"/>
      <c r="D33" s="409" t="str">
        <f>X!$C$141</f>
        <v>Fabbisogno potenza di raffreddamento</v>
      </c>
      <c r="U33" t="s">
        <v>83</v>
      </c>
      <c r="AA33" s="1712" t="str">
        <f>IF('1 System specification'!AA274=0,"",'1 System specification'!AA274)</f>
        <v/>
      </c>
      <c r="AB33" s="1713"/>
      <c r="AC33" s="1713"/>
      <c r="AD33" s="1713"/>
      <c r="AS33" s="1712" t="str">
        <f>IF('1 System specification'!BR274=0,"",'1 System specification'!BR274)</f>
        <v/>
      </c>
      <c r="AT33" s="1713"/>
      <c r="AU33" s="1713"/>
      <c r="AV33" s="1713"/>
      <c r="BI33" s="47"/>
    </row>
    <row r="34" spans="1:156" ht="16" customHeight="1" x14ac:dyDescent="0.15">
      <c r="C34" s="44"/>
      <c r="D34" s="409" t="str">
        <f>X!$C$143</f>
        <v>Potenza di raffreddamento installata</v>
      </c>
      <c r="U34" t="s">
        <v>83</v>
      </c>
      <c r="AA34" s="1714" t="str">
        <f>IF('1 System specification'!AH274=0,"",'1 System specification'!AH274)</f>
        <v/>
      </c>
      <c r="AB34" s="1714"/>
      <c r="AC34" s="1714"/>
      <c r="AD34" s="1714"/>
      <c r="AE34" s="698"/>
      <c r="AS34" s="1714" t="str">
        <f>IF('1 System specification'!BX274=0,"",'1 System specification'!BX274)</f>
        <v/>
      </c>
      <c r="AT34" s="1714"/>
      <c r="AU34" s="1714"/>
      <c r="AV34" s="1714"/>
      <c r="AW34" s="698"/>
      <c r="BI34" s="47"/>
    </row>
    <row r="35" spans="1:156" ht="16" customHeight="1" x14ac:dyDescent="0.15">
      <c r="C35" s="44"/>
      <c r="D35" s="409" t="str">
        <f>X!C145</f>
        <v>Refrigerante</v>
      </c>
      <c r="AB35" s="616"/>
      <c r="AC35" s="616"/>
      <c r="AD35" s="616"/>
      <c r="AE35" s="616"/>
      <c r="AF35" s="1699">
        <f>'1 System specification'!AA295</f>
        <v>0</v>
      </c>
      <c r="AG35" s="1699"/>
      <c r="AH35" s="1699"/>
      <c r="AI35" s="1699"/>
      <c r="AJ35" s="1699"/>
      <c r="AK35" s="1699"/>
      <c r="AL35" s="1699"/>
      <c r="AM35" s="1699"/>
      <c r="AN35" s="1699"/>
      <c r="AO35" s="1699"/>
      <c r="AT35" s="616"/>
      <c r="AU35" s="616"/>
      <c r="AV35" s="616"/>
      <c r="AW35" s="616"/>
      <c r="AX35" s="1699">
        <f>'1 System specification'!BR295</f>
        <v>0</v>
      </c>
      <c r="AY35" s="1699"/>
      <c r="AZ35" s="1699"/>
      <c r="BA35" s="1699"/>
      <c r="BB35" s="1699"/>
      <c r="BC35" s="1699"/>
      <c r="BD35" s="1699"/>
      <c r="BE35" s="1699"/>
      <c r="BF35" s="1699"/>
      <c r="BG35" s="1699"/>
      <c r="BI35" s="47"/>
    </row>
    <row r="36" spans="1:156" ht="17" customHeight="1" x14ac:dyDescent="0.15">
      <c r="C36" s="44"/>
      <c r="AF36" s="616" t="str">
        <f>'3 TEWI'!Z35</f>
        <v/>
      </c>
      <c r="AM36" s="71"/>
      <c r="AX36" s="616" t="str">
        <f>'3 TEWI'!AS35</f>
        <v/>
      </c>
      <c r="BE36" s="71"/>
      <c r="BI36" s="47"/>
    </row>
    <row r="37" spans="1:156" ht="17" customHeight="1" x14ac:dyDescent="0.15">
      <c r="C37" s="44"/>
      <c r="AF37" s="616" t="str">
        <f>'3 TEWI'!Z36</f>
        <v/>
      </c>
      <c r="AM37" s="71"/>
      <c r="AX37" s="616" t="str">
        <f>'3 TEWI'!AS36</f>
        <v/>
      </c>
      <c r="BE37" s="71"/>
      <c r="BI37" s="47"/>
    </row>
    <row r="38" spans="1:156" ht="17" customHeight="1" x14ac:dyDescent="0.15">
      <c r="C38" s="44"/>
      <c r="AM38" s="71"/>
      <c r="BE38" s="71"/>
      <c r="BI38" s="47"/>
    </row>
    <row r="39" spans="1:156" s="86" customFormat="1" ht="21" customHeight="1" x14ac:dyDescent="0.15">
      <c r="A39" s="779"/>
      <c r="C39" s="304"/>
      <c r="D39" s="401" t="str">
        <f>X!$C$95</f>
        <v>Energia</v>
      </c>
      <c r="E39" s="83"/>
      <c r="F39" s="83"/>
      <c r="G39" s="83"/>
      <c r="H39" s="84"/>
      <c r="I39" s="84"/>
      <c r="J39" s="85"/>
      <c r="K39" s="85"/>
      <c r="L39" s="85"/>
      <c r="M39" s="85"/>
      <c r="N39" s="85"/>
      <c r="O39" s="85"/>
      <c r="P39" s="85"/>
      <c r="Q39" s="85"/>
      <c r="R39" s="85"/>
      <c r="S39" s="85"/>
      <c r="T39" s="83"/>
      <c r="U39" s="85"/>
      <c r="V39" s="84"/>
      <c r="W39" s="84"/>
      <c r="X39" s="88"/>
      <c r="Y39" s="88"/>
      <c r="Z39" s="88"/>
      <c r="AA39" s="84"/>
      <c r="AB39" s="84"/>
      <c r="AC39" s="84"/>
      <c r="AD39" s="84"/>
      <c r="AE39" s="84"/>
      <c r="AF39" s="84"/>
      <c r="AG39" s="84"/>
      <c r="AH39" s="84"/>
      <c r="AI39" s="84"/>
      <c r="AJ39" s="84"/>
      <c r="AK39" s="84"/>
      <c r="AL39" s="84"/>
      <c r="AM39" s="84"/>
      <c r="AN39" s="85"/>
      <c r="AO39" s="85"/>
      <c r="AR39" s="87"/>
      <c r="AS39" s="84"/>
      <c r="AT39" s="84"/>
      <c r="AU39" s="84"/>
      <c r="AV39" s="84"/>
      <c r="AW39" s="84"/>
      <c r="AX39" s="84"/>
      <c r="AY39" s="84"/>
      <c r="AZ39" s="84"/>
      <c r="BA39" s="84"/>
      <c r="BB39" s="84"/>
      <c r="BC39" s="84"/>
      <c r="BD39" s="84"/>
      <c r="BE39" s="84"/>
      <c r="BF39" s="85"/>
      <c r="BG39" s="85"/>
      <c r="BH39" s="88"/>
      <c r="BI39" s="305"/>
      <c r="BJ39" s="88"/>
      <c r="BK39" s="779"/>
      <c r="BL39" s="779"/>
      <c r="BM39" s="779"/>
      <c r="BN39" s="779"/>
      <c r="BO39" s="779"/>
      <c r="BP39" s="779"/>
      <c r="BQ39" s="779"/>
      <c r="BR39" s="779"/>
      <c r="BS39" s="779"/>
      <c r="BT39" s="779"/>
      <c r="BU39" s="779"/>
      <c r="BV39" s="779"/>
      <c r="BW39" s="779"/>
      <c r="BX39" s="779"/>
      <c r="BY39" s="779"/>
      <c r="BZ39" s="779"/>
      <c r="CA39" s="779"/>
      <c r="CB39" s="779"/>
      <c r="CC39" s="779"/>
      <c r="CD39" s="779"/>
      <c r="CE39" s="779"/>
      <c r="CF39" s="779"/>
      <c r="CG39" s="779"/>
      <c r="CH39" s="779"/>
      <c r="CI39" s="779"/>
      <c r="CJ39" s="779"/>
      <c r="CK39" s="779"/>
      <c r="CL39" s="779"/>
      <c r="CM39" s="779"/>
      <c r="CN39" s="779"/>
      <c r="CO39" s="779"/>
      <c r="CP39" s="779"/>
      <c r="CQ39" s="779"/>
      <c r="CR39" s="779"/>
      <c r="CS39" s="779"/>
      <c r="CT39" s="779"/>
      <c r="CU39" s="779"/>
      <c r="CV39" s="779"/>
      <c r="CW39" s="779"/>
      <c r="CX39" s="779"/>
      <c r="CY39" s="779"/>
      <c r="CZ39" s="779"/>
      <c r="DA39" s="779"/>
      <c r="DB39" s="779"/>
      <c r="DC39" s="779"/>
      <c r="DD39" s="779"/>
      <c r="DE39" s="779"/>
      <c r="DF39" s="779"/>
      <c r="DG39" s="779"/>
      <c r="DH39" s="779"/>
      <c r="DI39" s="779"/>
      <c r="DJ39" s="779"/>
      <c r="DK39" s="779"/>
      <c r="DL39" s="779"/>
      <c r="DM39" s="779"/>
      <c r="DN39" s="779"/>
      <c r="DO39" s="779"/>
      <c r="DP39" s="779"/>
      <c r="DQ39" s="779"/>
      <c r="DR39" s="779"/>
      <c r="DS39" s="779"/>
      <c r="DT39" s="779"/>
      <c r="DU39" s="779"/>
      <c r="DV39" s="779"/>
      <c r="DW39" s="779"/>
      <c r="DX39" s="779"/>
      <c r="DY39" s="779"/>
      <c r="DZ39" s="779"/>
      <c r="EA39" s="779"/>
      <c r="EB39" s="779"/>
      <c r="EC39" s="779"/>
      <c r="ED39" s="779"/>
      <c r="EE39" s="779"/>
      <c r="EF39" s="779"/>
      <c r="EG39" s="779"/>
      <c r="EH39" s="779"/>
      <c r="EI39" s="779"/>
      <c r="EJ39" s="779"/>
      <c r="EK39" s="779"/>
      <c r="EL39" s="779"/>
      <c r="EM39" s="779"/>
      <c r="EN39" s="779"/>
      <c r="EO39" s="779"/>
      <c r="EP39" s="779"/>
      <c r="EQ39" s="779"/>
      <c r="ER39" s="779"/>
      <c r="ES39" s="779"/>
      <c r="ET39" s="779"/>
      <c r="EU39" s="779"/>
      <c r="EV39" s="779"/>
      <c r="EW39" s="779"/>
      <c r="EX39" s="779"/>
      <c r="EY39" s="779"/>
      <c r="EZ39" s="779"/>
    </row>
    <row r="40" spans="1:156" ht="25" customHeight="1" x14ac:dyDescent="0.15">
      <c r="C40" s="44"/>
      <c r="E40" s="391" t="str">
        <f>X!$C$137</f>
        <v>Fabbisogno energia di refrigerazione</v>
      </c>
      <c r="U40" t="s">
        <v>20</v>
      </c>
      <c r="AA40" s="1298" t="str">
        <f>IF('1 System specification'!AA288=0,"-",'1 System specification'!AA288)</f>
        <v>-</v>
      </c>
      <c r="AB40" s="1299"/>
      <c r="AC40" s="1299"/>
      <c r="AD40" s="1299"/>
      <c r="AS40" s="1298" t="str">
        <f>IF('1 System specification'!BR288=0,"-",'1 System specification'!BR288)</f>
        <v>-</v>
      </c>
      <c r="AT40" s="1299"/>
      <c r="AU40" s="1299"/>
      <c r="AV40" s="1299"/>
      <c r="BI40" s="47"/>
    </row>
    <row r="41" spans="1:156" s="27" customFormat="1" ht="18" customHeight="1" x14ac:dyDescent="0.15">
      <c r="A41" s="201"/>
      <c r="C41" s="48"/>
      <c r="F41" s="393" t="str">
        <f>X!C324</f>
        <v>Raffreddamento con la macchina refrigerante</v>
      </c>
      <c r="U41" s="27" t="s">
        <v>20</v>
      </c>
      <c r="AA41" s="1649" t="str">
        <f>IF('1 System specification'!AH288=0,"-",'1 System specification'!AH288)</f>
        <v>-</v>
      </c>
      <c r="AB41" s="1346"/>
      <c r="AC41" s="1346"/>
      <c r="AD41" s="1346"/>
      <c r="AS41" s="1649" t="str">
        <f>IF('1 System specification'!BX288=0,"-",'1 System specification'!BX288)</f>
        <v>-</v>
      </c>
      <c r="AT41" s="1346"/>
      <c r="AU41" s="1346"/>
      <c r="AV41" s="1346"/>
      <c r="BI41" s="50"/>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c r="EK41" s="201"/>
      <c r="EL41" s="201"/>
      <c r="EM41" s="201"/>
      <c r="EN41" s="201"/>
      <c r="EO41" s="201"/>
      <c r="EP41" s="201"/>
      <c r="EQ41" s="201"/>
      <c r="ER41" s="201"/>
      <c r="ES41" s="201"/>
      <c r="ET41" s="201"/>
      <c r="EU41" s="201"/>
      <c r="EV41" s="201"/>
      <c r="EW41" s="201"/>
      <c r="EX41" s="201"/>
      <c r="EY41" s="201"/>
      <c r="EZ41" s="201"/>
    </row>
    <row r="42" spans="1:156" s="27" customFormat="1" ht="18" customHeight="1" x14ac:dyDescent="0.15">
      <c r="A42" s="201"/>
      <c r="C42" s="48"/>
      <c r="F42" s="393" t="str">
        <f>X!C325</f>
        <v>Raffreddamento con il free-cooling</v>
      </c>
      <c r="U42" s="27" t="s">
        <v>20</v>
      </c>
      <c r="AA42" s="1649" t="str">
        <f>IF('1 System specification'!AO288=0,"-",'1 System specification'!AO288)</f>
        <v>-</v>
      </c>
      <c r="AB42" s="1346"/>
      <c r="AC42" s="1346"/>
      <c r="AD42" s="1346"/>
      <c r="AS42" s="1649" t="str">
        <f>IF('1 System specification'!CE288=0,"-",'1 System specification'!CE288)</f>
        <v>-</v>
      </c>
      <c r="AT42" s="1346"/>
      <c r="AU42" s="1346"/>
      <c r="AV42" s="1346"/>
      <c r="BI42" s="50"/>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row>
    <row r="43" spans="1:156" ht="16" customHeight="1" x14ac:dyDescent="0.15">
      <c r="C43" s="44"/>
      <c r="F43" s="391"/>
      <c r="AA43" s="175"/>
      <c r="AB43" s="70"/>
      <c r="AC43" s="70"/>
      <c r="AD43" s="70"/>
      <c r="AS43" s="175"/>
      <c r="AT43" s="70"/>
      <c r="AU43" s="70"/>
      <c r="AV43" s="70"/>
      <c r="BI43" s="47"/>
    </row>
    <row r="44" spans="1:156" s="27" customFormat="1" ht="19" customHeight="1" x14ac:dyDescent="0.15">
      <c r="A44" s="201"/>
      <c r="C44" s="48"/>
      <c r="E44" s="393" t="str">
        <f>X!$C$92</f>
        <v>Fabbisogno elettricità</v>
      </c>
      <c r="U44" s="27" t="s">
        <v>20</v>
      </c>
      <c r="AA44" s="1649" t="str">
        <f>IF('1 System specification'!AA267=0,"-",'1 System specification'!AA267)</f>
        <v>-</v>
      </c>
      <c r="AB44" s="1346"/>
      <c r="AC44" s="1346"/>
      <c r="AD44" s="1346"/>
      <c r="AS44" s="1649" t="str">
        <f>IF('1 System specification'!BR267=0,"-",'1 System specification'!BR267)</f>
        <v>-</v>
      </c>
      <c r="AT44" s="1346"/>
      <c r="AU44" s="1346"/>
      <c r="AV44" s="1346"/>
      <c r="BI44" s="50"/>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c r="EX44" s="201"/>
      <c r="EY44" s="201"/>
      <c r="EZ44" s="201"/>
    </row>
    <row r="45" spans="1:156" s="383" customFormat="1" ht="26" customHeight="1" x14ac:dyDescent="0.15">
      <c r="A45" s="646"/>
      <c r="C45" s="694"/>
      <c r="E45" s="695" t="str">
        <f>X!$C$77</f>
        <v>Fondamenti dei dati sulla domanda di elettricità</v>
      </c>
      <c r="AB45" s="309"/>
      <c r="AC45" s="309"/>
      <c r="AD45" s="309"/>
      <c r="AE45" s="309"/>
      <c r="AF45" s="1522" t="str">
        <f>'1 System specification'!AH267</f>
        <v>Calcolo con il tool del freddo</v>
      </c>
      <c r="AG45" s="1522"/>
      <c r="AH45" s="1522"/>
      <c r="AI45" s="1522"/>
      <c r="AJ45" s="1522"/>
      <c r="AK45" s="1522"/>
      <c r="AL45" s="1522"/>
      <c r="AM45" s="1522"/>
      <c r="AN45" s="1522"/>
      <c r="AO45" s="1522"/>
      <c r="AP45" s="309"/>
      <c r="AT45" s="438"/>
      <c r="AU45" s="438"/>
      <c r="AV45" s="438"/>
      <c r="AW45" s="438"/>
      <c r="AX45" s="1522" t="str">
        <f>'1 System specification'!BX267</f>
        <v>Calcolo con il tool del freddo</v>
      </c>
      <c r="AY45" s="1522"/>
      <c r="AZ45" s="1522"/>
      <c r="BA45" s="1522"/>
      <c r="BB45" s="1522"/>
      <c r="BC45" s="1522"/>
      <c r="BD45" s="1522"/>
      <c r="BE45" s="1522"/>
      <c r="BF45" s="1522"/>
      <c r="BG45" s="1522"/>
      <c r="BH45" s="697"/>
      <c r="BI45" s="696"/>
      <c r="BK45" s="646"/>
      <c r="BL45" s="646"/>
      <c r="BM45" s="646"/>
      <c r="BN45" s="646"/>
      <c r="BO45" s="646"/>
      <c r="BP45" s="646"/>
      <c r="BQ45" s="646"/>
      <c r="BR45" s="646"/>
      <c r="BS45" s="646"/>
      <c r="BT45" s="646"/>
      <c r="BU45" s="646"/>
      <c r="BV45" s="646"/>
      <c r="BW45" s="646"/>
      <c r="BX45" s="646"/>
      <c r="BY45" s="646"/>
      <c r="BZ45" s="646"/>
      <c r="CA45" s="646"/>
      <c r="CB45" s="646"/>
      <c r="CC45" s="646"/>
      <c r="CD45" s="646"/>
      <c r="CE45" s="646"/>
      <c r="CF45" s="646"/>
      <c r="CG45" s="646"/>
      <c r="CH45" s="646"/>
      <c r="CI45" s="646"/>
      <c r="CJ45" s="646"/>
      <c r="CK45" s="646"/>
      <c r="CL45" s="646"/>
      <c r="CM45" s="646"/>
      <c r="CN45" s="646"/>
      <c r="CO45" s="646"/>
      <c r="CP45" s="646"/>
      <c r="CQ45" s="646"/>
      <c r="CR45" s="646"/>
      <c r="CS45" s="646"/>
      <c r="CT45" s="646"/>
      <c r="CU45" s="646"/>
      <c r="CV45" s="646"/>
      <c r="CW45" s="646"/>
      <c r="CX45" s="646"/>
      <c r="CY45" s="646"/>
      <c r="CZ45" s="646"/>
      <c r="DA45" s="646"/>
      <c r="DB45" s="646"/>
      <c r="DC45" s="646"/>
      <c r="DD45" s="646"/>
      <c r="DE45" s="646"/>
      <c r="DF45" s="646"/>
      <c r="DG45" s="646"/>
      <c r="DH45" s="646"/>
      <c r="DI45" s="646"/>
      <c r="DJ45" s="646"/>
      <c r="DK45" s="646"/>
      <c r="DL45" s="646"/>
      <c r="DM45" s="646"/>
      <c r="DN45" s="646"/>
      <c r="DO45" s="646"/>
      <c r="DP45" s="646"/>
      <c r="DQ45" s="646"/>
      <c r="DR45" s="646"/>
      <c r="DS45" s="646"/>
      <c r="DT45" s="646"/>
      <c r="DU45" s="646"/>
      <c r="DV45" s="646"/>
      <c r="DW45" s="646"/>
      <c r="DX45" s="646"/>
      <c r="DY45" s="646"/>
      <c r="DZ45" s="646"/>
      <c r="EA45" s="646"/>
      <c r="EB45" s="646"/>
      <c r="EC45" s="646"/>
      <c r="ED45" s="646"/>
      <c r="EE45" s="646"/>
      <c r="EF45" s="646"/>
      <c r="EG45" s="646"/>
      <c r="EH45" s="646"/>
      <c r="EI45" s="646"/>
      <c r="EJ45" s="646"/>
      <c r="EK45" s="646"/>
      <c r="EL45" s="646"/>
      <c r="EM45" s="646"/>
      <c r="EN45" s="646"/>
      <c r="EO45" s="646"/>
      <c r="EP45" s="646"/>
      <c r="EQ45" s="646"/>
      <c r="ER45" s="646"/>
      <c r="ES45" s="646"/>
      <c r="ET45" s="646"/>
      <c r="EU45" s="646"/>
      <c r="EV45" s="646"/>
      <c r="EW45" s="646"/>
      <c r="EX45" s="646"/>
      <c r="EY45" s="646"/>
      <c r="EZ45" s="646"/>
    </row>
    <row r="46" spans="1:156" ht="9" customHeight="1" x14ac:dyDescent="0.15">
      <c r="C46" s="44"/>
      <c r="E46" s="391"/>
      <c r="AA46" s="175"/>
      <c r="AB46" s="70"/>
      <c r="AC46" s="70"/>
      <c r="AD46" s="70"/>
      <c r="AS46" s="175"/>
      <c r="AT46" s="70"/>
      <c r="AU46" s="70"/>
      <c r="AV46" s="70"/>
      <c r="BI46" s="47"/>
    </row>
    <row r="47" spans="1:156" ht="16" customHeight="1" x14ac:dyDescent="0.15">
      <c r="C47" s="44"/>
      <c r="E47" s="391" t="str">
        <f>X!C331</f>
        <v>Calore utilizzato</v>
      </c>
      <c r="U47" t="s">
        <v>20</v>
      </c>
      <c r="AA47" s="1298">
        <f>'1 System specification'!AA302</f>
        <v>0</v>
      </c>
      <c r="AB47" s="1299"/>
      <c r="AC47" s="1299"/>
      <c r="AD47" s="1299"/>
      <c r="AS47" s="1298">
        <f>'1 System specification'!BR302</f>
        <v>0</v>
      </c>
      <c r="AT47" s="1299"/>
      <c r="AU47" s="1299"/>
      <c r="AV47" s="1299"/>
      <c r="BI47" s="47"/>
    </row>
    <row r="48" spans="1:156" s="168" customFormat="1" ht="32" customHeight="1" x14ac:dyDescent="0.15">
      <c r="A48" s="782"/>
      <c r="C48" s="307"/>
      <c r="F48" s="1697" t="str">
        <f>X!C388</f>
        <v>Il recupero del calore sostituisce il calore di...</v>
      </c>
      <c r="G48" s="1697"/>
      <c r="H48" s="1697"/>
      <c r="I48" s="1697"/>
      <c r="J48" s="1697"/>
      <c r="K48" s="1697"/>
      <c r="L48" s="1697"/>
      <c r="M48" s="1697"/>
      <c r="N48" s="1697"/>
      <c r="O48" s="1697"/>
      <c r="P48" s="1697"/>
      <c r="Q48" s="1697"/>
      <c r="R48" s="1697"/>
      <c r="S48" s="1697"/>
      <c r="Z48" s="775">
        <f>'2A Electricity regular'!AB114</f>
        <v>0</v>
      </c>
      <c r="AB48" s="776"/>
      <c r="AC48" s="776"/>
      <c r="AD48" s="776"/>
      <c r="AE48" s="776"/>
      <c r="AF48" s="1717" t="str">
        <f>IF(AA47&gt;1,IF('3 TEWI'!Z52="",X!C470,'3 TEWI'!Z52),"")</f>
        <v/>
      </c>
      <c r="AG48" s="1717"/>
      <c r="AH48" s="1717"/>
      <c r="AI48" s="1717"/>
      <c r="AJ48" s="1717"/>
      <c r="AK48" s="1717"/>
      <c r="AL48" s="1717"/>
      <c r="AM48" s="1717"/>
      <c r="AN48" s="1717"/>
      <c r="AO48" s="1717"/>
      <c r="AT48" s="776"/>
      <c r="AU48" s="776"/>
      <c r="AV48" s="776"/>
      <c r="AW48" s="776"/>
      <c r="AX48" s="1717" t="str">
        <f>IF(AS47&gt;1,IF('3 TEWI'!AS52="",X!C470,'3 TEWI'!AS52),"")</f>
        <v/>
      </c>
      <c r="AY48" s="1717"/>
      <c r="AZ48" s="1717"/>
      <c r="BA48" s="1717"/>
      <c r="BB48" s="1717"/>
      <c r="BC48" s="1717"/>
      <c r="BD48" s="1717"/>
      <c r="BE48" s="1717"/>
      <c r="BF48" s="1717"/>
      <c r="BG48" s="1717"/>
      <c r="BI48" s="310"/>
      <c r="BK48" s="782"/>
      <c r="BL48" s="782"/>
      <c r="BM48" s="782"/>
      <c r="BN48" s="782"/>
      <c r="BO48" s="783">
        <f>BO72</f>
        <v>0</v>
      </c>
      <c r="BP48" s="782"/>
      <c r="BQ48" s="782"/>
      <c r="BR48" s="782" t="s">
        <v>993</v>
      </c>
      <c r="BS48" s="782"/>
      <c r="BT48" s="782"/>
      <c r="BU48" s="782"/>
      <c r="BV48" s="782"/>
      <c r="BW48" s="782"/>
      <c r="BX48" s="782"/>
      <c r="BY48" s="782"/>
      <c r="BZ48" s="782"/>
      <c r="CA48" s="782"/>
      <c r="CB48" s="782"/>
      <c r="CC48" s="782"/>
      <c r="CD48" s="782"/>
      <c r="CE48" s="782"/>
      <c r="CF48" s="782"/>
      <c r="CG48" s="782"/>
      <c r="CH48" s="782"/>
      <c r="CI48" s="782"/>
      <c r="CJ48" s="782"/>
      <c r="CK48" s="782"/>
      <c r="CL48" s="782"/>
      <c r="CM48" s="782"/>
      <c r="CN48" s="782"/>
      <c r="CO48" s="782"/>
      <c r="CP48" s="782"/>
      <c r="CQ48" s="782"/>
      <c r="CR48" s="782"/>
      <c r="CS48" s="782"/>
      <c r="CT48" s="782"/>
      <c r="CU48" s="782"/>
      <c r="CV48" s="782"/>
      <c r="CW48" s="782"/>
      <c r="CX48" s="782"/>
      <c r="CY48" s="782"/>
      <c r="CZ48" s="782"/>
      <c r="DA48" s="782"/>
      <c r="DB48" s="782"/>
      <c r="DC48" s="782"/>
      <c r="DD48" s="782"/>
      <c r="DE48" s="782"/>
      <c r="DF48" s="782"/>
      <c r="DG48" s="782"/>
      <c r="DH48" s="782"/>
      <c r="DI48" s="782"/>
      <c r="DJ48" s="782"/>
      <c r="DK48" s="782"/>
      <c r="DL48" s="782"/>
      <c r="DM48" s="782"/>
      <c r="DN48" s="782"/>
      <c r="DO48" s="782"/>
      <c r="DP48" s="782"/>
      <c r="DQ48" s="782"/>
      <c r="DR48" s="782"/>
      <c r="DS48" s="782"/>
      <c r="DT48" s="782"/>
      <c r="DU48" s="782"/>
      <c r="DV48" s="782"/>
      <c r="DW48" s="782"/>
      <c r="DX48" s="782"/>
      <c r="DY48" s="782"/>
      <c r="DZ48" s="782"/>
      <c r="EA48" s="782"/>
      <c r="EB48" s="782"/>
      <c r="EC48" s="782"/>
      <c r="ED48" s="782"/>
      <c r="EE48" s="782"/>
      <c r="EF48" s="782"/>
      <c r="EG48" s="782"/>
      <c r="EH48" s="782"/>
      <c r="EI48" s="782"/>
      <c r="EJ48" s="782"/>
      <c r="EK48" s="782"/>
      <c r="EL48" s="782"/>
      <c r="EM48" s="782"/>
      <c r="EN48" s="782"/>
      <c r="EO48" s="782"/>
      <c r="EP48" s="782"/>
      <c r="EQ48" s="782"/>
      <c r="ER48" s="782"/>
      <c r="ES48" s="782"/>
      <c r="ET48" s="782"/>
      <c r="EU48" s="782"/>
      <c r="EV48" s="782"/>
      <c r="EW48" s="782"/>
      <c r="EX48" s="782"/>
      <c r="EY48" s="782"/>
      <c r="EZ48" s="782"/>
    </row>
    <row r="49" spans="1:156" ht="10" customHeight="1" x14ac:dyDescent="0.15">
      <c r="C49" s="44"/>
      <c r="E49" s="391"/>
      <c r="AA49" s="175"/>
      <c r="AB49" s="70"/>
      <c r="AC49" s="70"/>
      <c r="AD49" s="70"/>
      <c r="AS49" s="175"/>
      <c r="AT49" s="70"/>
      <c r="AU49" s="70"/>
      <c r="AV49" s="70"/>
      <c r="BI49" s="47"/>
    </row>
    <row r="50" spans="1:156" ht="10" customHeight="1" x14ac:dyDescent="0.15">
      <c r="C50" s="44"/>
      <c r="E50" s="391" t="str">
        <f>X!C387</f>
        <v>Efficienza energetica</v>
      </c>
      <c r="AA50" s="175"/>
      <c r="AB50" s="70"/>
      <c r="AC50" s="70"/>
      <c r="AD50" s="70"/>
      <c r="AS50" s="175"/>
      <c r="AT50" s="70"/>
      <c r="AU50" s="70"/>
      <c r="AV50" s="70"/>
      <c r="BI50" s="47"/>
    </row>
    <row r="51" spans="1:156" ht="16" customHeight="1" x14ac:dyDescent="0.15">
      <c r="C51" s="44"/>
      <c r="E51" s="409"/>
      <c r="F51" t="str">
        <f>X!C328</f>
        <v>Indice di efficienza energetica (freddo)</v>
      </c>
      <c r="U51" t="s">
        <v>15</v>
      </c>
      <c r="AA51" s="1302" t="str">
        <f>IF('1 System specification'!AA281=0,"-",'1 System specification'!AA281)</f>
        <v>-</v>
      </c>
      <c r="AB51" s="1302"/>
      <c r="AC51" s="1302"/>
      <c r="AD51" s="1302"/>
      <c r="AE51" s="171"/>
      <c r="AS51" s="1302" t="str">
        <f>IF('1 System specification'!BR281=0,"-",'1 System specification'!BR281)</f>
        <v>-</v>
      </c>
      <c r="AT51" s="1302"/>
      <c r="AU51" s="1302"/>
      <c r="AV51" s="1302"/>
      <c r="AW51" s="171"/>
      <c r="BI51" s="47"/>
    </row>
    <row r="52" spans="1:156" ht="16" customHeight="1" x14ac:dyDescent="0.15">
      <c r="C52" s="44"/>
      <c r="E52" s="409"/>
      <c r="F52" t="str">
        <f>X!C332</f>
        <v>Indice di efficienza energetica (calore)</v>
      </c>
      <c r="U52" t="s">
        <v>15</v>
      </c>
      <c r="AA52" s="1302" t="str">
        <f>IF('1 System specification'!AH281=0,"-",'1 System specification'!AH281)</f>
        <v>--</v>
      </c>
      <c r="AB52" s="1302"/>
      <c r="AC52" s="1302"/>
      <c r="AD52" s="1302"/>
      <c r="AE52" s="171"/>
      <c r="AS52" s="1302" t="str">
        <f>IF('1 System specification'!BY281=0,"-",'1 System specification'!BY281)</f>
        <v>--</v>
      </c>
      <c r="AT52" s="1302"/>
      <c r="AU52" s="1302"/>
      <c r="AV52" s="1302"/>
      <c r="AW52" s="171"/>
      <c r="BI52" s="47"/>
    </row>
    <row r="53" spans="1:156" ht="16" customHeight="1" x14ac:dyDescent="0.15">
      <c r="C53" s="44"/>
      <c r="E53" s="409"/>
      <c r="F53" t="str">
        <f>X!C337</f>
        <v>Indice di efficienza energetica (calore + freddo)</v>
      </c>
      <c r="U53" t="s">
        <v>15</v>
      </c>
      <c r="AA53" s="1302" t="str">
        <f>IF('1 System specification'!AO281=0,"-",'1 System specification'!AO281)</f>
        <v>-</v>
      </c>
      <c r="AB53" s="1302"/>
      <c r="AC53" s="1302"/>
      <c r="AD53" s="1302"/>
      <c r="AE53" s="171"/>
      <c r="AS53" s="1302" t="str">
        <f>IF('1 System specification'!CF281=0,"-",'1 System specification'!CF281)</f>
        <v>-</v>
      </c>
      <c r="AT53" s="1302"/>
      <c r="AU53" s="1302"/>
      <c r="AV53" s="1302"/>
      <c r="AW53" s="171"/>
      <c r="BI53" s="47"/>
    </row>
    <row r="54" spans="1:156" ht="7" customHeight="1" x14ac:dyDescent="0.15">
      <c r="C54" s="44"/>
      <c r="AA54" s="306"/>
      <c r="AB54" s="306"/>
      <c r="AC54" s="306"/>
      <c r="AD54" s="306"/>
      <c r="AE54" s="171"/>
      <c r="AS54" s="306"/>
      <c r="AT54" s="306"/>
      <c r="AU54" s="306"/>
      <c r="AV54" s="306"/>
      <c r="AW54" s="171"/>
      <c r="BI54" s="47"/>
    </row>
    <row r="55" spans="1:156" ht="7" customHeight="1" x14ac:dyDescent="0.15">
      <c r="C55" s="44"/>
      <c r="AA55" s="306"/>
      <c r="AB55" s="306"/>
      <c r="AC55" s="306"/>
      <c r="AD55" s="306"/>
      <c r="AE55" s="171"/>
      <c r="AS55" s="306"/>
      <c r="AT55" s="306"/>
      <c r="AU55" s="306"/>
      <c r="AV55" s="306"/>
      <c r="AW55" s="171"/>
      <c r="BI55" s="47"/>
    </row>
    <row r="56" spans="1:156" s="168" customFormat="1" ht="14" customHeight="1" x14ac:dyDescent="0.15">
      <c r="A56" s="782"/>
      <c r="C56" s="307"/>
      <c r="E56" s="430" t="str">
        <f>X!$C$43</f>
        <v>Osservazioni</v>
      </c>
      <c r="F56" s="308"/>
      <c r="G56" s="308"/>
      <c r="H56" s="308"/>
      <c r="I56" s="308"/>
      <c r="J56" s="308"/>
      <c r="K56" s="308"/>
      <c r="L56" s="308"/>
      <c r="M56" s="308"/>
      <c r="N56" s="308"/>
      <c r="O56" s="308"/>
      <c r="P56" s="308"/>
      <c r="Q56" s="308"/>
      <c r="R56" s="308"/>
      <c r="S56" s="308"/>
      <c r="T56" s="308"/>
      <c r="U56" s="308"/>
      <c r="V56" s="308"/>
      <c r="W56" s="308"/>
      <c r="AA56" s="1710" t="str">
        <f>'1 System specification'!AU267</f>
        <v/>
      </c>
      <c r="AB56" s="1710"/>
      <c r="AC56" s="1710"/>
      <c r="AD56" s="1710"/>
      <c r="AE56" s="1710"/>
      <c r="AF56" s="1710"/>
      <c r="AG56" s="1710"/>
      <c r="AH56" s="1710"/>
      <c r="AI56" s="1710"/>
      <c r="AJ56" s="1710"/>
      <c r="AK56" s="1710"/>
      <c r="AL56" s="1710"/>
      <c r="AM56" s="1710"/>
      <c r="AN56" s="1710"/>
      <c r="AO56" s="1710"/>
      <c r="AP56" s="309"/>
      <c r="AS56" s="1718" t="str">
        <f>'1 System specification'!CF267</f>
        <v/>
      </c>
      <c r="AT56" s="1718"/>
      <c r="AU56" s="1718"/>
      <c r="AV56" s="1718"/>
      <c r="AW56" s="1718"/>
      <c r="AX56" s="1718"/>
      <c r="AY56" s="1718"/>
      <c r="AZ56" s="1718"/>
      <c r="BA56" s="1718"/>
      <c r="BB56" s="1718"/>
      <c r="BC56" s="1718"/>
      <c r="BD56" s="1718"/>
      <c r="BE56" s="1718"/>
      <c r="BF56" s="1718"/>
      <c r="BG56" s="1718"/>
      <c r="BI56" s="310"/>
      <c r="BK56" s="782"/>
      <c r="BL56" s="782"/>
      <c r="BM56" s="782"/>
      <c r="BN56" s="782"/>
      <c r="BO56" s="782"/>
      <c r="BP56" s="782"/>
      <c r="BQ56" s="782"/>
      <c r="BR56" s="782"/>
      <c r="BS56" s="782"/>
      <c r="BT56" s="782"/>
      <c r="BU56" s="782"/>
      <c r="BV56" s="782"/>
      <c r="BW56" s="782"/>
      <c r="BX56" s="782"/>
      <c r="BY56" s="782"/>
      <c r="BZ56" s="782"/>
      <c r="CA56" s="782"/>
      <c r="CB56" s="782"/>
      <c r="CC56" s="782"/>
      <c r="CD56" s="782"/>
      <c r="CE56" s="782"/>
      <c r="CF56" s="782"/>
      <c r="CG56" s="782"/>
      <c r="CH56" s="782"/>
      <c r="CI56" s="782"/>
      <c r="CJ56" s="782"/>
      <c r="CK56" s="782"/>
      <c r="CL56" s="782"/>
      <c r="CM56" s="782"/>
      <c r="CN56" s="782"/>
      <c r="CO56" s="782"/>
      <c r="CP56" s="782"/>
      <c r="CQ56" s="782"/>
      <c r="CR56" s="782"/>
      <c r="CS56" s="782"/>
      <c r="CT56" s="782"/>
      <c r="CU56" s="782"/>
      <c r="CV56" s="782"/>
      <c r="CW56" s="782"/>
      <c r="CX56" s="782"/>
      <c r="CY56" s="782"/>
      <c r="CZ56" s="782"/>
      <c r="DA56" s="782"/>
      <c r="DB56" s="782"/>
      <c r="DC56" s="782"/>
      <c r="DD56" s="782"/>
      <c r="DE56" s="782"/>
      <c r="DF56" s="782"/>
      <c r="DG56" s="782"/>
      <c r="DH56" s="782"/>
      <c r="DI56" s="782"/>
      <c r="DJ56" s="782"/>
      <c r="DK56" s="782"/>
      <c r="DL56" s="782"/>
      <c r="DM56" s="782"/>
      <c r="DN56" s="782"/>
      <c r="DO56" s="782"/>
      <c r="DP56" s="782"/>
      <c r="DQ56" s="782"/>
      <c r="DR56" s="782"/>
      <c r="DS56" s="782"/>
      <c r="DT56" s="782"/>
      <c r="DU56" s="782"/>
      <c r="DV56" s="782"/>
      <c r="DW56" s="782"/>
      <c r="DX56" s="782"/>
      <c r="DY56" s="782"/>
      <c r="DZ56" s="782"/>
      <c r="EA56" s="782"/>
      <c r="EB56" s="782"/>
      <c r="EC56" s="782"/>
      <c r="ED56" s="782"/>
      <c r="EE56" s="782"/>
      <c r="EF56" s="782"/>
      <c r="EG56" s="782"/>
      <c r="EH56" s="782"/>
      <c r="EI56" s="782"/>
      <c r="EJ56" s="782"/>
      <c r="EK56" s="782"/>
      <c r="EL56" s="782"/>
      <c r="EM56" s="782"/>
      <c r="EN56" s="782"/>
      <c r="EO56" s="782"/>
      <c r="EP56" s="782"/>
      <c r="EQ56" s="782"/>
      <c r="ER56" s="782"/>
      <c r="ES56" s="782"/>
      <c r="ET56" s="782"/>
      <c r="EU56" s="782"/>
      <c r="EV56" s="782"/>
      <c r="EW56" s="782"/>
      <c r="EX56" s="782"/>
      <c r="EY56" s="782"/>
      <c r="EZ56" s="782"/>
    </row>
    <row r="57" spans="1:156" x14ac:dyDescent="0.15">
      <c r="C57" s="44"/>
      <c r="BI57" s="47"/>
    </row>
    <row r="58" spans="1:156" x14ac:dyDescent="0.15">
      <c r="C58" s="44"/>
      <c r="BI58" s="47"/>
    </row>
    <row r="59" spans="1:156" s="86" customFormat="1" ht="21" customHeight="1" x14ac:dyDescent="0.15">
      <c r="A59" s="779"/>
      <c r="C59" s="304"/>
      <c r="D59" s="401" t="str">
        <f>X!$C$152</f>
        <v>Carico rilevante per il clima (TEWI)</v>
      </c>
      <c r="E59" s="83"/>
      <c r="F59" s="83"/>
      <c r="G59" s="83"/>
      <c r="H59" s="84"/>
      <c r="I59" s="84"/>
      <c r="J59" s="85"/>
      <c r="K59" s="85"/>
      <c r="L59" s="85"/>
      <c r="M59" s="85"/>
      <c r="N59" s="85"/>
      <c r="O59" s="85"/>
      <c r="P59" s="85"/>
      <c r="Q59" s="85"/>
      <c r="R59" s="85"/>
      <c r="S59" s="85"/>
      <c r="T59" s="83"/>
      <c r="U59" s="85"/>
      <c r="V59" s="84"/>
      <c r="W59" s="84"/>
      <c r="X59" s="88"/>
      <c r="Y59" s="88"/>
      <c r="Z59" s="88"/>
      <c r="AA59" s="84"/>
      <c r="AB59" s="84"/>
      <c r="AC59" s="84"/>
      <c r="AD59" s="84"/>
      <c r="AE59" s="84"/>
      <c r="AF59" s="84"/>
      <c r="AG59" s="84"/>
      <c r="AH59" s="84"/>
      <c r="AI59" s="84"/>
      <c r="AJ59" s="84"/>
      <c r="AK59" s="84"/>
      <c r="AL59" s="84"/>
      <c r="AM59" s="84"/>
      <c r="AN59" s="85"/>
      <c r="AO59" s="85"/>
      <c r="AR59" s="87"/>
      <c r="AS59" s="83"/>
      <c r="AT59" s="84"/>
      <c r="AU59" s="84"/>
      <c r="AV59" s="84"/>
      <c r="AW59" s="84"/>
      <c r="AX59" s="84"/>
      <c r="AY59" s="84"/>
      <c r="AZ59" s="84"/>
      <c r="BA59" s="84"/>
      <c r="BB59" s="84"/>
      <c r="BC59" s="84"/>
      <c r="BD59" s="84"/>
      <c r="BE59" s="84"/>
      <c r="BF59" s="84"/>
      <c r="BG59" s="84"/>
      <c r="BH59" s="88"/>
      <c r="BI59" s="305"/>
      <c r="BJ59" s="88"/>
      <c r="BK59" s="77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779"/>
      <c r="ED59" s="779"/>
      <c r="EE59" s="779"/>
      <c r="EF59" s="779"/>
      <c r="EG59" s="779"/>
      <c r="EH59" s="779"/>
      <c r="EI59" s="779"/>
      <c r="EJ59" s="779"/>
      <c r="EK59" s="779"/>
      <c r="EL59" s="779"/>
      <c r="EM59" s="779"/>
      <c r="EN59" s="779"/>
      <c r="EO59" s="779"/>
      <c r="EP59" s="779"/>
      <c r="EQ59" s="779"/>
      <c r="ER59" s="779"/>
      <c r="ES59" s="779"/>
      <c r="ET59" s="779"/>
      <c r="EU59" s="779"/>
      <c r="EV59" s="779"/>
      <c r="EW59" s="779"/>
      <c r="EX59" s="779"/>
      <c r="EY59" s="779"/>
      <c r="EZ59" s="779"/>
    </row>
    <row r="60" spans="1:156" ht="27" customHeight="1" x14ac:dyDescent="0.15">
      <c r="C60" s="44"/>
      <c r="E60" s="409" t="str">
        <f>X!$C$145</f>
        <v>Refrigerante</v>
      </c>
      <c r="U60" t="s">
        <v>15</v>
      </c>
      <c r="AF60" s="1701" t="str">
        <f>IF('3 TEWI'!Z33=0,"",'3 TEWI'!Z33)</f>
        <v/>
      </c>
      <c r="AG60" s="1701"/>
      <c r="AH60" s="1701"/>
      <c r="AI60" s="1701"/>
      <c r="AJ60" s="1701"/>
      <c r="AK60" s="1701"/>
      <c r="AL60" s="1701"/>
      <c r="AM60" s="1701"/>
      <c r="AN60" s="1701"/>
      <c r="AO60" s="1701"/>
      <c r="AP60" s="161"/>
      <c r="AX60" s="1698" t="str">
        <f>IF('3 TEWI'!AS33=0,"",'3 TEWI'!AS33)</f>
        <v/>
      </c>
      <c r="AY60" s="1698"/>
      <c r="AZ60" s="1698"/>
      <c r="BA60" s="1698"/>
      <c r="BB60" s="1698"/>
      <c r="BC60" s="1698"/>
      <c r="BD60" s="1698"/>
      <c r="BE60" s="1698"/>
      <c r="BF60" s="1698"/>
      <c r="BG60" s="1698"/>
      <c r="BI60" s="47"/>
    </row>
    <row r="61" spans="1:156" s="27" customFormat="1" ht="17" customHeight="1" x14ac:dyDescent="0.15">
      <c r="A61" s="201"/>
      <c r="C61" s="48"/>
      <c r="E61" s="416" t="str">
        <f>'3 TEWI'!D38</f>
        <v>Carica di riemplemento dell'impianto</v>
      </c>
      <c r="U61" s="27" t="str">
        <f>'3 TEWI'!S38</f>
        <v>kg</v>
      </c>
      <c r="AA61" s="1298">
        <f>'3 TEWI'!Z38</f>
        <v>0</v>
      </c>
      <c r="AB61" s="1299"/>
      <c r="AC61" s="1299"/>
      <c r="AD61" s="1299"/>
      <c r="AE61" s="161"/>
      <c r="AF61" s="161"/>
      <c r="AG61" s="161"/>
      <c r="AH61" s="161"/>
      <c r="AI61" s="161"/>
      <c r="AJ61" s="161"/>
      <c r="AK61" s="161"/>
      <c r="AL61" s="161"/>
      <c r="AM61" s="161"/>
      <c r="AN61" s="161"/>
      <c r="AO61" s="161"/>
      <c r="AP61" s="161"/>
      <c r="AS61" s="1298">
        <f>'3 TEWI'!AS38</f>
        <v>0</v>
      </c>
      <c r="AT61" s="1299"/>
      <c r="AU61" s="1299"/>
      <c r="AV61" s="1299"/>
      <c r="AW61" s="161"/>
      <c r="AX61" s="161"/>
      <c r="AY61" s="161"/>
      <c r="AZ61" s="161"/>
      <c r="BA61" s="161"/>
      <c r="BB61" s="161"/>
      <c r="BC61" s="161"/>
      <c r="BD61" s="161"/>
      <c r="BE61" s="161"/>
      <c r="BF61" s="161"/>
      <c r="BG61" s="161"/>
      <c r="BI61" s="50"/>
      <c r="BK61" s="201"/>
      <c r="BL61" s="201"/>
      <c r="BM61" s="201"/>
      <c r="BN61" s="201"/>
      <c r="BO61" s="201"/>
      <c r="BP61" s="201"/>
      <c r="BQ61" s="201"/>
      <c r="BR61" s="201"/>
      <c r="BS61" s="201"/>
      <c r="BT61" s="201"/>
      <c r="BU61" s="201"/>
      <c r="BV61" s="201"/>
      <c r="BW61" s="201"/>
      <c r="BX61" s="201"/>
      <c r="BY61" s="201"/>
      <c r="BZ61" s="201"/>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c r="EK61" s="201"/>
      <c r="EL61" s="201"/>
      <c r="EM61" s="201"/>
      <c r="EN61" s="201"/>
      <c r="EO61" s="201"/>
      <c r="EP61" s="201"/>
      <c r="EQ61" s="201"/>
      <c r="ER61" s="201"/>
      <c r="ES61" s="201"/>
      <c r="ET61" s="201"/>
      <c r="EU61" s="201"/>
      <c r="EV61" s="201"/>
      <c r="EW61" s="201"/>
      <c r="EX61" s="201"/>
      <c r="EY61" s="201"/>
      <c r="EZ61" s="201"/>
    </row>
    <row r="62" spans="1:156" s="383" customFormat="1" ht="28" customHeight="1" x14ac:dyDescent="0.15">
      <c r="A62" s="646"/>
      <c r="C62" s="694"/>
      <c r="E62" s="695" t="str">
        <f>X!$C$218</f>
        <v>Mix energetico</v>
      </c>
      <c r="U62" s="383" t="s">
        <v>15</v>
      </c>
      <c r="AF62" s="1222" t="str">
        <f>IF('3 TEWI'!Z41=0,"",'3 TEWI'!Z41)</f>
        <v/>
      </c>
      <c r="AG62" s="1222"/>
      <c r="AH62" s="1222"/>
      <c r="AI62" s="1222"/>
      <c r="AJ62" s="1222"/>
      <c r="AK62" s="1222"/>
      <c r="AL62" s="1222"/>
      <c r="AM62" s="1222"/>
      <c r="AN62" s="1222"/>
      <c r="AO62" s="1222"/>
      <c r="AT62" s="168"/>
      <c r="AU62" s="168"/>
      <c r="AV62" s="168"/>
      <c r="AW62" s="168"/>
      <c r="AX62" s="1222" t="str">
        <f>IF('3 TEWI'!AS41=0,"",'3 TEWI'!AS41)</f>
        <v/>
      </c>
      <c r="AY62" s="1222"/>
      <c r="AZ62" s="1222"/>
      <c r="BA62" s="1222"/>
      <c r="BB62" s="1222"/>
      <c r="BC62" s="1222"/>
      <c r="BD62" s="1222"/>
      <c r="BE62" s="1222"/>
      <c r="BF62" s="1222"/>
      <c r="BG62" s="1222"/>
      <c r="BH62" s="619"/>
      <c r="BI62" s="696"/>
      <c r="BK62" s="646"/>
      <c r="BL62" s="646"/>
      <c r="BM62" s="646"/>
      <c r="BN62" s="646"/>
      <c r="BO62" s="646"/>
      <c r="BP62" s="646"/>
      <c r="BQ62" s="646"/>
      <c r="BR62" s="646"/>
      <c r="BS62" s="646"/>
      <c r="BT62" s="646"/>
      <c r="BU62" s="646"/>
      <c r="BV62" s="646"/>
      <c r="BW62" s="646"/>
      <c r="BX62" s="646"/>
      <c r="BY62" s="646"/>
      <c r="BZ62" s="646"/>
      <c r="CA62" s="646"/>
      <c r="CB62" s="646"/>
      <c r="CC62" s="646"/>
      <c r="CD62" s="646"/>
      <c r="CE62" s="646"/>
      <c r="CF62" s="646"/>
      <c r="CG62" s="646"/>
      <c r="CH62" s="646"/>
      <c r="CI62" s="646"/>
      <c r="CJ62" s="646"/>
      <c r="CK62" s="646"/>
      <c r="CL62" s="646"/>
      <c r="CM62" s="646"/>
      <c r="CN62" s="646"/>
      <c r="CO62" s="646"/>
      <c r="CP62" s="646"/>
      <c r="CQ62" s="646"/>
      <c r="CR62" s="646"/>
      <c r="CS62" s="646"/>
      <c r="CT62" s="646"/>
      <c r="CU62" s="646"/>
      <c r="CV62" s="646"/>
      <c r="CW62" s="646"/>
      <c r="CX62" s="646"/>
      <c r="CY62" s="646"/>
      <c r="CZ62" s="646"/>
      <c r="DA62" s="646"/>
      <c r="DB62" s="646"/>
      <c r="DC62" s="646"/>
      <c r="DD62" s="646"/>
      <c r="DE62" s="646"/>
      <c r="DF62" s="646"/>
      <c r="DG62" s="646"/>
      <c r="DH62" s="646"/>
      <c r="DI62" s="646"/>
      <c r="DJ62" s="646"/>
      <c r="DK62" s="646"/>
      <c r="DL62" s="646"/>
      <c r="DM62" s="646"/>
      <c r="DN62" s="646"/>
      <c r="DO62" s="646"/>
      <c r="DP62" s="646"/>
      <c r="DQ62" s="646"/>
      <c r="DR62" s="646"/>
      <c r="DS62" s="646"/>
      <c r="DT62" s="646"/>
      <c r="DU62" s="646"/>
      <c r="DV62" s="646"/>
      <c r="DW62" s="646"/>
      <c r="DX62" s="646"/>
      <c r="DY62" s="646"/>
      <c r="DZ62" s="646"/>
      <c r="EA62" s="646"/>
      <c r="EB62" s="646"/>
      <c r="EC62" s="646"/>
      <c r="ED62" s="646"/>
      <c r="EE62" s="646"/>
      <c r="EF62" s="646"/>
      <c r="EG62" s="646"/>
      <c r="EH62" s="646"/>
      <c r="EI62" s="646"/>
      <c r="EJ62" s="646"/>
      <c r="EK62" s="646"/>
      <c r="EL62" s="646"/>
      <c r="EM62" s="646"/>
      <c r="EN62" s="646"/>
      <c r="EO62" s="646"/>
      <c r="EP62" s="646"/>
      <c r="EQ62" s="646"/>
      <c r="ER62" s="646"/>
      <c r="ES62" s="646"/>
      <c r="ET62" s="646"/>
      <c r="EU62" s="646"/>
      <c r="EV62" s="646"/>
      <c r="EW62" s="646"/>
      <c r="EX62" s="646"/>
      <c r="EY62" s="646"/>
      <c r="EZ62" s="646"/>
    </row>
    <row r="63" spans="1:156" s="27" customFormat="1" ht="17" customHeight="1" x14ac:dyDescent="0.15">
      <c r="A63" s="201"/>
      <c r="C63" s="48"/>
      <c r="E63" s="416" t="str">
        <f>X!$C$167</f>
        <v>Durata di vita dell'impianto</v>
      </c>
      <c r="S63" s="416"/>
      <c r="U63" s="416" t="str">
        <f>X!$C$131</f>
        <v>Anni</v>
      </c>
      <c r="AA63" s="1298" t="str">
        <f>IF('3 TEWI'!AA80=0,"",'3 TEWI'!AA80)</f>
        <v/>
      </c>
      <c r="AB63" s="1299"/>
      <c r="AC63" s="1299"/>
      <c r="AD63" s="1299"/>
      <c r="AE63" s="259"/>
      <c r="AF63" s="259"/>
      <c r="AG63" s="259"/>
      <c r="AH63" s="259"/>
      <c r="AI63" s="259"/>
      <c r="AJ63" s="259"/>
      <c r="AK63" s="259"/>
      <c r="AM63" s="93"/>
      <c r="AS63" s="1298" t="str">
        <f>IF('3 TEWI'!AT80=0,"",'3 TEWI'!AT80)</f>
        <v/>
      </c>
      <c r="AT63" s="1299"/>
      <c r="AU63" s="1299"/>
      <c r="AV63" s="1299"/>
      <c r="AW63" s="259"/>
      <c r="AX63" s="259"/>
      <c r="AY63" s="259"/>
      <c r="AZ63" s="259"/>
      <c r="BA63" s="259"/>
      <c r="BB63" s="259"/>
      <c r="BC63" s="259"/>
      <c r="BE63" s="93"/>
      <c r="BI63" s="50"/>
      <c r="BK63" s="201"/>
      <c r="BL63" s="201"/>
      <c r="BM63" s="201"/>
      <c r="BN63" s="201"/>
      <c r="BO63" s="201"/>
      <c r="BP63" s="201"/>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c r="EX63" s="201"/>
      <c r="EY63" s="201"/>
      <c r="EZ63" s="201"/>
    </row>
    <row r="64" spans="1:156" s="179" customFormat="1" ht="19" customHeight="1" x14ac:dyDescent="0.15">
      <c r="A64" s="62"/>
      <c r="C64" s="311"/>
      <c r="E64" s="431" t="str">
        <f>X!$C$67</f>
        <v>Emissioni di CO2 all'anno</v>
      </c>
      <c r="F64" s="332"/>
      <c r="G64" s="332"/>
      <c r="H64" s="332"/>
      <c r="I64" s="332"/>
      <c r="J64" s="332"/>
      <c r="K64" s="332"/>
      <c r="L64" s="332"/>
      <c r="M64" s="332"/>
      <c r="N64" s="332"/>
      <c r="O64" s="332"/>
      <c r="P64" s="332"/>
      <c r="Q64" s="332"/>
      <c r="R64" s="332"/>
      <c r="S64" s="332"/>
      <c r="T64" s="332"/>
      <c r="U64" s="332" t="s">
        <v>242</v>
      </c>
      <c r="V64" s="332"/>
      <c r="W64" s="332"/>
      <c r="AA64" s="1715">
        <f>'3 TEWI'!AA83</f>
        <v>0</v>
      </c>
      <c r="AB64" s="1715"/>
      <c r="AC64" s="1715"/>
      <c r="AD64" s="1715"/>
      <c r="AE64" s="332"/>
      <c r="AF64" s="332"/>
      <c r="AG64" s="332"/>
      <c r="AH64" s="332"/>
      <c r="AI64" s="332"/>
      <c r="AJ64" s="332"/>
      <c r="AK64" s="332"/>
      <c r="AL64" s="332"/>
      <c r="AM64" s="332"/>
      <c r="AN64" s="332"/>
      <c r="AO64" s="332"/>
      <c r="AS64" s="1715">
        <f>'3 TEWI'!AT83</f>
        <v>0</v>
      </c>
      <c r="AT64" s="1715"/>
      <c r="AU64" s="1715"/>
      <c r="AV64" s="1715"/>
      <c r="AW64" s="332"/>
      <c r="AX64" s="332"/>
      <c r="AY64" s="332"/>
      <c r="AZ64" s="332"/>
      <c r="BA64" s="332"/>
      <c r="BB64" s="332"/>
      <c r="BC64" s="332"/>
      <c r="BD64" s="332"/>
      <c r="BE64" s="332"/>
      <c r="BF64" s="332"/>
      <c r="BG64" s="332"/>
      <c r="BI64" s="31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row>
    <row r="65" spans="1:156" ht="18" customHeight="1" x14ac:dyDescent="0.15">
      <c r="C65" s="44"/>
      <c r="S65" s="27"/>
      <c r="U65" s="27"/>
      <c r="BI65" s="47"/>
    </row>
    <row r="66" spans="1:156" ht="18" customHeight="1" x14ac:dyDescent="0.15">
      <c r="C66" s="44"/>
      <c r="S66" s="27"/>
      <c r="U66" s="27"/>
      <c r="BI66" s="47"/>
    </row>
    <row r="67" spans="1:156" s="86" customFormat="1" ht="21" customHeight="1" x14ac:dyDescent="0.15">
      <c r="A67" s="779"/>
      <c r="C67" s="304"/>
      <c r="D67" s="401" t="str">
        <f>X!$C$270</f>
        <v>Economicità</v>
      </c>
      <c r="E67" s="83"/>
      <c r="F67" s="83"/>
      <c r="G67" s="83"/>
      <c r="H67" s="84"/>
      <c r="I67" s="84"/>
      <c r="J67" s="85"/>
      <c r="K67" s="85"/>
      <c r="L67" s="85"/>
      <c r="M67" s="85"/>
      <c r="N67" s="85"/>
      <c r="O67" s="85"/>
      <c r="P67" s="85"/>
      <c r="Q67" s="85"/>
      <c r="R67" s="85"/>
      <c r="S67" s="85"/>
      <c r="T67" s="83"/>
      <c r="U67" s="85"/>
      <c r="V67" s="84"/>
      <c r="W67" s="84"/>
      <c r="X67" s="88"/>
      <c r="Y67" s="88"/>
      <c r="Z67" s="88"/>
      <c r="AA67" s="84"/>
      <c r="AB67" s="84"/>
      <c r="AC67" s="84"/>
      <c r="AD67" s="84"/>
      <c r="AE67" s="84"/>
      <c r="AF67" s="84"/>
      <c r="AG67" s="84"/>
      <c r="AH67" s="84"/>
      <c r="AI67" s="84"/>
      <c r="AJ67" s="84"/>
      <c r="AK67" s="84"/>
      <c r="AL67" s="84"/>
      <c r="AM67" s="84"/>
      <c r="AN67" s="85"/>
      <c r="AO67" s="85"/>
      <c r="AR67" s="87"/>
      <c r="AS67" s="83"/>
      <c r="AT67" s="84"/>
      <c r="AU67" s="84"/>
      <c r="AV67" s="84"/>
      <c r="AW67" s="84"/>
      <c r="AX67" s="84"/>
      <c r="AY67" s="84"/>
      <c r="AZ67" s="84"/>
      <c r="BA67" s="84"/>
      <c r="BB67" s="84"/>
      <c r="BC67" s="84"/>
      <c r="BD67" s="84"/>
      <c r="BE67" s="84"/>
      <c r="BF67" s="84"/>
      <c r="BG67" s="84"/>
      <c r="BH67" s="88"/>
      <c r="BI67" s="305"/>
      <c r="BJ67" s="88"/>
      <c r="BK67" s="779"/>
      <c r="BL67" s="779"/>
      <c r="BM67" s="779"/>
      <c r="BN67" s="779"/>
      <c r="BO67" s="779"/>
      <c r="BP67" s="779"/>
      <c r="BQ67" s="779"/>
      <c r="BR67" s="779"/>
      <c r="BS67" s="779"/>
      <c r="BT67" s="779"/>
      <c r="BU67" s="779"/>
      <c r="BV67" s="779"/>
      <c r="BW67" s="779"/>
      <c r="BX67" s="779"/>
      <c r="BY67" s="779"/>
      <c r="BZ67" s="779"/>
      <c r="CA67" s="779"/>
      <c r="CB67" s="779"/>
      <c r="CC67" s="779"/>
      <c r="CD67" s="779"/>
      <c r="CE67" s="779"/>
      <c r="CF67" s="779"/>
      <c r="CG67" s="779"/>
      <c r="CH67" s="779"/>
      <c r="CI67" s="779"/>
      <c r="CJ67" s="779"/>
      <c r="CK67" s="779"/>
      <c r="CL67" s="779"/>
      <c r="CM67" s="779"/>
      <c r="CN67" s="779"/>
      <c r="CO67" s="779"/>
      <c r="CP67" s="779"/>
      <c r="CQ67" s="779"/>
      <c r="CR67" s="779"/>
      <c r="CS67" s="779"/>
      <c r="CT67" s="779"/>
      <c r="CU67" s="779"/>
      <c r="CV67" s="779"/>
      <c r="CW67" s="779"/>
      <c r="CX67" s="779"/>
      <c r="CY67" s="779"/>
      <c r="CZ67" s="779"/>
      <c r="DA67" s="779"/>
      <c r="DB67" s="779"/>
      <c r="DC67" s="779"/>
      <c r="DD67" s="779"/>
      <c r="DE67" s="779"/>
      <c r="DF67" s="779"/>
      <c r="DG67" s="779"/>
      <c r="DH67" s="779"/>
      <c r="DI67" s="779"/>
      <c r="DJ67" s="779"/>
      <c r="DK67" s="779"/>
      <c r="DL67" s="779"/>
      <c r="DM67" s="779"/>
      <c r="DN67" s="779"/>
      <c r="DO67" s="779"/>
      <c r="DP67" s="779"/>
      <c r="DQ67" s="779"/>
      <c r="DR67" s="779"/>
      <c r="DS67" s="779"/>
      <c r="DT67" s="779"/>
      <c r="DU67" s="779"/>
      <c r="DV67" s="779"/>
      <c r="DW67" s="779"/>
      <c r="DX67" s="779"/>
      <c r="DY67" s="779"/>
      <c r="DZ67" s="779"/>
      <c r="EA67" s="779"/>
      <c r="EB67" s="779"/>
      <c r="EC67" s="779"/>
      <c r="ED67" s="779"/>
      <c r="EE67" s="779"/>
      <c r="EF67" s="779"/>
      <c r="EG67" s="779"/>
      <c r="EH67" s="779"/>
      <c r="EI67" s="779"/>
      <c r="EJ67" s="779"/>
      <c r="EK67" s="779"/>
      <c r="EL67" s="779"/>
      <c r="EM67" s="779"/>
      <c r="EN67" s="779"/>
      <c r="EO67" s="779"/>
      <c r="EP67" s="779"/>
      <c r="EQ67" s="779"/>
      <c r="ER67" s="779"/>
      <c r="ES67" s="779"/>
      <c r="ET67" s="779"/>
      <c r="EU67" s="779"/>
      <c r="EV67" s="779"/>
      <c r="EW67" s="779"/>
      <c r="EX67" s="779"/>
      <c r="EY67" s="779"/>
      <c r="EZ67" s="779"/>
    </row>
    <row r="68" spans="1:156" ht="8" customHeight="1" x14ac:dyDescent="0.15">
      <c r="C68" s="44"/>
      <c r="E68" s="432"/>
      <c r="F68" s="179"/>
      <c r="G68" s="179"/>
      <c r="H68" s="179"/>
      <c r="I68" s="179"/>
      <c r="J68" s="179"/>
      <c r="K68" s="179"/>
      <c r="L68" s="179"/>
      <c r="M68" s="179"/>
      <c r="N68" s="179"/>
      <c r="O68" s="179"/>
      <c r="P68" s="179"/>
      <c r="Q68" s="179"/>
      <c r="R68" s="179"/>
      <c r="S68" s="179"/>
      <c r="T68" s="179"/>
      <c r="U68" s="179"/>
      <c r="V68" s="179"/>
      <c r="W68" s="179"/>
      <c r="X68" s="179"/>
      <c r="Y68" s="179"/>
      <c r="Z68" s="179"/>
      <c r="AA68" s="505"/>
      <c r="AB68" s="505"/>
      <c r="AC68" s="505"/>
      <c r="AD68" s="505"/>
      <c r="AE68" s="179"/>
      <c r="AF68" s="179"/>
      <c r="AG68" s="179"/>
      <c r="AH68" s="179"/>
      <c r="AI68" s="179"/>
      <c r="AJ68" s="179"/>
      <c r="AK68" s="179"/>
      <c r="AL68" s="179"/>
      <c r="AM68" s="179"/>
      <c r="AN68" s="179"/>
      <c r="AO68" s="179"/>
      <c r="AP68" s="179"/>
      <c r="AQ68" s="179"/>
      <c r="AR68" s="179"/>
      <c r="AS68" s="505"/>
      <c r="AT68" s="505"/>
      <c r="AU68" s="505"/>
      <c r="AV68" s="505"/>
      <c r="BI68" s="47"/>
    </row>
    <row r="69" spans="1:156" s="27" customFormat="1" ht="20" customHeight="1" x14ac:dyDescent="0.15">
      <c r="A69" s="201"/>
      <c r="C69" s="48"/>
      <c r="E69" s="472" t="str">
        <f>X!$C$128</f>
        <v>Spese d'investimento</v>
      </c>
      <c r="F69" s="124"/>
      <c r="G69" s="124"/>
      <c r="H69" s="124"/>
      <c r="I69" s="124"/>
      <c r="J69" s="124"/>
      <c r="K69" s="124"/>
      <c r="L69" s="124"/>
      <c r="M69" s="124"/>
      <c r="N69" s="124"/>
      <c r="O69" s="124"/>
      <c r="P69" s="124"/>
      <c r="Q69" s="124"/>
      <c r="R69" s="124"/>
      <c r="S69" s="124"/>
      <c r="T69" s="124"/>
      <c r="U69" s="124" t="s">
        <v>209</v>
      </c>
      <c r="V69" s="124"/>
      <c r="W69" s="124"/>
      <c r="X69" s="124"/>
      <c r="Y69" s="124"/>
      <c r="Z69" s="124"/>
      <c r="AA69" s="1664">
        <f>'4 Economics'!AA37</f>
        <v>0</v>
      </c>
      <c r="AB69" s="1664"/>
      <c r="AC69" s="1664"/>
      <c r="AD69" s="1664"/>
      <c r="AE69" s="124"/>
      <c r="AF69" s="124"/>
      <c r="AG69" s="124"/>
      <c r="AH69" s="124"/>
      <c r="AI69" s="124"/>
      <c r="AJ69" s="124"/>
      <c r="AK69" s="124"/>
      <c r="AL69" s="124"/>
      <c r="AM69" s="124"/>
      <c r="AN69" s="124"/>
      <c r="AO69" s="124"/>
      <c r="AP69" s="124"/>
      <c r="AQ69" s="124"/>
      <c r="AR69" s="124"/>
      <c r="AS69" s="1664">
        <f>'4 Economics'!AS37</f>
        <v>0</v>
      </c>
      <c r="AT69" s="1664"/>
      <c r="AU69" s="1664"/>
      <c r="AV69" s="1664"/>
      <c r="BI69" s="50"/>
      <c r="BK69" s="201"/>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c r="EX69" s="201"/>
      <c r="EY69" s="201"/>
      <c r="EZ69" s="201"/>
    </row>
    <row r="70" spans="1:156" ht="8" customHeight="1" x14ac:dyDescent="0.15">
      <c r="C70" s="44"/>
      <c r="E70" s="432"/>
      <c r="F70" s="179"/>
      <c r="G70" s="179"/>
      <c r="H70" s="179"/>
      <c r="I70" s="179"/>
      <c r="J70" s="179"/>
      <c r="K70" s="179"/>
      <c r="L70" s="179"/>
      <c r="M70" s="179"/>
      <c r="N70" s="179"/>
      <c r="O70" s="179"/>
      <c r="P70" s="179"/>
      <c r="Q70" s="179"/>
      <c r="R70" s="179"/>
      <c r="S70" s="179"/>
      <c r="T70" s="179"/>
      <c r="U70" s="179"/>
      <c r="V70" s="179"/>
      <c r="W70" s="179"/>
      <c r="X70" s="179"/>
      <c r="Y70" s="179"/>
      <c r="Z70" s="179"/>
      <c r="AA70" s="505"/>
      <c r="AB70" s="505"/>
      <c r="AC70" s="505"/>
      <c r="AD70" s="505"/>
      <c r="AE70" s="179"/>
      <c r="AF70" s="179"/>
      <c r="AG70" s="179"/>
      <c r="AH70" s="179"/>
      <c r="AI70" s="179"/>
      <c r="AJ70" s="179"/>
      <c r="AK70" s="179"/>
      <c r="AL70" s="179"/>
      <c r="AM70" s="179"/>
      <c r="AN70" s="179"/>
      <c r="AO70" s="179"/>
      <c r="AP70" s="179"/>
      <c r="AQ70" s="179"/>
      <c r="AR70" s="179"/>
      <c r="AS70" s="505"/>
      <c r="AT70" s="505"/>
      <c r="AU70" s="505"/>
      <c r="AV70" s="505"/>
      <c r="BI70" s="47"/>
    </row>
    <row r="71" spans="1:156" ht="16" customHeight="1" x14ac:dyDescent="0.15">
      <c r="C71" s="44"/>
      <c r="E71" s="409" t="str">
        <f>X!$C$219</f>
        <v>Prezzo elettricità</v>
      </c>
      <c r="U71" t="str">
        <f>X!C294</f>
        <v>ct./kWh</v>
      </c>
      <c r="AA71" s="1302">
        <f>'4 Economics'!AA39</f>
        <v>0</v>
      </c>
      <c r="AB71" s="1302"/>
      <c r="AC71" s="1302"/>
      <c r="AD71" s="1302"/>
      <c r="AS71" s="1302">
        <f>'4 Economics'!AS39</f>
        <v>0</v>
      </c>
      <c r="AT71" s="1302"/>
      <c r="AU71" s="1302"/>
      <c r="AV71" s="1302"/>
      <c r="BI71" s="47"/>
    </row>
    <row r="72" spans="1:156" ht="16" customHeight="1" x14ac:dyDescent="0.15">
      <c r="C72" s="44"/>
      <c r="E72" s="409" t="str">
        <f>'4 Economics'!D74</f>
        <v/>
      </c>
      <c r="U72" t="str">
        <f>'4 Economics'!S74</f>
        <v>Rp./kWh</v>
      </c>
      <c r="AA72" s="1302">
        <f>'4 Economics'!AA74</f>
        <v>0</v>
      </c>
      <c r="AB72" s="1302"/>
      <c r="AC72" s="1302"/>
      <c r="AD72" s="1302"/>
      <c r="AS72" s="1302">
        <f>AA72</f>
        <v>0</v>
      </c>
      <c r="AT72" s="1302"/>
      <c r="AU72" s="1302"/>
      <c r="AV72" s="1302"/>
      <c r="BI72" s="47"/>
      <c r="BO72" s="781">
        <f>'4 Economics'!BO47</f>
        <v>0</v>
      </c>
      <c r="BP72" s="201"/>
      <c r="BQ72" s="201" t="s">
        <v>1018</v>
      </c>
    </row>
    <row r="73" spans="1:156" ht="15" customHeight="1" x14ac:dyDescent="0.15">
      <c r="C73" s="44"/>
      <c r="BI73" s="47"/>
    </row>
    <row r="74" spans="1:156" ht="16" customHeight="1" x14ac:dyDescent="0.15">
      <c r="C74" s="44"/>
      <c r="E74" s="409" t="str">
        <f>X!$C$128</f>
        <v>Spese d'investimento</v>
      </c>
      <c r="U74" t="s">
        <v>46</v>
      </c>
      <c r="AA74" s="1703" t="str">
        <f>'4 Economics'!AA82</f>
        <v>-</v>
      </c>
      <c r="AB74" s="1703"/>
      <c r="AC74" s="1703"/>
      <c r="AD74" s="1703"/>
      <c r="AS74" s="1703" t="str">
        <f>'4 Economics'!AS82</f>
        <v>-</v>
      </c>
      <c r="AT74" s="1703"/>
      <c r="AU74" s="1703"/>
      <c r="AV74" s="1703"/>
      <c r="BI74" s="47"/>
    </row>
    <row r="75" spans="1:156" ht="16" customHeight="1" x14ac:dyDescent="0.15">
      <c r="C75" s="44"/>
      <c r="E75" s="409" t="str">
        <f>X!$C$237</f>
        <v>Spese di manutenzione</v>
      </c>
      <c r="U75" t="s">
        <v>46</v>
      </c>
      <c r="AA75" s="1703" t="str">
        <f>'4 Economics'!AA89</f>
        <v>-</v>
      </c>
      <c r="AB75" s="1703"/>
      <c r="AC75" s="1703"/>
      <c r="AD75" s="1703"/>
      <c r="AS75" s="1703" t="str">
        <f>'4 Economics'!AS89</f>
        <v>-</v>
      </c>
      <c r="AT75" s="1703"/>
      <c r="AU75" s="1703"/>
      <c r="AV75" s="1703"/>
      <c r="BI75" s="47"/>
      <c r="BJ75" s="1716" t="str">
        <f>X!C463</f>
        <v>Concezione e programmazione: zweiweg gmbh, Zurigo</v>
      </c>
    </row>
    <row r="76" spans="1:156" ht="16" customHeight="1" x14ac:dyDescent="0.15">
      <c r="C76" s="44"/>
      <c r="E76" s="409" t="str">
        <f>X!$C$97</f>
        <v>Costi energetici</v>
      </c>
      <c r="U76" t="s">
        <v>46</v>
      </c>
      <c r="X76" s="437" t="s">
        <v>266</v>
      </c>
      <c r="Y76" s="437" t="s">
        <v>266</v>
      </c>
      <c r="Z76" s="437" t="s">
        <v>266</v>
      </c>
      <c r="AA76" s="1703" t="str">
        <f>'4 Economics'!AA95</f>
        <v>-</v>
      </c>
      <c r="AB76" s="1703"/>
      <c r="AC76" s="1703"/>
      <c r="AD76" s="1703"/>
      <c r="AS76" s="1703" t="str">
        <f>'4 Economics'!AS95</f>
        <v>-</v>
      </c>
      <c r="AT76" s="1703"/>
      <c r="AU76" s="1703"/>
      <c r="AV76" s="1703"/>
      <c r="AX76" s="437"/>
      <c r="AY76" s="437"/>
      <c r="AZ76" s="437"/>
      <c r="BI76" s="47"/>
      <c r="BJ76" s="1716"/>
    </row>
    <row r="77" spans="1:156" ht="16" customHeight="1" x14ac:dyDescent="0.15">
      <c r="C77" s="44"/>
      <c r="E77" s="409"/>
      <c r="F77" t="str">
        <f>X!C394</f>
        <v>Il free-cooling riduce i costi energetici di</v>
      </c>
      <c r="U77" t="s">
        <v>46</v>
      </c>
      <c r="AA77" s="1703" t="str">
        <f>'4 Economics'!AA103</f>
        <v>-</v>
      </c>
      <c r="AB77" s="1703"/>
      <c r="AC77" s="1703"/>
      <c r="AD77" s="1703"/>
      <c r="AF77" s="717"/>
      <c r="AG77" s="717"/>
      <c r="AH77" s="717"/>
      <c r="AI77" s="717"/>
      <c r="AJ77" s="717"/>
      <c r="AK77" s="717"/>
      <c r="AL77" s="717"/>
      <c r="AM77" s="717"/>
      <c r="AN77" s="717"/>
      <c r="AO77" s="717"/>
      <c r="AS77" s="1703" t="str">
        <f>'4 Economics'!AS103</f>
        <v>-</v>
      </c>
      <c r="AT77" s="1703"/>
      <c r="AU77" s="1703"/>
      <c r="AV77" s="1703"/>
      <c r="AX77" s="717"/>
      <c r="AY77" s="717"/>
      <c r="AZ77" s="717"/>
      <c r="BA77" s="717"/>
      <c r="BB77" s="717"/>
      <c r="BC77" s="717"/>
      <c r="BD77" s="717"/>
      <c r="BE77" s="717"/>
      <c r="BF77" s="717"/>
      <c r="BG77" s="717"/>
      <c r="BI77" s="47"/>
      <c r="BJ77" s="1716"/>
    </row>
    <row r="78" spans="1:156" ht="16" customHeight="1" x14ac:dyDescent="0.15">
      <c r="C78" s="44"/>
      <c r="E78" s="409" t="str">
        <f>'4 Economics'!E112</f>
        <v>Risparmio grazie al recupero del calore</v>
      </c>
      <c r="U78" t="s">
        <v>46</v>
      </c>
      <c r="AA78" s="1703" t="str">
        <f>'4 Economics'!AA112</f>
        <v>-</v>
      </c>
      <c r="AB78" s="1703"/>
      <c r="AC78" s="1703"/>
      <c r="AD78" s="1703"/>
      <c r="AS78" s="1703" t="str">
        <f>'4 Economics'!AS112</f>
        <v>-</v>
      </c>
      <c r="AT78" s="1703"/>
      <c r="AU78" s="1703"/>
      <c r="AV78" s="1703"/>
      <c r="BI78" s="47"/>
      <c r="BJ78" s="1716"/>
    </row>
    <row r="79" spans="1:156" s="179" customFormat="1" ht="19" customHeight="1" x14ac:dyDescent="0.15">
      <c r="A79" s="62"/>
      <c r="C79" s="311"/>
      <c r="E79" s="431" t="str">
        <f>X!$C$132</f>
        <v>Costi annui</v>
      </c>
      <c r="F79" s="332"/>
      <c r="G79" s="332"/>
      <c r="H79" s="332"/>
      <c r="I79" s="332"/>
      <c r="J79" s="332"/>
      <c r="K79" s="332"/>
      <c r="L79" s="332"/>
      <c r="M79" s="332"/>
      <c r="N79" s="332"/>
      <c r="O79" s="332"/>
      <c r="P79" s="332"/>
      <c r="Q79" s="332"/>
      <c r="R79" s="332"/>
      <c r="S79" s="332"/>
      <c r="T79" s="332"/>
      <c r="U79" s="332" t="s">
        <v>46</v>
      </c>
      <c r="V79" s="332"/>
      <c r="W79" s="332"/>
      <c r="AA79" s="1708" t="str">
        <f>'4 Economics'!AA115</f>
        <v>-</v>
      </c>
      <c r="AB79" s="1708"/>
      <c r="AC79" s="1708"/>
      <c r="AD79" s="1708"/>
      <c r="AE79" s="332"/>
      <c r="AF79" s="332"/>
      <c r="AG79" s="332"/>
      <c r="AH79" s="332"/>
      <c r="AI79" s="332"/>
      <c r="AJ79" s="332"/>
      <c r="AK79" s="332"/>
      <c r="AL79" s="332"/>
      <c r="AM79" s="332"/>
      <c r="AN79" s="332"/>
      <c r="AO79" s="332"/>
      <c r="AS79" s="1708" t="str">
        <f>'4 Economics'!AS115</f>
        <v>-</v>
      </c>
      <c r="AT79" s="1708"/>
      <c r="AU79" s="1708"/>
      <c r="AV79" s="1708"/>
      <c r="AW79" s="332"/>
      <c r="AX79" s="332"/>
      <c r="AY79" s="332"/>
      <c r="AZ79" s="332"/>
      <c r="BA79" s="332"/>
      <c r="BB79" s="332"/>
      <c r="BC79" s="332"/>
      <c r="BD79" s="332"/>
      <c r="BE79" s="332"/>
      <c r="BF79" s="332"/>
      <c r="BG79" s="332"/>
      <c r="BI79" s="312"/>
      <c r="BJ79" s="1716"/>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62"/>
      <c r="EC79" s="62"/>
      <c r="ED79" s="62"/>
      <c r="EE79" s="62"/>
      <c r="EF79" s="62"/>
      <c r="EG79" s="62"/>
      <c r="EH79" s="62"/>
      <c r="EI79" s="62"/>
      <c r="EJ79" s="62"/>
      <c r="EK79" s="62"/>
      <c r="EL79" s="62"/>
      <c r="EM79" s="62"/>
      <c r="EN79" s="62"/>
      <c r="EO79" s="62"/>
      <c r="EP79" s="62"/>
      <c r="EQ79" s="62"/>
      <c r="ER79" s="62"/>
      <c r="ES79" s="62"/>
      <c r="ET79" s="62"/>
      <c r="EU79" s="62"/>
      <c r="EV79" s="62"/>
      <c r="EW79" s="62"/>
      <c r="EX79" s="62"/>
      <c r="EY79" s="62"/>
      <c r="EZ79" s="62"/>
    </row>
    <row r="80" spans="1:156" ht="10" customHeight="1" x14ac:dyDescent="0.15">
      <c r="C80" s="44"/>
      <c r="BI80" s="47"/>
      <c r="BJ80" s="1716"/>
    </row>
    <row r="81" spans="1:156" ht="28" hidden="1" customHeight="1" outlineLevel="1" x14ac:dyDescent="0.15">
      <c r="C81" s="44"/>
      <c r="E81" s="695" t="str">
        <f>'3 TEWI'!D43</f>
        <v>Tipo di compensazione del CO2</v>
      </c>
      <c r="U81" s="168"/>
      <c r="AB81" s="501"/>
      <c r="AC81" s="501"/>
      <c r="AD81" s="501"/>
      <c r="AE81" s="501"/>
      <c r="AP81" s="161"/>
      <c r="AT81" s="501"/>
      <c r="AU81" s="501"/>
      <c r="AV81" s="501"/>
      <c r="AW81" s="501"/>
      <c r="BH81" s="693"/>
      <c r="BI81" s="47"/>
      <c r="BJ81" s="1716"/>
    </row>
    <row r="82" spans="1:156" s="168" customFormat="1" ht="29" customHeight="1" collapsed="1" x14ac:dyDescent="0.15">
      <c r="A82" s="782"/>
      <c r="C82" s="307"/>
      <c r="E82" s="442" t="str">
        <f>X!C157</f>
        <v>Costi compensazione CO2</v>
      </c>
      <c r="U82" s="168" t="s">
        <v>46</v>
      </c>
      <c r="AA82" s="1702" t="str">
        <f>'4 Economics'!AA126</f>
        <v>-</v>
      </c>
      <c r="AB82" s="1702"/>
      <c r="AC82" s="1702"/>
      <c r="AD82" s="1702"/>
      <c r="AF82" s="1700" t="str">
        <f>'3 TEWI'!AH270</f>
        <v>Compensazione con certificati esteri</v>
      </c>
      <c r="AG82" s="1700"/>
      <c r="AH82" s="1700"/>
      <c r="AI82" s="1700"/>
      <c r="AJ82" s="1700"/>
      <c r="AK82" s="1700"/>
      <c r="AL82" s="1700"/>
      <c r="AM82" s="1700"/>
      <c r="AN82" s="1700"/>
      <c r="AO82" s="1700"/>
      <c r="AS82" s="1702" t="str">
        <f>'4 Economics'!AS126</f>
        <v>-</v>
      </c>
      <c r="AT82" s="1702"/>
      <c r="AU82" s="1702"/>
      <c r="AV82" s="1702"/>
      <c r="AX82" s="1700" t="str">
        <f>'3 TEWI'!BA270</f>
        <v>Compensazione con certificati esteri</v>
      </c>
      <c r="AY82" s="1700"/>
      <c r="AZ82" s="1700"/>
      <c r="BA82" s="1700"/>
      <c r="BB82" s="1700"/>
      <c r="BC82" s="1700"/>
      <c r="BD82" s="1700"/>
      <c r="BE82" s="1700"/>
      <c r="BF82" s="1700"/>
      <c r="BG82" s="1700"/>
      <c r="BI82" s="310"/>
      <c r="BJ82" s="1716"/>
      <c r="BK82" s="782"/>
      <c r="BL82" s="782"/>
      <c r="BM82" s="782"/>
      <c r="BN82" s="782"/>
      <c r="BO82" s="782"/>
      <c r="BP82" s="782"/>
      <c r="BQ82" s="782"/>
      <c r="BR82" s="782"/>
      <c r="BS82" s="782"/>
      <c r="BT82" s="782"/>
      <c r="BU82" s="782"/>
      <c r="BV82" s="782"/>
      <c r="BW82" s="782"/>
      <c r="BX82" s="782"/>
      <c r="BY82" s="782"/>
      <c r="BZ82" s="782"/>
      <c r="CA82" s="782"/>
      <c r="CB82" s="782"/>
      <c r="CC82" s="782"/>
      <c r="CD82" s="782"/>
      <c r="CE82" s="782"/>
      <c r="CF82" s="782"/>
      <c r="CG82" s="782"/>
      <c r="CH82" s="782"/>
      <c r="CI82" s="782"/>
      <c r="CJ82" s="782"/>
      <c r="CK82" s="782"/>
      <c r="CL82" s="782"/>
      <c r="CM82" s="782"/>
      <c r="CN82" s="782"/>
      <c r="CO82" s="782"/>
      <c r="CP82" s="782"/>
      <c r="CQ82" s="782"/>
      <c r="CR82" s="782"/>
      <c r="CS82" s="782"/>
      <c r="CT82" s="782"/>
      <c r="CU82" s="782"/>
      <c r="CV82" s="782"/>
      <c r="CW82" s="782"/>
      <c r="CX82" s="782"/>
      <c r="CY82" s="782"/>
      <c r="CZ82" s="782"/>
      <c r="DA82" s="782"/>
      <c r="DB82" s="782"/>
      <c r="DC82" s="782"/>
      <c r="DD82" s="782"/>
      <c r="DE82" s="782"/>
      <c r="DF82" s="782"/>
      <c r="DG82" s="782"/>
      <c r="DH82" s="782"/>
      <c r="DI82" s="782"/>
      <c r="DJ82" s="782"/>
      <c r="DK82" s="782"/>
      <c r="DL82" s="782"/>
      <c r="DM82" s="782"/>
      <c r="DN82" s="782"/>
      <c r="DO82" s="782"/>
      <c r="DP82" s="782"/>
      <c r="DQ82" s="782"/>
      <c r="DR82" s="782"/>
      <c r="DS82" s="782"/>
      <c r="DT82" s="782"/>
      <c r="DU82" s="782"/>
      <c r="DV82" s="782"/>
      <c r="DW82" s="782"/>
      <c r="DX82" s="782"/>
      <c r="DY82" s="782"/>
      <c r="DZ82" s="782"/>
      <c r="EA82" s="782"/>
      <c r="EB82" s="782"/>
      <c r="EC82" s="782"/>
      <c r="ED82" s="782"/>
      <c r="EE82" s="782"/>
      <c r="EF82" s="782"/>
      <c r="EG82" s="782"/>
      <c r="EH82" s="782"/>
      <c r="EI82" s="782"/>
      <c r="EJ82" s="782"/>
      <c r="EK82" s="782"/>
      <c r="EL82" s="782"/>
      <c r="EM82" s="782"/>
      <c r="EN82" s="782"/>
      <c r="EO82" s="782"/>
      <c r="EP82" s="782"/>
      <c r="EQ82" s="782"/>
      <c r="ER82" s="782"/>
      <c r="ES82" s="782"/>
      <c r="ET82" s="782"/>
      <c r="EU82" s="782"/>
      <c r="EV82" s="782"/>
      <c r="EW82" s="782"/>
      <c r="EX82" s="782"/>
      <c r="EY82" s="782"/>
      <c r="EZ82" s="782"/>
    </row>
    <row r="83" spans="1:156" ht="19" customHeight="1" x14ac:dyDescent="0.15">
      <c r="C83" s="44"/>
      <c r="E83" s="433" t="str">
        <f>X!C133</f>
        <v>Costi annui (funzionamento con CO2 neutro)</v>
      </c>
      <c r="F83" s="331"/>
      <c r="G83" s="331"/>
      <c r="H83" s="331"/>
      <c r="I83" s="331"/>
      <c r="J83" s="331"/>
      <c r="K83" s="331"/>
      <c r="L83" s="331"/>
      <c r="M83" s="331"/>
      <c r="N83" s="331"/>
      <c r="O83" s="331"/>
      <c r="P83" s="331"/>
      <c r="Q83" s="331"/>
      <c r="R83" s="331"/>
      <c r="S83" s="331"/>
      <c r="T83" s="331"/>
      <c r="U83" s="331" t="s">
        <v>46</v>
      </c>
      <c r="V83" s="331"/>
      <c r="W83" s="331"/>
      <c r="X83" s="179"/>
      <c r="Y83" s="179"/>
      <c r="Z83" s="179"/>
      <c r="AA83" s="1709" t="str">
        <f>'4 Economics'!AA127</f>
        <v>-</v>
      </c>
      <c r="AB83" s="1709"/>
      <c r="AC83" s="1709"/>
      <c r="AD83" s="1709"/>
      <c r="AE83" s="331"/>
      <c r="AF83" s="331"/>
      <c r="AG83" s="331"/>
      <c r="AH83" s="331"/>
      <c r="AI83" s="331"/>
      <c r="AJ83" s="331"/>
      <c r="AK83" s="331"/>
      <c r="AL83" s="331"/>
      <c r="AM83" s="331"/>
      <c r="AN83" s="331"/>
      <c r="AO83" s="331"/>
      <c r="AP83" s="179"/>
      <c r="AQ83" s="179"/>
      <c r="AR83" s="179"/>
      <c r="AS83" s="1709" t="str">
        <f>'4 Economics'!AS127</f>
        <v>-</v>
      </c>
      <c r="AT83" s="1709"/>
      <c r="AU83" s="1709"/>
      <c r="AV83" s="1709"/>
      <c r="AW83" s="283"/>
      <c r="AX83" s="283"/>
      <c r="AY83" s="283"/>
      <c r="AZ83" s="283"/>
      <c r="BA83" s="283"/>
      <c r="BB83" s="283"/>
      <c r="BC83" s="283"/>
      <c r="BD83" s="283"/>
      <c r="BE83" s="283"/>
      <c r="BF83" s="283"/>
      <c r="BG83" s="283"/>
      <c r="BI83" s="47"/>
      <c r="BJ83" s="1716"/>
    </row>
    <row r="84" spans="1:156" ht="19" customHeight="1" x14ac:dyDescent="0.15">
      <c r="C84" s="44"/>
      <c r="E84" s="432"/>
      <c r="F84" s="179"/>
      <c r="G84" s="179"/>
      <c r="H84" s="179"/>
      <c r="I84" s="179"/>
      <c r="J84" s="179"/>
      <c r="K84" s="179"/>
      <c r="L84" s="179"/>
      <c r="M84" s="179"/>
      <c r="N84" s="179"/>
      <c r="O84" s="179"/>
      <c r="P84" s="179"/>
      <c r="Q84" s="179"/>
      <c r="R84" s="179"/>
      <c r="S84" s="179"/>
      <c r="T84" s="179"/>
      <c r="U84" s="179"/>
      <c r="V84" s="179"/>
      <c r="W84" s="179"/>
      <c r="X84" s="179"/>
      <c r="Y84" s="179"/>
      <c r="Z84" s="179"/>
      <c r="AA84" s="505"/>
      <c r="AB84" s="505"/>
      <c r="AC84" s="505"/>
      <c r="AD84" s="505"/>
      <c r="AE84" s="179"/>
      <c r="AF84" s="179"/>
      <c r="AG84" s="179"/>
      <c r="AH84" s="179"/>
      <c r="AI84" s="179"/>
      <c r="AJ84" s="179"/>
      <c r="AK84" s="179"/>
      <c r="AL84" s="179"/>
      <c r="AM84" s="179"/>
      <c r="AN84" s="179"/>
      <c r="AO84" s="179"/>
      <c r="AP84" s="179"/>
      <c r="AQ84" s="179"/>
      <c r="AR84" s="179"/>
      <c r="AS84" s="505"/>
      <c r="AT84" s="505"/>
      <c r="AU84" s="505"/>
      <c r="AV84" s="505"/>
      <c r="BI84" s="47"/>
      <c r="BJ84" s="1716"/>
    </row>
    <row r="85" spans="1:156" ht="18" customHeight="1" x14ac:dyDescent="0.15">
      <c r="C85" s="44"/>
      <c r="S85" s="27"/>
      <c r="U85" s="27"/>
      <c r="BI85" s="47"/>
      <c r="BJ85" s="1716"/>
    </row>
    <row r="86" spans="1:156" s="86" customFormat="1" ht="21" customHeight="1" x14ac:dyDescent="0.15">
      <c r="A86" s="779"/>
      <c r="C86" s="304"/>
      <c r="D86" s="401" t="str">
        <f>X!$C$170</f>
        <v>Costi del ciclo vitale (Life Cycle Cost LCC)</v>
      </c>
      <c r="E86" s="83"/>
      <c r="F86" s="83"/>
      <c r="G86" s="83"/>
      <c r="H86" s="84"/>
      <c r="I86" s="84"/>
      <c r="J86" s="85"/>
      <c r="K86" s="85"/>
      <c r="L86" s="85"/>
      <c r="M86" s="85"/>
      <c r="N86" s="85"/>
      <c r="O86" s="85"/>
      <c r="P86" s="85"/>
      <c r="Q86" s="85"/>
      <c r="R86" s="85"/>
      <c r="S86" s="85"/>
      <c r="T86" s="83"/>
      <c r="U86" s="85"/>
      <c r="V86" s="84"/>
      <c r="W86" s="84"/>
      <c r="X86" s="88"/>
      <c r="Y86" s="88"/>
      <c r="Z86" s="88"/>
      <c r="AA86" s="84"/>
      <c r="AB86" s="84"/>
      <c r="AC86" s="84"/>
      <c r="AD86" s="84"/>
      <c r="AE86" s="84"/>
      <c r="AF86" s="84"/>
      <c r="AG86" s="84"/>
      <c r="AH86" s="84"/>
      <c r="AI86" s="84"/>
      <c r="AJ86" s="84"/>
      <c r="AK86" s="84"/>
      <c r="AL86" s="84"/>
      <c r="AM86" s="84"/>
      <c r="AN86" s="85"/>
      <c r="AO86" s="85"/>
      <c r="AR86" s="87"/>
      <c r="AS86" s="83"/>
      <c r="AT86" s="84"/>
      <c r="AU86" s="84"/>
      <c r="AV86" s="84"/>
      <c r="AW86" s="84"/>
      <c r="AX86" s="84"/>
      <c r="AY86" s="84"/>
      <c r="AZ86" s="84"/>
      <c r="BA86" s="84"/>
      <c r="BB86" s="84"/>
      <c r="BC86" s="84"/>
      <c r="BD86" s="84"/>
      <c r="BE86" s="84"/>
      <c r="BF86" s="84"/>
      <c r="BG86" s="84"/>
      <c r="BH86" s="88"/>
      <c r="BI86" s="305"/>
      <c r="BJ86" s="1716"/>
      <c r="BK86" s="779"/>
      <c r="BL86" s="779"/>
      <c r="BM86" s="779"/>
      <c r="BN86" s="779"/>
      <c r="BO86" s="779"/>
      <c r="BP86" s="779"/>
      <c r="BQ86" s="779"/>
      <c r="BR86" s="779"/>
      <c r="BS86" s="779"/>
      <c r="BT86" s="779"/>
      <c r="BU86" s="779"/>
      <c r="BV86" s="779"/>
      <c r="BW86" s="779"/>
      <c r="BX86" s="779"/>
      <c r="BY86" s="779"/>
      <c r="BZ86" s="779"/>
      <c r="CA86" s="779"/>
      <c r="CB86" s="779"/>
      <c r="CC86" s="779"/>
      <c r="CD86" s="779"/>
      <c r="CE86" s="779"/>
      <c r="CF86" s="779"/>
      <c r="CG86" s="779"/>
      <c r="CH86" s="779"/>
      <c r="CI86" s="779"/>
      <c r="CJ86" s="779"/>
      <c r="CK86" s="779"/>
      <c r="CL86" s="779"/>
      <c r="CM86" s="779"/>
      <c r="CN86" s="779"/>
      <c r="CO86" s="779"/>
      <c r="CP86" s="779"/>
      <c r="CQ86" s="779"/>
      <c r="CR86" s="779"/>
      <c r="CS86" s="779"/>
      <c r="CT86" s="779"/>
      <c r="CU86" s="779"/>
      <c r="CV86" s="779"/>
      <c r="CW86" s="779"/>
      <c r="CX86" s="779"/>
      <c r="CY86" s="779"/>
      <c r="CZ86" s="779"/>
      <c r="DA86" s="779"/>
      <c r="DB86" s="779"/>
      <c r="DC86" s="779"/>
      <c r="DD86" s="779"/>
      <c r="DE86" s="779"/>
      <c r="DF86" s="779"/>
      <c r="DG86" s="779"/>
      <c r="DH86" s="779"/>
      <c r="DI86" s="779"/>
      <c r="DJ86" s="779"/>
      <c r="DK86" s="779"/>
      <c r="DL86" s="779"/>
      <c r="DM86" s="779"/>
      <c r="DN86" s="779"/>
      <c r="DO86" s="779"/>
      <c r="DP86" s="779"/>
      <c r="DQ86" s="779"/>
      <c r="DR86" s="779"/>
      <c r="DS86" s="779"/>
      <c r="DT86" s="779"/>
      <c r="DU86" s="779"/>
      <c r="DV86" s="779"/>
      <c r="DW86" s="779"/>
      <c r="DX86" s="779"/>
      <c r="DY86" s="779"/>
      <c r="DZ86" s="779"/>
      <c r="EA86" s="779"/>
      <c r="EB86" s="779"/>
      <c r="EC86" s="779"/>
      <c r="ED86" s="779"/>
      <c r="EE86" s="779"/>
      <c r="EF86" s="779"/>
      <c r="EG86" s="779"/>
      <c r="EH86" s="779"/>
      <c r="EI86" s="779"/>
      <c r="EJ86" s="779"/>
      <c r="EK86" s="779"/>
      <c r="EL86" s="779"/>
      <c r="EM86" s="779"/>
      <c r="EN86" s="779"/>
      <c r="EO86" s="779"/>
      <c r="EP86" s="779"/>
      <c r="EQ86" s="779"/>
      <c r="ER86" s="779"/>
      <c r="ES86" s="779"/>
      <c r="ET86" s="779"/>
      <c r="EU86" s="779"/>
      <c r="EV86" s="779"/>
      <c r="EW86" s="779"/>
      <c r="EX86" s="779"/>
      <c r="EY86" s="779"/>
      <c r="EZ86" s="779"/>
    </row>
    <row r="87" spans="1:156" ht="21" customHeight="1" x14ac:dyDescent="0.15">
      <c r="C87" s="44"/>
      <c r="E87" s="409" t="str">
        <f>X!$C$169</f>
        <v>Costi del ciclo vitale</v>
      </c>
      <c r="U87" t="s">
        <v>209</v>
      </c>
      <c r="AA87" s="1703" t="str">
        <f>'4 Economics'!AA157</f>
        <v>-</v>
      </c>
      <c r="AB87" s="1703"/>
      <c r="AC87" s="1703"/>
      <c r="AD87" s="1703"/>
      <c r="AS87" s="1703" t="str">
        <f>'4 Economics'!AS157</f>
        <v>-</v>
      </c>
      <c r="AT87" s="1703"/>
      <c r="AU87" s="1703"/>
      <c r="AV87" s="1703"/>
      <c r="BI87" s="47"/>
      <c r="BJ87" s="1716"/>
    </row>
    <row r="88" spans="1:156" ht="21" customHeight="1" x14ac:dyDescent="0.15">
      <c r="C88" s="44"/>
      <c r="E88" s="1707" t="str">
        <f>X!$C$168</f>
        <v>Costi ciclo vitale con funzionamento con CO2 neutro</v>
      </c>
      <c r="F88" s="1707"/>
      <c r="G88" s="1707"/>
      <c r="H88" s="1707"/>
      <c r="I88" s="1707"/>
      <c r="J88" s="1707"/>
      <c r="K88" s="1707"/>
      <c r="L88" s="1707"/>
      <c r="M88" s="1707"/>
      <c r="N88" s="1707"/>
      <c r="O88" s="1707"/>
      <c r="P88" s="1707"/>
      <c r="Q88" s="1707"/>
      <c r="R88" s="1707"/>
      <c r="S88" s="1707"/>
      <c r="U88" t="s">
        <v>209</v>
      </c>
      <c r="AA88" s="1703" t="str">
        <f>'4 Economics'!AA169</f>
        <v>-</v>
      </c>
      <c r="AB88" s="1703"/>
      <c r="AC88" s="1703"/>
      <c r="AD88" s="1703"/>
      <c r="AS88" s="1703" t="str">
        <f>'4 Economics'!AS169</f>
        <v>-</v>
      </c>
      <c r="AT88" s="1703"/>
      <c r="AU88" s="1703"/>
      <c r="AV88" s="1703"/>
      <c r="BI88" s="47"/>
      <c r="BJ88" s="1716"/>
    </row>
    <row r="89" spans="1:156" ht="17" customHeight="1" x14ac:dyDescent="0.15">
      <c r="C89" s="44"/>
      <c r="AM89" s="71"/>
      <c r="BE89" s="71"/>
      <c r="BI89" s="47"/>
      <c r="BJ89" s="1716"/>
    </row>
    <row r="90" spans="1:156" ht="17" customHeight="1" x14ac:dyDescent="0.15">
      <c r="C90" s="44"/>
      <c r="AM90" s="71"/>
      <c r="BE90" s="71"/>
      <c r="BI90" s="47"/>
      <c r="BJ90" s="1716"/>
    </row>
    <row r="91" spans="1:156" s="86" customFormat="1" ht="21" customHeight="1" x14ac:dyDescent="0.15">
      <c r="A91" s="779"/>
      <c r="C91" s="304"/>
      <c r="D91" s="401" t="str">
        <f>E56</f>
        <v>Osservazioni</v>
      </c>
      <c r="E91" s="83"/>
      <c r="F91" s="83"/>
      <c r="G91" s="83"/>
      <c r="H91" s="84"/>
      <c r="I91" s="84"/>
      <c r="J91" s="85"/>
      <c r="K91" s="85"/>
      <c r="L91" s="85"/>
      <c r="M91" s="85"/>
      <c r="N91" s="85"/>
      <c r="O91" s="85"/>
      <c r="P91" s="85"/>
      <c r="Q91" s="85"/>
      <c r="R91" s="85"/>
      <c r="S91" s="85"/>
      <c r="T91" s="83"/>
      <c r="U91" s="85"/>
      <c r="V91" s="84"/>
      <c r="W91" s="84"/>
      <c r="X91" s="88"/>
      <c r="Y91" s="88"/>
      <c r="Z91" s="88"/>
      <c r="AA91" s="84"/>
      <c r="AB91" s="84"/>
      <c r="AC91" s="84"/>
      <c r="AD91" s="84"/>
      <c r="AE91" s="84"/>
      <c r="AF91" s="84"/>
      <c r="AG91" s="84"/>
      <c r="AH91" s="84"/>
      <c r="AI91" s="84"/>
      <c r="AJ91" s="84"/>
      <c r="AK91" s="84"/>
      <c r="AL91" s="84"/>
      <c r="AM91" s="84"/>
      <c r="AN91" s="85"/>
      <c r="AO91" s="85"/>
      <c r="AR91" s="87"/>
      <c r="AS91" s="84"/>
      <c r="AT91" s="84"/>
      <c r="AU91" s="84"/>
      <c r="AV91" s="84"/>
      <c r="AW91" s="84"/>
      <c r="AX91" s="84"/>
      <c r="AY91" s="84"/>
      <c r="AZ91" s="84"/>
      <c r="BA91" s="84"/>
      <c r="BB91" s="84"/>
      <c r="BC91" s="84"/>
      <c r="BD91" s="84"/>
      <c r="BE91" s="84"/>
      <c r="BF91" s="85"/>
      <c r="BG91" s="85"/>
      <c r="BH91" s="88"/>
      <c r="BI91" s="305"/>
      <c r="BJ91" s="1716"/>
      <c r="BK91" s="779"/>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779"/>
      <c r="ED91" s="779"/>
      <c r="EE91" s="779"/>
      <c r="EF91" s="779"/>
      <c r="EG91" s="779"/>
      <c r="EH91" s="779"/>
      <c r="EI91" s="779"/>
      <c r="EJ91" s="779"/>
      <c r="EK91" s="779"/>
      <c r="EL91" s="779"/>
      <c r="EM91" s="779"/>
      <c r="EN91" s="779"/>
      <c r="EO91" s="779"/>
      <c r="EP91" s="779"/>
      <c r="EQ91" s="779"/>
      <c r="ER91" s="779"/>
      <c r="ES91" s="779"/>
      <c r="ET91" s="779"/>
      <c r="EU91" s="779"/>
      <c r="EV91" s="779"/>
      <c r="EW91" s="779"/>
      <c r="EX91" s="779"/>
      <c r="EY91" s="779"/>
      <c r="EZ91" s="779"/>
    </row>
    <row r="92" spans="1:156" ht="19" customHeight="1" x14ac:dyDescent="0.15">
      <c r="C92" s="44"/>
      <c r="E92" s="391"/>
      <c r="AA92" s="1298" t="str">
        <f>IF('1 System specification'!AA338=0,"",'1 System specification'!AA338)</f>
        <v/>
      </c>
      <c r="AB92" s="1299"/>
      <c r="AC92" s="1299"/>
      <c r="AD92" s="1299"/>
      <c r="AS92" s="1298" t="str">
        <f>IF('1 System specification'!BR338=0,"",'1 System specification'!BR338)</f>
        <v/>
      </c>
      <c r="AT92" s="1299"/>
      <c r="AU92" s="1299"/>
      <c r="AV92" s="1299"/>
      <c r="BI92" s="47"/>
      <c r="BJ92" s="1716"/>
      <c r="BO92" s="63" t="s">
        <v>1000</v>
      </c>
    </row>
    <row r="93" spans="1:156" ht="45" customHeight="1" x14ac:dyDescent="0.15">
      <c r="C93" s="44"/>
      <c r="D93" s="1253"/>
      <c r="E93" s="1253"/>
      <c r="F93" s="1253"/>
      <c r="G93" s="1253"/>
      <c r="H93" s="1253"/>
      <c r="I93" s="1253"/>
      <c r="J93" s="1253"/>
      <c r="K93" s="1253"/>
      <c r="L93" s="1253"/>
      <c r="M93" s="1253"/>
      <c r="N93" s="1253"/>
      <c r="O93" s="1253"/>
      <c r="P93" s="1253"/>
      <c r="Q93" s="1253"/>
      <c r="R93" s="1253"/>
      <c r="S93" s="1253"/>
      <c r="T93" s="1253"/>
      <c r="U93" s="1253"/>
      <c r="V93" s="1253"/>
      <c r="W93" s="1253"/>
      <c r="X93" s="1253"/>
      <c r="Y93" s="1253"/>
      <c r="Z93" s="1253"/>
      <c r="AA93" s="1253"/>
      <c r="AB93" s="1253"/>
      <c r="AC93" s="1253"/>
      <c r="AD93" s="1253"/>
      <c r="AE93" s="1253"/>
      <c r="AF93" s="1253"/>
      <c r="AG93" s="1253"/>
      <c r="AH93" s="1253"/>
      <c r="AI93" s="1253"/>
      <c r="AJ93" s="1253"/>
      <c r="AK93" s="1253"/>
      <c r="AL93" s="1253"/>
      <c r="AM93" s="1253"/>
      <c r="AN93" s="1253"/>
      <c r="AO93" s="1253"/>
      <c r="AP93" s="1253"/>
      <c r="AQ93" s="1253"/>
      <c r="AR93" s="1253"/>
      <c r="AS93" s="1253"/>
      <c r="AT93" s="1253"/>
      <c r="AU93" s="1253"/>
      <c r="AV93" s="1253"/>
      <c r="AW93" s="1253"/>
      <c r="AX93" s="1253"/>
      <c r="AY93" s="1253"/>
      <c r="AZ93" s="1253"/>
      <c r="BA93" s="1253"/>
      <c r="BB93" s="1253"/>
      <c r="BC93" s="1253"/>
      <c r="BD93" s="1253"/>
      <c r="BE93" s="1253"/>
      <c r="BF93" s="1253"/>
      <c r="BG93" s="1254"/>
      <c r="BH93" s="699"/>
      <c r="BI93" s="47"/>
      <c r="BJ93" s="1716"/>
    </row>
    <row r="94" spans="1:156" ht="16" customHeight="1" x14ac:dyDescent="0.15">
      <c r="C94" s="51"/>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4"/>
      <c r="BJ94" s="1716"/>
    </row>
    <row r="101" spans="50:58" x14ac:dyDescent="0.15">
      <c r="AX101" s="1711" t="str">
        <f>X!C291</f>
        <v>in alto</v>
      </c>
      <c r="AY101" s="1711"/>
      <c r="AZ101" s="1711"/>
      <c r="BA101" s="1711"/>
      <c r="BB101" s="1711"/>
      <c r="BC101" s="1711"/>
      <c r="BD101" s="1711"/>
      <c r="BE101" s="1711"/>
      <c r="BF101" s="1075" t="s">
        <v>635</v>
      </c>
    </row>
    <row r="103" spans="50:58" s="63" customFormat="1" x14ac:dyDescent="0.15"/>
    <row r="104" spans="50:58" s="63" customFormat="1" x14ac:dyDescent="0.15"/>
    <row r="105" spans="50:58" s="63" customFormat="1" x14ac:dyDescent="0.15"/>
    <row r="106" spans="50:58" s="63" customFormat="1" x14ac:dyDescent="0.15"/>
    <row r="107" spans="50:58" s="63" customFormat="1" x14ac:dyDescent="0.15"/>
    <row r="108" spans="50:58" s="63" customFormat="1" x14ac:dyDescent="0.15"/>
    <row r="109" spans="50:58" s="63" customFormat="1" x14ac:dyDescent="0.15"/>
    <row r="110" spans="50:58" s="63" customFormat="1" x14ac:dyDescent="0.15"/>
    <row r="111" spans="50:58" s="63" customFormat="1" x14ac:dyDescent="0.15"/>
    <row r="112" spans="50:58" s="63" customFormat="1" x14ac:dyDescent="0.15"/>
    <row r="113" s="63" customFormat="1" x14ac:dyDescent="0.15"/>
    <row r="114" s="63" customFormat="1" x14ac:dyDescent="0.15"/>
    <row r="115" s="63" customFormat="1" x14ac:dyDescent="0.15"/>
    <row r="116" s="63" customFormat="1" x14ac:dyDescent="0.15"/>
    <row r="117" s="63" customFormat="1" x14ac:dyDescent="0.15"/>
    <row r="118" s="63" customFormat="1" x14ac:dyDescent="0.15"/>
    <row r="119" s="63" customFormat="1" x14ac:dyDescent="0.15"/>
    <row r="120" s="63" customFormat="1" x14ac:dyDescent="0.15"/>
    <row r="121" s="63" customFormat="1" x14ac:dyDescent="0.15"/>
    <row r="122" s="63" customFormat="1" x14ac:dyDescent="0.15"/>
    <row r="123" s="63" customFormat="1" x14ac:dyDescent="0.15"/>
    <row r="124" s="63" customFormat="1" x14ac:dyDescent="0.15"/>
    <row r="125" s="63" customFormat="1" x14ac:dyDescent="0.15"/>
    <row r="126" s="63" customFormat="1" x14ac:dyDescent="0.15"/>
    <row r="127" s="63" customFormat="1" x14ac:dyDescent="0.15"/>
    <row r="128" s="63" customFormat="1" x14ac:dyDescent="0.15"/>
    <row r="129" s="63" customFormat="1" x14ac:dyDescent="0.15"/>
    <row r="130" s="63" customFormat="1" x14ac:dyDescent="0.15"/>
    <row r="131" s="63" customFormat="1" x14ac:dyDescent="0.15"/>
    <row r="132" s="63" customFormat="1" x14ac:dyDescent="0.15"/>
    <row r="133" s="63" customFormat="1" x14ac:dyDescent="0.15"/>
    <row r="134" s="63" customFormat="1" x14ac:dyDescent="0.15"/>
    <row r="135" s="63" customFormat="1" x14ac:dyDescent="0.15"/>
    <row r="136" s="63" customFormat="1" x14ac:dyDescent="0.15"/>
    <row r="137" s="63" customFormat="1" x14ac:dyDescent="0.15"/>
    <row r="138" s="63" customFormat="1" x14ac:dyDescent="0.15"/>
    <row r="139" s="63" customFormat="1" x14ac:dyDescent="0.15"/>
    <row r="140" s="63" customFormat="1" x14ac:dyDescent="0.15"/>
    <row r="141" s="63" customFormat="1" x14ac:dyDescent="0.15"/>
    <row r="142" s="63" customFormat="1" x14ac:dyDescent="0.15"/>
    <row r="143" s="63" customFormat="1" x14ac:dyDescent="0.15"/>
    <row r="144" s="63" customFormat="1" x14ac:dyDescent="0.15"/>
    <row r="145" s="63" customFormat="1" x14ac:dyDescent="0.15"/>
    <row r="146" s="63" customFormat="1" x14ac:dyDescent="0.15"/>
    <row r="147" s="63" customFormat="1" x14ac:dyDescent="0.15"/>
    <row r="148" s="63" customFormat="1" x14ac:dyDescent="0.15"/>
    <row r="149" s="63" customFormat="1" x14ac:dyDescent="0.15"/>
    <row r="150" s="63" customFormat="1" x14ac:dyDescent="0.15"/>
    <row r="151" s="63" customFormat="1" x14ac:dyDescent="0.15"/>
    <row r="152" s="63" customFormat="1" x14ac:dyDescent="0.15"/>
    <row r="153" s="63" customFormat="1" x14ac:dyDescent="0.15"/>
    <row r="154" s="63" customFormat="1" x14ac:dyDescent="0.15"/>
    <row r="155" s="63" customFormat="1" x14ac:dyDescent="0.15"/>
    <row r="156" s="63" customFormat="1" x14ac:dyDescent="0.15"/>
    <row r="157" s="63" customFormat="1" x14ac:dyDescent="0.15"/>
    <row r="158" s="63" customFormat="1" x14ac:dyDescent="0.15"/>
    <row r="159" s="63" customFormat="1" x14ac:dyDescent="0.15"/>
    <row r="160" s="63" customFormat="1" x14ac:dyDescent="0.15"/>
    <row r="161" s="63" customFormat="1" x14ac:dyDescent="0.15"/>
    <row r="162" s="63" customFormat="1" x14ac:dyDescent="0.15"/>
    <row r="163" s="63" customFormat="1" x14ac:dyDescent="0.15"/>
    <row r="164" s="63" customFormat="1" x14ac:dyDescent="0.15"/>
    <row r="165" s="63" customFormat="1" x14ac:dyDescent="0.15"/>
    <row r="166" s="63" customFormat="1" x14ac:dyDescent="0.15"/>
    <row r="167" s="63" customFormat="1" x14ac:dyDescent="0.15"/>
    <row r="168" s="63" customFormat="1" x14ac:dyDescent="0.15"/>
    <row r="169" s="63" customFormat="1" x14ac:dyDescent="0.15"/>
    <row r="170" s="63" customFormat="1" x14ac:dyDescent="0.15"/>
    <row r="171" s="63" customFormat="1" x14ac:dyDescent="0.15"/>
    <row r="172" s="63" customFormat="1" x14ac:dyDescent="0.15"/>
  </sheetData>
  <sheetProtection algorithmName="SHA-512" hashValue="Fccl5q1ywa61y9cfdDrd7fYvHUgIMkTqOY3xca2TkXCImVf6eIY43gXO1zSxmonWLYuFQOxIcEE/BKnaKwDQUw==" saltValue="XZL0rsv/FTosNM/S35iCmg==" spinCount="100000" sheet="1" objects="1" scenarios="1" selectLockedCells="1"/>
  <mergeCells count="85">
    <mergeCell ref="BJ75:BJ94"/>
    <mergeCell ref="AA92:AD92"/>
    <mergeCell ref="AX48:BG48"/>
    <mergeCell ref="AS40:AV40"/>
    <mergeCell ref="AS61:AV61"/>
    <mergeCell ref="AA53:AD53"/>
    <mergeCell ref="AS53:AV53"/>
    <mergeCell ref="AA52:AD52"/>
    <mergeCell ref="AS52:AV52"/>
    <mergeCell ref="AF48:AO48"/>
    <mergeCell ref="AS56:BG56"/>
    <mergeCell ref="AS47:AV47"/>
    <mergeCell ref="AA77:AD77"/>
    <mergeCell ref="AS77:AV77"/>
    <mergeCell ref="AA47:AD47"/>
    <mergeCell ref="AS92:AV92"/>
    <mergeCell ref="AX101:BE101"/>
    <mergeCell ref="AH18:AP18"/>
    <mergeCell ref="AA33:AD33"/>
    <mergeCell ref="AS33:AV33"/>
    <mergeCell ref="AA34:AD34"/>
    <mergeCell ref="AS34:AV34"/>
    <mergeCell ref="AA83:AD83"/>
    <mergeCell ref="AS63:AV63"/>
    <mergeCell ref="AS64:AV64"/>
    <mergeCell ref="AS69:AV69"/>
    <mergeCell ref="AS74:AV74"/>
    <mergeCell ref="AA31:AO31"/>
    <mergeCell ref="AS44:AV44"/>
    <mergeCell ref="AA74:AD74"/>
    <mergeCell ref="AS51:AV51"/>
    <mergeCell ref="AA64:AD64"/>
    <mergeCell ref="AA44:AD44"/>
    <mergeCell ref="AA51:AD51"/>
    <mergeCell ref="AA88:AD88"/>
    <mergeCell ref="AA82:AD82"/>
    <mergeCell ref="AA79:AD79"/>
    <mergeCell ref="AA56:AO56"/>
    <mergeCell ref="AA87:AD87"/>
    <mergeCell ref="AA72:AD72"/>
    <mergeCell ref="AA61:AD61"/>
    <mergeCell ref="AA71:AD71"/>
    <mergeCell ref="AA63:AD63"/>
    <mergeCell ref="AA69:AD69"/>
    <mergeCell ref="AS78:AV78"/>
    <mergeCell ref="AA76:AD76"/>
    <mergeCell ref="AS72:AV72"/>
    <mergeCell ref="E88:S88"/>
    <mergeCell ref="AS76:AV76"/>
    <mergeCell ref="AS79:AV79"/>
    <mergeCell ref="AS83:AV83"/>
    <mergeCell ref="AS75:AV75"/>
    <mergeCell ref="AA75:AD75"/>
    <mergeCell ref="AA78:AD78"/>
    <mergeCell ref="E4:S4"/>
    <mergeCell ref="E3:S3"/>
    <mergeCell ref="E2:S2"/>
    <mergeCell ref="AA26:BG26"/>
    <mergeCell ref="AA42:AD42"/>
    <mergeCell ref="AS42:AV42"/>
    <mergeCell ref="AA41:AD41"/>
    <mergeCell ref="AS41:AV41"/>
    <mergeCell ref="AS31:BG31"/>
    <mergeCell ref="AA40:AD40"/>
    <mergeCell ref="D18:O18"/>
    <mergeCell ref="R18:V18"/>
    <mergeCell ref="X18:AF18"/>
    <mergeCell ref="AS23:BH23"/>
    <mergeCell ref="AS18:BI18"/>
    <mergeCell ref="F48:S48"/>
    <mergeCell ref="AX60:BG60"/>
    <mergeCell ref="D93:BG93"/>
    <mergeCell ref="AX35:BG35"/>
    <mergeCell ref="AX45:BG45"/>
    <mergeCell ref="AX62:BG62"/>
    <mergeCell ref="AX82:BG82"/>
    <mergeCell ref="AF62:AO62"/>
    <mergeCell ref="AF82:AO82"/>
    <mergeCell ref="AF45:AO45"/>
    <mergeCell ref="AF35:AO35"/>
    <mergeCell ref="AF60:AO60"/>
    <mergeCell ref="AS71:AV71"/>
    <mergeCell ref="AS82:AV82"/>
    <mergeCell ref="AS88:AV88"/>
    <mergeCell ref="AS87:AV87"/>
  </mergeCells>
  <phoneticPr fontId="9" type="noConversion"/>
  <conditionalFormatting sqref="E72:BG72">
    <cfRule type="expression" dxfId="10" priority="9">
      <formula>IF($BO$72=1,0,1)</formula>
    </cfRule>
  </conditionalFormatting>
  <conditionalFormatting sqref="F48 T48:Z48">
    <cfRule type="expression" dxfId="9" priority="1374">
      <formula>IF($BO$48=1,0,1)</formula>
    </cfRule>
  </conditionalFormatting>
  <conditionalFormatting sqref="X76">
    <cfRule type="expression" dxfId="8" priority="7">
      <formula>IF($AF$2=1,0,1)</formula>
    </cfRule>
  </conditionalFormatting>
  <conditionalFormatting sqref="Y76">
    <cfRule type="expression" dxfId="7" priority="6">
      <formula>IF($AG$2=1,0,1)</formula>
    </cfRule>
  </conditionalFormatting>
  <conditionalFormatting sqref="Z76">
    <cfRule type="expression" dxfId="6" priority="5">
      <formula>IF($AH$2=1,0,1)</formula>
    </cfRule>
  </conditionalFormatting>
  <conditionalFormatting sqref="AF48">
    <cfRule type="expression" dxfId="5" priority="1">
      <formula>IF($BO$30=1,0,1)</formula>
    </cfRule>
  </conditionalFormatting>
  <conditionalFormatting sqref="AS30:BG91">
    <cfRule type="expression" dxfId="4" priority="8">
      <formula>IF($BO$30=1,0,1)</formula>
    </cfRule>
  </conditionalFormatting>
  <conditionalFormatting sqref="AX76">
    <cfRule type="expression" dxfId="2" priority="4">
      <formula>IF($AF$2=1,0,1)</formula>
    </cfRule>
  </conditionalFormatting>
  <conditionalFormatting sqref="AY76">
    <cfRule type="expression" dxfId="1" priority="3">
      <formula>IF($AG$2=1,0,1)</formula>
    </cfRule>
  </conditionalFormatting>
  <conditionalFormatting sqref="AZ76">
    <cfRule type="expression" dxfId="0" priority="2">
      <formula>IF($AH$2=1,0,1)</formula>
    </cfRule>
  </conditionalFormatting>
  <dataValidations count="4">
    <dataValidation allowBlank="1" showInputMessage="1" showErrorMessage="1" prompt="Per i sistemi con free-cooling, questi sono i costi che si dovrebbero sostenere senza il free-cooling. Nella riga successiva vengono detratti i risparmi derivanti dal free-cooling._x000d_" sqref="Z76" xr:uid="{B220FF0F-DF1B-D448-A05B-F1309E105A57}"/>
    <dataValidation allowBlank="1" showInputMessage="1" showErrorMessage="1" prompt="Pour les systèmes avec free-cooling, il s'agit des coûts qui seraient encourus sans free-cooling, déduction faite des économies réalisées grâce au free-cooling dans la ligne suivante._x000d_" sqref="Y76" xr:uid="{2E26023F-8068-494C-A8EF-E7CF6AA14CF6}"/>
    <dataValidation allowBlank="1" showInputMessage="1" showErrorMessage="1" prompt="Bei Anlagen mit Free-Cooling sind dies die Kosten, welche ohne Free-Cooling auflaufen würden. in den nächsten Zeile werden dann die Einsparungen durch das Free-Cooling abgezogen._x000a_" sqref="X76" xr:uid="{1EBDA2E0-9116-3C45-B814-57D694978150}"/>
    <dataValidation allowBlank="1" showInputMessage="1" showErrorMessage="1" sqref="AY76:AZ76" xr:uid="{5C481D23-94BF-2D43-8975-2D40548A4365}"/>
  </dataValidations>
  <hyperlinks>
    <hyperlink ref="E2" location="'1 System specification'!A1" display="'1 System specification'!A1" xr:uid="{00000000-0004-0000-0600-000000000000}"/>
    <hyperlink ref="E3" location="'4 Economics'!A1" display="'4 Economics'!A1" xr:uid="{00000000-0004-0000-0600-000001000000}"/>
    <hyperlink ref="E4" location="'3 TEWI'!A1" display="zurück zur TEWI-Berechnung" xr:uid="{00000000-0004-0000-0600-000002000000}"/>
    <hyperlink ref="AX101" location="z16" display="z16" xr:uid="{00000000-0004-0000-0600-000003000000}"/>
    <hyperlink ref="AY101" location="z16" display="z16" xr:uid="{00000000-0004-0000-0600-000004000000}"/>
    <hyperlink ref="AZ101" location="z16" display="z16" xr:uid="{00000000-0004-0000-0600-000005000000}"/>
    <hyperlink ref="BA101" location="z16" display="z16" xr:uid="{00000000-0004-0000-0600-000006000000}"/>
    <hyperlink ref="BB101" location="z16" display="z16" xr:uid="{00000000-0004-0000-0600-000007000000}"/>
    <hyperlink ref="BC101" location="z16" display="z16" xr:uid="{00000000-0004-0000-0600-000008000000}"/>
    <hyperlink ref="BD101" location="z16" display="z16" xr:uid="{00000000-0004-0000-0600-000009000000}"/>
    <hyperlink ref="BE101" location="z16" display="z16" xr:uid="{00000000-0004-0000-0600-00000A000000}"/>
    <hyperlink ref="F2" location="'1 System specification'!A1" display="'1 System specification'!A1" xr:uid="{00000000-0004-0000-0600-00000B000000}"/>
    <hyperlink ref="G2" location="'1 System specification'!A1" display="'1 System specification'!A1" xr:uid="{00000000-0004-0000-0600-00000C000000}"/>
    <hyperlink ref="H2" location="'1 System specification'!A1" display="'1 System specification'!A1" xr:uid="{00000000-0004-0000-0600-00000D000000}"/>
    <hyperlink ref="I2" location="'1 System specification'!A1" display="'1 System specification'!A1" xr:uid="{00000000-0004-0000-0600-00000E000000}"/>
    <hyperlink ref="J2" location="'1 System specification'!A1" display="'1 System specification'!A1" xr:uid="{00000000-0004-0000-0600-00000F000000}"/>
    <hyperlink ref="K2" location="'1 System specification'!A1" display="'1 System specification'!A1" xr:uid="{00000000-0004-0000-0600-000010000000}"/>
    <hyperlink ref="L2" location="'1 System specification'!A1" display="'1 System specification'!A1" xr:uid="{00000000-0004-0000-0600-000011000000}"/>
    <hyperlink ref="M2" location="'1 System specification'!A1" display="'1 System specification'!A1" xr:uid="{00000000-0004-0000-0600-000012000000}"/>
    <hyperlink ref="N2" location="'1 System specification'!A1" display="'1 System specification'!A1" xr:uid="{00000000-0004-0000-0600-000013000000}"/>
    <hyperlink ref="O2" location="'1 System specification'!A1" display="'1 System specification'!A1" xr:uid="{00000000-0004-0000-0600-000014000000}"/>
    <hyperlink ref="P2" location="'1 System specification'!A1" display="'1 System specification'!A1" xr:uid="{00000000-0004-0000-0600-000015000000}"/>
    <hyperlink ref="Q2" location="'1 System specification'!A1" display="'1 System specification'!A1" xr:uid="{00000000-0004-0000-0600-000016000000}"/>
    <hyperlink ref="R2" location="'1 System specification'!A1" display="'1 System specification'!A1" xr:uid="{00000000-0004-0000-0600-000017000000}"/>
    <hyperlink ref="S2" location="'1 System specification'!A1" display="'1 System specification'!A1" xr:uid="{00000000-0004-0000-0600-000018000000}"/>
    <hyperlink ref="F3" location="'4 Economics'!A1" display="'4 Economics'!A1" xr:uid="{00000000-0004-0000-0600-000019000000}"/>
    <hyperlink ref="G3" location="'4 Economics'!A1" display="'4 Economics'!A1" xr:uid="{00000000-0004-0000-0600-00001A000000}"/>
    <hyperlink ref="H3" location="'4 Economics'!A1" display="'4 Economics'!A1" xr:uid="{00000000-0004-0000-0600-00001B000000}"/>
    <hyperlink ref="I3" location="'4 Economics'!A1" display="'4 Economics'!A1" xr:uid="{00000000-0004-0000-0600-00001C000000}"/>
    <hyperlink ref="J3" location="'4 Economics'!A1" display="'4 Economics'!A1" xr:uid="{00000000-0004-0000-0600-00001D000000}"/>
    <hyperlink ref="K3" location="'4 Economics'!A1" display="'4 Economics'!A1" xr:uid="{00000000-0004-0000-0600-00001E000000}"/>
    <hyperlink ref="L3" location="'4 Economics'!A1" display="'4 Economics'!A1" xr:uid="{00000000-0004-0000-0600-00001F000000}"/>
    <hyperlink ref="M3" location="'4 Economics'!A1" display="'4 Economics'!A1" xr:uid="{00000000-0004-0000-0600-000020000000}"/>
    <hyperlink ref="N3" location="'4 Economics'!A1" display="'4 Economics'!A1" xr:uid="{00000000-0004-0000-0600-000021000000}"/>
    <hyperlink ref="O3" location="'4 Economics'!A1" display="'4 Economics'!A1" xr:uid="{00000000-0004-0000-0600-000022000000}"/>
    <hyperlink ref="P3" location="'4 Economics'!A1" display="'4 Economics'!A1" xr:uid="{00000000-0004-0000-0600-000023000000}"/>
    <hyperlink ref="Q3" location="'4 Economics'!A1" display="'4 Economics'!A1" xr:uid="{00000000-0004-0000-0600-000024000000}"/>
    <hyperlink ref="R3" location="'4 Economics'!A1" display="'4 Economics'!A1" xr:uid="{00000000-0004-0000-0600-000025000000}"/>
    <hyperlink ref="S3" location="'4 Economics'!A1" display="'4 Economics'!A1" xr:uid="{00000000-0004-0000-0600-000026000000}"/>
    <hyperlink ref="E2:S2" location="'1 System specification'!O87" display="'1 System specification'!O87" xr:uid="{45284D47-AB87-4644-9954-788370C71935}"/>
    <hyperlink ref="E3:S3" location="'4 Economics'!Z37" display="'4 Economics'!Z37" xr:uid="{FE67D907-6C72-104B-9B2F-122BF613B97B}"/>
    <hyperlink ref="E4:S4" location="'3 TEWI'!C4" display="'3 TEWI'!C4" xr:uid="{82EE1F4D-4210-294D-A795-32EAD50D220D}"/>
  </hyperlinks>
  <printOptions horizontalCentered="1"/>
  <pageMargins left="0" right="0" top="0.59055118110236227" bottom="1.3779527559055118" header="0.51181102362204722" footer="0"/>
  <pageSetup paperSize="9" scale="45" orientation="portrait" horizontalDpi="4294967292" verticalDpi="4294967292"/>
  <headerFooter>
    <oddFooter>&amp;C&amp;"System Font,Standard"&amp;K000000
&amp;R&amp;K000000Scheet 5 - &amp;P</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20" id="{BD566EC3-DCAC-EF43-AC5D-6FA3D619139E}">
            <xm:f>IF(X!$C$529=X!$G$530,1,0)</xm:f>
            <x14:dxf>
              <font>
                <b/>
                <i val="0"/>
                <color rgb="FFFF0000"/>
              </font>
              <fill>
                <patternFill patternType="none">
                  <fgColor indexed="64"/>
                  <bgColor auto="1"/>
                </patternFill>
              </fill>
              <border>
                <left/>
                <right/>
                <top/>
                <bottom/>
              </border>
            </x14:dxf>
          </x14:cfRule>
          <xm:sqref>AS18:BI18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7</vt:i4>
      </vt:variant>
      <vt:variant>
        <vt:lpstr>Benannte Bereiche</vt:lpstr>
      </vt:variant>
      <vt:variant>
        <vt:i4>11</vt:i4>
      </vt:variant>
    </vt:vector>
  </HeadingPairs>
  <TitlesOfParts>
    <vt:vector size="18" baseType="lpstr">
      <vt:lpstr>X</vt:lpstr>
      <vt:lpstr>1 System specification</vt:lpstr>
      <vt:lpstr>2A Electricity regular</vt:lpstr>
      <vt:lpstr>2B Electricity SEER-SEPR</vt:lpstr>
      <vt:lpstr>3 TEWI</vt:lpstr>
      <vt:lpstr>4 Economics</vt:lpstr>
      <vt:lpstr>5 Result</vt:lpstr>
      <vt:lpstr>'1 System specification'!Druckbereich</vt:lpstr>
      <vt:lpstr>'2A Electricity regular'!Druckbereich</vt:lpstr>
      <vt:lpstr>'2B Electricity SEER-SEPR'!Druckbereich</vt:lpstr>
      <vt:lpstr>'3 TEWI'!Druckbereich</vt:lpstr>
      <vt:lpstr>'4 Economics'!Druckbereich</vt:lpstr>
      <vt:lpstr>'5 Result'!Druckbereich</vt:lpstr>
      <vt:lpstr>'2A Electricity regular'!Drucktitel</vt:lpstr>
      <vt:lpstr>'2B Electricity SEER-SEPR'!Drucktitel</vt:lpstr>
      <vt:lpstr>'3 TEWI'!Drucktitel</vt:lpstr>
      <vt:lpstr>'4 Economics'!Drucktitel</vt:lpstr>
      <vt:lpstr>'5 Result'!Drucktitel</vt:lpstr>
    </vt:vector>
  </TitlesOfParts>
  <Company>zweiweg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Lang</dc:creator>
  <cp:lastModifiedBy>Thomas Lang</cp:lastModifiedBy>
  <cp:lastPrinted>2021-09-23T13:05:18Z</cp:lastPrinted>
  <dcterms:created xsi:type="dcterms:W3CDTF">2016-01-07T07:56:56Z</dcterms:created>
  <dcterms:modified xsi:type="dcterms:W3CDTF">2026-08-19T07:05:55Z</dcterms:modified>
</cp:coreProperties>
</file>