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ustomProperty4.bin" ContentType="application/vnd.openxmlformats-officedocument.spreadsheetml.customProperty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8268\data\Documents\Stromkennzeichnung und HKN\Elektr Buchhaltung 2026\"/>
    </mc:Choice>
  </mc:AlternateContent>
  <xr:revisionPtr revIDLastSave="0" documentId="13_ncr:1_{B2147151-044C-49BD-80E0-A1C627299484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mix del fornitore" sheetId="9" r:id="rId1"/>
    <sheet name="mix prodotto A" sheetId="11" r:id="rId2"/>
    <sheet name="mix prodotto B" sheetId="19" r:id="rId3"/>
    <sheet name="mix prodotto C" sheetId="20" r:id="rId4"/>
    <sheet name="allegato" sheetId="10" r:id="rId5"/>
  </sheets>
  <definedNames>
    <definedName name="_xlnm._FilterDatabase" localSheetId="0" hidden="1">'mix del fornitore'!$B$57:$D$80</definedName>
    <definedName name="_xlnm._FilterDatabase" localSheetId="1" hidden="1">'mix prodotto A'!$B$41:$C$64</definedName>
    <definedName name="_xlnm._FilterDatabase" localSheetId="2" hidden="1">'mix prodotto B'!$B$41:$C$64</definedName>
    <definedName name="_xlnm._FilterDatabase" localSheetId="3" hidden="1">'mix prodotto C'!$B$41:$C$64</definedName>
    <definedName name="_xlnm.Print_Area" localSheetId="4">allegato!$A$1:$Q$37</definedName>
    <definedName name="_xlnm.Print_Area" localSheetId="0">'mix del fornitore'!$A$1:$Z$50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1" l="1"/>
  <c r="B57" i="9" l="1"/>
  <c r="K4" i="19"/>
  <c r="K4" i="20"/>
  <c r="B67" i="11"/>
  <c r="B66" i="11"/>
  <c r="B41" i="11"/>
  <c r="B67" i="19"/>
  <c r="B66" i="19"/>
  <c r="B41" i="19"/>
  <c r="B66" i="20"/>
  <c r="C64" i="20"/>
  <c r="C63" i="20"/>
  <c r="C62" i="20"/>
  <c r="C61" i="20"/>
  <c r="C60" i="20"/>
  <c r="C59" i="20"/>
  <c r="C58" i="20"/>
  <c r="C57" i="20"/>
  <c r="C56" i="20"/>
  <c r="C55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36" i="20"/>
  <c r="C35" i="20"/>
  <c r="C34" i="20"/>
  <c r="C33" i="20"/>
  <c r="C32" i="20" s="1"/>
  <c r="C31" i="20"/>
  <c r="B67" i="20" s="1"/>
  <c r="G28" i="20"/>
  <c r="C28" i="20"/>
  <c r="D22" i="20"/>
  <c r="C22" i="20"/>
  <c r="C19" i="20"/>
  <c r="C54" i="20" s="1"/>
  <c r="D13" i="20"/>
  <c r="D28" i="20" s="1"/>
  <c r="C13" i="20"/>
  <c r="C9" i="20"/>
  <c r="C6" i="20"/>
  <c r="C3" i="20"/>
  <c r="B41" i="20" s="1"/>
  <c r="C64" i="19"/>
  <c r="C63" i="19"/>
  <c r="C62" i="19"/>
  <c r="C61" i="19"/>
  <c r="C60" i="19"/>
  <c r="C59" i="19"/>
  <c r="C58" i="19"/>
  <c r="C57" i="19"/>
  <c r="C56" i="19"/>
  <c r="C55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36" i="19"/>
  <c r="C35" i="19"/>
  <c r="C34" i="19"/>
  <c r="C33" i="19"/>
  <c r="C32" i="19" s="1"/>
  <c r="C31" i="19"/>
  <c r="G28" i="19"/>
  <c r="D22" i="19"/>
  <c r="D28" i="19" s="1"/>
  <c r="C22" i="19"/>
  <c r="C28" i="19" s="1"/>
  <c r="C19" i="19"/>
  <c r="C54" i="19" s="1"/>
  <c r="D13" i="19"/>
  <c r="C13" i="19"/>
  <c r="C9" i="19"/>
  <c r="C6" i="19"/>
  <c r="C3" i="19"/>
  <c r="C29" i="20" l="1"/>
  <c r="C29" i="19"/>
  <c r="J37" i="9" l="1"/>
  <c r="T37" i="9"/>
  <c r="O37" i="9"/>
  <c r="E37" i="9"/>
  <c r="F15" i="10" l="1"/>
  <c r="F14" i="10"/>
  <c r="C31" i="11"/>
  <c r="C64" i="11"/>
  <c r="C63" i="11"/>
  <c r="C62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36" i="11" l="1"/>
  <c r="H10" i="9"/>
  <c r="G28" i="10"/>
  <c r="L27" i="10"/>
  <c r="G32" i="10"/>
  <c r="G33" i="10"/>
  <c r="G35" i="10"/>
  <c r="L21" i="10" s="1"/>
  <c r="G36" i="10"/>
  <c r="L22" i="10" s="1"/>
  <c r="G37" i="10"/>
  <c r="L23" i="10" s="1"/>
  <c r="G38" i="10"/>
  <c r="L24" i="10" s="1"/>
  <c r="F38" i="10"/>
  <c r="K24" i="10" s="1"/>
  <c r="F37" i="10"/>
  <c r="K23" i="10" s="1"/>
  <c r="F36" i="10"/>
  <c r="K22" i="10" s="1"/>
  <c r="F35" i="10"/>
  <c r="K21" i="10" s="1"/>
  <c r="F33" i="10"/>
  <c r="F32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G26" i="10"/>
  <c r="L16" i="10" s="1"/>
  <c r="G24" i="10"/>
  <c r="L15" i="10" s="1"/>
  <c r="G22" i="10"/>
  <c r="G21" i="10"/>
  <c r="G19" i="10"/>
  <c r="G18" i="10"/>
  <c r="G16" i="10"/>
  <c r="G15" i="10"/>
  <c r="G14" i="10"/>
  <c r="G12" i="10"/>
  <c r="G11" i="10"/>
  <c r="G10" i="10"/>
  <c r="F26" i="10"/>
  <c r="K16" i="10" s="1"/>
  <c r="F24" i="10"/>
  <c r="K15" i="10" s="1"/>
  <c r="F22" i="10"/>
  <c r="F21" i="10"/>
  <c r="F19" i="10"/>
  <c r="F18" i="10"/>
  <c r="F16" i="10"/>
  <c r="K12" i="10" s="1"/>
  <c r="F11" i="10"/>
  <c r="F12" i="10"/>
  <c r="F10" i="10"/>
  <c r="D26" i="10"/>
  <c r="D24" i="10"/>
  <c r="D21" i="10"/>
  <c r="D22" i="10"/>
  <c r="D18" i="10"/>
  <c r="D19" i="10"/>
  <c r="D14" i="10"/>
  <c r="D15" i="10"/>
  <c r="D16" i="10"/>
  <c r="D10" i="10"/>
  <c r="D11" i="10"/>
  <c r="D12" i="10"/>
  <c r="C26" i="10"/>
  <c r="C24" i="10"/>
  <c r="C22" i="10"/>
  <c r="C21" i="10"/>
  <c r="C19" i="10"/>
  <c r="C18" i="10"/>
  <c r="C15" i="10"/>
  <c r="C16" i="10"/>
  <c r="C14" i="10"/>
  <c r="C12" i="10"/>
  <c r="C11" i="10"/>
  <c r="C10" i="10"/>
  <c r="K27" i="10" l="1"/>
  <c r="C6" i="11"/>
  <c r="P15" i="10"/>
  <c r="Q22" i="10"/>
  <c r="Q15" i="10"/>
  <c r="L19" i="10"/>
  <c r="Q19" i="10" s="1"/>
  <c r="K14" i="10"/>
  <c r="P14" i="10" s="1"/>
  <c r="Q24" i="10"/>
  <c r="L13" i="10"/>
  <c r="Q13" i="10" s="1"/>
  <c r="P12" i="10"/>
  <c r="L10" i="10"/>
  <c r="Q10" i="10" s="1"/>
  <c r="K19" i="10"/>
  <c r="P19" i="10" s="1"/>
  <c r="P22" i="10"/>
  <c r="P24" i="10"/>
  <c r="L14" i="10"/>
  <c r="Q14" i="10" s="1"/>
  <c r="L20" i="10"/>
  <c r="P16" i="10"/>
  <c r="K13" i="10"/>
  <c r="P13" i="10" s="1"/>
  <c r="L12" i="10"/>
  <c r="Q12" i="10" s="1"/>
  <c r="Q23" i="10"/>
  <c r="P21" i="10"/>
  <c r="K20" i="10"/>
  <c r="P23" i="10"/>
  <c r="Q16" i="10"/>
  <c r="K10" i="10"/>
  <c r="P10" i="10" s="1"/>
  <c r="J12" i="10" l="1"/>
  <c r="K18" i="10"/>
  <c r="L18" i="10"/>
  <c r="K11" i="10"/>
  <c r="P11" i="10"/>
  <c r="Q11" i="10"/>
  <c r="Q9" i="10" s="1"/>
  <c r="J10" i="10"/>
  <c r="P20" i="10"/>
  <c r="P18" i="10" s="1"/>
  <c r="L11" i="10"/>
  <c r="L9" i="10" s="1"/>
  <c r="L25" i="10" l="1"/>
  <c r="E47" i="9"/>
  <c r="F47" i="9"/>
  <c r="D47" i="9"/>
  <c r="C47" i="9"/>
  <c r="G28" i="11"/>
  <c r="C34" i="11"/>
  <c r="C35" i="11"/>
  <c r="C33" i="11"/>
  <c r="D22" i="11"/>
  <c r="C22" i="11"/>
  <c r="D13" i="11"/>
  <c r="C13" i="11"/>
  <c r="Y21" i="9"/>
  <c r="C32" i="11" l="1"/>
  <c r="C48" i="9"/>
  <c r="E48" i="9"/>
  <c r="E49" i="9" s="1"/>
  <c r="F49" i="9" s="1"/>
  <c r="D28" i="11"/>
  <c r="U19" i="9"/>
  <c r="T19" i="9"/>
  <c r="S19" i="9"/>
  <c r="R19" i="9"/>
  <c r="P19" i="9"/>
  <c r="O19" i="9"/>
  <c r="N19" i="9"/>
  <c r="M19" i="9"/>
  <c r="K19" i="9"/>
  <c r="J19" i="9"/>
  <c r="I19" i="9"/>
  <c r="H19" i="9"/>
  <c r="F19" i="9"/>
  <c r="E19" i="9"/>
  <c r="D19" i="9"/>
  <c r="C19" i="9"/>
  <c r="U47" i="9"/>
  <c r="S47" i="9"/>
  <c r="R47" i="9"/>
  <c r="T47" i="9"/>
  <c r="P47" i="9"/>
  <c r="N47" i="9"/>
  <c r="M47" i="9"/>
  <c r="O47" i="9"/>
  <c r="C3" i="11"/>
  <c r="C19" i="11"/>
  <c r="C54" i="11" s="1"/>
  <c r="C9" i="11"/>
  <c r="X43" i="9"/>
  <c r="K47" i="9"/>
  <c r="I47" i="9"/>
  <c r="H47" i="9"/>
  <c r="H48" i="9" l="1"/>
  <c r="J47" i="9"/>
  <c r="J48" i="9" s="1"/>
  <c r="J49" i="9" s="1"/>
  <c r="K49" i="9" s="1"/>
  <c r="F28" i="10"/>
  <c r="K17" i="10" s="1"/>
  <c r="C28" i="11"/>
  <c r="C29" i="11" s="1"/>
  <c r="O48" i="9"/>
  <c r="O49" i="9" s="1"/>
  <c r="P49" i="9" s="1"/>
  <c r="M48" i="9"/>
  <c r="T48" i="9"/>
  <c r="T49" i="9" s="1"/>
  <c r="U49" i="9" s="1"/>
  <c r="R48" i="9"/>
  <c r="P17" i="10" l="1"/>
  <c r="K9" i="10"/>
  <c r="K25" i="10" s="1"/>
  <c r="J15" i="10"/>
  <c r="C40" i="10"/>
  <c r="D40" i="10"/>
  <c r="G40" i="10"/>
  <c r="F40" i="10"/>
  <c r="F41" i="10"/>
  <c r="C41" i="10" l="1"/>
  <c r="Z39" i="9" l="1"/>
  <c r="C77" i="9" s="1"/>
  <c r="Z38" i="9"/>
  <c r="C75" i="9" s="1"/>
  <c r="Q21" i="10"/>
  <c r="Q20" i="10" s="1"/>
  <c r="Q18" i="10" s="1"/>
  <c r="Q25" i="10" s="1"/>
  <c r="Z32" i="9"/>
  <c r="C68" i="9" s="1"/>
  <c r="O15" i="10" l="1"/>
  <c r="Y31" i="9" s="1"/>
  <c r="Z31" i="9"/>
  <c r="C66" i="9" s="1"/>
  <c r="Z40" i="9"/>
  <c r="C79" i="9" s="1"/>
  <c r="Z37" i="9"/>
  <c r="C73" i="9" s="1"/>
  <c r="J17" i="10"/>
  <c r="Z29" i="9"/>
  <c r="C62" i="9" s="1"/>
  <c r="Z30" i="9"/>
  <c r="C64" i="9" s="1"/>
  <c r="O16" i="10"/>
  <c r="Y32" i="9" s="1"/>
  <c r="C69" i="9" s="1"/>
  <c r="C67" i="9" l="1"/>
  <c r="O17" i="10"/>
  <c r="Y33" i="9" s="1"/>
  <c r="O14" i="10"/>
  <c r="Y30" i="9" s="1"/>
  <c r="C65" i="9" s="1"/>
  <c r="O13" i="10"/>
  <c r="Y29" i="9" s="1"/>
  <c r="C63" i="9" s="1"/>
  <c r="Z35" i="9"/>
  <c r="C71" i="9" s="1"/>
  <c r="O12" i="10"/>
  <c r="Y28" i="9" s="1"/>
  <c r="O21" i="10"/>
  <c r="Y37" i="9" s="1"/>
  <c r="C74" i="9" s="1"/>
  <c r="O23" i="10"/>
  <c r="Y39" i="9" s="1"/>
  <c r="C78" i="9" s="1"/>
  <c r="O22" i="10"/>
  <c r="Y38" i="9" s="1"/>
  <c r="C76" i="9" s="1"/>
  <c r="O24" i="10"/>
  <c r="Y40" i="9" s="1"/>
  <c r="C80" i="9" s="1"/>
  <c r="Y48" i="9" l="1"/>
  <c r="Y50" i="9"/>
  <c r="Y49" i="9"/>
  <c r="Y51" i="9"/>
  <c r="Z34" i="9"/>
  <c r="Z36" i="9"/>
  <c r="Z33" i="9"/>
  <c r="C70" i="9" s="1"/>
  <c r="O19" i="10"/>
  <c r="Y35" i="9" s="1"/>
  <c r="C72" i="9" s="1"/>
  <c r="P9" i="10"/>
  <c r="Z28" i="9"/>
  <c r="C60" i="9" s="1"/>
  <c r="O20" i="10"/>
  <c r="Y36" i="9" s="1"/>
  <c r="C61" i="9" l="1"/>
  <c r="Y47" i="9"/>
  <c r="B82" i="9" s="1"/>
  <c r="Y46" i="9"/>
  <c r="B83" i="9" s="1"/>
  <c r="O18" i="10"/>
  <c r="Y34" i="9" s="1"/>
  <c r="Z27" i="9"/>
  <c r="O11" i="10"/>
  <c r="Y27" i="9" s="1"/>
  <c r="J9" i="10"/>
  <c r="Z26" i="9"/>
  <c r="C58" i="9" s="1"/>
  <c r="P25" i="10"/>
  <c r="O10" i="10"/>
  <c r="Y26" i="9" s="1"/>
  <c r="C59" i="9" l="1"/>
  <c r="Z25" i="9"/>
  <c r="O9" i="10"/>
  <c r="Y25" i="9" s="1"/>
  <c r="Z41" i="9" l="1"/>
  <c r="O25" i="10"/>
  <c r="Y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1C738B78-B95D-405D-9FAB-B603218749BB}">
      <text>
        <r>
          <rPr>
            <sz val="9"/>
            <color indexed="81"/>
            <rFont val="Tahoma"/>
            <family val="2"/>
          </rPr>
          <t>Il numero di Garanzie di Origine (GO) annullate deve corrispondere alla quantità di energia elettrica venduta; in caso contrario, la contabilità non sarà in pareggio.</t>
        </r>
      </text>
    </comment>
  </commentList>
</comments>
</file>

<file path=xl/sharedStrings.xml><?xml version="1.0" encoding="utf-8"?>
<sst xmlns="http://schemas.openxmlformats.org/spreadsheetml/2006/main" count="426" uniqueCount="134">
  <si>
    <t>kWh</t>
  </si>
  <si>
    <t>Total</t>
  </si>
  <si>
    <t>Q1</t>
  </si>
  <si>
    <t>Q2</t>
  </si>
  <si>
    <t>Q3</t>
  </si>
  <si>
    <t>Q4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</si>
  <si>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</si>
  <si>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</si>
  <si>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</si>
  <si>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</si>
  <si>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</si>
  <si>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</si>
  <si>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</si>
  <si>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</si>
  <si>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</si>
  <si>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</si>
  <si>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</si>
  <si>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</si>
  <si>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</si>
  <si>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</si>
  <si>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Tel. 055 555 55 55</t>
  </si>
  <si>
    <t>Debora Muster</t>
  </si>
  <si>
    <t>Erneuerbare Energien</t>
  </si>
  <si>
    <t>Übrige erneuerbare Energien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</si>
  <si>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</si>
  <si>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</si>
  <si>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</si>
  <si>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</si>
  <si>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</si>
  <si>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</si>
  <si>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</si>
  <si>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 xml:space="preserve"> g/kWh</t>
  </si>
  <si>
    <t xml:space="preserve"> mg/kWh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</si>
  <si>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</si>
  <si>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</si>
  <si>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</si>
  <si>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</si>
  <si>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</si>
  <si>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mg radioaktiver Abfall pro kWh</t>
  </si>
  <si>
    <t>g CO2-Emissionen pro kWh</t>
  </si>
  <si>
    <t>Procedura: :
1. Compilare le informazioni di base
2. Compilare la contabilità dell'elettricità
3. Creare il grafico per il mix del fornitore
4. Creare il grafico del mix di prodotti nelle schede corrispondenti</t>
  </si>
  <si>
    <t>1. Compilare le informazioni di base (celle arancioni chiare)</t>
  </si>
  <si>
    <t>Contabilità dell'elletricitià per l'anno</t>
  </si>
  <si>
    <t>2. Compilare la contabilità dell'elettricità</t>
  </si>
  <si>
    <t>Descrizione dei GO</t>
  </si>
  <si>
    <t>Energia solare</t>
  </si>
  <si>
    <t>Energia eolica</t>
  </si>
  <si>
    <t>Biomassa</t>
  </si>
  <si>
    <t>Rifiuti urbani</t>
  </si>
  <si>
    <t>Forza idrica</t>
  </si>
  <si>
    <t>Geotermia</t>
  </si>
  <si>
    <t>Energia nucleare</t>
  </si>
  <si>
    <t>Vettori energetici fossili</t>
  </si>
  <si>
    <t>petroleo</t>
  </si>
  <si>
    <t>gas naturale</t>
  </si>
  <si>
    <t>carbono</t>
  </si>
  <si>
    <t>Totale Svizzera / Totale dall'estero</t>
  </si>
  <si>
    <t>Totale Svizzera &amp; dall'estero</t>
  </si>
  <si>
    <t>GO disponibile (conto Pronovo)</t>
  </si>
  <si>
    <t>GO annullati per l'etichettatura</t>
  </si>
  <si>
    <t>Svizzera</t>
  </si>
  <si>
    <t>dall'estero</t>
  </si>
  <si>
    <t>3. Creare il grafico per il mix del fornitore</t>
  </si>
  <si>
    <t>Applicare il filtro alla cella C57 (seleziona tutti i valori diversi da 0)</t>
  </si>
  <si>
    <t>forza idrica Svizzera</t>
  </si>
  <si>
    <t>forza idrica dall'estero</t>
  </si>
  <si>
    <t>energia solare Svizzera</t>
  </si>
  <si>
    <t>energia solare dall'estero</t>
  </si>
  <si>
    <t>energia eolica Svizzera</t>
  </si>
  <si>
    <t>energia eolica dall'estero</t>
  </si>
  <si>
    <t>biomassa Svizzera</t>
  </si>
  <si>
    <t>biomassa dell'estero</t>
  </si>
  <si>
    <t>geotermia Svizzera</t>
  </si>
  <si>
    <t>geotermia dall'estero</t>
  </si>
  <si>
    <t>elettricità che beneficia di misure di promozione Svizzera</t>
  </si>
  <si>
    <t>energia nucleare Svizzera</t>
  </si>
  <si>
    <t>energia nucleare dall'estero</t>
  </si>
  <si>
    <t>petroleo Svizzera</t>
  </si>
  <si>
    <t>petroleo dall'estero</t>
  </si>
  <si>
    <t>gas naturale Svizzera</t>
  </si>
  <si>
    <t>gas naturale dall'estero</t>
  </si>
  <si>
    <t>carbono Svizzera</t>
  </si>
  <si>
    <t>carbnono dall'estero</t>
  </si>
  <si>
    <t>rifiuti urbani (rinnovabili) Svizzera</t>
  </si>
  <si>
    <t>rifiuti urbani (rinnovabili) dell'estero</t>
  </si>
  <si>
    <t>rifiuti urbani (non rinnovabili) Svizzera</t>
  </si>
  <si>
    <t>rifiuti urbani (non rinnovabili) dell'estero</t>
  </si>
  <si>
    <t>l vostro fornitore di eletricità:</t>
  </si>
  <si>
    <t>Etichettatura dell'eletricità</t>
  </si>
  <si>
    <t>L'elettricità fornita ai nostri clienti è stata prodotta con:</t>
  </si>
  <si>
    <t>in %</t>
  </si>
  <si>
    <t>AAE ABC</t>
  </si>
  <si>
    <t>Energie rinnovabili</t>
  </si>
  <si>
    <t>Energiea solare</t>
  </si>
  <si>
    <t>Enegiea eolica</t>
  </si>
  <si>
    <t>Energie non rinnovabili</t>
  </si>
  <si>
    <t>Petroleo</t>
  </si>
  <si>
    <t>Gas naturale</t>
  </si>
  <si>
    <t>Carbono</t>
  </si>
  <si>
    <t>Totale</t>
  </si>
  <si>
    <t xml:space="preserve"> Petroleo</t>
  </si>
  <si>
    <t xml:space="preserve"> Gaz naturale</t>
  </si>
  <si>
    <t xml:space="preserve"> Carbono</t>
  </si>
  <si>
    <t xml:space="preserve"> Rifiuti urbani</t>
  </si>
  <si>
    <t>Modelo de la contabilità dell'elletricità - trimestriale (Versione 2026.1)</t>
  </si>
  <si>
    <t>Mix di prodotto A</t>
  </si>
  <si>
    <t>4.1: Compilare le informazioni di base (celle arancioni chiare) (specifico per il mix di prodotto)</t>
  </si>
  <si>
    <t>Nome del prodotto</t>
  </si>
  <si>
    <t>Quota di prodotto sulle vendite totali (in %)</t>
  </si>
  <si>
    <t>Si prega di indicare la composizione del mix del prodotto:</t>
  </si>
  <si>
    <t>Composizione del mix prodotto</t>
  </si>
  <si>
    <t>tavolo ausiliario - si prega di non maneggiare.</t>
  </si>
  <si>
    <t>Mix di prodotto B</t>
  </si>
  <si>
    <t>Mix di prodotto C</t>
  </si>
  <si>
    <t>Anno</t>
  </si>
  <si>
    <t>Energia fornita in kWh (per questo prodotto)</t>
  </si>
  <si>
    <t>Altre energie rinnovabili</t>
  </si>
  <si>
    <t>Elettricità che beneficia di misure di promozione</t>
  </si>
  <si>
    <t>4.2: Applicare il filtro alla cella C41 (seleziona tutti i valori diversi da 0)</t>
  </si>
  <si>
    <t>quota nel mix di prodotto</t>
  </si>
  <si>
    <t xml:space="preserve">Rifiuti nucleari: </t>
  </si>
  <si>
    <t xml:space="preserve">Emissione CO2: </t>
  </si>
  <si>
    <t>Unità</t>
  </si>
  <si>
    <t>Quantità di energia venduta</t>
  </si>
  <si>
    <t>Dettaglio d'elettricità che beneficia di misure di promozione</t>
  </si>
  <si>
    <t>Quota nel mix del fornitore</t>
  </si>
  <si>
    <t>Contatto:</t>
  </si>
  <si>
    <t>Anno di refirimento</t>
  </si>
  <si>
    <t>Dalla Svizzera</t>
  </si>
  <si>
    <t xml:space="preserve"> Elettricità che beneficia di misure di promozione: x % forza idrica, x % energia solare, x % energia eolica, x % biomassa, x% rifiuti urbani rinnovabili, x% geotermia </t>
  </si>
  <si>
    <t>Rifiuti urbani (rinnovabili)</t>
  </si>
  <si>
    <t>rifiuti urbani (non rinnovabili)</t>
  </si>
  <si>
    <t>Percentuale d'elettricità che beneficia di misure di promozione (valore annuale)</t>
  </si>
  <si>
    <t>Rifiuti urbani (non rinnovabili)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</si>
</sst>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6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11" borderId="38" applyNumberFormat="0" applyAlignment="0" applyProtection="0"/>
  </cellStyleXfs>
  <cellXfs count="273">
    <xf numFmtId="0" fontId="0" fillId="0" borderId="0" xfId="0"/>
    <xf numFmtId="0" fontId="0" fillId="0" borderId="3" xfId="0" applyBorder="1"/>
    <xf numFmtId="0" fontId="5" fillId="0" borderId="3" xfId="0" applyFont="1" applyBorder="1"/>
    <xf numFmtId="0" fontId="6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right" vertical="center"/>
    </xf>
    <xf numFmtId="0" fontId="6" fillId="0" borderId="4" xfId="0" applyFont="1" applyBorder="1"/>
    <xf numFmtId="0" fontId="2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3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2" fillId="8" borderId="0" xfId="0" applyFont="1" applyFill="1" applyAlignment="1">
      <alignment horizontal="left" vertical="center"/>
    </xf>
    <xf numFmtId="167" fontId="6" fillId="0" borderId="1" xfId="0" applyNumberFormat="1" applyFont="1" applyBorder="1"/>
    <xf numFmtId="167" fontId="6" fillId="0" borderId="6" xfId="0" applyNumberFormat="1" applyFont="1" applyBorder="1"/>
    <xf numFmtId="167" fontId="6" fillId="2" borderId="1" xfId="0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left" indent="2"/>
    </xf>
    <xf numFmtId="167" fontId="2" fillId="0" borderId="6" xfId="0" applyNumberFormat="1" applyFont="1" applyBorder="1"/>
    <xf numFmtId="167" fontId="2" fillId="9" borderId="6" xfId="0" applyNumberFormat="1" applyFont="1" applyFill="1" applyBorder="1"/>
    <xf numFmtId="168" fontId="6" fillId="6" borderId="5" xfId="4" applyNumberFormat="1" applyFont="1" applyFill="1" applyBorder="1" applyAlignment="1">
      <alignment horizontal="center" vertical="center"/>
    </xf>
    <xf numFmtId="168" fontId="6" fillId="6" borderId="6" xfId="4" applyNumberFormat="1" applyFont="1" applyFill="1" applyBorder="1" applyAlignment="1">
      <alignment horizontal="center" vertical="center"/>
    </xf>
    <xf numFmtId="168" fontId="6" fillId="4" borderId="5" xfId="4" applyNumberFormat="1" applyFont="1" applyFill="1" applyBorder="1" applyAlignment="1">
      <alignment horizontal="center" vertical="center"/>
    </xf>
    <xf numFmtId="168" fontId="6" fillId="7" borderId="5" xfId="4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2" fillId="9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center" vertical="center"/>
    </xf>
    <xf numFmtId="168" fontId="2" fillId="9" borderId="0" xfId="4" applyNumberFormat="1" applyFont="1" applyFill="1" applyAlignment="1">
      <alignment vertical="center"/>
    </xf>
    <xf numFmtId="0" fontId="2" fillId="8" borderId="11" xfId="0" applyFont="1" applyFill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169" fontId="2" fillId="9" borderId="0" xfId="4" applyNumberFormat="1" applyFont="1" applyFill="1" applyAlignment="1">
      <alignment horizontal="right" vertical="center"/>
    </xf>
    <xf numFmtId="169" fontId="2" fillId="0" borderId="19" xfId="4" applyNumberFormat="1" applyFont="1" applyFill="1" applyBorder="1" applyAlignment="1">
      <alignment horizontal="right" vertical="center"/>
    </xf>
    <xf numFmtId="169" fontId="2" fillId="0" borderId="20" xfId="4" applyNumberFormat="1" applyFont="1" applyFill="1" applyBorder="1" applyAlignment="1">
      <alignment horizontal="right" vertical="center"/>
    </xf>
    <xf numFmtId="169" fontId="2" fillId="0" borderId="7" xfId="4" applyNumberFormat="1" applyFont="1" applyFill="1" applyBorder="1" applyAlignment="1">
      <alignment horizontal="right" vertical="center"/>
    </xf>
    <xf numFmtId="169" fontId="2" fillId="0" borderId="22" xfId="4" applyNumberFormat="1" applyFont="1" applyFill="1" applyBorder="1" applyAlignment="1">
      <alignment horizontal="right" vertical="center"/>
    </xf>
    <xf numFmtId="169" fontId="2" fillId="0" borderId="24" xfId="4" applyNumberFormat="1" applyFont="1" applyFill="1" applyBorder="1" applyAlignment="1">
      <alignment horizontal="right" vertical="center"/>
    </xf>
    <xf numFmtId="169" fontId="2" fillId="0" borderId="25" xfId="4" applyNumberFormat="1" applyFont="1" applyFill="1" applyBorder="1" applyAlignment="1">
      <alignment horizontal="right" vertical="center"/>
    </xf>
    <xf numFmtId="169" fontId="2" fillId="0" borderId="27" xfId="4" applyNumberFormat="1" applyFont="1" applyFill="1" applyBorder="1" applyAlignment="1">
      <alignment horizontal="right" vertical="center"/>
    </xf>
    <xf numFmtId="169" fontId="2" fillId="0" borderId="28" xfId="4" applyNumberFormat="1" applyFont="1" applyFill="1" applyBorder="1" applyAlignment="1">
      <alignment horizontal="right" vertical="center"/>
    </xf>
    <xf numFmtId="170" fontId="4" fillId="9" borderId="13" xfId="4" applyNumberFormat="1" applyFont="1" applyFill="1" applyBorder="1" applyAlignment="1">
      <alignment vertical="center"/>
    </xf>
    <xf numFmtId="170" fontId="4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2" fillId="10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170" fontId="4" fillId="9" borderId="1" xfId="4" applyNumberFormat="1" applyFont="1" applyFill="1" applyBorder="1" applyAlignment="1">
      <alignment vertical="center"/>
    </xf>
    <xf numFmtId="169" fontId="2" fillId="9" borderId="1" xfId="4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5" fillId="0" borderId="0" xfId="0" applyFont="1"/>
    <xf numFmtId="170" fontId="4" fillId="9" borderId="12" xfId="4" applyNumberFormat="1" applyFont="1" applyFill="1" applyBorder="1" applyAlignment="1">
      <alignment vertical="center"/>
    </xf>
    <xf numFmtId="171" fontId="14" fillId="9" borderId="0" xfId="0" applyNumberFormat="1" applyFont="1" applyFill="1" applyAlignment="1">
      <alignment vertical="center"/>
    </xf>
    <xf numFmtId="0" fontId="14" fillId="9" borderId="0" xfId="0" applyFont="1" applyFill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169" fontId="2" fillId="0" borderId="30" xfId="4" applyNumberFormat="1" applyFont="1" applyFill="1" applyBorder="1" applyAlignment="1">
      <alignment horizontal="right" vertical="center"/>
    </xf>
    <xf numFmtId="169" fontId="2" fillId="0" borderId="31" xfId="4" applyNumberFormat="1" applyFont="1" applyFill="1" applyBorder="1" applyAlignment="1">
      <alignment horizontal="right" vertical="center"/>
    </xf>
    <xf numFmtId="0" fontId="2" fillId="0" borderId="32" xfId="0" applyFont="1" applyBorder="1" applyAlignment="1">
      <alignment horizontal="left" vertical="center" indent="1"/>
    </xf>
    <xf numFmtId="169" fontId="2" fillId="0" borderId="33" xfId="4" applyNumberFormat="1" applyFont="1" applyFill="1" applyBorder="1" applyAlignment="1">
      <alignment horizontal="right" vertical="center"/>
    </xf>
    <xf numFmtId="169" fontId="2" fillId="0" borderId="34" xfId="4" applyNumberFormat="1" applyFont="1" applyFill="1" applyBorder="1" applyAlignment="1">
      <alignment horizontal="right" vertical="center"/>
    </xf>
    <xf numFmtId="169" fontId="2" fillId="10" borderId="1" xfId="0" applyNumberFormat="1" applyFont="1" applyFill="1" applyBorder="1" applyAlignment="1">
      <alignment vertical="center"/>
    </xf>
    <xf numFmtId="0" fontId="2" fillId="0" borderId="35" xfId="0" applyFont="1" applyBorder="1" applyAlignment="1">
      <alignment vertical="center"/>
    </xf>
    <xf numFmtId="169" fontId="2" fillId="0" borderId="36" xfId="4" applyNumberFormat="1" applyFont="1" applyFill="1" applyBorder="1" applyAlignment="1">
      <alignment horizontal="right" vertical="center"/>
    </xf>
    <xf numFmtId="169" fontId="2" fillId="0" borderId="37" xfId="4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169" fontId="2" fillId="9" borderId="2" xfId="4" applyNumberFormat="1" applyFont="1" applyFill="1" applyBorder="1" applyAlignment="1">
      <alignment horizontal="right" vertical="center"/>
    </xf>
    <xf numFmtId="168" fontId="6" fillId="4" borderId="6" xfId="4" applyNumberFormat="1" applyFont="1" applyFill="1" applyBorder="1" applyAlignment="1">
      <alignment horizontal="center" vertical="center"/>
    </xf>
    <xf numFmtId="168" fontId="6" fillId="7" borderId="6" xfId="4" applyNumberFormat="1" applyFont="1" applyFill="1" applyBorder="1" applyAlignment="1">
      <alignment horizontal="center" vertical="center"/>
    </xf>
    <xf numFmtId="168" fontId="11" fillId="9" borderId="0" xfId="4" applyNumberFormat="1" applyFont="1" applyFill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9" fontId="2" fillId="10" borderId="5" xfId="0" applyNumberFormat="1" applyFont="1" applyFill="1" applyBorder="1" applyAlignment="1">
      <alignment vertical="center"/>
    </xf>
    <xf numFmtId="165" fontId="2" fillId="13" borderId="1" xfId="3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 indent="1"/>
    </xf>
    <xf numFmtId="167" fontId="2" fillId="0" borderId="1" xfId="0" applyNumberFormat="1" applyFont="1" applyBorder="1"/>
    <xf numFmtId="167" fontId="2" fillId="0" borderId="2" xfId="0" applyNumberFormat="1" applyFont="1" applyBorder="1"/>
    <xf numFmtId="167" fontId="2" fillId="0" borderId="11" xfId="0" applyNumberFormat="1" applyFont="1" applyBorder="1"/>
    <xf numFmtId="167" fontId="2" fillId="0" borderId="10" xfId="0" applyNumberFormat="1" applyFont="1" applyBorder="1"/>
    <xf numFmtId="0" fontId="2" fillId="0" borderId="10" xfId="0" applyFont="1" applyBorder="1" applyAlignment="1">
      <alignment horizontal="left" indent="1"/>
    </xf>
    <xf numFmtId="2" fontId="2" fillId="0" borderId="0" xfId="0" applyNumberFormat="1" applyFont="1"/>
    <xf numFmtId="0" fontId="15" fillId="9" borderId="0" xfId="5" applyFill="1" applyBorder="1" applyAlignment="1">
      <alignment vertical="center" wrapText="1"/>
    </xf>
    <xf numFmtId="168" fontId="11" fillId="9" borderId="0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right" vertical="center"/>
    </xf>
    <xf numFmtId="169" fontId="2" fillId="0" borderId="40" xfId="4" applyNumberFormat="1" applyFont="1" applyFill="1" applyBorder="1" applyAlignment="1">
      <alignment horizontal="right" vertical="center"/>
    </xf>
    <xf numFmtId="169" fontId="2" fillId="0" borderId="41" xfId="4" applyNumberFormat="1" applyFont="1" applyFill="1" applyBorder="1" applyAlignment="1">
      <alignment horizontal="right" vertical="center"/>
    </xf>
    <xf numFmtId="169" fontId="2" fillId="0" borderId="42" xfId="4" applyNumberFormat="1" applyFont="1" applyFill="1" applyBorder="1" applyAlignment="1">
      <alignment horizontal="right" vertical="center"/>
    </xf>
    <xf numFmtId="169" fontId="2" fillId="0" borderId="43" xfId="4" applyNumberFormat="1" applyFont="1" applyFill="1" applyBorder="1" applyAlignment="1">
      <alignment horizontal="right" vertical="center"/>
    </xf>
    <xf numFmtId="169" fontId="2" fillId="0" borderId="44" xfId="4" applyNumberFormat="1" applyFont="1" applyFill="1" applyBorder="1" applyAlignment="1">
      <alignment horizontal="right" vertical="center"/>
    </xf>
    <xf numFmtId="169" fontId="2" fillId="0" borderId="45" xfId="4" applyNumberFormat="1" applyFont="1" applyFill="1" applyBorder="1" applyAlignment="1">
      <alignment horizontal="right" vertical="center"/>
    </xf>
    <xf numFmtId="169" fontId="2" fillId="9" borderId="4" xfId="4" applyNumberFormat="1" applyFont="1" applyFill="1" applyBorder="1" applyAlignment="1">
      <alignment horizontal="right" vertical="center"/>
    </xf>
    <xf numFmtId="169" fontId="2" fillId="0" borderId="47" xfId="4" applyNumberFormat="1" applyFont="1" applyFill="1" applyBorder="1" applyAlignment="1">
      <alignment horizontal="right" vertical="center"/>
    </xf>
    <xf numFmtId="169" fontId="2" fillId="0" borderId="48" xfId="4" applyNumberFormat="1" applyFont="1" applyFill="1" applyBorder="1" applyAlignment="1">
      <alignment horizontal="right" vertical="center"/>
    </xf>
    <xf numFmtId="169" fontId="2" fillId="0" borderId="46" xfId="4" applyNumberFormat="1" applyFont="1" applyFill="1" applyBorder="1" applyAlignment="1">
      <alignment horizontal="right" vertical="center"/>
    </xf>
    <xf numFmtId="169" fontId="2" fillId="0" borderId="49" xfId="4" applyNumberFormat="1" applyFont="1" applyFill="1" applyBorder="1" applyAlignment="1">
      <alignment horizontal="right" vertical="center"/>
    </xf>
    <xf numFmtId="169" fontId="2" fillId="0" borderId="50" xfId="4" applyNumberFormat="1" applyFont="1" applyFill="1" applyBorder="1" applyAlignment="1">
      <alignment horizontal="right" vertical="center"/>
    </xf>
    <xf numFmtId="169" fontId="2" fillId="0" borderId="51" xfId="4" applyNumberFormat="1" applyFont="1" applyFill="1" applyBorder="1" applyAlignment="1">
      <alignment horizontal="right" vertical="center"/>
    </xf>
    <xf numFmtId="169" fontId="2" fillId="0" borderId="52" xfId="4" applyNumberFormat="1" applyFont="1" applyFill="1" applyBorder="1" applyAlignment="1">
      <alignment horizontal="right" vertical="center"/>
    </xf>
    <xf numFmtId="169" fontId="2" fillId="9" borderId="6" xfId="4" applyNumberFormat="1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68" fontId="6" fillId="9" borderId="2" xfId="4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/>
    </xf>
    <xf numFmtId="168" fontId="2" fillId="9" borderId="2" xfId="4" applyNumberFormat="1" applyFont="1" applyFill="1" applyBorder="1" applyAlignment="1">
      <alignment vertical="center"/>
    </xf>
    <xf numFmtId="169" fontId="2" fillId="9" borderId="2" xfId="4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vertical="center"/>
    </xf>
    <xf numFmtId="169" fontId="2" fillId="9" borderId="2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5" fontId="2" fillId="9" borderId="1" xfId="3" applyNumberFormat="1" applyFont="1" applyFill="1" applyBorder="1" applyAlignment="1">
      <alignment horizontal="right" vertical="center"/>
    </xf>
    <xf numFmtId="0" fontId="0" fillId="9" borderId="0" xfId="0" applyFill="1"/>
    <xf numFmtId="0" fontId="16" fillId="8" borderId="0" xfId="0" applyFont="1" applyFill="1"/>
    <xf numFmtId="0" fontId="6" fillId="9" borderId="0" xfId="0" applyFont="1" applyFill="1"/>
    <xf numFmtId="0" fontId="2" fillId="9" borderId="14" xfId="0" applyFont="1" applyFill="1" applyBorder="1" applyAlignment="1">
      <alignment vertical="center"/>
    </xf>
    <xf numFmtId="0" fontId="2" fillId="9" borderId="12" xfId="0" applyFont="1" applyFill="1" applyBorder="1" applyAlignment="1">
      <alignment vertical="center"/>
    </xf>
    <xf numFmtId="165" fontId="6" fillId="9" borderId="12" xfId="0" applyNumberFormat="1" applyFont="1" applyFill="1" applyBorder="1" applyAlignment="1">
      <alignment vertical="center"/>
    </xf>
    <xf numFmtId="165" fontId="2" fillId="12" borderId="1" xfId="3" applyNumberFormat="1" applyFont="1" applyFill="1" applyBorder="1" applyAlignment="1">
      <alignment vertical="center"/>
    </xf>
    <xf numFmtId="165" fontId="2" fillId="9" borderId="17" xfId="3" applyNumberFormat="1" applyFont="1" applyFill="1" applyBorder="1" applyAlignment="1">
      <alignment vertical="center"/>
    </xf>
    <xf numFmtId="165" fontId="2" fillId="9" borderId="1" xfId="3" applyNumberFormat="1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2" fillId="9" borderId="9" xfId="0" applyFont="1" applyFill="1" applyBorder="1" applyAlignment="1">
      <alignment vertical="center"/>
    </xf>
    <xf numFmtId="0" fontId="21" fillId="9" borderId="0" xfId="0" applyFont="1" applyFill="1" applyAlignment="1">
      <alignment vertical="center"/>
    </xf>
    <xf numFmtId="0" fontId="16" fillId="9" borderId="0" xfId="0" applyFont="1" applyFill="1"/>
    <xf numFmtId="165" fontId="17" fillId="0" borderId="54" xfId="0" applyNumberFormat="1" applyFont="1" applyBorder="1"/>
    <xf numFmtId="165" fontId="17" fillId="0" borderId="11" xfId="0" applyNumberFormat="1" applyFont="1" applyBorder="1"/>
    <xf numFmtId="165" fontId="17" fillId="0" borderId="16" xfId="0" applyNumberFormat="1" applyFont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2" fillId="8" borderId="0" xfId="0" applyFont="1" applyFill="1"/>
    <xf numFmtId="0" fontId="0" fillId="8" borderId="8" xfId="0" applyFill="1" applyBorder="1"/>
    <xf numFmtId="0" fontId="2" fillId="8" borderId="9" xfId="0" applyFont="1" applyFill="1" applyBorder="1"/>
    <xf numFmtId="0" fontId="0" fillId="8" borderId="11" xfId="0" applyFill="1" applyBorder="1"/>
    <xf numFmtId="0" fontId="8" fillId="8" borderId="10" xfId="0" applyFont="1" applyFill="1" applyBorder="1"/>
    <xf numFmtId="0" fontId="8" fillId="8" borderId="0" xfId="0" applyFont="1" applyFill="1"/>
    <xf numFmtId="0" fontId="8" fillId="8" borderId="11" xfId="0" applyFont="1" applyFill="1" applyBorder="1"/>
    <xf numFmtId="0" fontId="8" fillId="8" borderId="14" xfId="0" applyFont="1" applyFill="1" applyBorder="1"/>
    <xf numFmtId="0" fontId="8" fillId="8" borderId="15" xfId="0" applyFont="1" applyFill="1" applyBorder="1"/>
    <xf numFmtId="0" fontId="8" fillId="8" borderId="16" xfId="0" applyFont="1" applyFill="1" applyBorder="1"/>
    <xf numFmtId="0" fontId="20" fillId="12" borderId="1" xfId="5" applyFont="1" applyFill="1" applyBorder="1" applyAlignment="1">
      <alignment horizontal="right"/>
    </xf>
    <xf numFmtId="0" fontId="19" fillId="8" borderId="13" xfId="0" applyFont="1" applyFill="1" applyBorder="1"/>
    <xf numFmtId="0" fontId="18" fillId="8" borderId="9" xfId="0" applyFont="1" applyFill="1" applyBorder="1"/>
    <xf numFmtId="165" fontId="17" fillId="8" borderId="11" xfId="0" applyNumberFormat="1" applyFont="1" applyFill="1" applyBorder="1"/>
    <xf numFmtId="0" fontId="2" fillId="9" borderId="1" xfId="0" applyFont="1" applyFill="1" applyBorder="1" applyAlignment="1">
      <alignment horizontal="right" vertical="center"/>
    </xf>
    <xf numFmtId="0" fontId="2" fillId="12" borderId="1" xfId="0" applyFont="1" applyFill="1" applyBorder="1" applyAlignment="1">
      <alignment vertical="center"/>
    </xf>
    <xf numFmtId="165" fontId="2" fillId="12" borderId="2" xfId="3" applyNumberFormat="1" applyFont="1" applyFill="1" applyBorder="1" applyAlignment="1">
      <alignment horizontal="right" vertical="center"/>
    </xf>
    <xf numFmtId="0" fontId="2" fillId="9" borderId="4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right" vertical="center"/>
    </xf>
    <xf numFmtId="0" fontId="2" fillId="15" borderId="13" xfId="0" applyFont="1" applyFill="1" applyBorder="1" applyAlignment="1">
      <alignment vertical="center"/>
    </xf>
    <xf numFmtId="0" fontId="2" fillId="15" borderId="9" xfId="0" applyFont="1" applyFill="1" applyBorder="1" applyAlignment="1">
      <alignment horizontal="right" vertical="center"/>
    </xf>
    <xf numFmtId="0" fontId="2" fillId="12" borderId="0" xfId="0" applyFont="1" applyFill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11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vertical="center"/>
    </xf>
    <xf numFmtId="165" fontId="6" fillId="8" borderId="12" xfId="0" applyNumberFormat="1" applyFont="1" applyFill="1" applyBorder="1" applyAlignment="1">
      <alignment vertical="center"/>
    </xf>
    <xf numFmtId="0" fontId="2" fillId="8" borderId="10" xfId="0" applyFont="1" applyFill="1" applyBorder="1" applyAlignment="1">
      <alignment horizontal="left" vertical="center" indent="1"/>
    </xf>
    <xf numFmtId="165" fontId="2" fillId="8" borderId="2" xfId="3" applyNumberFormat="1" applyFont="1" applyFill="1" applyBorder="1" applyAlignment="1">
      <alignment vertical="center"/>
    </xf>
    <xf numFmtId="0" fontId="8" fillId="8" borderId="14" xfId="0" applyFont="1" applyFill="1" applyBorder="1" applyAlignment="1">
      <alignment horizontal="left" vertical="center" indent="1"/>
    </xf>
    <xf numFmtId="165" fontId="2" fillId="8" borderId="17" xfId="3" applyNumberFormat="1" applyFont="1" applyFill="1" applyBorder="1" applyAlignment="1">
      <alignment vertical="center"/>
    </xf>
    <xf numFmtId="0" fontId="8" fillId="8" borderId="13" xfId="0" applyFont="1" applyFill="1" applyBorder="1" applyAlignment="1">
      <alignment horizontal="left" vertical="center" indent="2"/>
    </xf>
    <xf numFmtId="0" fontId="8" fillId="8" borderId="10" xfId="0" applyFont="1" applyFill="1" applyBorder="1" applyAlignment="1">
      <alignment horizontal="left" vertical="center" indent="2"/>
    </xf>
    <xf numFmtId="165" fontId="2" fillId="8" borderId="1" xfId="3" applyNumberFormat="1" applyFont="1" applyFill="1" applyBorder="1" applyAlignment="1">
      <alignment vertical="center"/>
    </xf>
    <xf numFmtId="0" fontId="8" fillId="8" borderId="17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vertical="center"/>
    </xf>
    <xf numFmtId="165" fontId="6" fillId="8" borderId="1" xfId="0" applyNumberFormat="1" applyFont="1" applyFill="1" applyBorder="1" applyAlignment="1">
      <alignment vertical="center"/>
    </xf>
    <xf numFmtId="167" fontId="2" fillId="0" borderId="12" xfId="0" applyNumberFormat="1" applyFont="1" applyBorder="1"/>
    <xf numFmtId="167" fontId="2" fillId="0" borderId="17" xfId="0" applyNumberFormat="1" applyFont="1" applyBorder="1"/>
    <xf numFmtId="0" fontId="12" fillId="0" borderId="0" xfId="0" applyFont="1"/>
    <xf numFmtId="0" fontId="0" fillId="0" borderId="11" xfId="0" applyBorder="1"/>
    <xf numFmtId="0" fontId="6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2"/>
    </xf>
    <xf numFmtId="0" fontId="2" fillId="0" borderId="2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2" fillId="0" borderId="17" xfId="0" applyFont="1" applyBorder="1" applyAlignment="1">
      <alignment horizontal="left" indent="2"/>
    </xf>
    <xf numFmtId="0" fontId="2" fillId="0" borderId="0" xfId="0" applyFont="1" applyAlignment="1">
      <alignment horizontal="right" vertical="center"/>
    </xf>
    <xf numFmtId="169" fontId="2" fillId="9" borderId="6" xfId="0" applyNumberFormat="1" applyFont="1" applyFill="1" applyBorder="1" applyAlignment="1">
      <alignment vertical="center"/>
    </xf>
    <xf numFmtId="0" fontId="22" fillId="9" borderId="0" xfId="0" applyFont="1" applyFill="1" applyAlignment="1">
      <alignment vertical="center"/>
    </xf>
    <xf numFmtId="0" fontId="24" fillId="9" borderId="0" xfId="0" applyFont="1" applyFill="1" applyAlignment="1">
      <alignment vertical="center"/>
    </xf>
    <xf numFmtId="0" fontId="24" fillId="9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3" fillId="9" borderId="0" xfId="2" applyFill="1" applyAlignment="1" applyProtection="1">
      <alignment vertical="center"/>
    </xf>
    <xf numFmtId="0" fontId="2" fillId="9" borderId="1" xfId="0" applyFont="1" applyFill="1" applyBorder="1"/>
    <xf numFmtId="0" fontId="25" fillId="9" borderId="0" xfId="0" applyFont="1" applyFill="1"/>
    <xf numFmtId="4" fontId="2" fillId="12" borderId="1" xfId="0" applyNumberFormat="1" applyFont="1" applyFill="1" applyBorder="1" applyAlignment="1">
      <alignment horizontal="right" vertical="center"/>
    </xf>
    <xf numFmtId="4" fontId="2" fillId="12" borderId="1" xfId="0" applyNumberFormat="1" applyFont="1" applyFill="1" applyBorder="1" applyAlignment="1">
      <alignment vertical="center"/>
    </xf>
    <xf numFmtId="4" fontId="2" fillId="12" borderId="4" xfId="0" applyNumberFormat="1" applyFont="1" applyFill="1" applyBorder="1" applyAlignment="1">
      <alignment vertical="center"/>
    </xf>
    <xf numFmtId="9" fontId="2" fillId="9" borderId="1" xfId="3" applyFont="1" applyFill="1" applyBorder="1"/>
    <xf numFmtId="0" fontId="1" fillId="0" borderId="5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65" fontId="1" fillId="0" borderId="10" xfId="0" applyNumberFormat="1" applyFont="1" applyBorder="1"/>
    <xf numFmtId="0" fontId="2" fillId="8" borderId="1" xfId="0" applyFont="1" applyFill="1" applyBorder="1" applyAlignment="1">
      <alignment horizontal="left" vertical="center" indent="1"/>
    </xf>
    <xf numFmtId="0" fontId="2" fillId="8" borderId="13" xfId="0" applyFont="1" applyFill="1" applyBorder="1"/>
    <xf numFmtId="0" fontId="2" fillId="8" borderId="10" xfId="0" applyFont="1" applyFill="1" applyBorder="1"/>
    <xf numFmtId="0" fontId="8" fillId="9" borderId="10" xfId="0" applyFont="1" applyFill="1" applyBorder="1"/>
    <xf numFmtId="0" fontId="8" fillId="9" borderId="0" xfId="0" applyFont="1" applyFill="1"/>
    <xf numFmtId="0" fontId="8" fillId="9" borderId="11" xfId="0" applyFont="1" applyFill="1" applyBorder="1"/>
    <xf numFmtId="0" fontId="8" fillId="9" borderId="14" xfId="0" applyFont="1" applyFill="1" applyBorder="1"/>
    <xf numFmtId="0" fontId="8" fillId="9" borderId="15" xfId="0" applyFont="1" applyFill="1" applyBorder="1"/>
    <xf numFmtId="0" fontId="8" fillId="9" borderId="16" xfId="0" applyFont="1" applyFill="1" applyBorder="1"/>
    <xf numFmtId="165" fontId="17" fillId="0" borderId="15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/>
    </xf>
    <xf numFmtId="0" fontId="6" fillId="15" borderId="13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9" xfId="0" applyFont="1" applyFill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20" fillId="9" borderId="4" xfId="0" applyFont="1" applyFill="1" applyBorder="1" applyAlignment="1">
      <alignment horizontal="left" vertical="top" wrapText="1"/>
    </xf>
    <xf numFmtId="0" fontId="20" fillId="9" borderId="5" xfId="0" applyFont="1" applyFill="1" applyBorder="1" applyAlignment="1">
      <alignment horizontal="left" vertical="top" wrapText="1"/>
    </xf>
    <xf numFmtId="0" fontId="20" fillId="9" borderId="6" xfId="0" applyFont="1" applyFill="1" applyBorder="1" applyAlignment="1">
      <alignment horizontal="left" vertical="top" wrapText="1"/>
    </xf>
    <xf numFmtId="165" fontId="17" fillId="0" borderId="11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0" fontId="2" fillId="12" borderId="4" xfId="5" applyFont="1" applyFill="1" applyBorder="1" applyAlignment="1">
      <alignment horizontal="left" vertical="center"/>
    </xf>
    <xf numFmtId="0" fontId="2" fillId="12" borderId="5" xfId="5" applyFont="1" applyFill="1" applyBorder="1" applyAlignment="1">
      <alignment horizontal="left" vertical="center"/>
    </xf>
    <xf numFmtId="0" fontId="2" fillId="12" borderId="6" xfId="5" applyFont="1" applyFill="1" applyBorder="1" applyAlignment="1">
      <alignment horizontal="left" vertical="center"/>
    </xf>
    <xf numFmtId="0" fontId="18" fillId="8" borderId="4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165" fontId="17" fillId="0" borderId="8" xfId="0" applyNumberFormat="1" applyFont="1" applyBorder="1" applyAlignment="1">
      <alignment horizontal="center"/>
    </xf>
    <xf numFmtId="165" fontId="17" fillId="0" borderId="9" xfId="0" applyNumberFormat="1" applyFont="1" applyBorder="1" applyAlignment="1">
      <alignment horizontal="center"/>
    </xf>
    <xf numFmtId="169" fontId="2" fillId="9" borderId="1" xfId="4" applyNumberFormat="1" applyFont="1" applyFill="1" applyBorder="1" applyAlignment="1">
      <alignment horizontal="center" vertical="center"/>
    </xf>
    <xf numFmtId="169" fontId="2" fillId="9" borderId="4" xfId="4" applyNumberFormat="1" applyFont="1" applyFill="1" applyBorder="1" applyAlignment="1">
      <alignment horizontal="center" vertical="center"/>
    </xf>
    <xf numFmtId="169" fontId="2" fillId="9" borderId="6" xfId="4" applyNumberFormat="1" applyFont="1" applyFill="1" applyBorder="1" applyAlignment="1">
      <alignment horizontal="center" vertical="center"/>
    </xf>
    <xf numFmtId="168" fontId="11" fillId="9" borderId="0" xfId="4" applyNumberFormat="1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165" fontId="2" fillId="9" borderId="1" xfId="3" applyNumberFormat="1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170" fontId="6" fillId="0" borderId="1" xfId="0" applyNumberFormat="1" applyFont="1" applyBorder="1" applyAlignment="1">
      <alignment horizontal="center"/>
    </xf>
    <xf numFmtId="168" fontId="6" fillId="7" borderId="4" xfId="4" applyNumberFormat="1" applyFont="1" applyFill="1" applyBorder="1" applyAlignment="1">
      <alignment horizontal="center" vertical="center"/>
    </xf>
    <xf numFmtId="168" fontId="6" fillId="7" borderId="6" xfId="4" applyNumberFormat="1" applyFont="1" applyFill="1" applyBorder="1" applyAlignment="1">
      <alignment horizontal="center" vertical="center"/>
    </xf>
    <xf numFmtId="168" fontId="6" fillId="6" borderId="4" xfId="4" applyNumberFormat="1" applyFont="1" applyFill="1" applyBorder="1" applyAlignment="1">
      <alignment horizontal="center" vertical="center"/>
    </xf>
    <xf numFmtId="168" fontId="6" fillId="6" borderId="6" xfId="4" applyNumberFormat="1" applyFont="1" applyFill="1" applyBorder="1" applyAlignment="1">
      <alignment horizontal="center" vertical="center"/>
    </xf>
    <xf numFmtId="170" fontId="6" fillId="0" borderId="4" xfId="0" applyNumberFormat="1" applyFont="1" applyBorder="1" applyAlignment="1">
      <alignment horizontal="center"/>
    </xf>
    <xf numFmtId="170" fontId="6" fillId="0" borderId="6" xfId="0" applyNumberFormat="1" applyFont="1" applyBorder="1" applyAlignment="1">
      <alignment horizontal="center"/>
    </xf>
    <xf numFmtId="168" fontId="6" fillId="4" borderId="4" xfId="4" applyNumberFormat="1" applyFont="1" applyFill="1" applyBorder="1" applyAlignment="1">
      <alignment horizontal="center" vertical="center"/>
    </xf>
    <xf numFmtId="168" fontId="6" fillId="4" borderId="6" xfId="4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12"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C-5EFA-4750-B98B-F8AF4508AC19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D-5EFA-4750-B98B-F8AF4508AC19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E-5EFA-4750-B98B-F8AF4508AC19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F-5EFA-4750-B98B-F8AF4508AC19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1A3B-49C2-B9A0-4ED931A27C94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1A3B-49C2-B9A0-4ED931A27C94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1A3B-49C2-B9A0-4ED931A27C94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A3B-49C2-B9A0-4ED931A27C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EFA-4750-B98B-F8AF4508AC1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5EFA-4750-B98B-F8AF4508AC1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5EFA-4750-B98B-F8AF4508AC1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5EFA-4750-B98B-F8AF4508AC1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A3B-49C2-B9A0-4ED931A27C94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A3B-49C2-B9A0-4ED931A27C94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A3B-49C2-B9A0-4ED931A27C94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A3B-49C2-B9A0-4ED931A27C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del fornitore'!$B$58:$B$80</c15:sqref>
                  </c15:fullRef>
                </c:ext>
              </c:extLst>
              <c:f>('mix del fornitore'!$B$58:$B$62,'mix del fornitore'!$B$64:$B$80)</c:f>
              <c:strCache>
                <c:ptCount val="22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biomassa Svizzera</c:v>
                </c:pt>
                <c:pt idx="6">
                  <c:v>biomassa dell'estero</c:v>
                </c:pt>
                <c:pt idx="7">
                  <c:v>rifiuti urbani (rinnovabili) Svizzera</c:v>
                </c:pt>
                <c:pt idx="8">
                  <c:v>rifiuti urbani (rinnovabili) dell'estero</c:v>
                </c:pt>
                <c:pt idx="9">
                  <c:v>geotermia Svizzera</c:v>
                </c:pt>
                <c:pt idx="10">
                  <c:v>geotermia dall'estero</c:v>
                </c:pt>
                <c:pt idx="11">
                  <c:v>elettricità che beneficia di misure di promozione Svizzera</c:v>
                </c:pt>
                <c:pt idx="12">
                  <c:v>energia nucleare Svizzera</c:v>
                </c:pt>
                <c:pt idx="13">
                  <c:v>energia nucleare dall'estero</c:v>
                </c:pt>
                <c:pt idx="14">
                  <c:v>petroleo Svizzera</c:v>
                </c:pt>
                <c:pt idx="15">
                  <c:v>petroleo dall'estero</c:v>
                </c:pt>
                <c:pt idx="16">
                  <c:v>gas naturale Svizzera</c:v>
                </c:pt>
                <c:pt idx="17">
                  <c:v>gas naturale dall'estero</c:v>
                </c:pt>
                <c:pt idx="18">
                  <c:v>carbono Svizzera</c:v>
                </c:pt>
                <c:pt idx="19">
                  <c:v>carbnono dall'estero</c:v>
                </c:pt>
                <c:pt idx="20">
                  <c:v>rifiuti urbani (non rinnovabili) Svizzera</c:v>
                </c:pt>
                <c:pt idx="21">
                  <c:v>rifiuti urbani (non rinnovabili) dell'estero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del fornitore'!$C$58:$C$80</c15:sqref>
                  </c15:fullRef>
                </c:ext>
              </c:extLst>
              <c:f>('mix del fornitore'!$C$58:$C$62,'mix del fornitore'!$C$64:$C$80)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del fornitore'!$C$63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D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23289061556815821"/>
          <c:w val="0.33207594050743666"/>
          <c:h val="0.54426990186572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A'!$B$41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26-922B-48D7-9AFC-AFC71046C059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7-4624-A769-E75196F4F318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7-4624-A769-E75196F4F318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7-4624-A769-E75196F4F318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22B-48D7-9AFC-AFC71046C05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CD7-4624-A769-E75196F4F318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CD7-4624-A769-E75196F4F31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CD7-4624-A769-E75196F4F31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A'!$B$42:$B$64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4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A'!$B$42:$B$64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C5D2-414A-98B4-0B95DA2D74A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C5D2-414A-98B4-0B95DA2D74A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B-C5D2-414A-98B4-0B95DA2D74A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C5D2-414A-98B4-0B95DA2D74A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4CD7-4624-A769-E75196F4F31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prodotto A'!$B$42:$B$64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2-4DC2-8BD6-1621AFB90886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12-4DC2-8BD6-1621AFB90886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12-4DC2-8BD6-1621AFB90886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12-4DC2-8BD6-1621AFB90886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0412-4DC2-8BD6-1621AFB90886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0412-4DC2-8BD6-1621AFB90886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0412-4DC2-8BD6-1621AFB90886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412-4DC2-8BD6-1621AFB9088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12-4DC2-8BD6-1621AFB9088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12-4DC2-8BD6-1621AFB9088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412-4DC2-8BD6-1621AFB9088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412-4DC2-8BD6-1621AFB9088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412-4DC2-8BD6-1621AFB9088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412-4DC2-8BD6-1621AFB9088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412-4DC2-8BD6-1621AFB90886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412-4DC2-8BD6-1621AFB9088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del fornitore'!$B$58:$B$80</c15:sqref>
                  </c15:fullRef>
                </c:ext>
              </c:extLst>
              <c:f>('mix del fornitore'!$B$58:$B$62,'mix del fornitore'!$B$64:$B$80)</c:f>
              <c:strCache>
                <c:ptCount val="22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biomassa Svizzera</c:v>
                </c:pt>
                <c:pt idx="6">
                  <c:v>biomassa dell'estero</c:v>
                </c:pt>
                <c:pt idx="7">
                  <c:v>rifiuti urbani (rinnovabili) Svizzera</c:v>
                </c:pt>
                <c:pt idx="8">
                  <c:v>rifiuti urbani (rinnovabili) dell'estero</c:v>
                </c:pt>
                <c:pt idx="9">
                  <c:v>geotermia Svizzera</c:v>
                </c:pt>
                <c:pt idx="10">
                  <c:v>geotermia dall'estero</c:v>
                </c:pt>
                <c:pt idx="11">
                  <c:v>elettricità che beneficia di misure di promozione Svizzera</c:v>
                </c:pt>
                <c:pt idx="12">
                  <c:v>energia nucleare Svizzera</c:v>
                </c:pt>
                <c:pt idx="13">
                  <c:v>energia nucleare dall'estero</c:v>
                </c:pt>
                <c:pt idx="14">
                  <c:v>petroleo Svizzera</c:v>
                </c:pt>
                <c:pt idx="15">
                  <c:v>petroleo dall'estero</c:v>
                </c:pt>
                <c:pt idx="16">
                  <c:v>gas naturale Svizzera</c:v>
                </c:pt>
                <c:pt idx="17">
                  <c:v>gas naturale dall'estero</c:v>
                </c:pt>
                <c:pt idx="18">
                  <c:v>carbono Svizzera</c:v>
                </c:pt>
                <c:pt idx="19">
                  <c:v>carbnono dall'estero</c:v>
                </c:pt>
                <c:pt idx="20">
                  <c:v>rifiuti urbani (non rinnovabili) Svizzera</c:v>
                </c:pt>
                <c:pt idx="21">
                  <c:v>rifiuti urbani (non rinnovabili) dell'estero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del fornitore'!$C$58:$C$80</c15:sqref>
                  </c15:fullRef>
                </c:ext>
              </c:extLst>
              <c:f>('mix del fornitore'!$C$58:$C$62,'mix del fornitore'!$C$64:$C$80)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del fornitore'!$C$63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0412-4DC2-8BD6-1621AFB9088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0412-4DC2-8BD6-1621AFB9088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0412-4DC2-8BD6-1621AFB90886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0412-4DC2-8BD6-1621AFB9088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0412-4DC2-8BD6-1621AFB90886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B'!$B$41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E-4173-AC77-BA46656FFC1C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FE-4173-AC77-BA46656FFC1C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FE-4173-AC77-BA46656FFC1C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FE-4173-AC77-BA46656FFC1C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6FE-4173-AC77-BA46656FFC1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6FE-4173-AC77-BA46656FFC1C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6FE-4173-AC77-BA46656FFC1C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6FE-4173-AC77-BA46656FFC1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B'!$B$42:$B$64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FE-4173-AC77-BA46656FFC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86FE-4173-AC77-BA46656FFC1C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86FE-4173-AC77-BA46656FFC1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B'!$B$42:$B$64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86FE-4173-AC77-BA46656FFC1C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86FE-4173-AC77-BA46656FFC1C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86FE-4173-AC77-BA46656FFC1C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86FE-4173-AC77-BA46656FFC1C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86FE-4173-AC77-BA46656FFC1C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86FE-4173-AC77-BA46656FFC1C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86FE-4173-AC77-BA46656FFC1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prodotto B'!$B$42:$B$64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6FE-4173-AC77-BA46656FFC1C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44-42FC-A3BC-63AFAFA904AC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44-42FC-A3BC-63AFAFA904AC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44-42FC-A3BC-63AFAFA904AC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44-42FC-A3BC-63AFAFA904AC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5144-42FC-A3BC-63AFAFA904AC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5144-42FC-A3BC-63AFAFA904AC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5144-42FC-A3BC-63AFAFA904AC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144-42FC-A3BC-63AFAFA904A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144-42FC-A3BC-63AFAFA904A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144-42FC-A3BC-63AFAFA904A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144-42FC-A3BC-63AFAFA904A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144-42FC-A3BC-63AFAFA904AC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144-42FC-A3BC-63AFAFA904A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144-42FC-A3BC-63AFAFA904AC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144-42FC-A3BC-63AFAFA904AC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144-42FC-A3BC-63AFAFA904A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del fornitore'!$B$58:$B$80</c15:sqref>
                  </c15:fullRef>
                </c:ext>
              </c:extLst>
              <c:f>('mix del fornitore'!$B$58:$B$62,'mix del fornitore'!$B$64:$B$80)</c:f>
              <c:strCache>
                <c:ptCount val="22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biomassa Svizzera</c:v>
                </c:pt>
                <c:pt idx="6">
                  <c:v>biomassa dell'estero</c:v>
                </c:pt>
                <c:pt idx="7">
                  <c:v>rifiuti urbani (rinnovabili) Svizzera</c:v>
                </c:pt>
                <c:pt idx="8">
                  <c:v>rifiuti urbani (rinnovabili) dell'estero</c:v>
                </c:pt>
                <c:pt idx="9">
                  <c:v>geotermia Svizzera</c:v>
                </c:pt>
                <c:pt idx="10">
                  <c:v>geotermia dall'estero</c:v>
                </c:pt>
                <c:pt idx="11">
                  <c:v>elettricità che beneficia di misure di promozione Svizzera</c:v>
                </c:pt>
                <c:pt idx="12">
                  <c:v>energia nucleare Svizzera</c:v>
                </c:pt>
                <c:pt idx="13">
                  <c:v>energia nucleare dall'estero</c:v>
                </c:pt>
                <c:pt idx="14">
                  <c:v>petroleo Svizzera</c:v>
                </c:pt>
                <c:pt idx="15">
                  <c:v>petroleo dall'estero</c:v>
                </c:pt>
                <c:pt idx="16">
                  <c:v>gas naturale Svizzera</c:v>
                </c:pt>
                <c:pt idx="17">
                  <c:v>gas naturale dall'estero</c:v>
                </c:pt>
                <c:pt idx="18">
                  <c:v>carbono Svizzera</c:v>
                </c:pt>
                <c:pt idx="19">
                  <c:v>carbnono dall'estero</c:v>
                </c:pt>
                <c:pt idx="20">
                  <c:v>rifiuti urbani (non rinnovabili) Svizzera</c:v>
                </c:pt>
                <c:pt idx="21">
                  <c:v>rifiuti urbani (non rinnovabili) dell'estero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del fornitore'!$C$58:$C$80</c15:sqref>
                  </c15:fullRef>
                </c:ext>
              </c:extLst>
              <c:f>('mix del fornitore'!$C$58:$C$62,'mix del fornitore'!$C$64:$C$80)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del fornitore'!$C$63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5144-42FC-A3BC-63AFAFA904A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5144-42FC-A3BC-63AFAFA904AC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5144-42FC-A3BC-63AFAFA904A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5144-42FC-A3BC-63AFAFA904AC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5144-42FC-A3BC-63AFAFA904AC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5144-42FC-A3BC-63AFAFA904A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144-42FC-A3BC-63AFAFA904AC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C'!$B$41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3B-47F2-93E5-906251B46172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3B-47F2-93E5-906251B46172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3B-47F2-93E5-906251B46172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3B-47F2-93E5-906251B46172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63B-47F2-93E5-906251B4617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63B-47F2-93E5-906251B4617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63B-47F2-93E5-906251B4617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63B-47F2-93E5-906251B4617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C'!$B$42:$B$64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3B-47F2-93E5-906251B461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663B-47F2-93E5-906251B4617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663B-47F2-93E5-906251B4617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C'!$B$42:$B$64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663B-47F2-93E5-906251B46172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663B-47F2-93E5-906251B46172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663B-47F2-93E5-906251B4617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663B-47F2-93E5-906251B4617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663B-47F2-93E5-906251B4617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663B-47F2-93E5-906251B4617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663B-47F2-93E5-906251B4617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prodotto C'!$B$42:$B$64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63B-47F2-93E5-906251B46172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2-4D10-856A-02325068AE12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52-4D10-856A-02325068AE12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52-4D10-856A-02325068AE12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52-4D10-856A-02325068AE12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5152-4D10-856A-02325068AE12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5152-4D10-856A-02325068AE12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5152-4D10-856A-02325068AE12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152-4D10-856A-02325068AE1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152-4D10-856A-02325068AE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152-4D10-856A-02325068AE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152-4D10-856A-02325068AE1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152-4D10-856A-02325068AE1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152-4D10-856A-02325068AE1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152-4D10-856A-02325068AE1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152-4D10-856A-02325068AE1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152-4D10-856A-02325068AE1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del fornitore'!$B$58:$B$80</c15:sqref>
                  </c15:fullRef>
                </c:ext>
              </c:extLst>
              <c:f>('mix del fornitore'!$B$58:$B$62,'mix del fornitore'!$B$64:$B$80)</c:f>
              <c:strCache>
                <c:ptCount val="22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biomassa Svizzera</c:v>
                </c:pt>
                <c:pt idx="6">
                  <c:v>biomassa dell'estero</c:v>
                </c:pt>
                <c:pt idx="7">
                  <c:v>rifiuti urbani (rinnovabili) Svizzera</c:v>
                </c:pt>
                <c:pt idx="8">
                  <c:v>rifiuti urbani (rinnovabili) dell'estero</c:v>
                </c:pt>
                <c:pt idx="9">
                  <c:v>geotermia Svizzera</c:v>
                </c:pt>
                <c:pt idx="10">
                  <c:v>geotermia dall'estero</c:v>
                </c:pt>
                <c:pt idx="11">
                  <c:v>elettricità che beneficia di misure di promozione Svizzera</c:v>
                </c:pt>
                <c:pt idx="12">
                  <c:v>energia nucleare Svizzera</c:v>
                </c:pt>
                <c:pt idx="13">
                  <c:v>energia nucleare dall'estero</c:v>
                </c:pt>
                <c:pt idx="14">
                  <c:v>petroleo Svizzera</c:v>
                </c:pt>
                <c:pt idx="15">
                  <c:v>petroleo dall'estero</c:v>
                </c:pt>
                <c:pt idx="16">
                  <c:v>gas naturale Svizzera</c:v>
                </c:pt>
                <c:pt idx="17">
                  <c:v>gas naturale dall'estero</c:v>
                </c:pt>
                <c:pt idx="18">
                  <c:v>carbono Svizzera</c:v>
                </c:pt>
                <c:pt idx="19">
                  <c:v>carbnono dall'estero</c:v>
                </c:pt>
                <c:pt idx="20">
                  <c:v>rifiuti urbani (non rinnovabili) Svizzera</c:v>
                </c:pt>
                <c:pt idx="21">
                  <c:v>rifiuti urbani (non rinnovabili) dell'estero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del fornitore'!$C$58:$C$80</c15:sqref>
                  </c15:fullRef>
                </c:ext>
              </c:extLst>
              <c:f>('mix del fornitore'!$C$58:$C$62,'mix del fornitore'!$C$64:$C$80)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del fornitore'!$C$63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5152-4D10-856A-02325068AE1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5152-4D10-856A-02325068AE1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5152-4D10-856A-02325068AE1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5152-4D10-856A-02325068AE12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5152-4D10-856A-02325068AE1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5152-4D10-856A-02325068AE1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del fornitore'!$B$58:$B$80</c15:sqref>
                        </c15:fullRef>
                        <c15:formulaRef>
                          <c15:sqref>('mix del fornitore'!$B$58:$B$62,'mix del fornitore'!$B$64:$B$80)</c15:sqref>
                        </c15:formulaRef>
                      </c:ext>
                    </c:extLst>
                    <c:strCache>
                      <c:ptCount val="22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biomassa Svizzera</c:v>
                      </c:pt>
                      <c:pt idx="6">
                        <c:v>biomassa dell'estero</c:v>
                      </c:pt>
                      <c:pt idx="7">
                        <c:v>rifiuti urbani (rinnovabili) Svizzera</c:v>
                      </c:pt>
                      <c:pt idx="8">
                        <c:v>rifiuti urbani (rinnovabili) dell'estero</c:v>
                      </c:pt>
                      <c:pt idx="9">
                        <c:v>geotermia Svizzera</c:v>
                      </c:pt>
                      <c:pt idx="10">
                        <c:v>geotermia dall'estero</c:v>
                      </c:pt>
                      <c:pt idx="11">
                        <c:v>elettricità che beneficia di misure di promozione Svizzera</c:v>
                      </c:pt>
                      <c:pt idx="12">
                        <c:v>energia nucleare Svizzera</c:v>
                      </c:pt>
                      <c:pt idx="13">
                        <c:v>energia nucleare dall'estero</c:v>
                      </c:pt>
                      <c:pt idx="14">
                        <c:v>petroleo Svizzera</c:v>
                      </c:pt>
                      <c:pt idx="15">
                        <c:v>petroleo dall'estero</c:v>
                      </c:pt>
                      <c:pt idx="16">
                        <c:v>gas naturale Svizzera</c:v>
                      </c:pt>
                      <c:pt idx="17">
                        <c:v>gas naturale dall'estero</c:v>
                      </c:pt>
                      <c:pt idx="18">
                        <c:v>carbono Svizzera</c:v>
                      </c:pt>
                      <c:pt idx="19">
                        <c:v>carbnono dall'estero</c:v>
                      </c:pt>
                      <c:pt idx="20">
                        <c:v>rifiuti urbani (non rinnovabili) Svizzera</c:v>
                      </c:pt>
                      <c:pt idx="21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del fornitore'!$C$57:$C$67</c15:sqref>
                        </c15:fullRef>
                        <c15:formulaRef>
                          <c15:sqref>('mix del fornitore'!$C$57:$C$61,'mix del fornitore'!$C$63:$C$67)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152-4D10-856A-02325068AE12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995590</xdr:colOff>
      <xdr:row>53</xdr:row>
      <xdr:rowOff>55336</xdr:rowOff>
    </xdr:from>
    <xdr:to>
      <xdr:col>10</xdr:col>
      <xdr:colOff>25429</xdr:colOff>
      <xdr:row>69</xdr:row>
      <xdr:rowOff>123533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925287</xdr:colOff>
      <xdr:row>53</xdr:row>
      <xdr:rowOff>68035</xdr:rowOff>
    </xdr:from>
    <xdr:to>
      <xdr:col>4</xdr:col>
      <xdr:colOff>87880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061858" y="10382249"/>
          <a:ext cx="332808" cy="380999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25</xdr:col>
      <xdr:colOff>726281</xdr:colOff>
      <xdr:row>12</xdr:row>
      <xdr:rowOff>83344</xdr:rowOff>
    </xdr:from>
    <xdr:to>
      <xdr:col>27</xdr:col>
      <xdr:colOff>13608</xdr:colOff>
      <xdr:row>16</xdr:row>
      <xdr:rowOff>154781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B173FF39-506D-A70F-5682-11FF0F1123D3}"/>
            </a:ext>
          </a:extLst>
        </xdr:cNvPr>
        <xdr:cNvSpPr/>
      </xdr:nvSpPr>
      <xdr:spPr>
        <a:xfrm>
          <a:off x="26908125" y="3190875"/>
          <a:ext cx="1680483" cy="78581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La tabella è </a:t>
          </a:r>
          <a:r>
            <a:rPr lang="de-CH" sz="1200" b="1" kern="1200">
              <a:solidFill>
                <a:sysClr val="windowText" lastClr="000000"/>
              </a:solidFill>
            </a:rPr>
            <a:t>facoltativa</a:t>
          </a:r>
          <a:r>
            <a:rPr lang="de-CH" sz="1200" b="0" kern="1200">
              <a:solidFill>
                <a:sysClr val="windowText" lastClr="000000"/>
              </a:solidFill>
            </a:rPr>
            <a:t> per l'etichettatura elettrica.</a:t>
          </a:r>
        </a:p>
      </xdr:txBody>
    </xdr:sp>
    <xdr:clientData/>
  </xdr:twoCellAnchor>
  <xdr:twoCellAnchor>
    <xdr:from>
      <xdr:col>10</xdr:col>
      <xdr:colOff>503463</xdr:colOff>
      <xdr:row>54</xdr:row>
      <xdr:rowOff>95250</xdr:rowOff>
    </xdr:from>
    <xdr:to>
      <xdr:col>13</xdr:col>
      <xdr:colOff>952499</xdr:colOff>
      <xdr:row>61</xdr:row>
      <xdr:rowOff>84818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5B2A214A-77EF-4584-A41A-8626856C746F}"/>
            </a:ext>
          </a:extLst>
        </xdr:cNvPr>
        <xdr:cNvSpPr/>
      </xdr:nvSpPr>
      <xdr:spPr>
        <a:xfrm>
          <a:off x="11715749" y="10627179"/>
          <a:ext cx="2843893" cy="117338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Filtrare le categorie irrilevanti nella cella C57. È</a:t>
          </a:r>
          <a:r>
            <a:rPr lang="de-CH" sz="1200" b="1" kern="1200">
              <a:solidFill>
                <a:sysClr val="windowText" lastClr="000000"/>
              </a:solidFill>
            </a:rPr>
            <a:t> obbligatorio </a:t>
          </a:r>
          <a:r>
            <a:rPr lang="de-CH" sz="1200" b="0" kern="1200">
              <a:solidFill>
                <a:sysClr val="windowText" lastClr="000000"/>
              </a:solidFill>
            </a:rPr>
            <a:t>un confronto grafico tra il prodotto ordinato e il mix del fornitore (vedere la scheda del mix di prodotti).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1535996</xdr:colOff>
      <xdr:row>37</xdr:row>
      <xdr:rowOff>86429</xdr:rowOff>
    </xdr:from>
    <xdr:to>
      <xdr:col>3</xdr:col>
      <xdr:colOff>134056</xdr:colOff>
      <xdr:row>39</xdr:row>
      <xdr:rowOff>48329</xdr:rowOff>
    </xdr:to>
    <xdr:sp macro="" textlink="">
      <xdr:nvSpPr>
        <xdr:cNvPr id="10" name="Pfeil: nach unten 9">
          <a:extLst>
            <a:ext uri="{FF2B5EF4-FFF2-40B4-BE49-F238E27FC236}">
              <a16:creationId xmlns:a16="http://schemas.microsoft.com/office/drawing/2014/main" id="{81F74865-6815-9D8A-D46C-31D5C3E7DE5C}"/>
            </a:ext>
          </a:extLst>
        </xdr:cNvPr>
        <xdr:cNvSpPr/>
      </xdr:nvSpPr>
      <xdr:spPr>
        <a:xfrm>
          <a:off x="5106107" y="6556373"/>
          <a:ext cx="291393" cy="413456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405694</xdr:colOff>
      <xdr:row>7</xdr:row>
      <xdr:rowOff>147108</xdr:rowOff>
    </xdr:from>
    <xdr:to>
      <xdr:col>19</xdr:col>
      <xdr:colOff>236359</xdr:colOff>
      <xdr:row>26</xdr:row>
      <xdr:rowOff>42332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ABB09C3-B9B9-4A41-B644-753FA5A5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177D470B-7260-4A51-A74D-C6CA2F26CAEB}"/>
            </a:ext>
          </a:extLst>
        </xdr:cNvPr>
        <xdr:cNvSpPr/>
      </xdr:nvSpPr>
      <xdr:spPr>
        <a:xfrm>
          <a:off x="16432389" y="211666"/>
          <a:ext cx="2488899" cy="97366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Nota: </a:t>
          </a:r>
          <a:r>
            <a:rPr lang="de-CH" sz="1200" b="0" kern="1200">
              <a:solidFill>
                <a:sysClr val="windowText" lastClr="000000"/>
              </a:solidFill>
            </a:rPr>
            <a:t>i colori e la legenda devono essere controllati e, se necessario, regolati manualmente.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75230FB-8A87-4951-9EFF-D92B39D48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1627718</xdr:colOff>
      <xdr:row>37</xdr:row>
      <xdr:rowOff>79374</xdr:rowOff>
    </xdr:from>
    <xdr:to>
      <xdr:col>3</xdr:col>
      <xdr:colOff>70556</xdr:colOff>
      <xdr:row>39</xdr:row>
      <xdr:rowOff>41274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41D5B12A-2E33-4EA4-945A-0FB3FD5996E9}"/>
            </a:ext>
          </a:extLst>
        </xdr:cNvPr>
        <xdr:cNvSpPr/>
      </xdr:nvSpPr>
      <xdr:spPr>
        <a:xfrm>
          <a:off x="5197829" y="6549318"/>
          <a:ext cx="298449" cy="413456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243417</xdr:colOff>
      <xdr:row>7</xdr:row>
      <xdr:rowOff>147108</xdr:rowOff>
    </xdr:from>
    <xdr:to>
      <xdr:col>19</xdr:col>
      <xdr:colOff>74081</xdr:colOff>
      <xdr:row>26</xdr:row>
      <xdr:rowOff>42332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C33C35F-D8F5-4D08-8422-6251208A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CB0D6CD9-F056-4676-9E30-E1B19A953CD4}"/>
            </a:ext>
          </a:extLst>
        </xdr:cNvPr>
        <xdr:cNvSpPr/>
      </xdr:nvSpPr>
      <xdr:spPr>
        <a:xfrm>
          <a:off x="15719425" y="211666"/>
          <a:ext cx="2383066" cy="97895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Nota: </a:t>
          </a:r>
          <a:r>
            <a:rPr lang="de-CH" sz="1200" b="0" kern="1200">
              <a:solidFill>
                <a:sysClr val="windowText" lastClr="000000"/>
              </a:solidFill>
            </a:rPr>
            <a:t>i colori e la legenda devono essere controllati e, se necessario, regolati manualmente.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BA58DE3-2147-425B-A28C-B98249D03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1578872</xdr:colOff>
      <xdr:row>37</xdr:row>
      <xdr:rowOff>72861</xdr:rowOff>
    </xdr:from>
    <xdr:to>
      <xdr:col>3</xdr:col>
      <xdr:colOff>136769</xdr:colOff>
      <xdr:row>39</xdr:row>
      <xdr:rowOff>34761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9E586756-2667-4AD8-A1AB-3065E32DFF1D}"/>
            </a:ext>
          </a:extLst>
        </xdr:cNvPr>
        <xdr:cNvSpPr/>
      </xdr:nvSpPr>
      <xdr:spPr>
        <a:xfrm>
          <a:off x="5144641" y="6608476"/>
          <a:ext cx="331013" cy="41128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329711</xdr:colOff>
      <xdr:row>7</xdr:row>
      <xdr:rowOff>147108</xdr:rowOff>
    </xdr:from>
    <xdr:to>
      <xdr:col>19</xdr:col>
      <xdr:colOff>160377</xdr:colOff>
      <xdr:row>26</xdr:row>
      <xdr:rowOff>45589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742195E-C703-4C87-8795-E731A4195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69060E65-0B4D-4DE9-B06C-728B6AB20D20}"/>
            </a:ext>
          </a:extLst>
        </xdr:cNvPr>
        <xdr:cNvSpPr/>
      </xdr:nvSpPr>
      <xdr:spPr>
        <a:xfrm>
          <a:off x="15719425" y="211666"/>
          <a:ext cx="2383066" cy="97895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Nota: </a:t>
          </a:r>
          <a:r>
            <a:rPr lang="de-CH" sz="1200" b="0" kern="1200">
              <a:solidFill>
                <a:sysClr val="windowText" lastClr="000000"/>
              </a:solidFill>
            </a:rPr>
            <a:t>i colori e la legenda devono essere controllati e, se necessario, regolati manualmente.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C112"/>
  <sheetViews>
    <sheetView zoomScaleNormal="100" workbookViewId="0">
      <selection activeCell="H14" sqref="H14"/>
    </sheetView>
  </sheetViews>
  <sheetFormatPr baseColWidth="10" defaultColWidth="11.453125" defaultRowHeight="12.5"/>
  <cols>
    <col min="1" max="1" width="1.453125" style="10" customWidth="1"/>
    <col min="2" max="2" width="52" style="10" customWidth="1"/>
    <col min="3" max="6" width="17.54296875" style="10" customWidth="1"/>
    <col min="7" max="7" width="1.453125" style="10" customWidth="1"/>
    <col min="8" max="11" width="17.453125" style="10" customWidth="1"/>
    <col min="12" max="12" width="1.26953125" style="10" customWidth="1"/>
    <col min="13" max="16" width="17.453125" style="10" customWidth="1"/>
    <col min="17" max="17" width="1.453125" style="10" customWidth="1"/>
    <col min="18" max="21" width="17.453125" style="10" customWidth="1"/>
    <col min="22" max="22" width="3" style="10" customWidth="1"/>
    <col min="23" max="23" width="16.1796875" style="10" customWidth="1"/>
    <col min="24" max="24" width="41.81640625" style="10" customWidth="1"/>
    <col min="25" max="26" width="15.7265625" style="10" customWidth="1"/>
    <col min="27" max="27" width="20.1796875" style="10" customWidth="1"/>
    <col min="28" max="16384" width="11.453125" style="10"/>
  </cols>
  <sheetData>
    <row r="1" spans="1:29" ht="14.6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9" ht="26.25" customHeight="1">
      <c r="A2" s="30"/>
      <c r="B2" s="194" t="s">
        <v>104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9" ht="86.5" customHeight="1">
      <c r="A3" s="30"/>
      <c r="B3" s="228" t="s">
        <v>40</v>
      </c>
      <c r="C3" s="229"/>
      <c r="D3" s="229"/>
      <c r="E3" s="2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9" ht="14.6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9" ht="14.65" customHeight="1" thickBot="1">
      <c r="A5" s="30"/>
      <c r="B5" s="196" t="s">
        <v>41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</row>
    <row r="6" spans="1:29" ht="14.6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9" ht="14.65" customHeight="1">
      <c r="A7" s="30"/>
      <c r="B7" s="30" t="s">
        <v>42</v>
      </c>
      <c r="C7" s="154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9" ht="14.65" customHeight="1">
      <c r="A8" s="30"/>
      <c r="B8" s="30" t="s">
        <v>122</v>
      </c>
      <c r="C8" s="153" t="s">
        <v>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9" ht="14.65" customHeight="1">
      <c r="A9" s="30"/>
      <c r="B9" s="30"/>
      <c r="C9" s="157" t="s">
        <v>2</v>
      </c>
      <c r="D9" s="157" t="s">
        <v>3</v>
      </c>
      <c r="E9" s="157" t="s">
        <v>4</v>
      </c>
      <c r="F9" s="157" t="s">
        <v>5</v>
      </c>
      <c r="G9" s="158"/>
      <c r="H9" s="159" t="s">
        <v>1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9" ht="14.65" customHeight="1">
      <c r="A10" s="30"/>
      <c r="B10" s="30" t="s">
        <v>123</v>
      </c>
      <c r="C10" s="201"/>
      <c r="D10" s="202"/>
      <c r="E10" s="202"/>
      <c r="F10" s="203"/>
      <c r="G10" s="156"/>
      <c r="H10" s="193">
        <f>SUM(C10:F10)</f>
        <v>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9" ht="14.65" customHeight="1">
      <c r="A11" s="30"/>
      <c r="B11" s="30" t="s">
        <v>132</v>
      </c>
      <c r="C11" s="155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C11"/>
    </row>
    <row r="12" spans="1:29" ht="14.65" customHeight="1">
      <c r="A12" s="30"/>
      <c r="B12" s="30" t="s">
        <v>124</v>
      </c>
      <c r="C12" s="233" t="s">
        <v>129</v>
      </c>
      <c r="D12" s="234"/>
      <c r="E12" s="234"/>
      <c r="F12" s="234"/>
      <c r="G12" s="234"/>
      <c r="H12" s="234"/>
      <c r="I12" s="234"/>
      <c r="J12" s="234"/>
      <c r="K12" s="234"/>
      <c r="L12" s="235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ht="14.65" customHeight="1">
      <c r="A13" s="30"/>
      <c r="B13" s="30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43"/>
      <c r="N13" s="243"/>
      <c r="O13" s="78"/>
      <c r="P13" s="78"/>
      <c r="Q13" s="78"/>
      <c r="R13" s="78"/>
      <c r="S13" s="78"/>
      <c r="T13" s="78"/>
      <c r="U13" s="78"/>
      <c r="V13" s="30"/>
      <c r="W13" s="30"/>
      <c r="X13" s="30"/>
      <c r="Y13" s="30"/>
      <c r="Z13" s="30"/>
      <c r="AA13" s="30"/>
    </row>
    <row r="14" spans="1:29" ht="14.65" customHeight="1" thickBot="1">
      <c r="A14" s="30"/>
      <c r="B14" s="196" t="s">
        <v>43</v>
      </c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</row>
    <row r="15" spans="1:29" ht="14.65" customHeight="1">
      <c r="A15" s="30"/>
      <c r="B15" s="30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0"/>
      <c r="O15" s="78"/>
      <c r="P15" s="78"/>
      <c r="Q15" s="78"/>
      <c r="R15" s="78"/>
      <c r="S15" s="78"/>
      <c r="T15" s="78"/>
      <c r="U15" s="78"/>
      <c r="V15" s="30"/>
      <c r="W15" s="30"/>
      <c r="X15" s="30"/>
      <c r="Y15" s="30"/>
      <c r="Z15" s="30"/>
      <c r="AA15" s="30"/>
    </row>
    <row r="16" spans="1:29" ht="14.65" customHeight="1">
      <c r="A16" s="30"/>
      <c r="B16" s="30"/>
      <c r="C16" s="244" t="s">
        <v>58</v>
      </c>
      <c r="D16" s="244"/>
      <c r="E16" s="244" t="s">
        <v>59</v>
      </c>
      <c r="F16" s="244"/>
      <c r="G16" s="32"/>
      <c r="H16" s="244" t="s">
        <v>58</v>
      </c>
      <c r="I16" s="244"/>
      <c r="J16" s="244" t="s">
        <v>59</v>
      </c>
      <c r="K16" s="244"/>
      <c r="L16" s="30"/>
      <c r="M16" s="244" t="s">
        <v>58</v>
      </c>
      <c r="N16" s="244"/>
      <c r="O16" s="244" t="s">
        <v>59</v>
      </c>
      <c r="P16" s="244"/>
      <c r="Q16" s="32"/>
      <c r="R16" s="244" t="s">
        <v>58</v>
      </c>
      <c r="S16" s="244"/>
      <c r="T16" s="244" t="s">
        <v>59</v>
      </c>
      <c r="U16" s="244"/>
      <c r="V16" s="32"/>
      <c r="W16" s="30"/>
      <c r="X16" s="219" t="s">
        <v>88</v>
      </c>
      <c r="Y16" s="220"/>
      <c r="Z16" s="221"/>
      <c r="AA16" s="30"/>
    </row>
    <row r="17" spans="1:27" ht="14.65" customHeight="1">
      <c r="A17" s="30"/>
      <c r="B17" s="30"/>
      <c r="C17" s="245" t="s">
        <v>2</v>
      </c>
      <c r="D17" s="246"/>
      <c r="E17" s="246" t="s">
        <v>2</v>
      </c>
      <c r="F17" s="247"/>
      <c r="G17" s="107"/>
      <c r="H17" s="248" t="s">
        <v>3</v>
      </c>
      <c r="I17" s="249"/>
      <c r="J17" s="249" t="s">
        <v>3</v>
      </c>
      <c r="K17" s="255"/>
      <c r="L17" s="110"/>
      <c r="M17" s="256" t="s">
        <v>4</v>
      </c>
      <c r="N17" s="250"/>
      <c r="O17" s="250" t="s">
        <v>4</v>
      </c>
      <c r="P17" s="251"/>
      <c r="Q17" s="115"/>
      <c r="R17" s="252" t="s">
        <v>5</v>
      </c>
      <c r="S17" s="253"/>
      <c r="T17" s="253" t="s">
        <v>5</v>
      </c>
      <c r="U17" s="254"/>
      <c r="V17" s="32"/>
      <c r="W17" s="30"/>
      <c r="X17" s="162" t="s">
        <v>87</v>
      </c>
      <c r="Y17" s="160" t="s">
        <v>91</v>
      </c>
      <c r="Z17" s="161"/>
      <c r="AA17" s="30"/>
    </row>
    <row r="18" spans="1:27" ht="14.65" customHeight="1">
      <c r="A18" s="30"/>
      <c r="B18" s="13" t="s">
        <v>44</v>
      </c>
      <c r="C18" s="116" t="s">
        <v>60</v>
      </c>
      <c r="D18" s="116" t="s">
        <v>61</v>
      </c>
      <c r="E18" s="116" t="s">
        <v>60</v>
      </c>
      <c r="F18" s="116" t="s">
        <v>61</v>
      </c>
      <c r="G18" s="107"/>
      <c r="H18" s="116" t="s">
        <v>60</v>
      </c>
      <c r="I18" s="116" t="s">
        <v>61</v>
      </c>
      <c r="J18" s="116" t="s">
        <v>60</v>
      </c>
      <c r="K18" s="116" t="s">
        <v>61</v>
      </c>
      <c r="L18" s="110"/>
      <c r="M18" s="116" t="s">
        <v>60</v>
      </c>
      <c r="N18" s="116" t="s">
        <v>61</v>
      </c>
      <c r="O18" s="116" t="s">
        <v>60</v>
      </c>
      <c r="P18" s="116" t="s">
        <v>61</v>
      </c>
      <c r="Q18" s="107"/>
      <c r="R18" s="116" t="s">
        <v>60</v>
      </c>
      <c r="S18" s="116" t="s">
        <v>61</v>
      </c>
      <c r="T18" s="116" t="s">
        <v>60</v>
      </c>
      <c r="U18" s="116" t="s">
        <v>61</v>
      </c>
      <c r="V18" s="30"/>
      <c r="W18" s="30"/>
      <c r="X18" s="162" t="s">
        <v>126</v>
      </c>
      <c r="Y18" s="160" t="s">
        <v>20</v>
      </c>
      <c r="Z18" s="161"/>
      <c r="AA18" s="30"/>
    </row>
    <row r="19" spans="1:27" ht="14.65" customHeight="1">
      <c r="A19" s="30"/>
      <c r="B19" s="15" t="s">
        <v>49</v>
      </c>
      <c r="C19" s="117" t="str">
        <f>$C$8</f>
        <v>kWh</v>
      </c>
      <c r="D19" s="117" t="str">
        <f>$C$8</f>
        <v>kWh</v>
      </c>
      <c r="E19" s="117" t="str">
        <f>$C$8</f>
        <v>kWh</v>
      </c>
      <c r="F19" s="117" t="str">
        <f>$C$8</f>
        <v>kWh</v>
      </c>
      <c r="G19" s="108"/>
      <c r="H19" s="117" t="str">
        <f>$C$8</f>
        <v>kWh</v>
      </c>
      <c r="I19" s="117" t="str">
        <f>$C$8</f>
        <v>kWh</v>
      </c>
      <c r="J19" s="117" t="str">
        <f>$C$8</f>
        <v>kWh</v>
      </c>
      <c r="K19" s="117" t="str">
        <f>$C$8</f>
        <v>kWh</v>
      </c>
      <c r="L19" s="110"/>
      <c r="M19" s="117" t="str">
        <f>$C$8</f>
        <v>kWh</v>
      </c>
      <c r="N19" s="117" t="str">
        <f>$C$8</f>
        <v>kWh</v>
      </c>
      <c r="O19" s="117" t="str">
        <f>$C$8</f>
        <v>kWh</v>
      </c>
      <c r="P19" s="117" t="str">
        <f>$C$8</f>
        <v>kWh</v>
      </c>
      <c r="Q19" s="108"/>
      <c r="R19" s="117" t="str">
        <f>$C$8</f>
        <v>kWh</v>
      </c>
      <c r="S19" s="117" t="str">
        <f>$C$8</f>
        <v>kWh</v>
      </c>
      <c r="T19" s="117" t="str">
        <f>$C$8</f>
        <v>kWh</v>
      </c>
      <c r="U19" s="117" t="str">
        <f>$C$8</f>
        <v>kWh</v>
      </c>
      <c r="V19" s="30"/>
      <c r="W19" s="30"/>
      <c r="X19" s="162"/>
      <c r="Y19" s="160" t="s">
        <v>21</v>
      </c>
      <c r="Z19" s="161"/>
      <c r="AA19" s="30"/>
    </row>
    <row r="20" spans="1:27" ht="14.65" customHeight="1">
      <c r="A20" s="30"/>
      <c r="B20" s="35"/>
      <c r="C20" s="42"/>
      <c r="D20" s="43"/>
      <c r="E20" s="42"/>
      <c r="F20" s="91"/>
      <c r="G20" s="75"/>
      <c r="H20" s="101"/>
      <c r="I20" s="43"/>
      <c r="J20" s="42"/>
      <c r="K20" s="91"/>
      <c r="L20" s="75"/>
      <c r="M20" s="101"/>
      <c r="N20" s="43"/>
      <c r="O20" s="42"/>
      <c r="P20" s="91"/>
      <c r="Q20" s="75"/>
      <c r="R20" s="101"/>
      <c r="S20" s="43"/>
      <c r="T20" s="42"/>
      <c r="U20" s="43"/>
      <c r="V20" s="41"/>
      <c r="W20" s="30"/>
      <c r="X20" s="162"/>
      <c r="Y20" s="163"/>
      <c r="Z20" s="164"/>
      <c r="AA20" s="30"/>
    </row>
    <row r="21" spans="1:27" ht="14.65" customHeight="1">
      <c r="A21" s="30"/>
      <c r="B21" s="36"/>
      <c r="C21" s="44"/>
      <c r="D21" s="45"/>
      <c r="E21" s="44"/>
      <c r="F21" s="92"/>
      <c r="G21" s="75"/>
      <c r="H21" s="99"/>
      <c r="I21" s="45"/>
      <c r="J21" s="44"/>
      <c r="K21" s="92"/>
      <c r="L21" s="75"/>
      <c r="M21" s="99"/>
      <c r="N21" s="45"/>
      <c r="O21" s="44"/>
      <c r="P21" s="92"/>
      <c r="Q21" s="75"/>
      <c r="R21" s="99"/>
      <c r="S21" s="45"/>
      <c r="T21" s="44"/>
      <c r="U21" s="45"/>
      <c r="V21" s="41"/>
      <c r="W21" s="30"/>
      <c r="X21" s="162" t="s">
        <v>127</v>
      </c>
      <c r="Y21" s="19">
        <f>C7</f>
        <v>0</v>
      </c>
      <c r="Z21" s="34"/>
      <c r="AA21" s="30"/>
    </row>
    <row r="22" spans="1:27" ht="14.65" customHeight="1">
      <c r="A22" s="30"/>
      <c r="B22" s="37"/>
      <c r="C22" s="46"/>
      <c r="D22" s="47"/>
      <c r="E22" s="46"/>
      <c r="F22" s="93"/>
      <c r="G22" s="75"/>
      <c r="H22" s="100"/>
      <c r="I22" s="47"/>
      <c r="J22" s="46"/>
      <c r="K22" s="93"/>
      <c r="L22" s="75"/>
      <c r="M22" s="100"/>
      <c r="N22" s="47"/>
      <c r="O22" s="46"/>
      <c r="P22" s="93"/>
      <c r="Q22" s="75"/>
      <c r="R22" s="100"/>
      <c r="S22" s="47"/>
      <c r="T22" s="46"/>
      <c r="U22" s="47"/>
      <c r="V22" s="41"/>
      <c r="W22" s="30"/>
      <c r="X22" s="162"/>
      <c r="Y22" s="163"/>
      <c r="Z22" s="164"/>
      <c r="AA22" s="30"/>
    </row>
    <row r="23" spans="1:27" ht="14.65" customHeight="1">
      <c r="A23" s="30"/>
      <c r="B23" s="16" t="s">
        <v>45</v>
      </c>
      <c r="C23" s="26"/>
      <c r="D23" s="27"/>
      <c r="E23" s="26"/>
      <c r="F23" s="26"/>
      <c r="G23" s="109"/>
      <c r="H23" s="26"/>
      <c r="I23" s="27"/>
      <c r="J23" s="26"/>
      <c r="K23" s="26"/>
      <c r="L23" s="111"/>
      <c r="M23" s="26"/>
      <c r="N23" s="27"/>
      <c r="O23" s="26"/>
      <c r="P23" s="26"/>
      <c r="Q23" s="109"/>
      <c r="R23" s="26"/>
      <c r="S23" s="27"/>
      <c r="T23" s="26"/>
      <c r="U23" s="27"/>
      <c r="V23" s="33"/>
      <c r="W23" s="30"/>
      <c r="X23" s="162" t="s">
        <v>89</v>
      </c>
      <c r="Y23" s="163"/>
      <c r="Z23" s="164"/>
      <c r="AA23" s="30"/>
    </row>
    <row r="24" spans="1:27" ht="14.65" customHeight="1">
      <c r="A24" s="30"/>
      <c r="B24" s="35"/>
      <c r="C24" s="42"/>
      <c r="D24" s="43"/>
      <c r="E24" s="42"/>
      <c r="F24" s="91"/>
      <c r="G24" s="75"/>
      <c r="H24" s="101"/>
      <c r="I24" s="43"/>
      <c r="J24" s="42"/>
      <c r="K24" s="91"/>
      <c r="L24" s="75"/>
      <c r="M24" s="101"/>
      <c r="N24" s="43"/>
      <c r="O24" s="42"/>
      <c r="P24" s="91"/>
      <c r="Q24" s="75"/>
      <c r="R24" s="101"/>
      <c r="S24" s="43"/>
      <c r="T24" s="42"/>
      <c r="U24" s="43"/>
      <c r="V24" s="41"/>
      <c r="W24" s="30"/>
      <c r="X24" s="165" t="s">
        <v>90</v>
      </c>
      <c r="Y24" s="166" t="s">
        <v>99</v>
      </c>
      <c r="Z24" s="166" t="s">
        <v>128</v>
      </c>
      <c r="AA24" s="30"/>
    </row>
    <row r="25" spans="1:27" ht="14.65" customHeight="1">
      <c r="A25" s="30"/>
      <c r="B25" s="36"/>
      <c r="C25" s="44"/>
      <c r="D25" s="45"/>
      <c r="E25" s="44"/>
      <c r="F25" s="92"/>
      <c r="G25" s="75"/>
      <c r="H25" s="99"/>
      <c r="I25" s="45"/>
      <c r="J25" s="44"/>
      <c r="K25" s="92"/>
      <c r="L25" s="75"/>
      <c r="M25" s="99"/>
      <c r="N25" s="45"/>
      <c r="O25" s="44"/>
      <c r="P25" s="92"/>
      <c r="Q25" s="75"/>
      <c r="R25" s="99"/>
      <c r="S25" s="45"/>
      <c r="T25" s="44"/>
      <c r="U25" s="45"/>
      <c r="V25" s="41"/>
      <c r="W25" s="30"/>
      <c r="X25" s="167" t="s">
        <v>92</v>
      </c>
      <c r="Y25" s="168" t="e">
        <f>+allegato!O9/100</f>
        <v>#DIV/0!</v>
      </c>
      <c r="Z25" s="168" t="e">
        <f>+allegato!P9/100</f>
        <v>#DIV/0!</v>
      </c>
      <c r="AA25" s="30"/>
    </row>
    <row r="26" spans="1:27" ht="14.65" customHeight="1">
      <c r="A26" s="30"/>
      <c r="B26" s="37"/>
      <c r="C26" s="46"/>
      <c r="D26" s="47"/>
      <c r="E26" s="46"/>
      <c r="F26" s="93"/>
      <c r="G26" s="75"/>
      <c r="H26" s="100"/>
      <c r="I26" s="47"/>
      <c r="J26" s="46"/>
      <c r="K26" s="93"/>
      <c r="L26" s="75"/>
      <c r="M26" s="100"/>
      <c r="N26" s="47"/>
      <c r="O26" s="46"/>
      <c r="P26" s="93"/>
      <c r="Q26" s="75"/>
      <c r="R26" s="100"/>
      <c r="S26" s="47"/>
      <c r="T26" s="46"/>
      <c r="U26" s="47"/>
      <c r="V26" s="41"/>
      <c r="W26" s="30"/>
      <c r="X26" s="169" t="s">
        <v>49</v>
      </c>
      <c r="Y26" s="170" t="e">
        <f>+allegato!O10/100</f>
        <v>#DIV/0!</v>
      </c>
      <c r="Z26" s="170" t="e">
        <f>+allegato!P10/100</f>
        <v>#DIV/0!</v>
      </c>
      <c r="AA26" s="30"/>
    </row>
    <row r="27" spans="1:27" ht="14.65" customHeight="1">
      <c r="A27" s="30"/>
      <c r="B27" s="16" t="s">
        <v>46</v>
      </c>
      <c r="C27" s="26"/>
      <c r="D27" s="27"/>
      <c r="E27" s="26"/>
      <c r="F27" s="26"/>
      <c r="G27" s="109"/>
      <c r="H27" s="26"/>
      <c r="I27" s="27"/>
      <c r="J27" s="26"/>
      <c r="K27" s="26"/>
      <c r="L27" s="111"/>
      <c r="M27" s="26"/>
      <c r="N27" s="27"/>
      <c r="O27" s="26"/>
      <c r="P27" s="26"/>
      <c r="Q27" s="109"/>
      <c r="R27" s="26"/>
      <c r="S27" s="27"/>
      <c r="T27" s="26"/>
      <c r="U27" s="27"/>
      <c r="V27" s="33"/>
      <c r="W27" s="30"/>
      <c r="X27" s="171" t="s">
        <v>116</v>
      </c>
      <c r="Y27" s="172" t="e">
        <f>+allegato!O11/100</f>
        <v>#DIV/0!</v>
      </c>
      <c r="Z27" s="172" t="e">
        <f>+allegato!P11/100</f>
        <v>#DIV/0!</v>
      </c>
      <c r="AA27" s="30"/>
    </row>
    <row r="28" spans="1:27" ht="14.65" customHeight="1">
      <c r="A28" s="30"/>
      <c r="B28" s="35"/>
      <c r="C28" s="42"/>
      <c r="D28" s="43"/>
      <c r="E28" s="42"/>
      <c r="F28" s="91"/>
      <c r="G28" s="75"/>
      <c r="H28" s="101"/>
      <c r="I28" s="43"/>
      <c r="J28" s="42"/>
      <c r="K28" s="91"/>
      <c r="L28" s="75"/>
      <c r="M28" s="101"/>
      <c r="N28" s="43"/>
      <c r="O28" s="42"/>
      <c r="P28" s="91"/>
      <c r="Q28" s="75"/>
      <c r="R28" s="101"/>
      <c r="S28" s="43"/>
      <c r="T28" s="42"/>
      <c r="U28" s="43"/>
      <c r="V28" s="41"/>
      <c r="W28" s="30"/>
      <c r="X28" s="173" t="s">
        <v>93</v>
      </c>
      <c r="Y28" s="170" t="e">
        <f>+allegato!O12/100</f>
        <v>#DIV/0!</v>
      </c>
      <c r="Z28" s="170" t="e">
        <f>+allegato!P12/100</f>
        <v>#DIV/0!</v>
      </c>
      <c r="AA28" s="30"/>
    </row>
    <row r="29" spans="1:27" ht="14.65" customHeight="1">
      <c r="A29" s="30"/>
      <c r="B29" s="36"/>
      <c r="C29" s="44"/>
      <c r="D29" s="45"/>
      <c r="E29" s="44"/>
      <c r="F29" s="92"/>
      <c r="G29" s="75"/>
      <c r="H29" s="99"/>
      <c r="I29" s="45"/>
      <c r="J29" s="44"/>
      <c r="K29" s="92"/>
      <c r="L29" s="75"/>
      <c r="M29" s="99"/>
      <c r="N29" s="45"/>
      <c r="O29" s="44"/>
      <c r="P29" s="92"/>
      <c r="Q29" s="75"/>
      <c r="R29" s="99"/>
      <c r="S29" s="45"/>
      <c r="T29" s="44"/>
      <c r="U29" s="45"/>
      <c r="V29" s="41"/>
      <c r="W29" s="30"/>
      <c r="X29" s="174" t="s">
        <v>94</v>
      </c>
      <c r="Y29" s="170" t="e">
        <f>+allegato!O13/100</f>
        <v>#DIV/0!</v>
      </c>
      <c r="Z29" s="170" t="e">
        <f>+allegato!P13/100</f>
        <v>#DIV/0!</v>
      </c>
      <c r="AA29" s="30"/>
    </row>
    <row r="30" spans="1:27" ht="14.65" customHeight="1">
      <c r="A30" s="30"/>
      <c r="B30" s="16" t="s">
        <v>47</v>
      </c>
      <c r="C30" s="26"/>
      <c r="D30" s="27"/>
      <c r="E30" s="26"/>
      <c r="F30" s="26"/>
      <c r="G30" s="109"/>
      <c r="H30" s="26"/>
      <c r="I30" s="27"/>
      <c r="J30" s="26"/>
      <c r="K30" s="26"/>
      <c r="L30" s="111"/>
      <c r="M30" s="26"/>
      <c r="N30" s="27"/>
      <c r="O30" s="26"/>
      <c r="P30" s="26"/>
      <c r="Q30" s="109"/>
      <c r="R30" s="26"/>
      <c r="S30" s="27"/>
      <c r="T30" s="26"/>
      <c r="U30" s="27"/>
      <c r="V30" s="41"/>
      <c r="W30" s="30"/>
      <c r="X30" s="174" t="s">
        <v>47</v>
      </c>
      <c r="Y30" s="170" t="e">
        <f>+allegato!O14/100</f>
        <v>#DIV/0!</v>
      </c>
      <c r="Z30" s="170" t="e">
        <f>+allegato!P14/100</f>
        <v>#DIV/0!</v>
      </c>
      <c r="AA30" s="30"/>
    </row>
    <row r="31" spans="1:27" ht="14.65" customHeight="1">
      <c r="A31" s="30"/>
      <c r="B31" s="74"/>
      <c r="C31" s="65"/>
      <c r="D31" s="66"/>
      <c r="E31" s="65"/>
      <c r="F31" s="94"/>
      <c r="G31" s="75"/>
      <c r="H31" s="102"/>
      <c r="I31" s="66"/>
      <c r="J31" s="65"/>
      <c r="K31" s="94"/>
      <c r="L31" s="75"/>
      <c r="M31" s="102"/>
      <c r="N31" s="66"/>
      <c r="O31" s="65"/>
      <c r="P31" s="94"/>
      <c r="Q31" s="75"/>
      <c r="R31" s="102"/>
      <c r="S31" s="66"/>
      <c r="T31" s="65"/>
      <c r="U31" s="66"/>
      <c r="V31" s="33"/>
      <c r="W31" s="30"/>
      <c r="X31" s="174" t="s">
        <v>48</v>
      </c>
      <c r="Y31" s="170" t="e">
        <f>+allegato!O15/100</f>
        <v>#DIV/0!</v>
      </c>
      <c r="Z31" s="170" t="e">
        <f>+allegato!P15/100</f>
        <v>#DIV/0!</v>
      </c>
      <c r="AA31" s="30"/>
    </row>
    <row r="32" spans="1:27" ht="14.65" customHeight="1">
      <c r="A32" s="30"/>
      <c r="B32" s="71"/>
      <c r="C32" s="72"/>
      <c r="D32" s="73"/>
      <c r="E32" s="72"/>
      <c r="F32" s="95"/>
      <c r="G32" s="75"/>
      <c r="H32" s="103"/>
      <c r="I32" s="73"/>
      <c r="J32" s="72"/>
      <c r="K32" s="95"/>
      <c r="L32" s="75"/>
      <c r="M32" s="103"/>
      <c r="N32" s="73"/>
      <c r="O32" s="72"/>
      <c r="P32" s="95"/>
      <c r="Q32" s="75"/>
      <c r="R32" s="103"/>
      <c r="S32" s="73"/>
      <c r="T32" s="72"/>
      <c r="U32" s="73"/>
      <c r="V32" s="41"/>
      <c r="W32" s="30"/>
      <c r="X32" s="174" t="s">
        <v>50</v>
      </c>
      <c r="Y32" s="170" t="e">
        <f>+allegato!O16/100</f>
        <v>#DIV/0!</v>
      </c>
      <c r="Z32" s="170" t="e">
        <f>+allegato!P16/100</f>
        <v>#DIV/0!</v>
      </c>
      <c r="AA32" s="30"/>
    </row>
    <row r="33" spans="1:27" ht="14.65" customHeight="1">
      <c r="A33" s="30"/>
      <c r="B33" s="16" t="s">
        <v>130</v>
      </c>
      <c r="C33" s="26"/>
      <c r="D33" s="27"/>
      <c r="E33" s="26"/>
      <c r="F33" s="26"/>
      <c r="G33" s="109"/>
      <c r="H33" s="26"/>
      <c r="I33" s="27"/>
      <c r="J33" s="26"/>
      <c r="K33" s="26"/>
      <c r="L33" s="111"/>
      <c r="M33" s="26"/>
      <c r="N33" s="27"/>
      <c r="O33" s="26"/>
      <c r="P33" s="26"/>
      <c r="Q33" s="109"/>
      <c r="R33" s="26"/>
      <c r="S33" s="27"/>
      <c r="T33" s="26"/>
      <c r="U33" s="27"/>
      <c r="V33" s="41"/>
      <c r="W33" s="30"/>
      <c r="X33" s="208" t="s">
        <v>117</v>
      </c>
      <c r="Y33" s="175" t="e">
        <f>+allegato!O17/100</f>
        <v>#DIV/0!</v>
      </c>
      <c r="Z33" s="175" t="e">
        <f>+allegato!P17/100</f>
        <v>#DIV/0!</v>
      </c>
      <c r="AA33" s="30"/>
    </row>
    <row r="34" spans="1:27" ht="14.65" customHeight="1">
      <c r="A34" s="30"/>
      <c r="B34" s="71"/>
      <c r="C34" s="72"/>
      <c r="D34" s="73"/>
      <c r="E34" s="72"/>
      <c r="F34" s="95"/>
      <c r="G34" s="75"/>
      <c r="H34" s="103"/>
      <c r="I34" s="73"/>
      <c r="J34" s="72"/>
      <c r="K34" s="95"/>
      <c r="L34" s="75"/>
      <c r="M34" s="103"/>
      <c r="N34" s="73"/>
      <c r="O34" s="72"/>
      <c r="P34" s="95"/>
      <c r="Q34" s="75"/>
      <c r="R34" s="103"/>
      <c r="S34" s="73"/>
      <c r="T34" s="72"/>
      <c r="U34" s="73"/>
      <c r="V34" s="41"/>
      <c r="W34" s="30"/>
      <c r="X34" s="167" t="s">
        <v>95</v>
      </c>
      <c r="Y34" s="168" t="e">
        <f>+allegato!O18/100</f>
        <v>#DIV/0!</v>
      </c>
      <c r="Z34" s="168" t="e">
        <f>+allegato!P18/100</f>
        <v>#DIV/0!</v>
      </c>
      <c r="AA34" s="30"/>
    </row>
    <row r="35" spans="1:27" ht="14.65" customHeight="1">
      <c r="A35" s="30"/>
      <c r="B35" s="16" t="s">
        <v>50</v>
      </c>
      <c r="C35" s="26"/>
      <c r="D35" s="27"/>
      <c r="E35" s="26"/>
      <c r="F35" s="26"/>
      <c r="G35" s="109"/>
      <c r="H35" s="26"/>
      <c r="I35" s="27"/>
      <c r="J35" s="26"/>
      <c r="K35" s="26"/>
      <c r="L35" s="111"/>
      <c r="M35" s="26"/>
      <c r="N35" s="27"/>
      <c r="O35" s="26"/>
      <c r="P35" s="26"/>
      <c r="Q35" s="109"/>
      <c r="R35" s="26"/>
      <c r="S35" s="27"/>
      <c r="T35" s="26"/>
      <c r="U35" s="27"/>
      <c r="V35" s="33"/>
      <c r="W35" s="30"/>
      <c r="X35" s="169" t="s">
        <v>51</v>
      </c>
      <c r="Y35" s="170" t="e">
        <f>+allegato!O19/100</f>
        <v>#DIV/0!</v>
      </c>
      <c r="Z35" s="170" t="e">
        <f>+allegato!P19/100</f>
        <v>#DIV/0!</v>
      </c>
      <c r="AA35" s="30"/>
    </row>
    <row r="36" spans="1:27" ht="14.65" customHeight="1">
      <c r="A36" s="30"/>
      <c r="B36" s="38"/>
      <c r="C36" s="48"/>
      <c r="D36" s="49"/>
      <c r="E36" s="48"/>
      <c r="F36" s="96"/>
      <c r="G36" s="75"/>
      <c r="H36" s="104"/>
      <c r="I36" s="49"/>
      <c r="J36" s="48"/>
      <c r="K36" s="96"/>
      <c r="L36" s="75"/>
      <c r="M36" s="104"/>
      <c r="N36" s="49"/>
      <c r="O36" s="48"/>
      <c r="P36" s="96"/>
      <c r="Q36" s="75"/>
      <c r="R36" s="104"/>
      <c r="S36" s="49"/>
      <c r="T36" s="48"/>
      <c r="U36" s="49"/>
      <c r="V36" s="41"/>
      <c r="W36" s="30"/>
      <c r="X36" s="171" t="s">
        <v>52</v>
      </c>
      <c r="Y36" s="172" t="e">
        <f>+allegato!O20/100</f>
        <v>#DIV/0!</v>
      </c>
      <c r="Z36" s="172" t="e">
        <f>+allegato!P20/100</f>
        <v>#DIV/0!</v>
      </c>
      <c r="AA36" s="30"/>
    </row>
    <row r="37" spans="1:27" ht="14.65" customHeight="1">
      <c r="A37" s="30"/>
      <c r="B37" s="53" t="s">
        <v>117</v>
      </c>
      <c r="C37" s="54"/>
      <c r="D37" s="55"/>
      <c r="E37" s="70">
        <f>ROUND((+C10*C11),1)</f>
        <v>0</v>
      </c>
      <c r="F37" s="54"/>
      <c r="G37" s="110"/>
      <c r="H37" s="54"/>
      <c r="I37" s="55"/>
      <c r="J37" s="80">
        <f>ROUND((+D10*C11),1)</f>
        <v>0</v>
      </c>
      <c r="K37" s="54"/>
      <c r="L37" s="110"/>
      <c r="M37" s="54"/>
      <c r="N37" s="55"/>
      <c r="O37" s="80">
        <f>ROUND((+E10*C11),1)</f>
        <v>0</v>
      </c>
      <c r="P37" s="54"/>
      <c r="Q37" s="110"/>
      <c r="R37" s="54"/>
      <c r="S37" s="55"/>
      <c r="T37" s="80">
        <f>ROUND((+F10*C11),1)</f>
        <v>0</v>
      </c>
      <c r="U37" s="55"/>
      <c r="V37" s="33"/>
      <c r="W37" s="30"/>
      <c r="X37" s="173" t="s">
        <v>96</v>
      </c>
      <c r="Y37" s="170" t="e">
        <f>+allegato!O21/100</f>
        <v>#DIV/0!</v>
      </c>
      <c r="Z37" s="170" t="e">
        <f>+allegato!P21/100</f>
        <v>#DIV/0!</v>
      </c>
      <c r="AA37" s="30"/>
    </row>
    <row r="38" spans="1:27" ht="14.65" customHeight="1">
      <c r="A38" s="30"/>
      <c r="B38" s="17" t="s">
        <v>51</v>
      </c>
      <c r="C38" s="28"/>
      <c r="D38" s="76"/>
      <c r="E38" s="28"/>
      <c r="F38" s="28"/>
      <c r="G38" s="109"/>
      <c r="H38" s="28"/>
      <c r="I38" s="76"/>
      <c r="J38" s="28"/>
      <c r="K38" s="28"/>
      <c r="L38" s="111"/>
      <c r="M38" s="28"/>
      <c r="N38" s="76"/>
      <c r="O38" s="28"/>
      <c r="P38" s="28"/>
      <c r="Q38" s="109"/>
      <c r="R38" s="28"/>
      <c r="S38" s="76"/>
      <c r="T38" s="28"/>
      <c r="U38" s="76"/>
      <c r="V38" s="41"/>
      <c r="W38" s="30"/>
      <c r="X38" s="174" t="s">
        <v>97</v>
      </c>
      <c r="Y38" s="170" t="e">
        <f>+allegato!O22/100</f>
        <v>#DIV/0!</v>
      </c>
      <c r="Z38" s="170" t="e">
        <f>+allegato!P22/100</f>
        <v>#DIV/0!</v>
      </c>
      <c r="AA38" s="30"/>
    </row>
    <row r="39" spans="1:27" ht="14.65" customHeight="1">
      <c r="A39" s="30"/>
      <c r="B39" s="35"/>
      <c r="C39" s="42"/>
      <c r="D39" s="43"/>
      <c r="E39" s="42"/>
      <c r="F39" s="91"/>
      <c r="G39" s="75"/>
      <c r="H39" s="101"/>
      <c r="I39" s="43"/>
      <c r="J39" s="42"/>
      <c r="K39" s="91"/>
      <c r="L39" s="75"/>
      <c r="M39" s="101"/>
      <c r="N39" s="43"/>
      <c r="O39" s="42"/>
      <c r="P39" s="91"/>
      <c r="Q39" s="75"/>
      <c r="R39" s="101"/>
      <c r="S39" s="43"/>
      <c r="T39" s="42"/>
      <c r="U39" s="43"/>
      <c r="V39" s="30"/>
      <c r="W39" s="30"/>
      <c r="X39" s="174" t="s">
        <v>98</v>
      </c>
      <c r="Y39" s="170" t="e">
        <f>+allegato!O23/100</f>
        <v>#DIV/0!</v>
      </c>
      <c r="Z39" s="170" t="e">
        <f>+allegato!P23/100</f>
        <v>#DIV/0!</v>
      </c>
      <c r="AA39" s="30"/>
    </row>
    <row r="40" spans="1:27" ht="14.65" customHeight="1">
      <c r="A40" s="30"/>
      <c r="B40" s="37"/>
      <c r="C40" s="46"/>
      <c r="D40" s="47"/>
      <c r="E40" s="46"/>
      <c r="F40" s="93"/>
      <c r="G40" s="75"/>
      <c r="H40" s="100"/>
      <c r="I40" s="47"/>
      <c r="J40" s="46"/>
      <c r="K40" s="93"/>
      <c r="L40" s="75"/>
      <c r="M40" s="100"/>
      <c r="N40" s="47"/>
      <c r="O40" s="46"/>
      <c r="P40" s="93"/>
      <c r="Q40" s="75"/>
      <c r="R40" s="100"/>
      <c r="S40" s="47"/>
      <c r="T40" s="46"/>
      <c r="U40" s="47"/>
      <c r="V40" s="33"/>
      <c r="W40" s="30"/>
      <c r="X40" s="176" t="s">
        <v>48</v>
      </c>
      <c r="Y40" s="170" t="e">
        <f>+allegato!O24/100</f>
        <v>#DIV/0!</v>
      </c>
      <c r="Z40" s="170" t="e">
        <f>+allegato!P24/100</f>
        <v>#DIV/0!</v>
      </c>
      <c r="AA40" s="30"/>
    </row>
    <row r="41" spans="1:27" ht="14.65" customHeight="1">
      <c r="A41" s="30"/>
      <c r="B41" s="18" t="s">
        <v>52</v>
      </c>
      <c r="C41" s="29"/>
      <c r="D41" s="77"/>
      <c r="E41" s="29"/>
      <c r="F41" s="29"/>
      <c r="G41" s="109"/>
      <c r="H41" s="29"/>
      <c r="I41" s="77"/>
      <c r="J41" s="29"/>
      <c r="K41" s="29"/>
      <c r="L41" s="111"/>
      <c r="M41" s="29"/>
      <c r="N41" s="77"/>
      <c r="O41" s="29"/>
      <c r="P41" s="29"/>
      <c r="Q41" s="109"/>
      <c r="R41" s="29"/>
      <c r="S41" s="77"/>
      <c r="T41" s="29"/>
      <c r="U41" s="77"/>
      <c r="V41" s="41"/>
      <c r="W41" s="30"/>
      <c r="X41" s="177" t="s">
        <v>99</v>
      </c>
      <c r="Y41" s="178" t="e">
        <f>+allegato!O25/100</f>
        <v>#DIV/0!</v>
      </c>
      <c r="Z41" s="178" t="e">
        <f>+allegato!P25/100</f>
        <v>#DIV/0!</v>
      </c>
      <c r="AA41" s="30"/>
    </row>
    <row r="42" spans="1:27" ht="14.65" customHeight="1">
      <c r="A42" s="30"/>
      <c r="B42" s="39" t="s">
        <v>53</v>
      </c>
      <c r="C42" s="42"/>
      <c r="D42" s="43"/>
      <c r="E42" s="42"/>
      <c r="F42" s="91"/>
      <c r="G42" s="75"/>
      <c r="H42" s="101"/>
      <c r="I42" s="43"/>
      <c r="J42" s="42"/>
      <c r="K42" s="91"/>
      <c r="L42" s="75"/>
      <c r="M42" s="101"/>
      <c r="N42" s="43"/>
      <c r="O42" s="42"/>
      <c r="P42" s="91"/>
      <c r="Q42" s="75"/>
      <c r="R42" s="101"/>
      <c r="S42" s="43"/>
      <c r="T42" s="42"/>
      <c r="U42" s="43"/>
      <c r="V42" s="41"/>
      <c r="W42" s="30"/>
      <c r="X42" s="30"/>
      <c r="Y42" s="30"/>
      <c r="Z42" s="30"/>
      <c r="AA42" s="30"/>
    </row>
    <row r="43" spans="1:27" ht="14.65" customHeight="1">
      <c r="A43" s="30"/>
      <c r="B43" s="40" t="s">
        <v>54</v>
      </c>
      <c r="C43" s="44"/>
      <c r="D43" s="45"/>
      <c r="E43" s="44"/>
      <c r="F43" s="92"/>
      <c r="G43" s="75"/>
      <c r="H43" s="99"/>
      <c r="I43" s="45"/>
      <c r="J43" s="44"/>
      <c r="K43" s="92"/>
      <c r="L43" s="75"/>
      <c r="M43" s="99"/>
      <c r="N43" s="45"/>
      <c r="O43" s="44"/>
      <c r="P43" s="92"/>
      <c r="Q43" s="75"/>
      <c r="R43" s="99"/>
      <c r="S43" s="45"/>
      <c r="T43" s="44"/>
      <c r="U43" s="45"/>
      <c r="V43" s="33"/>
      <c r="W43" s="30"/>
      <c r="X43" s="222" t="str">
        <f>C12</f>
        <v xml:space="preserve"> Elettricità che beneficia di misure di promozione: x % forza idrica, x % energia solare, x % energia eolica, x % biomassa, x% rifiuti urbani rinnovabili, x% geotermia </v>
      </c>
      <c r="Y43" s="223"/>
      <c r="Z43" s="224"/>
      <c r="AA43" s="30"/>
    </row>
    <row r="44" spans="1:27" ht="14.65" customHeight="1">
      <c r="A44" s="30"/>
      <c r="B44" s="64" t="s">
        <v>55</v>
      </c>
      <c r="C44" s="65"/>
      <c r="D44" s="66"/>
      <c r="E44" s="65"/>
      <c r="F44" s="94"/>
      <c r="G44" s="75"/>
      <c r="H44" s="102"/>
      <c r="I44" s="66"/>
      <c r="J44" s="65"/>
      <c r="K44" s="94"/>
      <c r="L44" s="75"/>
      <c r="M44" s="102"/>
      <c r="N44" s="66"/>
      <c r="O44" s="65"/>
      <c r="P44" s="94"/>
      <c r="Q44" s="75"/>
      <c r="R44" s="102"/>
      <c r="S44" s="66"/>
      <c r="T44" s="65"/>
      <c r="U44" s="66"/>
      <c r="V44" s="41"/>
      <c r="W44" s="30"/>
      <c r="X44" s="225"/>
      <c r="Y44" s="226"/>
      <c r="Z44" s="227"/>
      <c r="AA44" s="30"/>
    </row>
    <row r="45" spans="1:27" ht="14.65" customHeight="1">
      <c r="A45" s="30"/>
      <c r="B45" s="67" t="s">
        <v>131</v>
      </c>
      <c r="C45" s="68"/>
      <c r="D45" s="69"/>
      <c r="E45" s="68"/>
      <c r="F45" s="97"/>
      <c r="G45" s="75"/>
      <c r="H45" s="105"/>
      <c r="I45" s="69"/>
      <c r="J45" s="68"/>
      <c r="K45" s="97"/>
      <c r="L45" s="75"/>
      <c r="M45" s="105"/>
      <c r="N45" s="69"/>
      <c r="O45" s="68"/>
      <c r="P45" s="97"/>
      <c r="Q45" s="75"/>
      <c r="R45" s="105"/>
      <c r="S45" s="69"/>
      <c r="T45" s="68"/>
      <c r="U45" s="69"/>
      <c r="V45" s="41"/>
      <c r="W45" s="30"/>
      <c r="X45" s="30"/>
      <c r="Y45" s="30"/>
      <c r="Z45" s="30"/>
      <c r="AA45" s="30"/>
    </row>
    <row r="46" spans="1:27" ht="14.65" customHeight="1">
      <c r="A46" s="30"/>
      <c r="B46" s="30"/>
      <c r="C46" s="33"/>
      <c r="D46" s="33"/>
      <c r="E46" s="33"/>
      <c r="F46" s="33"/>
      <c r="G46" s="111"/>
      <c r="H46" s="33"/>
      <c r="I46" s="33"/>
      <c r="J46" s="33"/>
      <c r="K46" s="33"/>
      <c r="L46" s="111"/>
      <c r="M46" s="33"/>
      <c r="N46" s="33"/>
      <c r="O46" s="33"/>
      <c r="P46" s="33"/>
      <c r="Q46" s="111"/>
      <c r="R46" s="33"/>
      <c r="S46" s="33"/>
      <c r="T46" s="33"/>
      <c r="U46" s="33"/>
      <c r="V46" s="41"/>
      <c r="W46" s="30"/>
      <c r="X46" s="209" t="s">
        <v>120</v>
      </c>
      <c r="Y46" s="140" t="e">
        <f>ROUND(IF((Y35&gt;0),allegato!T19*(Y35),0),3)</f>
        <v>#DIV/0!</v>
      </c>
      <c r="Z46" s="141" t="s">
        <v>32</v>
      </c>
      <c r="AA46" s="30"/>
    </row>
    <row r="47" spans="1:27" ht="14.65" customHeight="1">
      <c r="A47" s="30"/>
      <c r="B47" s="58" t="s">
        <v>56</v>
      </c>
      <c r="C47" s="57">
        <f>SUM(C20:C45)</f>
        <v>0</v>
      </c>
      <c r="D47" s="57">
        <f>SUM(D20:D45)</f>
        <v>0</v>
      </c>
      <c r="E47" s="57">
        <f>SUM(E20:E45)</f>
        <v>0</v>
      </c>
      <c r="F47" s="98">
        <f>SUM(F20:F45)</f>
        <v>0</v>
      </c>
      <c r="G47" s="75"/>
      <c r="H47" s="106">
        <f>SUM(H20:H45)</f>
        <v>0</v>
      </c>
      <c r="I47" s="57">
        <f>SUM(I20:I45)</f>
        <v>0</v>
      </c>
      <c r="J47" s="57">
        <f>SUM(J20:J45)</f>
        <v>0</v>
      </c>
      <c r="K47" s="98">
        <f>SUM(K20:K45)</f>
        <v>0</v>
      </c>
      <c r="L47" s="75"/>
      <c r="M47" s="106">
        <f>SUM(M20:M45)</f>
        <v>0</v>
      </c>
      <c r="N47" s="57">
        <f>SUM(N20:N45)</f>
        <v>0</v>
      </c>
      <c r="O47" s="57">
        <f>SUM(O20:O45)</f>
        <v>0</v>
      </c>
      <c r="P47" s="98">
        <f>SUM(P20:P45)</f>
        <v>0</v>
      </c>
      <c r="Q47" s="75"/>
      <c r="R47" s="106">
        <f>SUM(R20:R45)</f>
        <v>0</v>
      </c>
      <c r="S47" s="57">
        <f>SUM(S20:S45)</f>
        <v>0</v>
      </c>
      <c r="T47" s="57">
        <f>SUM(T20:T45)</f>
        <v>0</v>
      </c>
      <c r="U47" s="57">
        <f>SUM(U20:U45)</f>
        <v>0</v>
      </c>
      <c r="V47" s="41"/>
      <c r="W47" s="30"/>
      <c r="X47" s="210" t="s">
        <v>121</v>
      </c>
      <c r="Y47" s="135" t="e">
        <f>ROUND(Y48*Y37+Y49*Y38+Y50*Y39+Y51*Y40,3)</f>
        <v>#DIV/0!</v>
      </c>
      <c r="Z47" s="142" t="s">
        <v>31</v>
      </c>
      <c r="AA47" s="30"/>
    </row>
    <row r="48" spans="1:27" ht="14.65" customHeight="1">
      <c r="A48" s="30"/>
      <c r="B48" s="58" t="s">
        <v>57</v>
      </c>
      <c r="C48" s="240">
        <f>+C47+D47</f>
        <v>0</v>
      </c>
      <c r="D48" s="240"/>
      <c r="E48" s="240">
        <f>+E47+F47</f>
        <v>0</v>
      </c>
      <c r="F48" s="241"/>
      <c r="G48" s="112"/>
      <c r="H48" s="242">
        <f>+H47+I47</f>
        <v>0</v>
      </c>
      <c r="I48" s="240"/>
      <c r="J48" s="240">
        <f>+J47+K47</f>
        <v>0</v>
      </c>
      <c r="K48" s="241"/>
      <c r="L48" s="114"/>
      <c r="M48" s="242">
        <f>+M47+N47</f>
        <v>0</v>
      </c>
      <c r="N48" s="240"/>
      <c r="O48" s="240">
        <f>+O47+P47</f>
        <v>0</v>
      </c>
      <c r="P48" s="241"/>
      <c r="Q48" s="112"/>
      <c r="R48" s="242">
        <f>+R47+S47</f>
        <v>0</v>
      </c>
      <c r="S48" s="240"/>
      <c r="T48" s="240">
        <f>+T47+U47</f>
        <v>0</v>
      </c>
      <c r="U48" s="240"/>
      <c r="V48" s="33"/>
      <c r="W48" s="30"/>
      <c r="X48" s="211" t="s">
        <v>100</v>
      </c>
      <c r="Y48" s="212" t="e">
        <f>IF((Y37=0),0,allegato!U21)</f>
        <v>#DIV/0!</v>
      </c>
      <c r="Z48" s="213" t="s">
        <v>31</v>
      </c>
      <c r="AA48" s="30"/>
    </row>
    <row r="49" spans="1:27" ht="14.65" customHeight="1">
      <c r="A49" s="30"/>
      <c r="B49" s="30"/>
      <c r="C49" s="62"/>
      <c r="D49" s="130"/>
      <c r="E49" s="62">
        <f>+E48-$C$10</f>
        <v>0</v>
      </c>
      <c r="F49" s="130" t="str">
        <f>IF(E49&lt;0,"troppo poco GO",IF(E49&gt;0,"troppo GO",IF(E49=0,"corretto")))</f>
        <v>corretto</v>
      </c>
      <c r="G49" s="113"/>
      <c r="H49" s="62"/>
      <c r="I49" s="130"/>
      <c r="J49" s="62">
        <f>+J48-$D$10</f>
        <v>0</v>
      </c>
      <c r="K49" s="130" t="str">
        <f>IF(J49&lt;0,"troppo poco GO",IF(J49&gt;0,"troppo GO",IF(J49=0,"corretto")))</f>
        <v>corretto</v>
      </c>
      <c r="L49" s="30"/>
      <c r="M49" s="62"/>
      <c r="N49" s="130"/>
      <c r="O49" s="62">
        <f>+O48-$E$10</f>
        <v>0</v>
      </c>
      <c r="P49" s="130" t="str">
        <f>IF(O49&lt;0,"troppo poco GO",IF(O49&gt;0,"troppo GO",IF(O49=0,"corretto")))</f>
        <v>corretto</v>
      </c>
      <c r="Q49" s="63"/>
      <c r="R49" s="62"/>
      <c r="S49" s="130"/>
      <c r="T49" s="62">
        <f>+T48-$F$10</f>
        <v>0</v>
      </c>
      <c r="U49" s="130" t="str">
        <f>IF(T49&lt;0,"troppo poco GO",IF(T49&gt;0,"troppo GO",IF(T49=0,"corretto")))</f>
        <v>corretto</v>
      </c>
      <c r="V49" s="41"/>
      <c r="W49" s="30"/>
      <c r="X49" s="211" t="s">
        <v>101</v>
      </c>
      <c r="Y49" s="212" t="e">
        <f>IF((Y38=0),0,allegato!U22)</f>
        <v>#DIV/0!</v>
      </c>
      <c r="Z49" s="213" t="s">
        <v>31</v>
      </c>
      <c r="AA49" s="30"/>
    </row>
    <row r="50" spans="1:27" ht="12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11" t="s">
        <v>102</v>
      </c>
      <c r="Y50" s="212" t="e">
        <f>IF((Y39=0),0,allegato!U23)</f>
        <v>#DIV/0!</v>
      </c>
      <c r="Z50" s="213" t="s">
        <v>31</v>
      </c>
      <c r="AA50" s="30"/>
    </row>
    <row r="51" spans="1:27" ht="14.6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14" t="s">
        <v>103</v>
      </c>
      <c r="Y51" s="215" t="e">
        <f>IF((Y40=0),0,allegato!U24)</f>
        <v>#DIV/0!</v>
      </c>
      <c r="Z51" s="216" t="s">
        <v>31</v>
      </c>
      <c r="AA51" s="30"/>
    </row>
    <row r="52" spans="1:27" ht="12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1"/>
      <c r="AA52" s="30"/>
    </row>
    <row r="53" spans="1:27" ht="12.75" customHeight="1" thickBot="1">
      <c r="A53" s="30"/>
      <c r="B53" s="196" t="s">
        <v>62</v>
      </c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</row>
    <row r="54" spans="1:27" ht="8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:27" ht="15.75" customHeight="1">
      <c r="A55" s="119"/>
      <c r="B55" s="195" t="s">
        <v>63</v>
      </c>
      <c r="C55" s="119"/>
      <c r="D55" s="119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spans="1:27" ht="12.75" customHeight="1">
      <c r="A56" s="119"/>
      <c r="B56" s="119"/>
      <c r="C56" s="131"/>
      <c r="D56" s="11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:27" ht="12.75" customHeight="1">
      <c r="A57" s="119"/>
      <c r="B57" s="150" t="str">
        <f>"Mix fornitore del l'anno"&amp;C7</f>
        <v>Mix fornitore del l'anno</v>
      </c>
      <c r="C57" s="236" t="s">
        <v>125</v>
      </c>
      <c r="D57" s="237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spans="1:27" ht="12.75" customHeight="1">
      <c r="A58" s="119"/>
      <c r="B58" s="205" t="s">
        <v>64</v>
      </c>
      <c r="C58" s="238" t="e">
        <f>Z26</f>
        <v>#DIV/0!</v>
      </c>
      <c r="D58" s="239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spans="1:27" ht="12.75" customHeight="1">
      <c r="A59" s="119"/>
      <c r="B59" s="206" t="s">
        <v>65</v>
      </c>
      <c r="C59" s="231" t="e">
        <f>Y26-Z26</f>
        <v>#DIV/0!</v>
      </c>
      <c r="D59" s="231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1:27" ht="12.75" customHeight="1">
      <c r="A60" s="119"/>
      <c r="B60" s="206" t="s">
        <v>66</v>
      </c>
      <c r="C60" s="231" t="e">
        <f>Z28</f>
        <v>#DIV/0!</v>
      </c>
      <c r="D60" s="231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spans="1:27" ht="12.75" customHeight="1">
      <c r="A61" s="119"/>
      <c r="B61" s="206" t="s">
        <v>67</v>
      </c>
      <c r="C61" s="231" t="e">
        <f>Y28-Z28</f>
        <v>#DIV/0!</v>
      </c>
      <c r="D61" s="231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spans="1:27">
      <c r="A62" s="119"/>
      <c r="B62" s="207" t="s">
        <v>68</v>
      </c>
      <c r="C62" s="231" t="e">
        <f>Z29</f>
        <v>#DIV/0!</v>
      </c>
      <c r="D62" s="231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spans="1:27">
      <c r="A63" s="119"/>
      <c r="B63" s="207" t="s">
        <v>69</v>
      </c>
      <c r="C63" s="231" t="e">
        <f>Y29-Z29</f>
        <v>#DIV/0!</v>
      </c>
      <c r="D63" s="231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1:27">
      <c r="A64" s="119"/>
      <c r="B64" s="206" t="s">
        <v>70</v>
      </c>
      <c r="C64" s="231" t="e">
        <f>Z30</f>
        <v>#DIV/0!</v>
      </c>
      <c r="D64" s="231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spans="1:27">
      <c r="A65" s="119"/>
      <c r="B65" s="206" t="s">
        <v>71</v>
      </c>
      <c r="C65" s="231" t="e">
        <f>Y30-Z30</f>
        <v>#DIV/0!</v>
      </c>
      <c r="D65" s="231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spans="1:27" ht="12.75" customHeight="1">
      <c r="A66" s="119"/>
      <c r="B66" s="206" t="s">
        <v>83</v>
      </c>
      <c r="C66" s="231" t="e">
        <f>Z31</f>
        <v>#DIV/0!</v>
      </c>
      <c r="D66" s="231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:27" ht="12.75" customHeight="1">
      <c r="A67" s="119"/>
      <c r="B67" s="206" t="s">
        <v>84</v>
      </c>
      <c r="C67" s="231" t="e">
        <f>Y31-Z31</f>
        <v>#DIV/0!</v>
      </c>
      <c r="D67" s="231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spans="1:27" ht="12.75" customHeight="1">
      <c r="A68" s="119"/>
      <c r="B68" s="206" t="s">
        <v>72</v>
      </c>
      <c r="C68" s="231" t="e">
        <f>Z32</f>
        <v>#DIV/0!</v>
      </c>
      <c r="D68" s="231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spans="1:27" ht="12.75" customHeight="1">
      <c r="A69" s="119"/>
      <c r="B69" s="206" t="s">
        <v>73</v>
      </c>
      <c r="C69" s="231" t="e">
        <f>Y32-Z32</f>
        <v>#DIV/0!</v>
      </c>
      <c r="D69" s="231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spans="1:27" ht="12.75" customHeight="1">
      <c r="A70" s="119"/>
      <c r="B70" s="206" t="s">
        <v>74</v>
      </c>
      <c r="C70" s="231" t="e">
        <f>Z33</f>
        <v>#DIV/0!</v>
      </c>
      <c r="D70" s="231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spans="1:27" ht="12.75" customHeight="1">
      <c r="A71" s="119"/>
      <c r="B71" s="206" t="s">
        <v>75</v>
      </c>
      <c r="C71" s="231" t="e">
        <f>Z35</f>
        <v>#DIV/0!</v>
      </c>
      <c r="D71" s="231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spans="1:27" ht="12.75" customHeight="1">
      <c r="A72" s="119"/>
      <c r="B72" s="206" t="s">
        <v>76</v>
      </c>
      <c r="C72" s="232" t="e">
        <f>Y35-Z35</f>
        <v>#DIV/0!</v>
      </c>
      <c r="D72" s="231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:27" ht="12.75" customHeight="1">
      <c r="A73" s="119"/>
      <c r="B73" s="206" t="s">
        <v>77</v>
      </c>
      <c r="C73" s="231" t="e">
        <f>Z37</f>
        <v>#DIV/0!</v>
      </c>
      <c r="D73" s="231"/>
      <c r="E73" s="30"/>
      <c r="F73" s="30"/>
      <c r="G73" s="30"/>
      <c r="H73" s="30"/>
      <c r="I73" s="30"/>
      <c r="J73" s="30"/>
      <c r="K73" s="30"/>
      <c r="L73" s="30"/>
      <c r="M73" s="198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spans="1:27" ht="12.75" customHeight="1">
      <c r="A74" s="119"/>
      <c r="B74" s="206" t="s">
        <v>78</v>
      </c>
      <c r="C74" s="231" t="e">
        <f>Y37-Z37</f>
        <v>#DIV/0!</v>
      </c>
      <c r="D74" s="231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spans="1:27" ht="12.75" customHeight="1">
      <c r="A75" s="119"/>
      <c r="B75" s="206" t="s">
        <v>79</v>
      </c>
      <c r="C75" s="231" t="e">
        <f>Z38</f>
        <v>#DIV/0!</v>
      </c>
      <c r="D75" s="231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spans="1:27" ht="12.75" customHeight="1">
      <c r="A76" s="119"/>
      <c r="B76" s="206" t="s">
        <v>80</v>
      </c>
      <c r="C76" s="231" t="e">
        <f>Y38-Z38</f>
        <v>#DIV/0!</v>
      </c>
      <c r="D76" s="231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spans="1:27" ht="12.75" customHeight="1">
      <c r="A77" s="119"/>
      <c r="B77" s="206" t="s">
        <v>81</v>
      </c>
      <c r="C77" s="231" t="e">
        <f>Z39</f>
        <v>#DIV/0!</v>
      </c>
      <c r="D77" s="231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spans="1:27" ht="12.75" customHeight="1">
      <c r="A78" s="119"/>
      <c r="B78" s="206" t="s">
        <v>82</v>
      </c>
      <c r="C78" s="231" t="e">
        <f>Y39-Z39</f>
        <v>#DIV/0!</v>
      </c>
      <c r="D78" s="231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12.75" customHeight="1">
      <c r="A79" s="119"/>
      <c r="B79" s="206" t="s">
        <v>85</v>
      </c>
      <c r="C79" s="231" t="e">
        <f>Z40</f>
        <v>#DIV/0!</v>
      </c>
      <c r="D79" s="231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12.75" customHeight="1">
      <c r="A80" s="119"/>
      <c r="B80" s="206" t="s">
        <v>86</v>
      </c>
      <c r="C80" s="217" t="e">
        <f>Y40-Z40</f>
        <v>#DIV/0!</v>
      </c>
      <c r="D80" s="218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>
      <c r="A81" s="119"/>
      <c r="B81" s="30"/>
      <c r="C81" s="119"/>
      <c r="D81" s="119"/>
      <c r="E81" s="30"/>
      <c r="F81" s="30"/>
      <c r="G81" s="30"/>
      <c r="H81" s="30"/>
      <c r="I81" s="30"/>
      <c r="J81" s="30"/>
      <c r="K81" s="30"/>
      <c r="L81" s="30"/>
      <c r="M81" s="30"/>
      <c r="N81" s="119"/>
      <c r="O81" s="119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spans="1:27">
      <c r="A82" s="119"/>
      <c r="B82" s="137" t="e">
        <f>X47&amp;Y47&amp;Z47</f>
        <v>#DIV/0!</v>
      </c>
      <c r="C82" s="119"/>
      <c r="D82" s="119"/>
      <c r="E82" s="30"/>
      <c r="F82" s="30"/>
      <c r="G82" s="30"/>
      <c r="H82" s="30"/>
      <c r="I82" s="30"/>
      <c r="J82" s="30"/>
      <c r="K82" s="30"/>
      <c r="L82" s="30"/>
      <c r="M82" s="30"/>
      <c r="N82" s="119"/>
      <c r="O82" s="119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spans="1:27">
      <c r="A83" s="119"/>
      <c r="B83" s="138" t="e">
        <f>X46&amp;Y46&amp;Z46</f>
        <v>#DIV/0!</v>
      </c>
      <c r="C83" s="119"/>
      <c r="D83" s="119"/>
      <c r="E83" s="30"/>
      <c r="F83" s="30"/>
      <c r="G83" s="30"/>
      <c r="H83" s="30"/>
      <c r="I83" s="30"/>
      <c r="J83" s="30"/>
      <c r="K83" s="30"/>
      <c r="L83" s="30"/>
      <c r="M83" s="30"/>
      <c r="N83" s="119"/>
      <c r="O83" s="119"/>
      <c r="P83" s="119"/>
      <c r="Q83" s="119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:27">
      <c r="A84" s="119"/>
      <c r="B84" s="119"/>
      <c r="C84" s="119"/>
      <c r="D84" s="119"/>
      <c r="E84" s="30"/>
      <c r="F84" s="30"/>
      <c r="G84" s="30"/>
      <c r="H84" s="30"/>
      <c r="I84" s="30"/>
      <c r="J84" s="30"/>
      <c r="K84" s="30"/>
      <c r="L84" s="30"/>
      <c r="M84" s="30"/>
      <c r="N84" s="119"/>
      <c r="O84" s="119"/>
      <c r="P84" s="119"/>
      <c r="Q84" s="119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:27">
      <c r="A85" s="119"/>
      <c r="B85" s="119"/>
      <c r="C85" s="119"/>
      <c r="D85" s="119"/>
      <c r="E85" s="30"/>
      <c r="F85" s="30"/>
      <c r="G85" s="30"/>
      <c r="H85" s="30"/>
      <c r="I85" s="30"/>
      <c r="J85" s="30"/>
      <c r="K85" s="30"/>
      <c r="L85" s="30"/>
      <c r="M85" s="30"/>
      <c r="N85" s="119"/>
      <c r="O85" s="119"/>
      <c r="P85" s="119"/>
      <c r="Q85" s="119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:27">
      <c r="A86" s="119"/>
      <c r="B86" s="119"/>
      <c r="C86" s="119"/>
      <c r="D86" s="119"/>
      <c r="E86" s="30"/>
      <c r="F86" s="30"/>
      <c r="G86" s="30"/>
      <c r="H86" s="30"/>
      <c r="I86" s="30"/>
      <c r="J86" s="30"/>
      <c r="K86" s="30"/>
      <c r="L86" s="30"/>
      <c r="M86" s="30"/>
      <c r="N86" s="119"/>
      <c r="O86" s="119"/>
      <c r="P86" s="119"/>
      <c r="Q86" s="119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:27">
      <c r="A87" s="119"/>
      <c r="B87" s="119"/>
      <c r="C87" s="119"/>
      <c r="D87" s="119"/>
      <c r="E87" s="30"/>
      <c r="F87" s="30"/>
      <c r="G87" s="30"/>
      <c r="H87" s="30"/>
      <c r="I87" s="30"/>
      <c r="J87" s="30"/>
      <c r="K87" s="30"/>
      <c r="L87" s="30"/>
      <c r="M87" s="30"/>
      <c r="N87" s="119"/>
      <c r="O87" s="119"/>
      <c r="P87" s="119"/>
      <c r="Q87" s="119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:27">
      <c r="A88" s="119"/>
      <c r="B88" s="119"/>
      <c r="C88" s="119"/>
      <c r="D88" s="119"/>
      <c r="E88" s="30"/>
      <c r="F88" s="30"/>
      <c r="G88" s="30"/>
      <c r="H88" s="30"/>
      <c r="I88" s="30"/>
      <c r="J88" s="30"/>
      <c r="K88" s="30"/>
      <c r="L88" s="30"/>
      <c r="M88" s="30"/>
      <c r="N88" s="119"/>
      <c r="O88" s="119"/>
      <c r="P88" s="119"/>
      <c r="Q88" s="119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>
      <c r="A89" s="119"/>
      <c r="B89" s="119"/>
      <c r="C89" s="119"/>
      <c r="D89" s="119"/>
      <c r="E89" s="30"/>
      <c r="F89" s="30"/>
      <c r="G89" s="30"/>
      <c r="H89" s="30"/>
      <c r="I89" s="30"/>
      <c r="J89" s="30"/>
      <c r="K89" s="30"/>
      <c r="L89" s="30"/>
      <c r="M89" s="30"/>
      <c r="N89" s="119"/>
      <c r="O89" s="119"/>
      <c r="P89" s="119"/>
      <c r="Q89" s="119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>
      <c r="A90" s="119"/>
      <c r="B90" s="119"/>
      <c r="C90" s="119"/>
      <c r="D90" s="119"/>
      <c r="E90" s="30"/>
      <c r="F90" s="30"/>
      <c r="G90" s="30"/>
      <c r="H90" s="30"/>
      <c r="I90" s="30"/>
      <c r="J90" s="30"/>
      <c r="K90" s="30"/>
      <c r="L90" s="30"/>
      <c r="M90" s="30"/>
      <c r="N90" s="119"/>
      <c r="O90" s="119"/>
      <c r="P90" s="119"/>
      <c r="Q90" s="119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>
      <c r="A91" s="119"/>
      <c r="B91" s="119"/>
      <c r="C91" s="119"/>
      <c r="D91" s="119"/>
      <c r="E91" s="30"/>
      <c r="F91" s="30"/>
      <c r="G91" s="30"/>
      <c r="H91" s="30"/>
      <c r="I91" s="30"/>
      <c r="J91" s="30"/>
      <c r="K91" s="30"/>
      <c r="L91" s="30"/>
      <c r="M91" s="30"/>
      <c r="N91" s="119"/>
      <c r="O91" s="119"/>
      <c r="P91" s="119"/>
      <c r="Q91" s="119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spans="1:27">
      <c r="A92" s="119"/>
      <c r="B92" s="119"/>
      <c r="C92" s="119"/>
      <c r="D92" s="119"/>
      <c r="E92" s="30"/>
      <c r="F92" s="30"/>
      <c r="G92" s="30"/>
      <c r="H92" s="30"/>
      <c r="I92" s="30"/>
      <c r="J92" s="30"/>
      <c r="K92" s="30"/>
      <c r="L92" s="30"/>
      <c r="M92" s="30"/>
      <c r="N92" s="119"/>
      <c r="O92" s="119"/>
      <c r="P92" s="119"/>
      <c r="Q92" s="119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spans="1:27">
      <c r="A93" s="119"/>
      <c r="B93" s="119"/>
      <c r="C93" s="119"/>
      <c r="D93" s="119"/>
      <c r="E93" s="30"/>
      <c r="F93" s="30"/>
      <c r="G93" s="30"/>
      <c r="H93" s="30"/>
      <c r="I93" s="30"/>
      <c r="J93" s="30"/>
      <c r="K93" s="30"/>
      <c r="L93" s="30"/>
      <c r="M93" s="30"/>
      <c r="N93" s="119"/>
      <c r="O93" s="119"/>
      <c r="P93" s="119"/>
      <c r="Q93" s="119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spans="1:27">
      <c r="A94" s="119"/>
      <c r="B94" s="119"/>
      <c r="C94" s="119"/>
      <c r="D94" s="119"/>
      <c r="E94" s="30"/>
      <c r="F94" s="30"/>
      <c r="G94" s="30"/>
      <c r="H94" s="30"/>
      <c r="I94" s="30"/>
      <c r="J94" s="30"/>
      <c r="K94" s="30"/>
      <c r="L94" s="30"/>
      <c r="M94" s="30"/>
      <c r="N94" s="119"/>
      <c r="O94" s="119"/>
      <c r="P94" s="119"/>
      <c r="Q94" s="119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spans="1:27">
      <c r="A95" s="119"/>
      <c r="B95" s="119"/>
      <c r="C95" s="119"/>
      <c r="D95" s="119"/>
      <c r="E95" s="30"/>
      <c r="F95" s="30"/>
      <c r="G95" s="30"/>
      <c r="H95" s="30"/>
      <c r="I95" s="30"/>
      <c r="J95" s="30"/>
      <c r="K95" s="30"/>
      <c r="L95" s="30"/>
      <c r="M95" s="30"/>
      <c r="N95" s="119"/>
      <c r="O95" s="119"/>
      <c r="P95" s="119"/>
      <c r="Q95" s="119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 spans="1:27">
      <c r="A96" s="119"/>
      <c r="B96" s="119"/>
      <c r="C96" s="119"/>
      <c r="D96" s="119"/>
      <c r="E96" s="30"/>
      <c r="F96" s="30"/>
      <c r="G96" s="30"/>
      <c r="H96" s="30"/>
      <c r="I96" s="30"/>
      <c r="J96" s="30"/>
      <c r="K96" s="30"/>
      <c r="L96" s="30"/>
      <c r="M96" s="30"/>
      <c r="N96" s="119"/>
      <c r="O96" s="119"/>
      <c r="P96" s="119"/>
      <c r="Q96" s="119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 spans="1:27">
      <c r="A97" s="119"/>
      <c r="B97" s="119"/>
      <c r="C97" s="119"/>
      <c r="D97" s="119"/>
      <c r="E97" s="30"/>
      <c r="F97" s="30"/>
      <c r="G97" s="30"/>
      <c r="H97" s="30"/>
      <c r="I97" s="30"/>
      <c r="J97" s="30"/>
      <c r="K97" s="30"/>
      <c r="L97" s="30"/>
      <c r="M97" s="30"/>
      <c r="N97" s="119"/>
      <c r="O97" s="119"/>
      <c r="P97" s="119"/>
      <c r="Q97" s="119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 spans="1:27">
      <c r="A98" s="119"/>
      <c r="B98" s="119"/>
      <c r="C98" s="119"/>
      <c r="D98" s="119"/>
      <c r="E98" s="30"/>
      <c r="F98" s="30"/>
      <c r="G98" s="30"/>
      <c r="H98" s="30"/>
      <c r="I98" s="30"/>
      <c r="J98" s="30"/>
      <c r="K98" s="30"/>
      <c r="L98" s="30"/>
      <c r="M98" s="30"/>
      <c r="N98" s="119"/>
      <c r="O98" s="119"/>
      <c r="P98" s="119"/>
      <c r="Q98" s="119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 spans="1:27">
      <c r="A99" s="119"/>
      <c r="B99" s="119"/>
      <c r="C99" s="119"/>
      <c r="D99" s="119"/>
      <c r="E99" s="30"/>
      <c r="F99" s="30"/>
      <c r="G99" s="30"/>
      <c r="H99" s="30"/>
      <c r="I99" s="30"/>
      <c r="J99" s="30"/>
      <c r="K99" s="30"/>
      <c r="L99" s="30"/>
      <c r="M99" s="30"/>
      <c r="N99" s="119"/>
      <c r="O99" s="119"/>
      <c r="P99" s="119"/>
      <c r="Q99" s="119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 spans="1:27">
      <c r="A100" s="119"/>
      <c r="B100" s="119"/>
      <c r="C100" s="119"/>
      <c r="D100" s="119"/>
      <c r="E100" s="30"/>
      <c r="F100" s="30"/>
      <c r="G100" s="30"/>
      <c r="H100" s="30"/>
      <c r="I100" s="30"/>
      <c r="J100" s="30"/>
      <c r="K100" s="30"/>
      <c r="L100" s="30"/>
      <c r="M100" s="30"/>
      <c r="N100" s="119"/>
      <c r="O100" s="119"/>
      <c r="P100" s="119"/>
      <c r="Q100" s="119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 spans="1:27" ht="12.75" customHeight="1"/>
    <row r="102" spans="1:27" ht="12.75" customHeight="1"/>
    <row r="103" spans="1:27" ht="12.75" customHeight="1"/>
    <row r="104" spans="1:27" ht="12.75" customHeight="1"/>
    <row r="105" spans="1:27" ht="12.75" customHeight="1"/>
    <row r="106" spans="1:27" ht="12.75" customHeight="1"/>
    <row r="107" spans="1:27" ht="12.75" customHeight="1"/>
    <row r="108" spans="1:27" ht="12.75" customHeight="1"/>
    <row r="109" spans="1:27" ht="12.75" customHeight="1"/>
    <row r="110" spans="1:27" ht="12.75" customHeight="1"/>
    <row r="111" spans="1:27" ht="12.75" customHeight="1"/>
    <row r="112" spans="1:27" ht="12.75" customHeight="1"/>
  </sheetData>
  <autoFilter ref="B57:D80" xr:uid="{00000000-0001-0000-0000-000000000000}">
    <filterColumn colId="1" showButton="0"/>
  </autoFilter>
  <mergeCells count="53">
    <mergeCell ref="R48:S48"/>
    <mergeCell ref="T48:U48"/>
    <mergeCell ref="J16:K16"/>
    <mergeCell ref="O16:P16"/>
    <mergeCell ref="T16:U16"/>
    <mergeCell ref="M16:N16"/>
    <mergeCell ref="R16:S16"/>
    <mergeCell ref="O17:P17"/>
    <mergeCell ref="R17:S17"/>
    <mergeCell ref="T17:U17"/>
    <mergeCell ref="J17:K17"/>
    <mergeCell ref="J48:K48"/>
    <mergeCell ref="M17:N17"/>
    <mergeCell ref="M48:N48"/>
    <mergeCell ref="C12:L12"/>
    <mergeCell ref="C57:D57"/>
    <mergeCell ref="C58:D58"/>
    <mergeCell ref="C59:D59"/>
    <mergeCell ref="O48:P48"/>
    <mergeCell ref="E48:F48"/>
    <mergeCell ref="H48:I48"/>
    <mergeCell ref="M13:N13"/>
    <mergeCell ref="E16:F16"/>
    <mergeCell ref="C48:D48"/>
    <mergeCell ref="C16:D16"/>
    <mergeCell ref="H16:I16"/>
    <mergeCell ref="C17:D17"/>
    <mergeCell ref="E17:F17"/>
    <mergeCell ref="H17:I17"/>
    <mergeCell ref="C67:D67"/>
    <mergeCell ref="C68:D68"/>
    <mergeCell ref="C69:D69"/>
    <mergeCell ref="C60:D60"/>
    <mergeCell ref="C61:D61"/>
    <mergeCell ref="C62:D62"/>
    <mergeCell ref="C63:D63"/>
    <mergeCell ref="C64:D64"/>
    <mergeCell ref="C80:D80"/>
    <mergeCell ref="X16:Z16"/>
    <mergeCell ref="X43:Z44"/>
    <mergeCell ref="B3:E3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5:D65"/>
    <mergeCell ref="C66:D66"/>
  </mergeCells>
  <phoneticPr fontId="0" type="noConversion"/>
  <conditionalFormatting sqref="E49">
    <cfRule type="cellIs" dxfId="11" priority="10" operator="greaterThan">
      <formula>0</formula>
    </cfRule>
    <cfRule type="cellIs" dxfId="10" priority="11" operator="lessThan">
      <formula>0</formula>
    </cfRule>
    <cfRule type="cellIs" dxfId="9" priority="12" operator="equal">
      <formula>0</formula>
    </cfRule>
  </conditionalFormatting>
  <conditionalFormatting sqref="J49">
    <cfRule type="cellIs" dxfId="8" priority="7" operator="greaterThan">
      <formula>0</formula>
    </cfRule>
    <cfRule type="cellIs" dxfId="7" priority="8" operator="lessThan">
      <formula>0</formula>
    </cfRule>
    <cfRule type="cellIs" dxfId="6" priority="9" operator="equal">
      <formula>0</formula>
    </cfRule>
  </conditionalFormatting>
  <conditionalFormatting sqref="O49">
    <cfRule type="cellIs" dxfId="5" priority="4" operator="greaterThan">
      <formula>0</formula>
    </cfRule>
    <cfRule type="cellIs" dxfId="4" priority="5" operator="lessThan">
      <formula>0</formula>
    </cfRule>
    <cfRule type="cellIs" dxfId="3" priority="6" operator="equal">
      <formula>0</formula>
    </cfRule>
  </conditionalFormatting>
  <conditionalFormatting sqref="T4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W70"/>
  <sheetViews>
    <sheetView topLeftCell="A2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4.2695312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00" t="s">
        <v>105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195" t="s">
        <v>106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114</v>
      </c>
      <c r="C3" s="199">
        <f>'mix del fornitore'!C7</f>
        <v>0</v>
      </c>
      <c r="D3" s="119"/>
      <c r="E3" s="119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19"/>
    </row>
    <row r="4" spans="1:21" ht="20">
      <c r="A4" s="119"/>
      <c r="B4" s="121" t="s">
        <v>107</v>
      </c>
      <c r="C4" s="149"/>
      <c r="D4" s="119"/>
      <c r="E4" s="119"/>
      <c r="F4" s="135"/>
      <c r="G4" s="135"/>
      <c r="H4" s="135"/>
      <c r="I4" s="135"/>
      <c r="J4" s="135"/>
      <c r="K4" s="139" t="str">
        <f>"Confronto grafico dal prodotto ordinato  ("&amp; C4 &amp; ") e il mix del fornitore"</f>
        <v>Confronto grafico dal prodotto ordinato  () e il mix del fornitore</v>
      </c>
      <c r="L4" s="135"/>
      <c r="M4" s="135"/>
      <c r="N4" s="135"/>
      <c r="O4" s="135"/>
      <c r="P4" s="135"/>
      <c r="Q4" s="135"/>
      <c r="R4" s="135"/>
      <c r="S4" s="135"/>
      <c r="T4" s="135"/>
      <c r="U4" s="119"/>
    </row>
    <row r="5" spans="1:21" ht="14">
      <c r="A5" s="119"/>
      <c r="B5" s="121" t="s">
        <v>115</v>
      </c>
      <c r="C5" s="149"/>
      <c r="D5" s="119"/>
      <c r="E5" s="119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19"/>
    </row>
    <row r="6" spans="1:21" ht="13">
      <c r="A6" s="119"/>
      <c r="B6" s="121" t="s">
        <v>108</v>
      </c>
      <c r="C6" s="204" t="e">
        <f>C5/'mix del fornitore'!H10</f>
        <v>#DIV/0!</v>
      </c>
      <c r="D6" s="119"/>
      <c r="E6" s="119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19"/>
    </row>
    <row r="7" spans="1:21">
      <c r="A7" s="119"/>
      <c r="B7" s="119"/>
      <c r="C7" s="119"/>
      <c r="D7" s="119"/>
      <c r="E7" s="119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19"/>
    </row>
    <row r="8" spans="1:21" ht="13">
      <c r="A8" s="119"/>
      <c r="B8" s="121" t="s">
        <v>109</v>
      </c>
      <c r="C8" s="121"/>
      <c r="D8" s="121"/>
      <c r="E8" s="119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19"/>
    </row>
    <row r="9" spans="1:21">
      <c r="A9" s="119"/>
      <c r="B9" s="123" t="s">
        <v>110</v>
      </c>
      <c r="C9" s="128">
        <f>C4</f>
        <v>0</v>
      </c>
      <c r="D9" s="129"/>
      <c r="E9" s="119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19"/>
    </row>
    <row r="10" spans="1:21" ht="13">
      <c r="A10" s="119"/>
      <c r="B10" s="122" t="s">
        <v>90</v>
      </c>
      <c r="C10" s="79" t="s">
        <v>60</v>
      </c>
      <c r="D10" s="79" t="s">
        <v>61</v>
      </c>
      <c r="E10" s="119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19"/>
    </row>
    <row r="11" spans="1:21" ht="13">
      <c r="A11" s="119"/>
      <c r="B11" s="167" t="s">
        <v>92</v>
      </c>
      <c r="C11" s="124"/>
      <c r="D11" s="124"/>
      <c r="E11" s="119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19"/>
    </row>
    <row r="12" spans="1:21">
      <c r="A12" s="119"/>
      <c r="B12" s="169" t="s">
        <v>49</v>
      </c>
      <c r="C12" s="125"/>
      <c r="D12" s="125"/>
      <c r="E12" s="119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19"/>
    </row>
    <row r="13" spans="1:21" ht="13">
      <c r="A13" s="119"/>
      <c r="B13" s="171" t="s">
        <v>116</v>
      </c>
      <c r="C13" s="126">
        <f>SUM(C14:C18)</f>
        <v>0</v>
      </c>
      <c r="D13" s="126">
        <f>SUM(D14:D18)</f>
        <v>0</v>
      </c>
      <c r="E13" s="119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19"/>
    </row>
    <row r="14" spans="1:21" ht="13">
      <c r="A14" s="119"/>
      <c r="B14" s="173" t="s">
        <v>93</v>
      </c>
      <c r="C14" s="125"/>
      <c r="D14" s="125"/>
      <c r="E14" s="119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19"/>
    </row>
    <row r="15" spans="1:21" ht="13">
      <c r="A15" s="119"/>
      <c r="B15" s="174" t="s">
        <v>94</v>
      </c>
      <c r="C15" s="125"/>
      <c r="D15" s="125"/>
      <c r="E15" s="119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19"/>
    </row>
    <row r="16" spans="1:21" ht="13">
      <c r="A16" s="119"/>
      <c r="B16" s="174" t="s">
        <v>47</v>
      </c>
      <c r="C16" s="125"/>
      <c r="D16" s="125"/>
      <c r="E16" s="119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19"/>
    </row>
    <row r="17" spans="1:21" ht="13">
      <c r="A17" s="119"/>
      <c r="B17" s="174" t="s">
        <v>130</v>
      </c>
      <c r="C17" s="125"/>
      <c r="D17" s="125"/>
      <c r="E17" s="119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19"/>
    </row>
    <row r="18" spans="1:21" ht="13">
      <c r="A18" s="119"/>
      <c r="B18" s="174" t="s">
        <v>50</v>
      </c>
      <c r="C18" s="125"/>
      <c r="D18" s="125"/>
      <c r="E18" s="119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19"/>
    </row>
    <row r="19" spans="1:21">
      <c r="A19" s="119"/>
      <c r="B19" s="208" t="s">
        <v>117</v>
      </c>
      <c r="C19" s="127">
        <f>'mix del fornitore'!C11</f>
        <v>0</v>
      </c>
      <c r="D19" s="81"/>
      <c r="E19" s="119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19"/>
    </row>
    <row r="20" spans="1:21" ht="13">
      <c r="A20" s="119"/>
      <c r="B20" s="167" t="s">
        <v>95</v>
      </c>
      <c r="C20" s="124"/>
      <c r="D20" s="124"/>
      <c r="E20" s="119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19"/>
    </row>
    <row r="21" spans="1:21">
      <c r="A21" s="119"/>
      <c r="B21" s="169" t="s">
        <v>51</v>
      </c>
      <c r="C21" s="125"/>
      <c r="D21" s="125"/>
      <c r="E21" s="119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19"/>
    </row>
    <row r="22" spans="1:21" ht="13">
      <c r="A22" s="119"/>
      <c r="B22" s="171" t="s">
        <v>52</v>
      </c>
      <c r="C22" s="126">
        <f>SUM(C23:C26)</f>
        <v>0</v>
      </c>
      <c r="D22" s="126">
        <f>SUM(D23:D26)</f>
        <v>0</v>
      </c>
      <c r="E22" s="119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19"/>
    </row>
    <row r="23" spans="1:21" ht="13">
      <c r="A23" s="119"/>
      <c r="B23" s="173" t="s">
        <v>96</v>
      </c>
      <c r="C23" s="125"/>
      <c r="D23" s="125"/>
      <c r="E23" s="119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19"/>
    </row>
    <row r="24" spans="1:21" ht="13">
      <c r="A24" s="119"/>
      <c r="B24" s="174" t="s">
        <v>97</v>
      </c>
      <c r="C24" s="125"/>
      <c r="D24" s="125"/>
      <c r="E24" s="119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19"/>
    </row>
    <row r="25" spans="1:21" ht="13">
      <c r="A25" s="119"/>
      <c r="B25" s="174" t="s">
        <v>98</v>
      </c>
      <c r="C25" s="125"/>
      <c r="D25" s="125"/>
      <c r="E25" s="119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19"/>
    </row>
    <row r="26" spans="1:21" ht="13">
      <c r="A26" s="119"/>
      <c r="B26" s="176" t="s">
        <v>133</v>
      </c>
      <c r="C26" s="125"/>
      <c r="D26" s="125"/>
      <c r="E26" s="119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19"/>
    </row>
    <row r="27" spans="1:21" ht="6" customHeight="1">
      <c r="A27" s="119"/>
      <c r="B27" s="119"/>
      <c r="C27" s="119"/>
      <c r="D27" s="119"/>
      <c r="E27" s="119"/>
      <c r="F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19"/>
    </row>
    <row r="28" spans="1:21">
      <c r="A28" s="119"/>
      <c r="B28" s="58" t="s">
        <v>56</v>
      </c>
      <c r="C28" s="118">
        <f>SUM(C12,C13,C19,C21,C22)</f>
        <v>0</v>
      </c>
      <c r="D28" s="118">
        <f>SUM(D12,D13,D21,D22)</f>
        <v>0</v>
      </c>
      <c r="E28" s="119"/>
      <c r="F28" s="135"/>
      <c r="G28" s="135" t="str">
        <f>'mix del fornitore'!C12</f>
        <v xml:space="preserve"> Elettricità che beneficia di misure di promozione: x % forza idrica, x % energia solare, x % energia eolica, x % biomassa, x% rifiuti urbani rinnovabili, x% geotermia 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19"/>
    </row>
    <row r="29" spans="1:21">
      <c r="A29" s="119"/>
      <c r="B29" s="58" t="s">
        <v>57</v>
      </c>
      <c r="C29" s="257">
        <f>+C28+D28</f>
        <v>0</v>
      </c>
      <c r="D29" s="257"/>
      <c r="E29" s="119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19"/>
    </row>
    <row r="30" spans="1:21">
      <c r="A30" s="119"/>
      <c r="B30" s="119"/>
      <c r="C30" s="119"/>
      <c r="D30" s="119"/>
      <c r="E30" s="119"/>
      <c r="F30" s="135"/>
      <c r="G30" s="120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19"/>
    </row>
    <row r="31" spans="1:21">
      <c r="A31" s="119"/>
      <c r="B31" s="209" t="s">
        <v>120</v>
      </c>
      <c r="C31" s="140">
        <f>ROUND(IF(OR('mix prodotto A'!C21&gt;0,'mix prodotto A'!D21&gt;0),allegato!T19*(C21+D21),0),3)</f>
        <v>0</v>
      </c>
      <c r="D31" s="141" t="s">
        <v>32</v>
      </c>
      <c r="E31" s="119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19"/>
    </row>
    <row r="32" spans="1:21">
      <c r="A32" s="119"/>
      <c r="B32" s="210" t="s">
        <v>121</v>
      </c>
      <c r="C32" s="135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43" t="s">
        <v>100</v>
      </c>
      <c r="C33" s="144">
        <f>IF(AND(C23=0,D23=0),0,allegato!U21)</f>
        <v>0</v>
      </c>
      <c r="D33" s="145" t="s">
        <v>31</v>
      </c>
      <c r="E33" s="119"/>
      <c r="F33" s="119"/>
      <c r="G33" s="131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43" t="s">
        <v>101</v>
      </c>
      <c r="C34" s="144">
        <f>IF(AND(C24=0,D24=0),0,allegato!U22)</f>
        <v>0</v>
      </c>
      <c r="D34" s="145" t="s">
        <v>31</v>
      </c>
      <c r="E34" s="119"/>
      <c r="F34" s="119"/>
      <c r="G34" s="131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43" t="s">
        <v>102</v>
      </c>
      <c r="C35" s="144">
        <f>IF(AND(C25=0,D25=0),0,allegato!U23)</f>
        <v>0</v>
      </c>
      <c r="D35" s="145" t="s">
        <v>31</v>
      </c>
      <c r="E35" s="119"/>
      <c r="F35" s="119"/>
      <c r="G35" s="131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46" t="s">
        <v>103</v>
      </c>
      <c r="C36" s="147">
        <f>IF(AND(C26=0,D26=0),0,allegato!U24)</f>
        <v>0</v>
      </c>
      <c r="D36" s="148" t="s">
        <v>31</v>
      </c>
      <c r="E36" s="119"/>
      <c r="F36" s="119"/>
      <c r="G36" s="131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1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1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195" t="s">
        <v>118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1"/>
      <c r="D40" s="119"/>
      <c r="E40" s="119"/>
      <c r="F40" s="119"/>
      <c r="G40" s="131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50" t="str">
        <f>"mix prodotto "&amp;C4&amp;" anno di forniture "&amp; C3</f>
        <v>mix prodotto  anno di forniture 0</v>
      </c>
      <c r="C41" s="151" t="s">
        <v>119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205" t="s">
        <v>64</v>
      </c>
      <c r="C42" s="132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35"/>
      <c r="W42" s="135"/>
    </row>
    <row r="43" spans="1:23" ht="12.75" customHeight="1">
      <c r="A43" s="119"/>
      <c r="B43" s="206" t="s">
        <v>65</v>
      </c>
      <c r="C43" s="133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35"/>
      <c r="W43" s="135"/>
    </row>
    <row r="44" spans="1:23">
      <c r="A44" s="119"/>
      <c r="B44" s="206" t="s">
        <v>66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206" t="s">
        <v>67</v>
      </c>
      <c r="C45" s="133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35"/>
      <c r="W45" s="135"/>
    </row>
    <row r="46" spans="1:23" ht="12.75" customHeight="1">
      <c r="A46" s="119"/>
      <c r="B46" s="207" t="s">
        <v>68</v>
      </c>
      <c r="C46" s="133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35"/>
      <c r="W46" s="135"/>
    </row>
    <row r="47" spans="1:23" ht="12.75" customHeight="1">
      <c r="A47" s="119"/>
      <c r="B47" s="207" t="s">
        <v>69</v>
      </c>
      <c r="C47" s="133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35"/>
      <c r="W47" s="135"/>
    </row>
    <row r="48" spans="1:23" ht="12.75" customHeight="1">
      <c r="A48" s="119"/>
      <c r="B48" s="206" t="s">
        <v>70</v>
      </c>
      <c r="C48" s="133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35"/>
      <c r="W48" s="135"/>
    </row>
    <row r="49" spans="1:23">
      <c r="A49" s="119"/>
      <c r="B49" s="206" t="s">
        <v>71</v>
      </c>
      <c r="C49" s="133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35"/>
      <c r="W49" s="135"/>
    </row>
    <row r="50" spans="1:23" ht="12.75" customHeight="1">
      <c r="A50" s="119"/>
      <c r="B50" s="206" t="s">
        <v>83</v>
      </c>
      <c r="C50" s="133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35"/>
      <c r="W50" s="135"/>
    </row>
    <row r="51" spans="1:23" ht="12.75" customHeight="1">
      <c r="A51" s="119"/>
      <c r="B51" s="206" t="s">
        <v>84</v>
      </c>
      <c r="C51" s="133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35"/>
      <c r="W51" s="135"/>
    </row>
    <row r="52" spans="1:23">
      <c r="A52" s="119"/>
      <c r="B52" s="206" t="s">
        <v>72</v>
      </c>
      <c r="C52" s="133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35"/>
      <c r="W52" s="135"/>
    </row>
    <row r="53" spans="1:23">
      <c r="A53" s="119"/>
      <c r="B53" s="206" t="s">
        <v>73</v>
      </c>
      <c r="C53" s="133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35"/>
      <c r="W53" s="135"/>
    </row>
    <row r="54" spans="1:23">
      <c r="A54" s="119"/>
      <c r="B54" s="206" t="s">
        <v>74</v>
      </c>
      <c r="C54" s="133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206" t="s">
        <v>75</v>
      </c>
      <c r="C55" s="133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206" t="s">
        <v>76</v>
      </c>
      <c r="C56" s="133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206" t="s">
        <v>77</v>
      </c>
      <c r="C57" s="133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35"/>
      <c r="W57" s="135"/>
    </row>
    <row r="58" spans="1:23" ht="12.75" customHeight="1">
      <c r="A58" s="119"/>
      <c r="B58" s="206" t="s">
        <v>78</v>
      </c>
      <c r="C58" s="133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35"/>
      <c r="W58" s="135"/>
    </row>
    <row r="59" spans="1:23" ht="12.75" customHeight="1">
      <c r="A59" s="119"/>
      <c r="B59" s="206" t="s">
        <v>79</v>
      </c>
      <c r="C59" s="133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35"/>
      <c r="W59" s="135"/>
    </row>
    <row r="60" spans="1:23" ht="12.75" customHeight="1">
      <c r="A60" s="119"/>
      <c r="B60" s="206" t="s">
        <v>80</v>
      </c>
      <c r="C60" s="133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35"/>
      <c r="W60" s="135"/>
    </row>
    <row r="61" spans="1:23" ht="12.75" customHeight="1">
      <c r="A61" s="119"/>
      <c r="B61" s="206" t="s">
        <v>81</v>
      </c>
      <c r="C61" s="133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35"/>
      <c r="W61" s="135"/>
    </row>
    <row r="62" spans="1:23">
      <c r="A62" s="119"/>
      <c r="B62" s="206" t="s">
        <v>82</v>
      </c>
      <c r="C62" s="133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35"/>
      <c r="W62" s="135"/>
    </row>
    <row r="63" spans="1:23" ht="12.75" customHeight="1">
      <c r="A63" s="119"/>
      <c r="B63" s="206" t="s">
        <v>85</v>
      </c>
      <c r="C63" s="133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35"/>
      <c r="W63" s="135"/>
    </row>
    <row r="64" spans="1:23" ht="12.75" customHeight="1">
      <c r="A64" s="119"/>
      <c r="B64" s="206" t="s">
        <v>86</v>
      </c>
      <c r="C64" s="134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35"/>
      <c r="W64" s="135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37" t="str">
        <f>B32&amp; C32 &amp; D32</f>
        <v>Emissione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38" t="str">
        <f>B31&amp; C31 &amp; D31</f>
        <v>Rifiuti nucleari: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customProperties>
    <customPr name="EpmWorksheetKeyString_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A3AB-080C-4A87-BB67-EF76A19C6829}">
  <dimension ref="A1:W70"/>
  <sheetViews>
    <sheetView topLeftCell="A2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6.5429687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00" t="s">
        <v>112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195" t="s">
        <v>106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114</v>
      </c>
      <c r="C3" s="199">
        <f>'mix del fornitore'!C7</f>
        <v>0</v>
      </c>
      <c r="D3" s="119"/>
      <c r="E3" s="119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19"/>
    </row>
    <row r="4" spans="1:21" ht="20">
      <c r="A4" s="119"/>
      <c r="B4" s="121" t="s">
        <v>107</v>
      </c>
      <c r="C4" s="149"/>
      <c r="D4" s="119"/>
      <c r="E4" s="119"/>
      <c r="F4" s="135"/>
      <c r="G4" s="135"/>
      <c r="H4" s="135"/>
      <c r="I4" s="135"/>
      <c r="J4" s="135"/>
      <c r="K4" s="139" t="str">
        <f>"Confronto grafico dal prodotto ordinato  ("&amp; C4 &amp; ") e il mix del fornitore"</f>
        <v>Confronto grafico dal prodotto ordinato  () e il mix del fornitore</v>
      </c>
      <c r="L4" s="135"/>
      <c r="M4" s="135"/>
      <c r="N4" s="135"/>
      <c r="O4" s="135"/>
      <c r="P4" s="135"/>
      <c r="Q4" s="135"/>
      <c r="R4" s="135"/>
      <c r="S4" s="135"/>
      <c r="T4" s="135"/>
      <c r="U4" s="119"/>
    </row>
    <row r="5" spans="1:21" ht="14">
      <c r="A5" s="119"/>
      <c r="B5" s="121" t="s">
        <v>115</v>
      </c>
      <c r="C5" s="149"/>
      <c r="D5" s="119"/>
      <c r="E5" s="119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19"/>
    </row>
    <row r="6" spans="1:21" ht="13">
      <c r="A6" s="119"/>
      <c r="B6" s="121" t="s">
        <v>108</v>
      </c>
      <c r="C6" s="204" t="e">
        <f>C5/'mix del fornitore'!H10</f>
        <v>#DIV/0!</v>
      </c>
      <c r="D6" s="119"/>
      <c r="E6" s="119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19"/>
    </row>
    <row r="7" spans="1:21">
      <c r="A7" s="119"/>
      <c r="B7" s="119"/>
      <c r="C7" s="119"/>
      <c r="D7" s="119"/>
      <c r="E7" s="119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19"/>
    </row>
    <row r="8" spans="1:21" ht="13">
      <c r="A8" s="119"/>
      <c r="B8" s="121" t="s">
        <v>109</v>
      </c>
      <c r="C8" s="121"/>
      <c r="D8" s="121"/>
      <c r="E8" s="119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19"/>
    </row>
    <row r="9" spans="1:21">
      <c r="A9" s="119"/>
      <c r="B9" s="123" t="s">
        <v>110</v>
      </c>
      <c r="C9" s="128">
        <f>C4</f>
        <v>0</v>
      </c>
      <c r="D9" s="129"/>
      <c r="E9" s="119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19"/>
    </row>
    <row r="10" spans="1:21" ht="13">
      <c r="A10" s="119"/>
      <c r="B10" s="122" t="s">
        <v>90</v>
      </c>
      <c r="C10" s="79" t="s">
        <v>60</v>
      </c>
      <c r="D10" s="79" t="s">
        <v>61</v>
      </c>
      <c r="E10" s="119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19"/>
    </row>
    <row r="11" spans="1:21" ht="13">
      <c r="A11" s="119"/>
      <c r="B11" s="167" t="s">
        <v>92</v>
      </c>
      <c r="C11" s="124"/>
      <c r="D11" s="124"/>
      <c r="E11" s="119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19"/>
    </row>
    <row r="12" spans="1:21">
      <c r="A12" s="119"/>
      <c r="B12" s="169" t="s">
        <v>49</v>
      </c>
      <c r="C12" s="125"/>
      <c r="D12" s="125"/>
      <c r="E12" s="119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19"/>
    </row>
    <row r="13" spans="1:21" ht="13">
      <c r="A13" s="119"/>
      <c r="B13" s="171" t="s">
        <v>116</v>
      </c>
      <c r="C13" s="126">
        <f>SUM(C14:C18)</f>
        <v>0</v>
      </c>
      <c r="D13" s="126">
        <f>SUM(D14:D18)</f>
        <v>0</v>
      </c>
      <c r="E13" s="119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19"/>
    </row>
    <row r="14" spans="1:21" ht="13">
      <c r="A14" s="119"/>
      <c r="B14" s="173" t="s">
        <v>93</v>
      </c>
      <c r="C14" s="125"/>
      <c r="D14" s="125"/>
      <c r="E14" s="119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19"/>
    </row>
    <row r="15" spans="1:21" ht="13">
      <c r="A15" s="119"/>
      <c r="B15" s="174" t="s">
        <v>94</v>
      </c>
      <c r="C15" s="125"/>
      <c r="D15" s="125"/>
      <c r="E15" s="119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19"/>
    </row>
    <row r="16" spans="1:21" ht="13">
      <c r="A16" s="119"/>
      <c r="B16" s="174" t="s">
        <v>47</v>
      </c>
      <c r="C16" s="125"/>
      <c r="D16" s="125"/>
      <c r="E16" s="119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19"/>
    </row>
    <row r="17" spans="1:21" ht="13">
      <c r="A17" s="119"/>
      <c r="B17" s="174" t="s">
        <v>130</v>
      </c>
      <c r="C17" s="125"/>
      <c r="D17" s="125"/>
      <c r="E17" s="119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19"/>
    </row>
    <row r="18" spans="1:21" ht="13">
      <c r="A18" s="119"/>
      <c r="B18" s="174" t="s">
        <v>50</v>
      </c>
      <c r="C18" s="125"/>
      <c r="D18" s="125"/>
      <c r="E18" s="119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19"/>
    </row>
    <row r="19" spans="1:21">
      <c r="A19" s="119"/>
      <c r="B19" s="208" t="s">
        <v>117</v>
      </c>
      <c r="C19" s="127">
        <f>'mix del fornitore'!C11</f>
        <v>0</v>
      </c>
      <c r="D19" s="81"/>
      <c r="E19" s="119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19"/>
    </row>
    <row r="20" spans="1:21" ht="13">
      <c r="A20" s="119"/>
      <c r="B20" s="167" t="s">
        <v>95</v>
      </c>
      <c r="C20" s="124"/>
      <c r="D20" s="124"/>
      <c r="E20" s="119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19"/>
    </row>
    <row r="21" spans="1:21">
      <c r="A21" s="119"/>
      <c r="B21" s="169" t="s">
        <v>51</v>
      </c>
      <c r="C21" s="125"/>
      <c r="D21" s="125"/>
      <c r="E21" s="119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19"/>
    </row>
    <row r="22" spans="1:21" ht="13">
      <c r="A22" s="119"/>
      <c r="B22" s="171" t="s">
        <v>52</v>
      </c>
      <c r="C22" s="126">
        <f>SUM(C23:C26)</f>
        <v>0</v>
      </c>
      <c r="D22" s="126">
        <f>SUM(D23:D26)</f>
        <v>0</v>
      </c>
      <c r="E22" s="119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19"/>
    </row>
    <row r="23" spans="1:21" ht="13">
      <c r="A23" s="119"/>
      <c r="B23" s="173" t="s">
        <v>96</v>
      </c>
      <c r="C23" s="125"/>
      <c r="D23" s="125"/>
      <c r="E23" s="119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19"/>
    </row>
    <row r="24" spans="1:21" ht="13">
      <c r="A24" s="119"/>
      <c r="B24" s="174" t="s">
        <v>97</v>
      </c>
      <c r="C24" s="125"/>
      <c r="D24" s="125"/>
      <c r="E24" s="119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19"/>
    </row>
    <row r="25" spans="1:21" ht="13">
      <c r="A25" s="119"/>
      <c r="B25" s="174" t="s">
        <v>98</v>
      </c>
      <c r="C25" s="125"/>
      <c r="D25" s="125"/>
      <c r="E25" s="119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19"/>
    </row>
    <row r="26" spans="1:21" ht="13">
      <c r="A26" s="119"/>
      <c r="B26" s="176" t="s">
        <v>133</v>
      </c>
      <c r="C26" s="125"/>
      <c r="D26" s="125"/>
      <c r="E26" s="119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19"/>
    </row>
    <row r="27" spans="1:21" ht="6" customHeight="1">
      <c r="A27" s="119"/>
      <c r="B27" s="119"/>
      <c r="C27" s="119"/>
      <c r="D27" s="119"/>
      <c r="E27" s="119"/>
      <c r="F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19"/>
    </row>
    <row r="28" spans="1:21">
      <c r="A28" s="119"/>
      <c r="B28" s="58" t="s">
        <v>56</v>
      </c>
      <c r="C28" s="118">
        <f>SUM(C12,C13,C19,C21,C22)</f>
        <v>0</v>
      </c>
      <c r="D28" s="118">
        <f>SUM(D12,D13,D21,D22)</f>
        <v>0</v>
      </c>
      <c r="E28" s="119"/>
      <c r="F28" s="135"/>
      <c r="G28" s="135" t="str">
        <f>'mix del fornitore'!C12</f>
        <v xml:space="preserve"> Elettricità che beneficia di misure di promozione: x % forza idrica, x % energia solare, x % energia eolica, x % biomassa, x% rifiuti urbani rinnovabili, x% geotermia 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19"/>
    </row>
    <row r="29" spans="1:21">
      <c r="A29" s="119"/>
      <c r="B29" s="58" t="s">
        <v>57</v>
      </c>
      <c r="C29" s="257">
        <f>+C28+D28</f>
        <v>0</v>
      </c>
      <c r="D29" s="257"/>
      <c r="E29" s="119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19"/>
    </row>
    <row r="30" spans="1:21">
      <c r="A30" s="119"/>
      <c r="B30" s="119"/>
      <c r="C30" s="119"/>
      <c r="D30" s="119"/>
      <c r="E30" s="119"/>
      <c r="F30" s="135"/>
      <c r="G30" s="120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19"/>
    </row>
    <row r="31" spans="1:21">
      <c r="A31" s="119"/>
      <c r="B31" s="209" t="s">
        <v>120</v>
      </c>
      <c r="C31" s="140">
        <f>ROUND(IF(OR('mix prodotto B'!C21&gt;0,'mix prodotto B'!D21&gt;0),allegato!T19*(C21+D21),0),3)</f>
        <v>0</v>
      </c>
      <c r="D31" s="141" t="s">
        <v>32</v>
      </c>
      <c r="E31" s="119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19"/>
    </row>
    <row r="32" spans="1:21">
      <c r="A32" s="119"/>
      <c r="B32" s="210" t="s">
        <v>121</v>
      </c>
      <c r="C32" s="135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43" t="s">
        <v>100</v>
      </c>
      <c r="C33" s="144">
        <f>IF(AND(C23=0,D23=0),0,allegato!U21)</f>
        <v>0</v>
      </c>
      <c r="D33" s="145" t="s">
        <v>31</v>
      </c>
      <c r="E33" s="119"/>
      <c r="F33" s="119"/>
      <c r="G33" s="131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43" t="s">
        <v>101</v>
      </c>
      <c r="C34" s="144">
        <f>IF(AND(C24=0,D24=0),0,allegato!U22)</f>
        <v>0</v>
      </c>
      <c r="D34" s="145" t="s">
        <v>31</v>
      </c>
      <c r="E34" s="119"/>
      <c r="F34" s="119"/>
      <c r="G34" s="131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43" t="s">
        <v>102</v>
      </c>
      <c r="C35" s="144">
        <f>IF(AND(C25=0,D25=0),0,allegato!U23)</f>
        <v>0</v>
      </c>
      <c r="D35" s="145" t="s">
        <v>31</v>
      </c>
      <c r="E35" s="119"/>
      <c r="F35" s="119"/>
      <c r="G35" s="131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46" t="s">
        <v>103</v>
      </c>
      <c r="C36" s="147">
        <f>IF(AND(C26=0,D26=0),0,allegato!U24)</f>
        <v>0</v>
      </c>
      <c r="D36" s="148" t="s">
        <v>31</v>
      </c>
      <c r="E36" s="119"/>
      <c r="F36" s="119"/>
      <c r="G36" s="131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1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1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195" t="s">
        <v>118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1"/>
      <c r="D40" s="119"/>
      <c r="E40" s="119"/>
      <c r="F40" s="119"/>
      <c r="G40" s="131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50" t="str">
        <f>"mix prodotto "&amp;C4&amp;" anno di forniture "&amp; C3</f>
        <v>mix prodotto  anno di forniture 0</v>
      </c>
      <c r="C41" s="151" t="s">
        <v>119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205" t="s">
        <v>64</v>
      </c>
      <c r="C42" s="132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35"/>
      <c r="W42" s="135"/>
    </row>
    <row r="43" spans="1:23" ht="12.75" customHeight="1">
      <c r="A43" s="119"/>
      <c r="B43" s="206" t="s">
        <v>65</v>
      </c>
      <c r="C43" s="133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35"/>
      <c r="W43" s="135"/>
    </row>
    <row r="44" spans="1:23">
      <c r="A44" s="119"/>
      <c r="B44" s="206" t="s">
        <v>66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206" t="s">
        <v>67</v>
      </c>
      <c r="C45" s="133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35"/>
      <c r="W45" s="135"/>
    </row>
    <row r="46" spans="1:23" ht="12.75" customHeight="1">
      <c r="A46" s="119"/>
      <c r="B46" s="207" t="s">
        <v>68</v>
      </c>
      <c r="C46" s="133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35"/>
      <c r="W46" s="135"/>
    </row>
    <row r="47" spans="1:23" ht="12.75" customHeight="1">
      <c r="A47" s="119"/>
      <c r="B47" s="207" t="s">
        <v>69</v>
      </c>
      <c r="C47" s="133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35"/>
      <c r="W47" s="135"/>
    </row>
    <row r="48" spans="1:23" ht="12.75" customHeight="1">
      <c r="A48" s="119"/>
      <c r="B48" s="206" t="s">
        <v>70</v>
      </c>
      <c r="C48" s="133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35"/>
      <c r="W48" s="135"/>
    </row>
    <row r="49" spans="1:23">
      <c r="A49" s="119"/>
      <c r="B49" s="206" t="s">
        <v>71</v>
      </c>
      <c r="C49" s="133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35"/>
      <c r="W49" s="135"/>
    </row>
    <row r="50" spans="1:23" ht="12.75" customHeight="1">
      <c r="A50" s="119"/>
      <c r="B50" s="206" t="s">
        <v>83</v>
      </c>
      <c r="C50" s="133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35"/>
      <c r="W50" s="135"/>
    </row>
    <row r="51" spans="1:23" ht="12.75" customHeight="1">
      <c r="A51" s="119"/>
      <c r="B51" s="206" t="s">
        <v>84</v>
      </c>
      <c r="C51" s="133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35"/>
      <c r="W51" s="135"/>
    </row>
    <row r="52" spans="1:23">
      <c r="A52" s="119"/>
      <c r="B52" s="206" t="s">
        <v>72</v>
      </c>
      <c r="C52" s="133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35"/>
      <c r="W52" s="135"/>
    </row>
    <row r="53" spans="1:23">
      <c r="A53" s="119"/>
      <c r="B53" s="206" t="s">
        <v>73</v>
      </c>
      <c r="C53" s="133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35"/>
      <c r="W53" s="135"/>
    </row>
    <row r="54" spans="1:23">
      <c r="A54" s="119"/>
      <c r="B54" s="206" t="s">
        <v>74</v>
      </c>
      <c r="C54" s="133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206" t="s">
        <v>75</v>
      </c>
      <c r="C55" s="133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206" t="s">
        <v>76</v>
      </c>
      <c r="C56" s="133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206" t="s">
        <v>77</v>
      </c>
      <c r="C57" s="133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35"/>
      <c r="W57" s="135"/>
    </row>
    <row r="58" spans="1:23" ht="12.75" customHeight="1">
      <c r="A58" s="119"/>
      <c r="B58" s="206" t="s">
        <v>78</v>
      </c>
      <c r="C58" s="133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35"/>
      <c r="W58" s="135"/>
    </row>
    <row r="59" spans="1:23" ht="12.75" customHeight="1">
      <c r="A59" s="119"/>
      <c r="B59" s="206" t="s">
        <v>79</v>
      </c>
      <c r="C59" s="133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35"/>
      <c r="W59" s="135"/>
    </row>
    <row r="60" spans="1:23" ht="12.75" customHeight="1">
      <c r="A60" s="119"/>
      <c r="B60" s="206" t="s">
        <v>80</v>
      </c>
      <c r="C60" s="133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35"/>
      <c r="W60" s="135"/>
    </row>
    <row r="61" spans="1:23" ht="12.75" customHeight="1">
      <c r="A61" s="119"/>
      <c r="B61" s="206" t="s">
        <v>81</v>
      </c>
      <c r="C61" s="133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35"/>
      <c r="W61" s="135"/>
    </row>
    <row r="62" spans="1:23">
      <c r="A62" s="119"/>
      <c r="B62" s="206" t="s">
        <v>82</v>
      </c>
      <c r="C62" s="133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35"/>
      <c r="W62" s="135"/>
    </row>
    <row r="63" spans="1:23" ht="12.75" customHeight="1">
      <c r="A63" s="119"/>
      <c r="B63" s="206" t="s">
        <v>85</v>
      </c>
      <c r="C63" s="133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35"/>
      <c r="W63" s="135"/>
    </row>
    <row r="64" spans="1:23" ht="12.75" customHeight="1">
      <c r="A64" s="119"/>
      <c r="B64" s="206" t="s">
        <v>86</v>
      </c>
      <c r="C64" s="134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35"/>
      <c r="W64" s="135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37" t="str">
        <f>B32&amp; C32 &amp; D32</f>
        <v>Emissione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38" t="str">
        <f>B31&amp; C31 &amp; D31</f>
        <v>Rifiuti nucleari: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customProperties>
    <customPr name="EpmWorksheetKeyString_GU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E0DC-41F5-412D-8CF6-B1F1DD9982E3}">
  <dimension ref="A1:W70"/>
  <sheetViews>
    <sheetView tabSelected="1" topLeftCell="A4" zoomScaleNormal="10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5.3632812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00" t="s">
        <v>113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195" t="s">
        <v>106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114</v>
      </c>
      <c r="C3" s="199">
        <f>'mix del fornitore'!C7</f>
        <v>0</v>
      </c>
      <c r="D3" s="119"/>
      <c r="E3" s="119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19"/>
    </row>
    <row r="4" spans="1:21" ht="20">
      <c r="A4" s="119"/>
      <c r="B4" s="121" t="s">
        <v>107</v>
      </c>
      <c r="C4" s="149"/>
      <c r="D4" s="119"/>
      <c r="E4" s="119"/>
      <c r="F4" s="135"/>
      <c r="G4" s="135"/>
      <c r="H4" s="135"/>
      <c r="I4" s="135"/>
      <c r="J4" s="135"/>
      <c r="K4" s="139" t="str">
        <f>"Confronto grafico dal prodotto ordinato  ("&amp; C4 &amp; ") e il mix del fornitore"</f>
        <v>Confronto grafico dal prodotto ordinato  () e il mix del fornitore</v>
      </c>
      <c r="L4" s="135"/>
      <c r="M4" s="135"/>
      <c r="N4" s="135"/>
      <c r="O4" s="135"/>
      <c r="P4" s="135"/>
      <c r="Q4" s="135"/>
      <c r="R4" s="135"/>
      <c r="S4" s="135"/>
      <c r="T4" s="135"/>
      <c r="U4" s="119"/>
    </row>
    <row r="5" spans="1:21" ht="14">
      <c r="A5" s="119"/>
      <c r="B5" s="121" t="s">
        <v>115</v>
      </c>
      <c r="C5" s="149"/>
      <c r="D5" s="119"/>
      <c r="E5" s="119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19"/>
    </row>
    <row r="6" spans="1:21" ht="13">
      <c r="A6" s="119"/>
      <c r="B6" s="121" t="s">
        <v>108</v>
      </c>
      <c r="C6" s="204" t="e">
        <f>C5/'mix del fornitore'!H10</f>
        <v>#DIV/0!</v>
      </c>
      <c r="D6" s="119"/>
      <c r="E6" s="119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19"/>
    </row>
    <row r="7" spans="1:21">
      <c r="A7" s="119"/>
      <c r="B7" s="119"/>
      <c r="C7" s="119"/>
      <c r="D7" s="119"/>
      <c r="E7" s="119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19"/>
    </row>
    <row r="8" spans="1:21" ht="13">
      <c r="A8" s="119"/>
      <c r="B8" s="121" t="s">
        <v>109</v>
      </c>
      <c r="C8" s="121"/>
      <c r="D8" s="121"/>
      <c r="E8" s="119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19"/>
    </row>
    <row r="9" spans="1:21">
      <c r="A9" s="119"/>
      <c r="B9" s="123" t="s">
        <v>110</v>
      </c>
      <c r="C9" s="128">
        <f>C4</f>
        <v>0</v>
      </c>
      <c r="D9" s="129"/>
      <c r="E9" s="119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19"/>
    </row>
    <row r="10" spans="1:21" ht="13">
      <c r="A10" s="119"/>
      <c r="B10" s="122" t="s">
        <v>90</v>
      </c>
      <c r="C10" s="79" t="s">
        <v>60</v>
      </c>
      <c r="D10" s="79" t="s">
        <v>61</v>
      </c>
      <c r="E10" s="119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19"/>
    </row>
    <row r="11" spans="1:21" ht="13">
      <c r="A11" s="119"/>
      <c r="B11" s="167" t="s">
        <v>92</v>
      </c>
      <c r="C11" s="124"/>
      <c r="D11" s="124"/>
      <c r="E11" s="119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19"/>
    </row>
    <row r="12" spans="1:21">
      <c r="A12" s="119"/>
      <c r="B12" s="169" t="s">
        <v>49</v>
      </c>
      <c r="C12" s="125"/>
      <c r="D12" s="125"/>
      <c r="E12" s="119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19"/>
    </row>
    <row r="13" spans="1:21" ht="13">
      <c r="A13" s="119"/>
      <c r="B13" s="171" t="s">
        <v>116</v>
      </c>
      <c r="C13" s="126">
        <f>SUM(C14:C18)</f>
        <v>0</v>
      </c>
      <c r="D13" s="126">
        <f>SUM(D14:D18)</f>
        <v>0</v>
      </c>
      <c r="E13" s="119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19"/>
    </row>
    <row r="14" spans="1:21" ht="13">
      <c r="A14" s="119"/>
      <c r="B14" s="173" t="s">
        <v>93</v>
      </c>
      <c r="C14" s="125"/>
      <c r="D14" s="125"/>
      <c r="E14" s="119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19"/>
    </row>
    <row r="15" spans="1:21" ht="13">
      <c r="A15" s="119"/>
      <c r="B15" s="174" t="s">
        <v>94</v>
      </c>
      <c r="C15" s="125"/>
      <c r="D15" s="125"/>
      <c r="E15" s="119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19"/>
    </row>
    <row r="16" spans="1:21" ht="13">
      <c r="A16" s="119"/>
      <c r="B16" s="174" t="s">
        <v>47</v>
      </c>
      <c r="C16" s="125"/>
      <c r="D16" s="125"/>
      <c r="E16" s="119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19"/>
    </row>
    <row r="17" spans="1:21" ht="13">
      <c r="A17" s="119"/>
      <c r="B17" s="174" t="s">
        <v>130</v>
      </c>
      <c r="C17" s="125"/>
      <c r="D17" s="125"/>
      <c r="E17" s="119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19"/>
    </row>
    <row r="18" spans="1:21" ht="13">
      <c r="A18" s="119"/>
      <c r="B18" s="174" t="s">
        <v>50</v>
      </c>
      <c r="C18" s="125"/>
      <c r="D18" s="125"/>
      <c r="E18" s="119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19"/>
    </row>
    <row r="19" spans="1:21">
      <c r="A19" s="119"/>
      <c r="B19" s="208" t="s">
        <v>117</v>
      </c>
      <c r="C19" s="127">
        <f>'mix del fornitore'!C11</f>
        <v>0</v>
      </c>
      <c r="D19" s="81"/>
      <c r="E19" s="119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19"/>
    </row>
    <row r="20" spans="1:21" ht="13">
      <c r="A20" s="119"/>
      <c r="B20" s="167" t="s">
        <v>95</v>
      </c>
      <c r="C20" s="124"/>
      <c r="D20" s="124"/>
      <c r="E20" s="119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19"/>
    </row>
    <row r="21" spans="1:21">
      <c r="A21" s="119"/>
      <c r="B21" s="169" t="s">
        <v>51</v>
      </c>
      <c r="C21" s="125"/>
      <c r="D21" s="125"/>
      <c r="E21" s="119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19"/>
    </row>
    <row r="22" spans="1:21" ht="13">
      <c r="A22" s="119"/>
      <c r="B22" s="171" t="s">
        <v>52</v>
      </c>
      <c r="C22" s="126">
        <f>SUM(C23:C26)</f>
        <v>0</v>
      </c>
      <c r="D22" s="126">
        <f>SUM(D23:D26)</f>
        <v>0</v>
      </c>
      <c r="E22" s="119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19"/>
    </row>
    <row r="23" spans="1:21" ht="13">
      <c r="A23" s="119"/>
      <c r="B23" s="173" t="s">
        <v>96</v>
      </c>
      <c r="C23" s="125"/>
      <c r="D23" s="125"/>
      <c r="E23" s="119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19"/>
    </row>
    <row r="24" spans="1:21" ht="13">
      <c r="A24" s="119"/>
      <c r="B24" s="174" t="s">
        <v>97</v>
      </c>
      <c r="C24" s="125"/>
      <c r="D24" s="125"/>
      <c r="E24" s="119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19"/>
    </row>
    <row r="25" spans="1:21" ht="13">
      <c r="A25" s="119"/>
      <c r="B25" s="174" t="s">
        <v>98</v>
      </c>
      <c r="C25" s="125"/>
      <c r="D25" s="125"/>
      <c r="E25" s="119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19"/>
    </row>
    <row r="26" spans="1:21" ht="13">
      <c r="A26" s="119"/>
      <c r="B26" s="176" t="s">
        <v>133</v>
      </c>
      <c r="C26" s="125"/>
      <c r="D26" s="125"/>
      <c r="E26" s="119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19"/>
    </row>
    <row r="27" spans="1:21" ht="6" customHeight="1">
      <c r="A27" s="119"/>
      <c r="B27" s="119"/>
      <c r="C27" s="119"/>
      <c r="D27" s="119"/>
      <c r="E27" s="119"/>
      <c r="F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19"/>
    </row>
    <row r="28" spans="1:21">
      <c r="A28" s="119"/>
      <c r="B28" s="58" t="s">
        <v>56</v>
      </c>
      <c r="C28" s="118">
        <f>SUM(C12,C13,C19,C21,C22)</f>
        <v>0</v>
      </c>
      <c r="D28" s="118">
        <f>SUM(D12,D13,D21,D22)</f>
        <v>0</v>
      </c>
      <c r="E28" s="119"/>
      <c r="F28" s="135"/>
      <c r="G28" s="135" t="str">
        <f>'mix del fornitore'!C12</f>
        <v xml:space="preserve"> Elettricità che beneficia di misure di promozione: x % forza idrica, x % energia solare, x % energia eolica, x % biomassa, x% rifiuti urbani rinnovabili, x% geotermia 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19"/>
    </row>
    <row r="29" spans="1:21">
      <c r="A29" s="119"/>
      <c r="B29" s="58" t="s">
        <v>57</v>
      </c>
      <c r="C29" s="257">
        <f>+C28+D28</f>
        <v>0</v>
      </c>
      <c r="D29" s="257"/>
      <c r="E29" s="119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19"/>
    </row>
    <row r="30" spans="1:21">
      <c r="A30" s="119"/>
      <c r="B30" s="119"/>
      <c r="C30" s="119"/>
      <c r="D30" s="119"/>
      <c r="E30" s="119"/>
      <c r="F30" s="135"/>
      <c r="G30" s="120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19"/>
    </row>
    <row r="31" spans="1:21">
      <c r="A31" s="119"/>
      <c r="B31" s="209" t="s">
        <v>120</v>
      </c>
      <c r="C31" s="140">
        <f>ROUND(IF(OR('mix prodotto C'!C21&gt;0,'mix prodotto C'!D21&gt;0),allegato!T19*(C21+D21),0),3)</f>
        <v>0</v>
      </c>
      <c r="D31" s="141" t="s">
        <v>32</v>
      </c>
      <c r="E31" s="119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19"/>
    </row>
    <row r="32" spans="1:21">
      <c r="A32" s="119"/>
      <c r="B32" s="210" t="s">
        <v>121</v>
      </c>
      <c r="C32" s="135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43" t="s">
        <v>100</v>
      </c>
      <c r="C33" s="144">
        <f>IF(AND(C23=0,D23=0),0,allegato!U21)</f>
        <v>0</v>
      </c>
      <c r="D33" s="145" t="s">
        <v>31</v>
      </c>
      <c r="E33" s="119"/>
      <c r="F33" s="119"/>
      <c r="G33" s="131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43" t="s">
        <v>101</v>
      </c>
      <c r="C34" s="144">
        <f>IF(AND(C24=0,D24=0),0,allegato!U22)</f>
        <v>0</v>
      </c>
      <c r="D34" s="145" t="s">
        <v>31</v>
      </c>
      <c r="E34" s="119"/>
      <c r="F34" s="119"/>
      <c r="G34" s="131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43" t="s">
        <v>102</v>
      </c>
      <c r="C35" s="144">
        <f>IF(AND(C25=0,D25=0),0,allegato!U23)</f>
        <v>0</v>
      </c>
      <c r="D35" s="145" t="s">
        <v>31</v>
      </c>
      <c r="E35" s="119"/>
      <c r="F35" s="119"/>
      <c r="G35" s="131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46" t="s">
        <v>103</v>
      </c>
      <c r="C36" s="147">
        <f>IF(AND(C26=0,D26=0),0,allegato!U24)</f>
        <v>0</v>
      </c>
      <c r="D36" s="148" t="s">
        <v>31</v>
      </c>
      <c r="E36" s="119"/>
      <c r="F36" s="119"/>
      <c r="G36" s="131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1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1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195" t="s">
        <v>118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1"/>
      <c r="D40" s="119"/>
      <c r="E40" s="119"/>
      <c r="F40" s="119"/>
      <c r="G40" s="131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50" t="str">
        <f>"mix prodotto "&amp;C4&amp;" anno di forniture "&amp; C3</f>
        <v>mix prodotto  anno di forniture 0</v>
      </c>
      <c r="C41" s="151" t="s">
        <v>119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205" t="s">
        <v>64</v>
      </c>
      <c r="C42" s="132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35"/>
      <c r="W42" s="135"/>
    </row>
    <row r="43" spans="1:23" ht="12.75" customHeight="1">
      <c r="A43" s="119"/>
      <c r="B43" s="206" t="s">
        <v>65</v>
      </c>
      <c r="C43" s="133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35"/>
      <c r="W43" s="135"/>
    </row>
    <row r="44" spans="1:23">
      <c r="A44" s="119"/>
      <c r="B44" s="206" t="s">
        <v>66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206" t="s">
        <v>67</v>
      </c>
      <c r="C45" s="133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35"/>
      <c r="W45" s="135"/>
    </row>
    <row r="46" spans="1:23" ht="12.75" customHeight="1">
      <c r="A46" s="119"/>
      <c r="B46" s="207" t="s">
        <v>68</v>
      </c>
      <c r="C46" s="133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35"/>
      <c r="W46" s="135"/>
    </row>
    <row r="47" spans="1:23" ht="12.75" customHeight="1">
      <c r="A47" s="119"/>
      <c r="B47" s="207" t="s">
        <v>69</v>
      </c>
      <c r="C47" s="133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35"/>
      <c r="W47" s="135"/>
    </row>
    <row r="48" spans="1:23" ht="12.75" customHeight="1">
      <c r="A48" s="119"/>
      <c r="B48" s="206" t="s">
        <v>70</v>
      </c>
      <c r="C48" s="133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35"/>
      <c r="W48" s="135"/>
    </row>
    <row r="49" spans="1:23">
      <c r="A49" s="119"/>
      <c r="B49" s="206" t="s">
        <v>71</v>
      </c>
      <c r="C49" s="133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35"/>
      <c r="W49" s="135"/>
    </row>
    <row r="50" spans="1:23" ht="12.75" customHeight="1">
      <c r="A50" s="119"/>
      <c r="B50" s="206" t="s">
        <v>83</v>
      </c>
      <c r="C50" s="133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35"/>
      <c r="W50" s="135"/>
    </row>
    <row r="51" spans="1:23" ht="12.75" customHeight="1">
      <c r="A51" s="119"/>
      <c r="B51" s="206" t="s">
        <v>84</v>
      </c>
      <c r="C51" s="133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35"/>
      <c r="W51" s="135"/>
    </row>
    <row r="52" spans="1:23">
      <c r="A52" s="119"/>
      <c r="B52" s="206" t="s">
        <v>72</v>
      </c>
      <c r="C52" s="133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35"/>
      <c r="W52" s="135"/>
    </row>
    <row r="53" spans="1:23">
      <c r="A53" s="119"/>
      <c r="B53" s="206" t="s">
        <v>73</v>
      </c>
      <c r="C53" s="133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35"/>
      <c r="W53" s="135"/>
    </row>
    <row r="54" spans="1:23">
      <c r="A54" s="119"/>
      <c r="B54" s="206" t="s">
        <v>74</v>
      </c>
      <c r="C54" s="133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206" t="s">
        <v>75</v>
      </c>
      <c r="C55" s="133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206" t="s">
        <v>76</v>
      </c>
      <c r="C56" s="133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206" t="s">
        <v>77</v>
      </c>
      <c r="C57" s="133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35"/>
      <c r="W57" s="135"/>
    </row>
    <row r="58" spans="1:23" ht="12.75" customHeight="1">
      <c r="A58" s="119"/>
      <c r="B58" s="206" t="s">
        <v>78</v>
      </c>
      <c r="C58" s="133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35"/>
      <c r="W58" s="135"/>
    </row>
    <row r="59" spans="1:23" ht="12.75" customHeight="1">
      <c r="A59" s="119"/>
      <c r="B59" s="206" t="s">
        <v>79</v>
      </c>
      <c r="C59" s="133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35"/>
      <c r="W59" s="135"/>
    </row>
    <row r="60" spans="1:23" ht="12.75" customHeight="1">
      <c r="A60" s="119"/>
      <c r="B60" s="206" t="s">
        <v>80</v>
      </c>
      <c r="C60" s="133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35"/>
      <c r="W60" s="135"/>
    </row>
    <row r="61" spans="1:23" ht="12.75" customHeight="1">
      <c r="A61" s="119"/>
      <c r="B61" s="206" t="s">
        <v>81</v>
      </c>
      <c r="C61" s="133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35"/>
      <c r="W61" s="135"/>
    </row>
    <row r="62" spans="1:23">
      <c r="A62" s="119"/>
      <c r="B62" s="206" t="s">
        <v>82</v>
      </c>
      <c r="C62" s="133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35"/>
      <c r="W62" s="135"/>
    </row>
    <row r="63" spans="1:23" ht="12.75" customHeight="1">
      <c r="A63" s="119"/>
      <c r="B63" s="206" t="s">
        <v>85</v>
      </c>
      <c r="C63" s="133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35"/>
      <c r="W63" s="135"/>
    </row>
    <row r="64" spans="1:23" ht="12.75" customHeight="1">
      <c r="A64" s="119"/>
      <c r="B64" s="206" t="s">
        <v>86</v>
      </c>
      <c r="C64" s="134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35"/>
      <c r="W64" s="135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37" t="str">
        <f>B32&amp; C32 &amp; D32</f>
        <v>Emissione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38" t="str">
        <f>B31&amp; C31 &amp; D31</f>
        <v>Rifiuti nucleari: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pageSetup paperSize="9" orientation="portrait" verticalDpi="0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zoomScale="80" zoomScaleNormal="80" workbookViewId="0">
      <selection activeCell="I50" sqref="I50"/>
    </sheetView>
  </sheetViews>
  <sheetFormatPr baseColWidth="10" defaultColWidth="11.453125" defaultRowHeight="12.5"/>
  <cols>
    <col min="1" max="1" width="16.26953125" customWidth="1"/>
    <col min="2" max="2" width="6.7265625" bestFit="1" customWidth="1"/>
    <col min="3" max="4" width="14.7265625" customWidth="1"/>
    <col min="5" max="5" width="3.7265625" customWidth="1"/>
    <col min="6" max="7" width="14.7265625" customWidth="1"/>
    <col min="8" max="8" width="3.7265625" customWidth="1"/>
    <col min="9" max="9" width="31.1796875" customWidth="1"/>
    <col min="10" max="12" width="12.7265625" customWidth="1"/>
    <col min="13" max="13" width="3.7265625" customWidth="1"/>
    <col min="14" max="14" width="26.7265625" customWidth="1"/>
    <col min="15" max="17" width="12.7265625" customWidth="1"/>
    <col min="18" max="18" width="4.453125" customWidth="1"/>
    <col min="19" max="19" width="34.7265625" customWidth="1"/>
    <col min="20" max="20" width="17.453125" customWidth="1"/>
    <col min="21" max="21" width="18.5429687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">
      <c r="A3" s="8" t="s">
        <v>111</v>
      </c>
      <c r="B3" s="7"/>
      <c r="C3" s="7"/>
      <c r="D3" s="7"/>
      <c r="E3" s="7"/>
      <c r="F3" s="7"/>
      <c r="G3" s="7"/>
      <c r="H3" s="7"/>
    </row>
    <row r="4" spans="1:21" ht="19">
      <c r="A4" s="8"/>
      <c r="B4" s="7"/>
      <c r="C4" s="7"/>
      <c r="D4" s="7"/>
      <c r="E4" s="7"/>
      <c r="F4" s="7"/>
      <c r="G4" s="7"/>
      <c r="H4" s="7"/>
    </row>
    <row r="5" spans="1:21" ht="13">
      <c r="B5" s="7"/>
      <c r="C5" s="271" t="s">
        <v>33</v>
      </c>
      <c r="D5" s="271"/>
      <c r="E5" s="7"/>
      <c r="F5" s="271" t="s">
        <v>35</v>
      </c>
      <c r="G5" s="271"/>
      <c r="H5" s="7"/>
      <c r="I5" s="60" t="s">
        <v>24</v>
      </c>
      <c r="N5" s="60" t="s">
        <v>24</v>
      </c>
      <c r="S5" s="60" t="s">
        <v>24</v>
      </c>
    </row>
    <row r="6" spans="1:21" ht="13.5" thickBot="1">
      <c r="A6" s="181"/>
      <c r="B6" s="7"/>
      <c r="C6" s="272" t="s">
        <v>25</v>
      </c>
      <c r="D6" s="272"/>
      <c r="E6" s="7"/>
      <c r="F6" s="272" t="s">
        <v>34</v>
      </c>
      <c r="G6" s="272"/>
      <c r="I6" s="2" t="s">
        <v>26</v>
      </c>
      <c r="J6" s="1"/>
      <c r="K6" s="1"/>
      <c r="L6" s="1"/>
      <c r="M6" s="7"/>
      <c r="N6" s="2" t="s">
        <v>27</v>
      </c>
      <c r="O6" s="1"/>
      <c r="P6" s="1"/>
      <c r="Q6" s="1"/>
      <c r="S6" s="2" t="s">
        <v>37</v>
      </c>
      <c r="T6" s="1"/>
      <c r="U6" s="1"/>
    </row>
    <row r="7" spans="1:2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58" t="s">
        <v>38</v>
      </c>
      <c r="U7" s="258" t="s">
        <v>39</v>
      </c>
    </row>
    <row r="8" spans="1:21" ht="13">
      <c r="A8" s="9"/>
      <c r="B8" s="7"/>
      <c r="C8" s="14" t="s">
        <v>6</v>
      </c>
      <c r="D8" s="14" t="s">
        <v>7</v>
      </c>
      <c r="E8" s="7"/>
      <c r="F8" s="14" t="s">
        <v>6</v>
      </c>
      <c r="G8" s="14" t="s">
        <v>7</v>
      </c>
      <c r="I8" s="4" t="s">
        <v>28</v>
      </c>
      <c r="J8" s="3" t="s">
        <v>1</v>
      </c>
      <c r="K8" s="5" t="s">
        <v>6</v>
      </c>
      <c r="L8" s="3" t="s">
        <v>7</v>
      </c>
      <c r="M8" s="7"/>
      <c r="N8" s="4" t="s">
        <v>28</v>
      </c>
      <c r="O8" s="3" t="s">
        <v>1</v>
      </c>
      <c r="P8" s="5" t="s">
        <v>6</v>
      </c>
      <c r="Q8" s="3" t="s">
        <v>7</v>
      </c>
      <c r="T8" s="259"/>
      <c r="U8" s="259"/>
    </row>
    <row r="9" spans="1:21" ht="13">
      <c r="B9" s="7"/>
      <c r="C9" s="269" t="s">
        <v>8</v>
      </c>
      <c r="D9" s="270"/>
      <c r="E9" s="7"/>
      <c r="F9" s="269" t="s">
        <v>8</v>
      </c>
      <c r="G9" s="270"/>
      <c r="I9" s="6" t="s">
        <v>22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22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83" t="s">
        <v>22</v>
      </c>
      <c r="T9" s="190"/>
      <c r="U9" s="189"/>
    </row>
    <row r="10" spans="1:21">
      <c r="B10" s="7"/>
      <c r="C10" s="50">
        <f>+'mix del fornitore'!C20+'mix del fornitore'!H20+'mix del fornitore'!M20+'mix del fornitore'!R20</f>
        <v>0</v>
      </c>
      <c r="D10" s="61">
        <f>+'mix del fornitore'!D20+'mix del fornitore'!I20+'mix del fornitore'!N20+'mix del fornitore'!S20</f>
        <v>0</v>
      </c>
      <c r="E10" s="7"/>
      <c r="F10" s="50">
        <f>+'mix del fornitore'!E20+'mix del fornitore'!J20+'mix del fornitore'!O20+'mix del fornitore'!T20</f>
        <v>0</v>
      </c>
      <c r="G10" s="61">
        <f>+'mix del fornitore'!F20+'mix del fornitore'!K20+'mix del fornitore'!P20+'mix del fornitore'!U20</f>
        <v>0</v>
      </c>
      <c r="I10" s="82" t="s">
        <v>8</v>
      </c>
      <c r="J10" s="83">
        <f>SUM(K10:L10)</f>
        <v>0</v>
      </c>
      <c r="K10" s="24">
        <f>SUM(F10:F12)</f>
        <v>0</v>
      </c>
      <c r="L10" s="83">
        <f>SUM(G10:G12)</f>
        <v>0</v>
      </c>
      <c r="M10" s="7"/>
      <c r="N10" s="82" t="s">
        <v>8</v>
      </c>
      <c r="O10" s="83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184" t="s">
        <v>8</v>
      </c>
      <c r="T10" s="188"/>
      <c r="U10" s="188">
        <v>0</v>
      </c>
    </row>
    <row r="11" spans="1:21">
      <c r="B11" s="7"/>
      <c r="C11" s="50">
        <f>'mix del fornitore'!C21+'mix del fornitore'!H21+'mix del fornitore'!M21+'mix del fornitore'!R21</f>
        <v>0</v>
      </c>
      <c r="D11" s="61">
        <f>'mix del fornitore'!D21+'mix del fornitore'!I21+'mix del fornitore'!N21+'mix del fornitore'!S21</f>
        <v>0</v>
      </c>
      <c r="E11" s="7"/>
      <c r="F11" s="50">
        <f>+'mix del fornitore'!E21+'mix del fornitore'!J21+'mix del fornitore'!O21+'mix del fornitore'!T21</f>
        <v>0</v>
      </c>
      <c r="G11" s="61">
        <f>+'mix del fornitore'!F21+'mix del fornitore'!K21+'mix del fornitore'!P21+'mix del fornitore'!U21</f>
        <v>0</v>
      </c>
      <c r="I11" s="82" t="s">
        <v>23</v>
      </c>
      <c r="J11" s="83">
        <f t="shared" si="0"/>
        <v>0</v>
      </c>
      <c r="K11" s="24">
        <f>SUM(K12:K16)</f>
        <v>0</v>
      </c>
      <c r="L11" s="83">
        <f>SUM(L12:L16)</f>
        <v>0</v>
      </c>
      <c r="M11" s="7"/>
      <c r="N11" s="82" t="s">
        <v>23</v>
      </c>
      <c r="O11" s="83" t="e">
        <f t="shared" si="1"/>
        <v>#DIV/0!</v>
      </c>
      <c r="P11" s="83" t="e">
        <f>SUM(P12:P16)</f>
        <v>#DIV/0!</v>
      </c>
      <c r="Q11" s="83" t="e">
        <f>SUM(Q12:Q16)</f>
        <v>#DIV/0!</v>
      </c>
      <c r="S11" s="184" t="s">
        <v>23</v>
      </c>
      <c r="T11" s="189"/>
      <c r="U11" s="189"/>
    </row>
    <row r="12" spans="1:21">
      <c r="A12" s="11"/>
      <c r="B12" s="7"/>
      <c r="C12" s="50">
        <f>'mix del fornitore'!C22+'mix del fornitore'!H22+'mix del fornitore'!M22+'mix del fornitore'!R22</f>
        <v>0</v>
      </c>
      <c r="D12" s="61">
        <f>'mix del fornitore'!D22+'mix del fornitore'!I22+'mix del fornitore'!N22+'mix del fornitore'!S22</f>
        <v>0</v>
      </c>
      <c r="E12" s="7"/>
      <c r="F12" s="50">
        <f>+'mix del fornitore'!E22+'mix del fornitore'!J22+'mix del fornitore'!O22+'mix del fornitore'!T22</f>
        <v>0</v>
      </c>
      <c r="G12" s="61">
        <f>+'mix del fornitore'!F22+'mix del fornitore'!K22+'mix del fornitore'!P22+'mix del fornitore'!U22</f>
        <v>0</v>
      </c>
      <c r="I12" s="23" t="s">
        <v>9</v>
      </c>
      <c r="J12" s="84">
        <f>SUM(K12:L12)</f>
        <v>0</v>
      </c>
      <c r="K12" s="85">
        <f>SUM(F14:F16)</f>
        <v>0</v>
      </c>
      <c r="L12" s="84">
        <f>SUM(G14:G16)</f>
        <v>0</v>
      </c>
      <c r="M12" s="7"/>
      <c r="N12" s="23" t="s">
        <v>9</v>
      </c>
      <c r="O12" s="86" t="e">
        <f t="shared" si="1"/>
        <v>#DIV/0!</v>
      </c>
      <c r="P12" s="179" t="e">
        <f t="shared" ref="P12:Q16" si="2">100/$K$27*K12</f>
        <v>#DIV/0!</v>
      </c>
      <c r="Q12" s="85" t="e">
        <f t="shared" si="2"/>
        <v>#DIV/0!</v>
      </c>
      <c r="S12" s="185" t="s">
        <v>9</v>
      </c>
      <c r="T12" s="182"/>
      <c r="U12" s="182">
        <v>0</v>
      </c>
    </row>
    <row r="13" spans="1:21" ht="13">
      <c r="A13" s="11"/>
      <c r="B13" s="7"/>
      <c r="C13" s="263" t="s">
        <v>9</v>
      </c>
      <c r="D13" s="264"/>
      <c r="E13" s="7"/>
      <c r="F13" s="263" t="s">
        <v>9</v>
      </c>
      <c r="G13" s="264"/>
      <c r="I13" s="23" t="s">
        <v>10</v>
      </c>
      <c r="J13" s="84">
        <f t="shared" si="0"/>
        <v>0</v>
      </c>
      <c r="K13" s="85">
        <f>SUM(F18:F19)</f>
        <v>0</v>
      </c>
      <c r="L13" s="84">
        <f>SUM(G18:G19)</f>
        <v>0</v>
      </c>
      <c r="M13" s="7"/>
      <c r="N13" s="23" t="s">
        <v>10</v>
      </c>
      <c r="O13" s="86" t="e">
        <f t="shared" si="1"/>
        <v>#DIV/0!</v>
      </c>
      <c r="P13" s="84" t="e">
        <f t="shared" si="2"/>
        <v>#DIV/0!</v>
      </c>
      <c r="Q13" s="85" t="e">
        <f t="shared" si="2"/>
        <v>#DIV/0!</v>
      </c>
      <c r="S13" s="185" t="s">
        <v>10</v>
      </c>
      <c r="T13" s="182"/>
      <c r="U13" s="182">
        <v>0</v>
      </c>
    </row>
    <row r="14" spans="1:21">
      <c r="B14" s="7"/>
      <c r="C14" s="50">
        <f>'mix del fornitore'!C24+'mix del fornitore'!H24+'mix del fornitore'!M24+'mix del fornitore'!R24</f>
        <v>0</v>
      </c>
      <c r="D14" s="61">
        <f>'mix del fornitore'!D24+'mix del fornitore'!I24+'mix del fornitore'!N24+'mix del fornitore'!S24</f>
        <v>0</v>
      </c>
      <c r="E14" s="7"/>
      <c r="F14" s="50">
        <f>+'mix del fornitore'!E24+'mix del fornitore'!J24+'mix del fornitore'!O24+'mix del fornitore'!T24</f>
        <v>0</v>
      </c>
      <c r="G14" s="61">
        <f>+'mix del fornitore'!F24+'mix del fornitore'!K24+'mix del fornitore'!P24+'mix del fornitore'!U24</f>
        <v>0</v>
      </c>
      <c r="I14" s="23" t="s">
        <v>11</v>
      </c>
      <c r="J14" s="84">
        <f t="shared" si="0"/>
        <v>0</v>
      </c>
      <c r="K14" s="85">
        <f>SUM(F21:F22)</f>
        <v>0</v>
      </c>
      <c r="L14" s="84">
        <f>SUM(G21:G22)</f>
        <v>0</v>
      </c>
      <c r="M14" s="7"/>
      <c r="N14" s="23" t="s">
        <v>11</v>
      </c>
      <c r="O14" s="86" t="e">
        <f t="shared" si="1"/>
        <v>#DIV/0!</v>
      </c>
      <c r="P14" s="84" t="e">
        <f t="shared" si="2"/>
        <v>#DIV/0!</v>
      </c>
      <c r="Q14" s="85" t="e">
        <f t="shared" si="2"/>
        <v>#DIV/0!</v>
      </c>
      <c r="S14" s="185" t="s">
        <v>11</v>
      </c>
      <c r="T14" s="182"/>
      <c r="U14" s="182">
        <v>0</v>
      </c>
    </row>
    <row r="15" spans="1:21">
      <c r="B15" s="7"/>
      <c r="C15" s="50">
        <f>'mix del fornitore'!C25+'mix del fornitore'!H25+'mix del fornitore'!M25+'mix del fornitore'!R25</f>
        <v>0</v>
      </c>
      <c r="D15" s="61">
        <f>'mix del fornitore'!D25+'mix del fornitore'!I25+'mix del fornitore'!N25+'mix del fornitore'!S25</f>
        <v>0</v>
      </c>
      <c r="E15" s="7"/>
      <c r="F15" s="50">
        <f>+'mix del fornitore'!E25+'mix del fornitore'!J25+'mix del fornitore'!O25+'mix del fornitore'!T25</f>
        <v>0</v>
      </c>
      <c r="G15" s="61">
        <f>+'mix del fornitore'!F25+'mix del fornitore'!K25+'mix del fornitore'!P25+'mix del fornitore'!U25</f>
        <v>0</v>
      </c>
      <c r="I15" s="23" t="s">
        <v>12</v>
      </c>
      <c r="J15" s="84">
        <f t="shared" ref="J15" si="3">SUM(K15:L15)</f>
        <v>0</v>
      </c>
      <c r="K15" s="85">
        <f>SUM(F24)</f>
        <v>0</v>
      </c>
      <c r="L15" s="84">
        <f>SUM(G24)</f>
        <v>0</v>
      </c>
      <c r="M15" s="7"/>
      <c r="N15" s="23" t="s">
        <v>12</v>
      </c>
      <c r="O15" s="86" t="e">
        <f t="shared" si="1"/>
        <v>#DIV/0!</v>
      </c>
      <c r="P15" s="84" t="e">
        <f t="shared" si="2"/>
        <v>#DIV/0!</v>
      </c>
      <c r="Q15" s="85" t="e">
        <f t="shared" si="2"/>
        <v>#DIV/0!</v>
      </c>
      <c r="S15" s="185" t="s">
        <v>12</v>
      </c>
      <c r="T15" s="182"/>
      <c r="U15" s="182">
        <v>0</v>
      </c>
    </row>
    <row r="16" spans="1:21">
      <c r="B16" s="7"/>
      <c r="C16" s="50">
        <f>'mix del fornitore'!C26+'mix del fornitore'!H26+'mix del fornitore'!M26+'mix del fornitore'!R26</f>
        <v>0</v>
      </c>
      <c r="D16" s="61">
        <f>'mix del fornitore'!D26+'mix del fornitore'!I26+'mix del fornitore'!N26+'mix del fornitore'!S26</f>
        <v>0</v>
      </c>
      <c r="E16" s="7"/>
      <c r="F16" s="50">
        <f>+'mix del fornitore'!E26+'mix del fornitore'!J26+'mix del fornitore'!O26+'mix del fornitore'!T26</f>
        <v>0</v>
      </c>
      <c r="G16" s="61">
        <f>+'mix del fornitore'!F26+'mix del fornitore'!K26+'mix del fornitore'!P26+'mix del fornitore'!U26</f>
        <v>0</v>
      </c>
      <c r="I16" s="23" t="s">
        <v>13</v>
      </c>
      <c r="J16" s="84">
        <f>SUM(K16:L16)</f>
        <v>0</v>
      </c>
      <c r="K16" s="85">
        <f>+F26</f>
        <v>0</v>
      </c>
      <c r="L16" s="85">
        <f>+G26</f>
        <v>0</v>
      </c>
      <c r="M16" s="7"/>
      <c r="N16" s="23" t="s">
        <v>13</v>
      </c>
      <c r="O16" s="86" t="e">
        <f>SUM(P16:Q16)</f>
        <v>#DIV/0!</v>
      </c>
      <c r="P16" s="180" t="e">
        <f t="shared" si="2"/>
        <v>#DIV/0!</v>
      </c>
      <c r="Q16" s="85" t="e">
        <f t="shared" si="2"/>
        <v>#DIV/0!</v>
      </c>
      <c r="S16" s="191" t="s">
        <v>13</v>
      </c>
      <c r="T16" s="188"/>
      <c r="U16" s="188">
        <v>0</v>
      </c>
    </row>
    <row r="17" spans="1:21" ht="13">
      <c r="B17" s="7"/>
      <c r="C17" s="263" t="s">
        <v>10</v>
      </c>
      <c r="D17" s="264"/>
      <c r="E17" s="7"/>
      <c r="F17" s="263" t="s">
        <v>10</v>
      </c>
      <c r="G17" s="264"/>
      <c r="I17" s="82" t="s">
        <v>14</v>
      </c>
      <c r="J17" s="83">
        <f>SUM(K17:L17)</f>
        <v>0</v>
      </c>
      <c r="K17" s="24">
        <f>+F28</f>
        <v>0</v>
      </c>
      <c r="L17" s="25"/>
      <c r="M17" s="7"/>
      <c r="N17" s="82" t="s">
        <v>14</v>
      </c>
      <c r="O17" s="83" t="e">
        <f t="shared" ref="O17:O24" si="4">SUM(P17:Q17)</f>
        <v>#DIV/0!</v>
      </c>
      <c r="P17" s="24" t="e">
        <f>100/$K$27*K17</f>
        <v>#DIV/0!</v>
      </c>
      <c r="Q17" s="25"/>
      <c r="S17" s="187" t="s">
        <v>14</v>
      </c>
      <c r="T17" s="190"/>
      <c r="U17" s="189">
        <v>0</v>
      </c>
    </row>
    <row r="18" spans="1:21" ht="13">
      <c r="B18" s="7"/>
      <c r="C18" s="50">
        <f>'mix del fornitore'!C28+'mix del fornitore'!H28+'mix del fornitore'!M28+'mix del fornitore'!R28</f>
        <v>0</v>
      </c>
      <c r="D18" s="61">
        <f>'mix del fornitore'!D28+'mix del fornitore'!I28+'mix del fornitore'!N28+'mix del fornitore'!S28</f>
        <v>0</v>
      </c>
      <c r="E18" s="7"/>
      <c r="F18" s="50">
        <f>+'mix del fornitore'!E28+'mix del fornitore'!J28+'mix del fornitore'!O28+'mix del fornitore'!T28</f>
        <v>0</v>
      </c>
      <c r="G18" s="61">
        <f>+'mix del fornitore'!F28+'mix del fornitore'!K28+'mix del fornitore'!P28+'mix del fornitore'!U28</f>
        <v>0</v>
      </c>
      <c r="I18" s="6" t="s">
        <v>29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29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83" t="s">
        <v>29</v>
      </c>
      <c r="T18" s="190"/>
      <c r="U18" s="189"/>
    </row>
    <row r="19" spans="1:21">
      <c r="A19" s="7"/>
      <c r="B19" s="7"/>
      <c r="C19" s="50">
        <f>'mix del fornitore'!C29+'mix del fornitore'!H29+'mix del fornitore'!M29+'mix del fornitore'!R29</f>
        <v>0</v>
      </c>
      <c r="D19" s="61">
        <f>'mix del fornitore'!D29+'mix del fornitore'!I29+'mix del fornitore'!N29+'mix del fornitore'!S29</f>
        <v>0</v>
      </c>
      <c r="E19" s="7"/>
      <c r="F19" s="50">
        <f>+'mix del fornitore'!E29+'mix del fornitore'!J29+'mix del fornitore'!O29+'mix del fornitore'!T29</f>
        <v>0</v>
      </c>
      <c r="G19" s="61">
        <f>+'mix del fornitore'!F29+'mix del fornitore'!K29+'mix del fornitore'!P29+'mix del fornitore'!U29</f>
        <v>0</v>
      </c>
      <c r="I19" s="87" t="s">
        <v>15</v>
      </c>
      <c r="J19" s="84">
        <f t="shared" si="5"/>
        <v>0</v>
      </c>
      <c r="K19" s="85">
        <f>SUM(F32:F33)</f>
        <v>0</v>
      </c>
      <c r="L19" s="84">
        <f>SUM(G32:G33)</f>
        <v>0</v>
      </c>
      <c r="M19" s="7"/>
      <c r="N19" s="87" t="s">
        <v>15</v>
      </c>
      <c r="O19" s="84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186" t="s">
        <v>15</v>
      </c>
      <c r="T19" s="190">
        <v>2.7</v>
      </c>
      <c r="U19" s="189">
        <v>0</v>
      </c>
    </row>
    <row r="20" spans="1:21" ht="13">
      <c r="A20" s="7"/>
      <c r="B20" s="7"/>
      <c r="C20" s="263" t="s">
        <v>11</v>
      </c>
      <c r="D20" s="264"/>
      <c r="E20" s="7"/>
      <c r="F20" s="263" t="s">
        <v>11</v>
      </c>
      <c r="G20" s="264"/>
      <c r="I20" s="82" t="s">
        <v>16</v>
      </c>
      <c r="J20" s="83">
        <f t="shared" si="5"/>
        <v>0</v>
      </c>
      <c r="K20" s="24">
        <f>SUM(K21:K24)</f>
        <v>0</v>
      </c>
      <c r="L20" s="83">
        <f>SUM(L21:L24)</f>
        <v>0</v>
      </c>
      <c r="M20" s="7"/>
      <c r="N20" s="82" t="s">
        <v>16</v>
      </c>
      <c r="O20" s="83" t="e">
        <f t="shared" si="4"/>
        <v>#DIV/0!</v>
      </c>
      <c r="P20" s="24" t="e">
        <f>SUM(P21:P24)</f>
        <v>#DIV/0!</v>
      </c>
      <c r="Q20" s="83" t="e">
        <f>SUM(Q21:Q24)</f>
        <v>#DIV/0!</v>
      </c>
      <c r="S20" s="184" t="s">
        <v>16</v>
      </c>
      <c r="T20" s="136"/>
      <c r="U20" s="188"/>
    </row>
    <row r="21" spans="1:21" ht="12" customHeight="1">
      <c r="A21" s="9"/>
      <c r="B21" s="7"/>
      <c r="C21" s="50">
        <f>'mix del fornitore'!C31+'mix del fornitore'!H31+'mix del fornitore'!M31+'mix del fornitore'!R31</f>
        <v>0</v>
      </c>
      <c r="D21" s="61">
        <f>'mix del fornitore'!D31+'mix del fornitore'!I31+'mix del fornitore'!N31+'mix del fornitore'!S31</f>
        <v>0</v>
      </c>
      <c r="E21" s="7"/>
      <c r="F21" s="50">
        <f>+'mix del fornitore'!E31+'mix del fornitore'!J31+'mix del fornitore'!O31+'mix del fornitore'!T31</f>
        <v>0</v>
      </c>
      <c r="G21" s="61">
        <f>+'mix del fornitore'!F31+'mix del fornitore'!K31+'mix del fornitore'!P31+'mix del fornitore'!U31</f>
        <v>0</v>
      </c>
      <c r="I21" s="23" t="s">
        <v>17</v>
      </c>
      <c r="J21" s="84">
        <f t="shared" si="5"/>
        <v>0</v>
      </c>
      <c r="K21" s="85">
        <f t="shared" ref="K21:L24" si="6">+F35</f>
        <v>0</v>
      </c>
      <c r="L21" s="84">
        <f t="shared" si="6"/>
        <v>0</v>
      </c>
      <c r="M21" s="7"/>
      <c r="N21" s="23" t="s">
        <v>17</v>
      </c>
      <c r="O21" s="84" t="e">
        <f t="shared" si="4"/>
        <v>#DIV/0!</v>
      </c>
      <c r="P21" s="84" t="e">
        <f t="shared" ref="P21:Q24" si="7">100/$K$27*K21</f>
        <v>#DIV/0!</v>
      </c>
      <c r="Q21" s="85" t="e">
        <f t="shared" si="7"/>
        <v>#DIV/0!</v>
      </c>
      <c r="S21" s="185" t="s">
        <v>17</v>
      </c>
      <c r="T21" s="182"/>
      <c r="U21" s="182">
        <v>363</v>
      </c>
    </row>
    <row r="22" spans="1:21">
      <c r="A22" s="12"/>
      <c r="B22" s="7"/>
      <c r="C22" s="50">
        <f>'mix del fornitore'!C32+'mix del fornitore'!H32+'mix del fornitore'!M32+'mix del fornitore'!R32</f>
        <v>0</v>
      </c>
      <c r="D22" s="61">
        <f>'mix del fornitore'!D32+'mix del fornitore'!I32+'mix del fornitore'!N32+'mix del fornitore'!S32</f>
        <v>0</v>
      </c>
      <c r="E22" s="7"/>
      <c r="F22" s="50">
        <f>+'mix del fornitore'!E32+'mix del fornitore'!J32+'mix del fornitore'!O32+'mix del fornitore'!T32</f>
        <v>0</v>
      </c>
      <c r="G22" s="61">
        <f>+'mix del fornitore'!F32+'mix del fornitore'!K32+'mix del fornitore'!P32+'mix del fornitore'!U32</f>
        <v>0</v>
      </c>
      <c r="I22" s="23" t="s">
        <v>18</v>
      </c>
      <c r="J22" s="84">
        <f t="shared" si="5"/>
        <v>0</v>
      </c>
      <c r="K22" s="85">
        <f t="shared" si="6"/>
        <v>0</v>
      </c>
      <c r="L22" s="84">
        <f t="shared" si="6"/>
        <v>0</v>
      </c>
      <c r="M22" s="7"/>
      <c r="N22" s="23" t="s">
        <v>18</v>
      </c>
      <c r="O22" s="84" t="e">
        <f t="shared" si="4"/>
        <v>#DIV/0!</v>
      </c>
      <c r="P22" s="84" t="e">
        <f t="shared" si="7"/>
        <v>#DIV/0!</v>
      </c>
      <c r="Q22" s="85" t="e">
        <f t="shared" si="7"/>
        <v>#DIV/0!</v>
      </c>
      <c r="S22" s="185" t="s">
        <v>18</v>
      </c>
      <c r="T22" s="182"/>
      <c r="U22" s="182">
        <v>202</v>
      </c>
    </row>
    <row r="23" spans="1:21" ht="13">
      <c r="A23" s="12"/>
      <c r="B23" s="7"/>
      <c r="C23" s="263" t="s">
        <v>12</v>
      </c>
      <c r="D23" s="264"/>
      <c r="E23" s="7"/>
      <c r="F23" s="263" t="s">
        <v>12</v>
      </c>
      <c r="G23" s="264"/>
      <c r="I23" s="23" t="s">
        <v>19</v>
      </c>
      <c r="J23" s="84">
        <f t="shared" si="5"/>
        <v>0</v>
      </c>
      <c r="K23" s="85">
        <f t="shared" si="6"/>
        <v>0</v>
      </c>
      <c r="L23" s="84">
        <f t="shared" si="6"/>
        <v>0</v>
      </c>
      <c r="M23" s="7"/>
      <c r="N23" s="23" t="s">
        <v>19</v>
      </c>
      <c r="O23" s="84" t="e">
        <f t="shared" si="4"/>
        <v>#DIV/0!</v>
      </c>
      <c r="P23" s="84" t="e">
        <f t="shared" si="7"/>
        <v>#DIV/0!</v>
      </c>
      <c r="Q23" s="85" t="e">
        <f t="shared" si="7"/>
        <v>#DIV/0!</v>
      </c>
      <c r="S23" s="185" t="s">
        <v>19</v>
      </c>
      <c r="T23" s="182"/>
      <c r="U23" s="182">
        <v>403</v>
      </c>
    </row>
    <row r="24" spans="1:21">
      <c r="A24" s="12"/>
      <c r="B24" s="7"/>
      <c r="C24" s="50">
        <f>'mix del fornitore'!C34+'mix del fornitore'!H34+'mix del fornitore'!M34+'mix del fornitore'!R34</f>
        <v>0</v>
      </c>
      <c r="D24" s="61">
        <f>'mix del fornitore'!D34+'mix del fornitore'!I34+'mix del fornitore'!N34+'mix del fornitore'!S34</f>
        <v>0</v>
      </c>
      <c r="E24" s="7"/>
      <c r="F24" s="50">
        <f>+'mix del fornitore'!E34+'mix del fornitore'!J34+'mix del fornitore'!O34+'mix del fornitore'!T34</f>
        <v>0</v>
      </c>
      <c r="G24" s="61">
        <f>+'mix del fornitore'!F34+'mix del fornitore'!K34+'mix del fornitore'!P34+'mix del fornitore'!U34</f>
        <v>0</v>
      </c>
      <c r="I24" s="23" t="s">
        <v>12</v>
      </c>
      <c r="J24" s="84">
        <f t="shared" si="5"/>
        <v>0</v>
      </c>
      <c r="K24" s="85">
        <f t="shared" si="6"/>
        <v>0</v>
      </c>
      <c r="L24" s="84">
        <f t="shared" si="6"/>
        <v>0</v>
      </c>
      <c r="M24" s="7"/>
      <c r="N24" s="23" t="s">
        <v>12</v>
      </c>
      <c r="O24" s="84" t="e">
        <f t="shared" si="4"/>
        <v>#DIV/0!</v>
      </c>
      <c r="P24" s="84" t="e">
        <f t="shared" si="7"/>
        <v>#DIV/0!</v>
      </c>
      <c r="Q24" s="85" t="e">
        <f t="shared" si="7"/>
        <v>#DIV/0!</v>
      </c>
      <c r="S24" s="191" t="s">
        <v>12</v>
      </c>
      <c r="T24" s="188"/>
      <c r="U24" s="188">
        <v>265</v>
      </c>
    </row>
    <row r="25" spans="1:21" ht="13">
      <c r="A25" s="12"/>
      <c r="B25" s="7"/>
      <c r="C25" s="263" t="s">
        <v>13</v>
      </c>
      <c r="D25" s="264"/>
      <c r="E25" s="7"/>
      <c r="F25" s="263" t="s">
        <v>13</v>
      </c>
      <c r="G25" s="264"/>
      <c r="I25" s="4" t="s">
        <v>1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1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51">
        <f>'mix del fornitore'!C36+'mix del fornitore'!H36+'mix del fornitore'!M36+'mix del fornitore'!R36</f>
        <v>0</v>
      </c>
      <c r="D26" s="56">
        <f>'mix del fornitore'!D36+'mix del fornitore'!I36+'mix del fornitore'!N36+'mix del fornitore'!S36</f>
        <v>0</v>
      </c>
      <c r="E26" s="7"/>
      <c r="F26" s="50">
        <f>+'mix del fornitore'!E36+'mix del fornitore'!J36+'mix del fornitore'!O36+'mix del fornitore'!T36</f>
        <v>0</v>
      </c>
      <c r="G26" s="61">
        <f>+'mix del fornitore'!F36+'mix del fornitore'!K36+'mix del fornitore'!P36+'mix del fornitore'!U36</f>
        <v>0</v>
      </c>
      <c r="H26" s="88"/>
      <c r="U26" s="192" t="s">
        <v>36</v>
      </c>
    </row>
    <row r="27" spans="1:21" ht="13.5" thickBot="1">
      <c r="B27" s="7"/>
      <c r="E27" s="7"/>
      <c r="F27" s="263" t="s">
        <v>14</v>
      </c>
      <c r="G27" s="264"/>
      <c r="I27" s="2" t="s">
        <v>30</v>
      </c>
      <c r="J27" s="1"/>
      <c r="K27" s="52">
        <f>+'mix del fornitore'!H10</f>
        <v>0</v>
      </c>
      <c r="L27" s="1" t="str">
        <f>'mix del fornitore'!C8</f>
        <v>kWh</v>
      </c>
    </row>
    <row r="28" spans="1:21">
      <c r="B28" s="7"/>
      <c r="E28" s="7"/>
      <c r="F28" s="51">
        <f>+'mix del fornitore'!E37+'mix del fornitore'!J37+'mix del fornitore'!O37+'mix del fornitore'!T37</f>
        <v>0</v>
      </c>
      <c r="G28" s="51">
        <f>+'mix del fornitore'!F37+'mix del fornitore'!K37+'mix del fornitore'!P37+'mix del fornitore'!U37</f>
        <v>0</v>
      </c>
    </row>
    <row r="29" spans="1:21">
      <c r="B29" s="7"/>
      <c r="E29" s="7"/>
    </row>
    <row r="30" spans="1:21">
      <c r="B30" s="7"/>
      <c r="E30" s="7"/>
    </row>
    <row r="31" spans="1:21" ht="13">
      <c r="B31" s="7"/>
      <c r="C31" s="267" t="s">
        <v>15</v>
      </c>
      <c r="D31" s="268"/>
      <c r="E31" s="7"/>
      <c r="F31" s="267" t="s">
        <v>15</v>
      </c>
      <c r="G31" s="268"/>
    </row>
    <row r="32" spans="1:21">
      <c r="B32" s="7"/>
      <c r="C32" s="51">
        <f>'mix del fornitore'!C39+'mix del fornitore'!H39+'mix del fornitore'!M39+'mix del fornitore'!R39</f>
        <v>0</v>
      </c>
      <c r="D32" s="56">
        <f>'mix del fornitore'!D39+'mix del fornitore'!I39+'mix del fornitore'!N39+'mix del fornitore'!S39</f>
        <v>0</v>
      </c>
      <c r="E32" s="7"/>
      <c r="F32" s="50">
        <f>+'mix del fornitore'!E39+'mix del fornitore'!J39+'mix del fornitore'!O39+'mix del fornitore'!T39</f>
        <v>0</v>
      </c>
      <c r="G32" s="61">
        <f>+'mix del fornitore'!F39+'mix del fornitore'!K39+'mix del fornitore'!P39+'mix del fornitore'!U39</f>
        <v>0</v>
      </c>
    </row>
    <row r="33" spans="2:7">
      <c r="C33" s="51">
        <f>'mix del fornitore'!C40+'mix del fornitore'!H40+'mix del fornitore'!M40+'mix del fornitore'!R40</f>
        <v>0</v>
      </c>
      <c r="D33" s="56">
        <f>'mix del fornitore'!D40+'mix del fornitore'!I40+'mix del fornitore'!N40+'mix del fornitore'!S40</f>
        <v>0</v>
      </c>
      <c r="E33" s="7"/>
      <c r="F33" s="50">
        <f>+'mix del fornitore'!E40+'mix del fornitore'!J40+'mix del fornitore'!O40+'mix del fornitore'!T40</f>
        <v>0</v>
      </c>
      <c r="G33" s="56">
        <f>+'mix del fornitore'!F40+'mix del fornitore'!K40+'mix del fornitore'!P40+'mix del fornitore'!U40</f>
        <v>0</v>
      </c>
    </row>
    <row r="34" spans="2:7" ht="13">
      <c r="C34" s="261" t="s">
        <v>16</v>
      </c>
      <c r="D34" s="262"/>
      <c r="E34" s="7"/>
      <c r="F34" s="261" t="s">
        <v>16</v>
      </c>
      <c r="G34" s="262"/>
    </row>
    <row r="35" spans="2:7">
      <c r="B35" s="11" t="s">
        <v>17</v>
      </c>
      <c r="C35" s="51">
        <f>'mix del fornitore'!C42+'mix del fornitore'!H42+'mix del fornitore'!M42+'mix del fornitore'!R42</f>
        <v>0</v>
      </c>
      <c r="D35" s="56">
        <f>'mix del fornitore'!D42+'mix del fornitore'!I42+'mix del fornitore'!N42+'mix del fornitore'!S42</f>
        <v>0</v>
      </c>
      <c r="E35" s="7"/>
      <c r="F35" s="50">
        <f>+'mix del fornitore'!E42+'mix del fornitore'!J42+'mix del fornitore'!O42+'mix del fornitore'!T42</f>
        <v>0</v>
      </c>
      <c r="G35" s="61">
        <f>+'mix del fornitore'!F42+'mix del fornitore'!K42+'mix del fornitore'!P42+'mix del fornitore'!U42</f>
        <v>0</v>
      </c>
    </row>
    <row r="36" spans="2:7">
      <c r="B36" s="11" t="s">
        <v>18</v>
      </c>
      <c r="C36" s="51">
        <f>'mix del fornitore'!C43+'mix del fornitore'!H43+'mix del fornitore'!M43+'mix del fornitore'!R43</f>
        <v>0</v>
      </c>
      <c r="D36" s="56">
        <f>'mix del fornitore'!D43+'mix del fornitore'!I43+'mix del fornitore'!N43+'mix del fornitore'!S43</f>
        <v>0</v>
      </c>
      <c r="E36" s="7"/>
      <c r="F36" s="50">
        <f>+'mix del fornitore'!E43+'mix del fornitore'!J43+'mix del fornitore'!O43+'mix del fornitore'!T43</f>
        <v>0</v>
      </c>
      <c r="G36" s="61">
        <f>+'mix del fornitore'!F43+'mix del fornitore'!K43+'mix del fornitore'!P43+'mix del fornitore'!U43</f>
        <v>0</v>
      </c>
    </row>
    <row r="37" spans="2:7">
      <c r="B37" s="11" t="s">
        <v>19</v>
      </c>
      <c r="C37" s="51">
        <f>'mix del fornitore'!C44+'mix del fornitore'!H44+'mix del fornitore'!M44+'mix del fornitore'!R44</f>
        <v>0</v>
      </c>
      <c r="D37" s="56">
        <f>'mix del fornitore'!D44+'mix del fornitore'!I44+'mix del fornitore'!N44+'mix del fornitore'!S44</f>
        <v>0</v>
      </c>
      <c r="E37" s="7"/>
      <c r="F37" s="50">
        <f>+'mix del fornitore'!E44+'mix del fornitore'!J44+'mix del fornitore'!O44+'mix del fornitore'!T44</f>
        <v>0</v>
      </c>
      <c r="G37" s="61">
        <f>+'mix del fornitore'!F44+'mix del fornitore'!K44+'mix del fornitore'!P44+'mix del fornitore'!U44</f>
        <v>0</v>
      </c>
    </row>
    <row r="38" spans="2:7">
      <c r="B38" s="11" t="s">
        <v>12</v>
      </c>
      <c r="C38" s="51">
        <f>'mix del fornitore'!C45+'mix del fornitore'!H45+'mix del fornitore'!M45+'mix del fornitore'!R45</f>
        <v>0</v>
      </c>
      <c r="D38" s="56">
        <f>'mix del fornitore'!D45+'mix del fornitore'!I45+'mix del fornitore'!N45+'mix del fornitore'!S45</f>
        <v>0</v>
      </c>
      <c r="E38" s="7"/>
      <c r="F38" s="51">
        <f>+'mix del fornitore'!E45+'mix del fornitore'!J45+'mix del fornitore'!O45+'mix del fornitore'!T45</f>
        <v>0</v>
      </c>
      <c r="G38" s="56">
        <f>+'mix del fornitore'!F45+'mix del fornitore'!K45+'mix del fornitore'!P45+'mix del fornitore'!U45</f>
        <v>0</v>
      </c>
    </row>
    <row r="40" spans="2:7">
      <c r="B40" s="7"/>
      <c r="C40" s="59">
        <f>SUM(C10:C38)</f>
        <v>0</v>
      </c>
      <c r="D40" s="59">
        <f>SUM(D10:D38)</f>
        <v>0</v>
      </c>
      <c r="E40" s="7"/>
      <c r="F40" s="59">
        <f>SUM(F10:F38)</f>
        <v>0</v>
      </c>
      <c r="G40" s="59">
        <f>SUM(G10:G38)</f>
        <v>0</v>
      </c>
    </row>
    <row r="41" spans="2:7" ht="13">
      <c r="C41" s="260">
        <f>+C40+D40</f>
        <v>0</v>
      </c>
      <c r="D41" s="260"/>
      <c r="F41" s="265">
        <f>SUM(F10:G38)</f>
        <v>0</v>
      </c>
      <c r="G41" s="266"/>
    </row>
  </sheetData>
  <mergeCells count="25"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customProperties>
    <customPr name="EpmWorksheetKeyString_GUID" r:id="rId2"/>
  </customProperties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0E9016CB5ECD4DB8BDB373F4395F3C" ma:contentTypeVersion="11" ma:contentTypeDescription="Ein neues Dokument erstellen." ma:contentTypeScope="" ma:versionID="c84ff55277a4d473c8f96e16e7b7ee91">
  <xsd:schema xmlns:xsd="http://www.w3.org/2001/XMLSchema" xmlns:xs="http://www.w3.org/2001/XMLSchema" xmlns:p="http://schemas.microsoft.com/office/2006/metadata/properties" xmlns:ns2="51b915dd-fe57-4f47-8631-87b128950de5" xmlns:ns3="1b23f774-8a88-4322-b860-d6d17cd24b42" targetNamespace="http://schemas.microsoft.com/office/2006/metadata/properties" ma:root="true" ma:fieldsID="3c0efe5d2b953855a5ee30af43fc8e38" ns2:_="" ns3:_="">
    <xsd:import namespace="51b915dd-fe57-4f47-8631-87b128950de5"/>
    <xsd:import namespace="1b23f774-8a88-4322-b860-d6d17cd24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15dd-fe57-4f47-8631-87b128950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26ca976-79c5-4362-b940-8156dbd1f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3f774-8a88-4322-b860-d6d17cd24b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3c0ef7-dd24-4b15-a4d7-17cd51158e63}" ma:internalName="TaxCatchAll" ma:showField="CatchAllData" ma:web="1b23f774-8a88-4322-b860-d6d17cd24b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915dd-fe57-4f47-8631-87b128950de5">
      <Terms xmlns="http://schemas.microsoft.com/office/infopath/2007/PartnerControls"/>
    </lcf76f155ced4ddcb4097134ff3c332f>
    <TaxCatchAll xmlns="1b23f774-8a88-4322-b860-d6d17cd24b42" xsi:nil="true"/>
  </documentManagement>
</p:properties>
</file>

<file path=customXml/itemProps1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DD0D9-3730-4C95-B4D9-9AD3E8405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915dd-fe57-4f47-8631-87b128950de5"/>
    <ds:schemaRef ds:uri="1b23f774-8a88-4322-b860-d6d17cd24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E21133-11B8-4DA8-8050-21B6C89B1EE6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51b915dd-fe57-4f47-8631-87b128950de5"/>
    <ds:schemaRef ds:uri="http://schemas.microsoft.com/office/2006/documentManagement/types"/>
    <ds:schemaRef ds:uri="http://purl.org/dc/dcmitype/"/>
    <ds:schemaRef ds:uri="http://schemas.microsoft.com/office/infopath/2007/PartnerControls"/>
    <ds:schemaRef ds:uri="1b23f774-8a88-4322-b860-d6d17cd24b4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mix del fornitore</vt:lpstr>
      <vt:lpstr>mix prodotto A</vt:lpstr>
      <vt:lpstr>mix prodotto B</vt:lpstr>
      <vt:lpstr>mix prodotto C</vt:lpstr>
      <vt:lpstr>allegato</vt:lpstr>
      <vt:lpstr>allegato!Druckbereich</vt:lpstr>
      <vt:lpstr>'mix del fornitore'!Druckbereich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rebeka.furrer@infras.ch</dc:creator>
  <cp:keywords/>
  <dc:description/>
  <cp:lastModifiedBy>Gutzwiller Lukas BFE</cp:lastModifiedBy>
  <cp:revision/>
  <dcterms:created xsi:type="dcterms:W3CDTF">2004-01-16T13:30:48Z</dcterms:created>
  <dcterms:modified xsi:type="dcterms:W3CDTF">2026-03-16T14:51:36Z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0x0101000E0E9016CB5ECD4DB8BDB373F4395F3C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2026-03-06T09:11:11Z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b49f02f4-3cfd-42a5-80a8-5ee1196bac8c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